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bc\OneDrive\xlor.la\01._xlorla_courses\01._excel_basico\09._graficas_avanzadas\04._published\"/>
    </mc:Choice>
  </mc:AlternateContent>
  <xr:revisionPtr revIDLastSave="0" documentId="13_ncr:1_{AD60E3BE-A8AE-4BA1-A2D8-6532DADF6BAC}" xr6:coauthVersionLast="47" xr6:coauthVersionMax="47" xr10:uidLastSave="{00000000-0000-0000-0000-000000000000}"/>
  <bookViews>
    <workbookView xWindow="-96" yWindow="-96" windowWidth="23232" windowHeight="13872" activeTab="1" xr2:uid="{09AAF66A-0D94-4DB3-9E75-C892E2CEA95B}"/>
  </bookViews>
  <sheets>
    <sheet name="example" sheetId="1" r:id="rId1"/>
    <sheet name="thank you!" sheetId="3" r:id="rId2"/>
  </sheets>
  <definedNames>
    <definedName name="_01_students">_xlfn.ANCHORARRAY(example!$L$13)</definedName>
    <definedName name="_02_points">_xlfn.ANCHORARRAY(example!$E$13)</definedName>
    <definedName name="_03_potential">_xlfn.ANCHORARRAY(example!$F$13)</definedName>
    <definedName name="_04_fullpct">_xlfn.ANCHORARRAY(example!$G$13)</definedName>
    <definedName name="_05_highlight_sales">_xlfn.ANCHORARRAY(example!$H$13)</definedName>
    <definedName name="_06_highlight_pot">_xlfn.ANCHORARRAY(example!$I$13)</definedName>
    <definedName name="_07_highlight_pend">_xlfn.ANCHORARRAY(example!$J$13)</definedName>
    <definedName name="_08_highlight_label">_xlfn.ANCHORARRAY(example!$L$13)</definedName>
    <definedName name="_Order1" hidden="1">255</definedName>
    <definedName name="_Order2" hidden="1">0</definedName>
    <definedName name="anscount" hidden="1">1</definedName>
    <definedName name="limcount" hidden="1">1</definedName>
    <definedName name="sencount" hidden="1">1</definedName>
    <definedName name="Slicer_Student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3" i="1" l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F49" i="1" l="1"/>
  <c r="F52" i="1"/>
  <c r="F53" i="1"/>
  <c r="F57" i="1"/>
  <c r="F58" i="1"/>
  <c r="H159" i="1"/>
  <c r="L159" i="1" s="1"/>
  <c r="H158" i="1"/>
  <c r="L158" i="1" s="1"/>
  <c r="H157" i="1"/>
  <c r="L157" i="1" s="1"/>
  <c r="H156" i="1"/>
  <c r="L156" i="1" s="1"/>
  <c r="H155" i="1"/>
  <c r="L155" i="1" s="1"/>
  <c r="H154" i="1"/>
  <c r="L154" i="1" s="1"/>
  <c r="H153" i="1"/>
  <c r="L153" i="1" s="1"/>
  <c r="H152" i="1"/>
  <c r="L152" i="1" s="1"/>
  <c r="H151" i="1"/>
  <c r="L151" i="1" s="1"/>
  <c r="H150" i="1"/>
  <c r="L150" i="1" s="1"/>
  <c r="H149" i="1"/>
  <c r="L149" i="1" s="1"/>
  <c r="H148" i="1"/>
  <c r="L148" i="1" s="1"/>
  <c r="H147" i="1"/>
  <c r="L147" i="1" s="1"/>
  <c r="H146" i="1"/>
  <c r="L146" i="1" s="1"/>
  <c r="H132" i="1"/>
  <c r="L132" i="1" s="1"/>
  <c r="H133" i="1"/>
  <c r="L133" i="1" s="1"/>
  <c r="H134" i="1"/>
  <c r="L134" i="1" s="1"/>
  <c r="H135" i="1"/>
  <c r="L135" i="1" s="1"/>
  <c r="H136" i="1"/>
  <c r="L136" i="1" s="1"/>
  <c r="H137" i="1"/>
  <c r="L137" i="1" s="1"/>
  <c r="H138" i="1"/>
  <c r="L138" i="1" s="1"/>
  <c r="H139" i="1"/>
  <c r="L139" i="1" s="1"/>
  <c r="H140" i="1"/>
  <c r="L140" i="1" s="1"/>
  <c r="H141" i="1"/>
  <c r="L141" i="1" s="1"/>
  <c r="H142" i="1"/>
  <c r="L142" i="1" s="1"/>
  <c r="H143" i="1"/>
  <c r="L143" i="1" s="1"/>
  <c r="H144" i="1"/>
  <c r="L144" i="1" s="1"/>
  <c r="H145" i="1"/>
  <c r="L145" i="1" s="1"/>
  <c r="H118" i="1"/>
  <c r="L118" i="1" s="1"/>
  <c r="H119" i="1"/>
  <c r="L119" i="1" s="1"/>
  <c r="H120" i="1"/>
  <c r="L120" i="1" s="1"/>
  <c r="H121" i="1"/>
  <c r="L121" i="1" s="1"/>
  <c r="H122" i="1"/>
  <c r="L122" i="1" s="1"/>
  <c r="H123" i="1"/>
  <c r="L123" i="1" s="1"/>
  <c r="H124" i="1"/>
  <c r="L124" i="1" s="1"/>
  <c r="H125" i="1"/>
  <c r="L125" i="1" s="1"/>
  <c r="H126" i="1"/>
  <c r="L126" i="1" s="1"/>
  <c r="H127" i="1"/>
  <c r="L127" i="1" s="1"/>
  <c r="H128" i="1"/>
  <c r="L128" i="1" s="1"/>
  <c r="H129" i="1"/>
  <c r="L129" i="1" s="1"/>
  <c r="H130" i="1"/>
  <c r="L130" i="1" s="1"/>
  <c r="H131" i="1"/>
  <c r="L131" i="1" s="1"/>
  <c r="H104" i="1"/>
  <c r="L104" i="1" s="1"/>
  <c r="H105" i="1"/>
  <c r="L105" i="1" s="1"/>
  <c r="H106" i="1"/>
  <c r="L106" i="1" s="1"/>
  <c r="H107" i="1"/>
  <c r="L107" i="1" s="1"/>
  <c r="H108" i="1"/>
  <c r="L108" i="1" s="1"/>
  <c r="H109" i="1"/>
  <c r="L109" i="1" s="1"/>
  <c r="H110" i="1"/>
  <c r="L110" i="1" s="1"/>
  <c r="H111" i="1"/>
  <c r="L111" i="1" s="1"/>
  <c r="H112" i="1"/>
  <c r="L112" i="1" s="1"/>
  <c r="H113" i="1"/>
  <c r="L113" i="1" s="1"/>
  <c r="H114" i="1"/>
  <c r="L114" i="1" s="1"/>
  <c r="H115" i="1"/>
  <c r="L115" i="1" s="1"/>
  <c r="H116" i="1"/>
  <c r="L116" i="1" s="1"/>
  <c r="H117" i="1"/>
  <c r="L117" i="1" s="1"/>
  <c r="D91" i="1"/>
  <c r="D105" i="1" s="1"/>
  <c r="D119" i="1" s="1"/>
  <c r="D133" i="1" s="1"/>
  <c r="D147" i="1" s="1"/>
  <c r="D92" i="1"/>
  <c r="D106" i="1" s="1"/>
  <c r="D120" i="1" s="1"/>
  <c r="D134" i="1" s="1"/>
  <c r="D148" i="1" s="1"/>
  <c r="D93" i="1"/>
  <c r="D107" i="1" s="1"/>
  <c r="D121" i="1" s="1"/>
  <c r="D135" i="1" s="1"/>
  <c r="D149" i="1" s="1"/>
  <c r="D94" i="1"/>
  <c r="D108" i="1" s="1"/>
  <c r="D122" i="1" s="1"/>
  <c r="D136" i="1" s="1"/>
  <c r="D150" i="1" s="1"/>
  <c r="D95" i="1"/>
  <c r="D109" i="1" s="1"/>
  <c r="D123" i="1" s="1"/>
  <c r="D137" i="1" s="1"/>
  <c r="D151" i="1" s="1"/>
  <c r="D96" i="1"/>
  <c r="D110" i="1" s="1"/>
  <c r="D124" i="1" s="1"/>
  <c r="D138" i="1" s="1"/>
  <c r="D152" i="1" s="1"/>
  <c r="D97" i="1"/>
  <c r="D111" i="1" s="1"/>
  <c r="D125" i="1" s="1"/>
  <c r="D139" i="1" s="1"/>
  <c r="D153" i="1" s="1"/>
  <c r="D98" i="1"/>
  <c r="D112" i="1" s="1"/>
  <c r="D126" i="1" s="1"/>
  <c r="D140" i="1" s="1"/>
  <c r="D154" i="1" s="1"/>
  <c r="D99" i="1"/>
  <c r="D113" i="1" s="1"/>
  <c r="D127" i="1" s="1"/>
  <c r="D141" i="1" s="1"/>
  <c r="D155" i="1" s="1"/>
  <c r="D100" i="1"/>
  <c r="D114" i="1" s="1"/>
  <c r="D128" i="1" s="1"/>
  <c r="D142" i="1" s="1"/>
  <c r="D156" i="1" s="1"/>
  <c r="D101" i="1"/>
  <c r="D115" i="1" s="1"/>
  <c r="D129" i="1" s="1"/>
  <c r="D143" i="1" s="1"/>
  <c r="D157" i="1" s="1"/>
  <c r="D102" i="1"/>
  <c r="D116" i="1" s="1"/>
  <c r="D130" i="1" s="1"/>
  <c r="D144" i="1" s="1"/>
  <c r="D158" i="1" s="1"/>
  <c r="D103" i="1"/>
  <c r="D117" i="1" s="1"/>
  <c r="D131" i="1" s="1"/>
  <c r="D145" i="1" s="1"/>
  <c r="D159" i="1" s="1"/>
  <c r="D90" i="1"/>
  <c r="D104" i="1" s="1"/>
  <c r="D118" i="1" s="1"/>
  <c r="D132" i="1" s="1"/>
  <c r="D146" i="1" s="1"/>
  <c r="H90" i="1"/>
  <c r="L90" i="1" s="1"/>
  <c r="H91" i="1"/>
  <c r="L91" i="1" s="1"/>
  <c r="H92" i="1"/>
  <c r="L92" i="1" s="1"/>
  <c r="H93" i="1"/>
  <c r="L93" i="1" s="1"/>
  <c r="H94" i="1"/>
  <c r="L94" i="1" s="1"/>
  <c r="H95" i="1"/>
  <c r="L95" i="1" s="1"/>
  <c r="H96" i="1"/>
  <c r="L96" i="1" s="1"/>
  <c r="H97" i="1"/>
  <c r="L97" i="1" s="1"/>
  <c r="H98" i="1"/>
  <c r="L98" i="1" s="1"/>
  <c r="H99" i="1"/>
  <c r="L99" i="1" s="1"/>
  <c r="H100" i="1"/>
  <c r="L100" i="1" s="1"/>
  <c r="H101" i="1"/>
  <c r="L101" i="1" s="1"/>
  <c r="H102" i="1"/>
  <c r="L102" i="1" s="1"/>
  <c r="H103" i="1"/>
  <c r="L103" i="1" s="1"/>
  <c r="H76" i="1"/>
  <c r="L76" i="1" s="1"/>
  <c r="H77" i="1"/>
  <c r="L77" i="1" s="1"/>
  <c r="H78" i="1"/>
  <c r="L78" i="1" s="1"/>
  <c r="H79" i="1"/>
  <c r="L79" i="1" s="1"/>
  <c r="H80" i="1"/>
  <c r="L80" i="1" s="1"/>
  <c r="H81" i="1"/>
  <c r="L81" i="1" s="1"/>
  <c r="H82" i="1"/>
  <c r="L82" i="1" s="1"/>
  <c r="H83" i="1"/>
  <c r="L83" i="1" s="1"/>
  <c r="H84" i="1"/>
  <c r="L84" i="1" s="1"/>
  <c r="H85" i="1"/>
  <c r="L85" i="1" s="1"/>
  <c r="H86" i="1"/>
  <c r="L86" i="1" s="1"/>
  <c r="H87" i="1"/>
  <c r="L87" i="1" s="1"/>
  <c r="H88" i="1"/>
  <c r="L88" i="1" s="1"/>
  <c r="H89" i="1"/>
  <c r="L89" i="1" s="1"/>
  <c r="H62" i="1"/>
  <c r="L62" i="1" s="1"/>
  <c r="H63" i="1"/>
  <c r="L63" i="1" s="1"/>
  <c r="H64" i="1"/>
  <c r="L64" i="1" s="1"/>
  <c r="H65" i="1"/>
  <c r="L65" i="1" s="1"/>
  <c r="H66" i="1"/>
  <c r="L66" i="1" s="1"/>
  <c r="H67" i="1"/>
  <c r="L67" i="1" s="1"/>
  <c r="H68" i="1"/>
  <c r="L68" i="1" s="1"/>
  <c r="H69" i="1"/>
  <c r="L69" i="1" s="1"/>
  <c r="H70" i="1"/>
  <c r="L70" i="1" s="1"/>
  <c r="H71" i="1"/>
  <c r="L71" i="1" s="1"/>
  <c r="H72" i="1"/>
  <c r="L72" i="1" s="1"/>
  <c r="H73" i="1"/>
  <c r="L73" i="1" s="1"/>
  <c r="H74" i="1"/>
  <c r="L74" i="1" s="1"/>
  <c r="H75" i="1"/>
  <c r="L75" i="1" s="1"/>
  <c r="H48" i="1"/>
  <c r="L48" i="1" s="1"/>
  <c r="H49" i="1"/>
  <c r="L49" i="1" s="1"/>
  <c r="H50" i="1"/>
  <c r="L50" i="1" s="1"/>
  <c r="H51" i="1"/>
  <c r="L51" i="1" s="1"/>
  <c r="H52" i="1"/>
  <c r="L52" i="1" s="1"/>
  <c r="H53" i="1"/>
  <c r="L53" i="1" s="1"/>
  <c r="H54" i="1"/>
  <c r="L54" i="1" s="1"/>
  <c r="H55" i="1"/>
  <c r="L55" i="1" s="1"/>
  <c r="H56" i="1"/>
  <c r="L56" i="1" s="1"/>
  <c r="H57" i="1"/>
  <c r="L57" i="1" s="1"/>
  <c r="H58" i="1"/>
  <c r="L58" i="1" s="1"/>
  <c r="H59" i="1"/>
  <c r="L59" i="1" s="1"/>
  <c r="H60" i="1"/>
  <c r="L60" i="1" s="1"/>
  <c r="H61" i="1"/>
  <c r="L61" i="1" s="1"/>
  <c r="H42" i="1"/>
  <c r="H34" i="1"/>
  <c r="H47" i="1"/>
  <c r="H38" i="1"/>
  <c r="H35" i="1"/>
  <c r="H37" i="1"/>
  <c r="H43" i="1"/>
  <c r="H46" i="1"/>
  <c r="H40" i="1"/>
  <c r="H41" i="1"/>
  <c r="H44" i="1"/>
  <c r="H36" i="1"/>
  <c r="H39" i="1"/>
  <c r="H45" i="1"/>
  <c r="J45" i="1" l="1"/>
  <c r="L45" i="1"/>
  <c r="J37" i="1"/>
  <c r="L37" i="1"/>
  <c r="J36" i="1"/>
  <c r="L36" i="1"/>
  <c r="L46" i="1"/>
  <c r="J46" i="1"/>
  <c r="L38" i="1"/>
  <c r="J38" i="1"/>
  <c r="J57" i="1"/>
  <c r="K57" i="1" s="1"/>
  <c r="I57" i="1"/>
  <c r="J43" i="1"/>
  <c r="L43" i="1"/>
  <c r="J47" i="1"/>
  <c r="L47" i="1"/>
  <c r="J53" i="1"/>
  <c r="K53" i="1" s="1"/>
  <c r="I53" i="1"/>
  <c r="L34" i="1"/>
  <c r="J34" i="1"/>
  <c r="K34" i="1" s="1"/>
  <c r="J52" i="1"/>
  <c r="K52" i="1" s="1"/>
  <c r="I52" i="1"/>
  <c r="J44" i="1"/>
  <c r="L44" i="1"/>
  <c r="J41" i="1"/>
  <c r="L41" i="1"/>
  <c r="L39" i="1"/>
  <c r="J39" i="1"/>
  <c r="K39" i="1" s="1"/>
  <c r="J40" i="1"/>
  <c r="L40" i="1"/>
  <c r="J35" i="1"/>
  <c r="L35" i="1"/>
  <c r="L42" i="1"/>
  <c r="J42" i="1"/>
  <c r="I58" i="1"/>
  <c r="J58" i="1"/>
  <c r="K58" i="1" s="1"/>
  <c r="J49" i="1"/>
  <c r="K49" i="1" s="1"/>
  <c r="I49" i="1"/>
  <c r="F60" i="1"/>
  <c r="F56" i="1"/>
  <c r="F48" i="1"/>
  <c r="F61" i="1"/>
  <c r="F72" i="1"/>
  <c r="F54" i="1"/>
  <c r="F50" i="1"/>
  <c r="F59" i="1"/>
  <c r="F55" i="1"/>
  <c r="F51" i="1"/>
  <c r="F71" i="1"/>
  <c r="F67" i="1"/>
  <c r="F63" i="1"/>
  <c r="K46" i="1" l="1"/>
  <c r="D13" i="1" a="1"/>
  <c r="D13" i="1" s="1"/>
  <c r="K40" i="1"/>
  <c r="K41" i="1"/>
  <c r="K43" i="1"/>
  <c r="K36" i="1"/>
  <c r="K45" i="1"/>
  <c r="I51" i="1"/>
  <c r="J51" i="1"/>
  <c r="K51" i="1" s="1"/>
  <c r="J56" i="1"/>
  <c r="K56" i="1" s="1"/>
  <c r="I56" i="1"/>
  <c r="I63" i="1"/>
  <c r="J63" i="1"/>
  <c r="K63" i="1" s="1"/>
  <c r="I55" i="1"/>
  <c r="J55" i="1"/>
  <c r="K55" i="1" s="1"/>
  <c r="J72" i="1"/>
  <c r="K72" i="1" s="1"/>
  <c r="I72" i="1"/>
  <c r="J60" i="1"/>
  <c r="K60" i="1" s="1"/>
  <c r="I60" i="1"/>
  <c r="K35" i="1"/>
  <c r="K44" i="1"/>
  <c r="K47" i="1"/>
  <c r="K37" i="1"/>
  <c r="I71" i="1"/>
  <c r="J71" i="1"/>
  <c r="K71" i="1" s="1"/>
  <c r="I50" i="1"/>
  <c r="J50" i="1"/>
  <c r="K50" i="1" s="1"/>
  <c r="J48" i="1"/>
  <c r="K48" i="1" s="1"/>
  <c r="I48" i="1"/>
  <c r="I54" i="1"/>
  <c r="J54" i="1"/>
  <c r="K54" i="1" s="1"/>
  <c r="I67" i="1"/>
  <c r="J67" i="1"/>
  <c r="K67" i="1" s="1"/>
  <c r="I59" i="1"/>
  <c r="J59" i="1"/>
  <c r="K59" i="1" s="1"/>
  <c r="I61" i="1"/>
  <c r="J61" i="1"/>
  <c r="K61" i="1" s="1"/>
  <c r="K42" i="1"/>
  <c r="K38" i="1"/>
  <c r="F74" i="1"/>
  <c r="F66" i="1"/>
  <c r="F62" i="1"/>
  <c r="F75" i="1"/>
  <c r="H13" i="1" l="1" a="1"/>
  <c r="H13" i="1" s="1"/>
  <c r="G13" i="1" a="1"/>
  <c r="G13" i="1" s="1"/>
  <c r="E13" i="1" a="1"/>
  <c r="E13" i="1" s="1"/>
  <c r="J13" i="1" a="1"/>
  <c r="J13" i="1" s="1"/>
  <c r="F13" i="1" a="1"/>
  <c r="F13" i="1" s="1"/>
  <c r="I13" i="1" a="1"/>
  <c r="I13" i="1" s="1"/>
  <c r="I75" i="1"/>
  <c r="J75" i="1"/>
  <c r="K75" i="1" s="1"/>
  <c r="I62" i="1"/>
  <c r="J62" i="1"/>
  <c r="K62" i="1" s="1"/>
  <c r="I66" i="1"/>
  <c r="J66" i="1"/>
  <c r="K66" i="1" s="1"/>
  <c r="I74" i="1"/>
  <c r="J74" i="1"/>
  <c r="K74" i="1" s="1"/>
  <c r="F76" i="1"/>
  <c r="F70" i="1"/>
  <c r="F80" i="1"/>
  <c r="F73" i="1"/>
  <c r="F69" i="1"/>
  <c r="F81" i="1"/>
  <c r="F68" i="1"/>
  <c r="F64" i="1"/>
  <c r="F86" i="1"/>
  <c r="F89" i="1"/>
  <c r="F85" i="1"/>
  <c r="F77" i="1"/>
  <c r="F65" i="1"/>
  <c r="K13" i="1" l="1" a="1"/>
  <c r="K13" i="1" s="1"/>
  <c r="L13" i="1" s="1" a="1"/>
  <c r="L13" i="1" s="1"/>
  <c r="J64" i="1"/>
  <c r="K64" i="1" s="1"/>
  <c r="I64" i="1"/>
  <c r="I73" i="1"/>
  <c r="J73" i="1"/>
  <c r="K73" i="1" s="1"/>
  <c r="J68" i="1"/>
  <c r="K68" i="1" s="1"/>
  <c r="I68" i="1"/>
  <c r="J80" i="1"/>
  <c r="K80" i="1" s="1"/>
  <c r="I80" i="1"/>
  <c r="I77" i="1"/>
  <c r="J77" i="1"/>
  <c r="K77" i="1" s="1"/>
  <c r="I81" i="1"/>
  <c r="J81" i="1"/>
  <c r="K81" i="1" s="1"/>
  <c r="J85" i="1"/>
  <c r="K85" i="1" s="1"/>
  <c r="I85" i="1"/>
  <c r="I89" i="1"/>
  <c r="J89" i="1"/>
  <c r="K89" i="1" s="1"/>
  <c r="I70" i="1"/>
  <c r="J70" i="1"/>
  <c r="K70" i="1" s="1"/>
  <c r="I65" i="1"/>
  <c r="J65" i="1"/>
  <c r="K65" i="1" s="1"/>
  <c r="I86" i="1"/>
  <c r="J86" i="1"/>
  <c r="K86" i="1" s="1"/>
  <c r="J69" i="1"/>
  <c r="K69" i="1" s="1"/>
  <c r="I69" i="1"/>
  <c r="J76" i="1"/>
  <c r="K76" i="1" s="1"/>
  <c r="I76" i="1"/>
  <c r="F88" i="1"/>
  <c r="F83" i="1"/>
  <c r="F90" i="1"/>
  <c r="F82" i="1"/>
  <c r="F84" i="1"/>
  <c r="F100" i="1"/>
  <c r="F78" i="1"/>
  <c r="J100" i="1" l="1"/>
  <c r="K100" i="1" s="1"/>
  <c r="I100" i="1"/>
  <c r="I83" i="1"/>
  <c r="J83" i="1"/>
  <c r="K83" i="1" s="1"/>
  <c r="J84" i="1"/>
  <c r="K84" i="1" s="1"/>
  <c r="I84" i="1"/>
  <c r="J88" i="1"/>
  <c r="K88" i="1" s="1"/>
  <c r="I88" i="1"/>
  <c r="I82" i="1"/>
  <c r="J82" i="1"/>
  <c r="K82" i="1" s="1"/>
  <c r="I78" i="1"/>
  <c r="J78" i="1"/>
  <c r="K78" i="1" s="1"/>
  <c r="I90" i="1"/>
  <c r="J90" i="1"/>
  <c r="K90" i="1" s="1"/>
  <c r="F87" i="1"/>
  <c r="F95" i="1"/>
  <c r="F94" i="1"/>
  <c r="F97" i="1"/>
  <c r="F104" i="1"/>
  <c r="F99" i="1"/>
  <c r="F91" i="1"/>
  <c r="F79" i="1"/>
  <c r="F103" i="1"/>
  <c r="I91" i="1" l="1"/>
  <c r="J91" i="1"/>
  <c r="K91" i="1" s="1"/>
  <c r="I79" i="1"/>
  <c r="J79" i="1"/>
  <c r="K79" i="1" s="1"/>
  <c r="I97" i="1"/>
  <c r="J97" i="1"/>
  <c r="K97" i="1" s="1"/>
  <c r="I94" i="1"/>
  <c r="J94" i="1"/>
  <c r="K94" i="1" s="1"/>
  <c r="I99" i="1"/>
  <c r="J99" i="1"/>
  <c r="K99" i="1" s="1"/>
  <c r="I95" i="1"/>
  <c r="J95" i="1"/>
  <c r="K95" i="1" s="1"/>
  <c r="I103" i="1"/>
  <c r="J103" i="1"/>
  <c r="K103" i="1" s="1"/>
  <c r="J104" i="1"/>
  <c r="K104" i="1" s="1"/>
  <c r="I104" i="1"/>
  <c r="I87" i="1"/>
  <c r="J87" i="1"/>
  <c r="K87" i="1" s="1"/>
  <c r="F102" i="1"/>
  <c r="F111" i="1"/>
  <c r="F118" i="1"/>
  <c r="F92" i="1"/>
  <c r="F98" i="1"/>
  <c r="F113" i="1"/>
  <c r="F101" i="1"/>
  <c r="F96" i="1"/>
  <c r="F114" i="1"/>
  <c r="J101" i="1" l="1"/>
  <c r="K101" i="1" s="1"/>
  <c r="I101" i="1"/>
  <c r="I113" i="1"/>
  <c r="J113" i="1"/>
  <c r="K113" i="1" s="1"/>
  <c r="I118" i="1"/>
  <c r="J118" i="1"/>
  <c r="K118" i="1" s="1"/>
  <c r="I111" i="1"/>
  <c r="J111" i="1"/>
  <c r="K111" i="1" s="1"/>
  <c r="I114" i="1"/>
  <c r="J114" i="1"/>
  <c r="K114" i="1" s="1"/>
  <c r="I98" i="1"/>
  <c r="J98" i="1"/>
  <c r="K98" i="1" s="1"/>
  <c r="I102" i="1"/>
  <c r="J102" i="1"/>
  <c r="K102" i="1" s="1"/>
  <c r="J96" i="1"/>
  <c r="K96" i="1" s="1"/>
  <c r="I96" i="1"/>
  <c r="J92" i="1"/>
  <c r="K92" i="1" s="1"/>
  <c r="I92" i="1"/>
  <c r="F125" i="1"/>
  <c r="F109" i="1"/>
  <c r="F132" i="1"/>
  <c r="F108" i="1"/>
  <c r="F117" i="1"/>
  <c r="F105" i="1"/>
  <c r="F116" i="1"/>
  <c r="F93" i="1"/>
  <c r="J116" i="1" l="1"/>
  <c r="K116" i="1" s="1"/>
  <c r="I116" i="1"/>
  <c r="I105" i="1"/>
  <c r="J105" i="1"/>
  <c r="K105" i="1" s="1"/>
  <c r="I93" i="1"/>
  <c r="J93" i="1"/>
  <c r="K93" i="1" s="1"/>
  <c r="J108" i="1"/>
  <c r="K108" i="1" s="1"/>
  <c r="I108" i="1"/>
  <c r="I109" i="1"/>
  <c r="J109" i="1"/>
  <c r="K109" i="1" s="1"/>
  <c r="J117" i="1"/>
  <c r="K117" i="1" s="1"/>
  <c r="I117" i="1"/>
  <c r="I125" i="1"/>
  <c r="J125" i="1"/>
  <c r="K125" i="1" s="1"/>
  <c r="J132" i="1"/>
  <c r="K132" i="1" s="1"/>
  <c r="I132" i="1"/>
  <c r="F139" i="1"/>
  <c r="F112" i="1"/>
  <c r="F106" i="1"/>
  <c r="F128" i="1"/>
  <c r="F123" i="1"/>
  <c r="F127" i="1"/>
  <c r="F115" i="1"/>
  <c r="F131" i="1"/>
  <c r="F110" i="1"/>
  <c r="I106" i="1" l="1"/>
  <c r="J106" i="1"/>
  <c r="K106" i="1" s="1"/>
  <c r="I131" i="1"/>
  <c r="J131" i="1"/>
  <c r="K131" i="1" s="1"/>
  <c r="J128" i="1"/>
  <c r="K128" i="1" s="1"/>
  <c r="I128" i="1"/>
  <c r="I115" i="1"/>
  <c r="J115" i="1"/>
  <c r="K115" i="1" s="1"/>
  <c r="I127" i="1"/>
  <c r="J127" i="1"/>
  <c r="K127" i="1" s="1"/>
  <c r="J112" i="1"/>
  <c r="K112" i="1" s="1"/>
  <c r="I112" i="1"/>
  <c r="I110" i="1"/>
  <c r="J110" i="1"/>
  <c r="K110" i="1" s="1"/>
  <c r="I123" i="1"/>
  <c r="J123" i="1"/>
  <c r="K123" i="1" s="1"/>
  <c r="I139" i="1"/>
  <c r="J139" i="1"/>
  <c r="K139" i="1" s="1"/>
  <c r="F153" i="1"/>
  <c r="F146" i="1"/>
  <c r="F122" i="1"/>
  <c r="F130" i="1"/>
  <c r="F137" i="1"/>
  <c r="F119" i="1"/>
  <c r="F129" i="1"/>
  <c r="F107" i="1"/>
  <c r="I122" i="1" l="1"/>
  <c r="J122" i="1"/>
  <c r="K122" i="1" s="1"/>
  <c r="I119" i="1"/>
  <c r="J119" i="1"/>
  <c r="K119" i="1" s="1"/>
  <c r="I146" i="1"/>
  <c r="J146" i="1"/>
  <c r="K146" i="1" s="1"/>
  <c r="I107" i="1"/>
  <c r="J107" i="1"/>
  <c r="K107" i="1" s="1"/>
  <c r="I130" i="1"/>
  <c r="J130" i="1"/>
  <c r="K130" i="1" s="1"/>
  <c r="I129" i="1"/>
  <c r="J129" i="1"/>
  <c r="K129" i="1" s="1"/>
  <c r="I137" i="1"/>
  <c r="J137" i="1"/>
  <c r="K137" i="1" s="1"/>
  <c r="I153" i="1"/>
  <c r="J153" i="1"/>
  <c r="K153" i="1" s="1"/>
  <c r="F126" i="1"/>
  <c r="F120" i="1"/>
  <c r="F142" i="1"/>
  <c r="F136" i="1"/>
  <c r="F145" i="1"/>
  <c r="F141" i="1"/>
  <c r="F133" i="1"/>
  <c r="F124" i="1"/>
  <c r="F144" i="1"/>
  <c r="F151" i="1"/>
  <c r="J124" i="1" l="1"/>
  <c r="K124" i="1" s="1"/>
  <c r="I124" i="1"/>
  <c r="J136" i="1"/>
  <c r="K136" i="1" s="1"/>
  <c r="I136" i="1"/>
  <c r="J133" i="1"/>
  <c r="K133" i="1" s="1"/>
  <c r="I133" i="1"/>
  <c r="I142" i="1"/>
  <c r="J142" i="1"/>
  <c r="K142" i="1" s="1"/>
  <c r="I141" i="1"/>
  <c r="J141" i="1"/>
  <c r="K141" i="1" s="1"/>
  <c r="J120" i="1"/>
  <c r="K120" i="1" s="1"/>
  <c r="I120" i="1"/>
  <c r="I151" i="1"/>
  <c r="J151" i="1"/>
  <c r="K151" i="1" s="1"/>
  <c r="J144" i="1"/>
  <c r="K144" i="1" s="1"/>
  <c r="I144" i="1"/>
  <c r="I145" i="1"/>
  <c r="J145" i="1"/>
  <c r="K145" i="1" s="1"/>
  <c r="I126" i="1"/>
  <c r="J126" i="1"/>
  <c r="K126" i="1" s="1"/>
  <c r="F140" i="1"/>
  <c r="F134" i="1"/>
  <c r="F156" i="1"/>
  <c r="F121" i="1"/>
  <c r="F150" i="1"/>
  <c r="F143" i="1"/>
  <c r="F155" i="1"/>
  <c r="F159" i="1"/>
  <c r="I143" i="1" l="1"/>
  <c r="J143" i="1"/>
  <c r="K143" i="1" s="1"/>
  <c r="I134" i="1"/>
  <c r="J134" i="1"/>
  <c r="K134" i="1" s="1"/>
  <c r="I121" i="1"/>
  <c r="J121" i="1"/>
  <c r="K121" i="1" s="1"/>
  <c r="I159" i="1"/>
  <c r="J159" i="1"/>
  <c r="K159" i="1" s="1"/>
  <c r="I155" i="1"/>
  <c r="J155" i="1"/>
  <c r="K155" i="1" s="1"/>
  <c r="J156" i="1"/>
  <c r="K156" i="1" s="1"/>
  <c r="I156" i="1"/>
  <c r="I150" i="1"/>
  <c r="J150" i="1"/>
  <c r="K150" i="1" s="1"/>
  <c r="J140" i="1"/>
  <c r="K140" i="1" s="1"/>
  <c r="I140" i="1"/>
  <c r="F154" i="1"/>
  <c r="F147" i="1"/>
  <c r="F135" i="1"/>
  <c r="F158" i="1"/>
  <c r="F138" i="1"/>
  <c r="I158" i="1" l="1"/>
  <c r="J158" i="1"/>
  <c r="K158" i="1" s="1"/>
  <c r="I135" i="1"/>
  <c r="J135" i="1"/>
  <c r="K135" i="1" s="1"/>
  <c r="I147" i="1"/>
  <c r="J147" i="1"/>
  <c r="K147" i="1" s="1"/>
  <c r="I138" i="1"/>
  <c r="J138" i="1"/>
  <c r="K138" i="1" s="1"/>
  <c r="I154" i="1"/>
  <c r="J154" i="1"/>
  <c r="K154" i="1" s="1"/>
  <c r="F148" i="1"/>
  <c r="F157" i="1"/>
  <c r="F149" i="1"/>
  <c r="I157" i="1" l="1"/>
  <c r="J157" i="1"/>
  <c r="K157" i="1" s="1"/>
  <c r="J149" i="1"/>
  <c r="K149" i="1" s="1"/>
  <c r="I149" i="1"/>
  <c r="J148" i="1"/>
  <c r="K148" i="1" s="1"/>
  <c r="I148" i="1"/>
  <c r="F152" i="1"/>
  <c r="J152" i="1" l="1"/>
  <c r="K152" i="1" s="1"/>
  <c r="I1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<sst xmlns="http://schemas.openxmlformats.org/spreadsheetml/2006/main" count="157" uniqueCount="42">
  <si>
    <t>Student</t>
  </si>
  <si>
    <t>Robert</t>
  </si>
  <si>
    <t>Lauren</t>
  </si>
  <si>
    <t>Maira</t>
  </si>
  <si>
    <t>Mirtha</t>
  </si>
  <si>
    <t>Heidi</t>
  </si>
  <si>
    <t>Claire</t>
  </si>
  <si>
    <t>Kenneth</t>
  </si>
  <si>
    <t>Megahn</t>
  </si>
  <si>
    <t>Meggie</t>
  </si>
  <si>
    <t>Oswaldo</t>
  </si>
  <si>
    <t>John</t>
  </si>
  <si>
    <t>Kimberly</t>
  </si>
  <si>
    <t>Beth</t>
  </si>
  <si>
    <t>Adriano</t>
  </si>
  <si>
    <t>Progress %</t>
  </si>
  <si>
    <t>Full 100</t>
  </si>
  <si>
    <t>Potential %</t>
  </si>
  <si>
    <t>Week</t>
  </si>
  <si>
    <t>Week n°</t>
  </si>
  <si>
    <t>Sales made</t>
  </si>
  <si>
    <t>Potential sales</t>
  </si>
  <si>
    <t>Pending %</t>
  </si>
  <si>
    <t>dynamic title</t>
  </si>
  <si>
    <t>* formulas !</t>
  </si>
  <si>
    <t>Previous week</t>
  </si>
  <si>
    <t>Next week</t>
  </si>
  <si>
    <t>Sales cuota</t>
  </si>
  <si>
    <t>Sale+leads</t>
  </si>
  <si>
    <t>Lead sales</t>
  </si>
  <si>
    <t>highlight</t>
  </si>
  <si>
    <t>Highlight:</t>
  </si>
  <si>
    <t>https://www.linkedin.com/in/merod/</t>
  </si>
  <si>
    <t>LinkedIn:</t>
  </si>
  <si>
    <t>highlight_pot</t>
  </si>
  <si>
    <t>highlight_pend</t>
  </si>
  <si>
    <t>sales + high</t>
  </si>
  <si>
    <t>Highlighted sales</t>
  </si>
  <si>
    <t>dynamic arrays !</t>
  </si>
  <si>
    <t>here )</t>
  </si>
  <si>
    <t>( Summing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</si>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</sst>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8"/>
      <color theme="1"/>
      <name val="Body Font"/>
      <family val="2"/>
    </font>
    <font>
      <sz val="8"/>
      <name val="Body Font"/>
      <family val="2"/>
    </font>
    <font>
      <i/>
      <sz val="8"/>
      <color theme="1" tint="0.34998626667073579"/>
      <name val="Body Font"/>
    </font>
    <font>
      <sz val="8"/>
      <color theme="1"/>
      <name val="Body Font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pivotButton="1"/>
    <xf numFmtId="0" fontId="3" fillId="0" borderId="0" xfId="0" applyFont="1"/>
    <xf numFmtId="0" fontId="4" fillId="2" borderId="0" xfId="0" applyFont="1" applyFill="1"/>
    <xf numFmtId="0" fontId="5" fillId="0" borderId="0" xfId="1"/>
    <xf numFmtId="0" fontId="5" fillId="0" borderId="0" xfId="1" quotePrefix="1"/>
    <xf numFmtId="0" fontId="5" fillId="0" borderId="0" xfId="1" applyAlignment="1">
      <alignment horizontal="right"/>
    </xf>
    <xf numFmtId="0" fontId="6" fillId="0" borderId="0" xfId="2"/>
    <xf numFmtId="0" fontId="7" fillId="0" borderId="0" xfId="3"/>
    <xf numFmtId="0" fontId="8" fillId="0" borderId="0" xfId="2" applyFont="1"/>
    <xf numFmtId="0" fontId="0" fillId="0" borderId="0" xfId="0" applyAlignment="1">
      <alignment horizontal="center"/>
    </xf>
  </cellXfs>
  <cellStyles count="5">
    <cellStyle name="Hipervínculo 2" xfId="2" xr:uid="{E8819EB0-5960-4525-849F-55B61744C83F}"/>
    <cellStyle name="Hyperlink" xfId="3" builtinId="8"/>
    <cellStyle name="Normal" xfId="0" builtinId="0"/>
    <cellStyle name="Normal 2" xfId="1" xr:uid="{684D229F-F123-40CC-BEA4-A3F92572C37D}"/>
    <cellStyle name="Normal 3" xfId="4" xr:uid="{002E6E12-C600-4CF3-9703-66AFC8A8EDE5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 val="0"/>
        <i val="0"/>
        <sz val="7"/>
        <color theme="1" tint="0.34998626667073579"/>
        <name val="Arial"/>
        <family val="2"/>
        <scheme val="none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xlorla" pivot="0" table="0" count="10" xr9:uid="{88EECCDB-7287-4DCD-AE57-C0A226A81167}">
      <tableStyleElement type="wholeTable" dxfId="9"/>
      <tableStyleElement type="headerRow" dxfId="8"/>
    </tableStyle>
  </tableStyles>
  <colors>
    <mruColors>
      <color rgb="FF4472C4"/>
      <color rgb="FFA5A5A5"/>
      <color rgb="FFF2F2F2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7" tint="0.3999450666829432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xlorla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example!$E$3</c:f>
          <c:strCache>
            <c:ptCount val="1"/>
            <c:pt idx="0">
              <c:v>Sales made + potential (leads) up to week: 6</c:v>
            </c:pt>
          </c:strCache>
        </c:strRef>
      </c:tx>
      <c:layout>
        <c:manualLayout>
          <c:xMode val="edge"/>
          <c:yMode val="edge"/>
          <c:x val="3.6780082367752806E-2"/>
          <c:y val="2.8011204481792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170432964172163"/>
          <c:y val="0.16783453538895871"/>
          <c:w val="0.70103279772955207"/>
          <c:h val="0.7948171919686509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example!$E$12</c:f>
              <c:strCache>
                <c:ptCount val="1"/>
                <c:pt idx="0">
                  <c:v>Sales made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[0]!_01_students</c:f>
              <c:strCache>
                <c:ptCount val="14"/>
                <c:pt idx="0">
                  <c:v>Kimberly</c:v>
                </c:pt>
                <c:pt idx="1">
                  <c:v>Mirtha</c:v>
                </c:pt>
                <c:pt idx="2">
                  <c:v>Heidi</c:v>
                </c:pt>
                <c:pt idx="3">
                  <c:v>Meggie</c:v>
                </c:pt>
                <c:pt idx="4">
                  <c:v>Lauren</c:v>
                </c:pt>
                <c:pt idx="5">
                  <c:v>Claire</c:v>
                </c:pt>
                <c:pt idx="6">
                  <c:v>Oswaldo</c:v>
                </c:pt>
                <c:pt idx="7">
                  <c:v>John</c:v>
                </c:pt>
                <c:pt idx="8">
                  <c:v>⦿ Beth (8)</c:v>
                </c:pt>
                <c:pt idx="9">
                  <c:v>Maira</c:v>
                </c:pt>
                <c:pt idx="10">
                  <c:v>Adriano</c:v>
                </c:pt>
                <c:pt idx="11">
                  <c:v>Robert</c:v>
                </c:pt>
                <c:pt idx="12">
                  <c:v>Megahn</c:v>
                </c:pt>
                <c:pt idx="13">
                  <c:v>Kenneth</c:v>
                </c:pt>
              </c:strCache>
            </c:strRef>
          </c:cat>
          <c:val>
            <c:numRef>
              <c:f>[0]!_02_points</c:f>
              <c:numCache>
                <c:formatCode>General</c:formatCode>
                <c:ptCount val="14"/>
                <c:pt idx="0">
                  <c:v>6.8750000000000006E-2</c:v>
                </c:pt>
                <c:pt idx="1">
                  <c:v>0.13750000000000001</c:v>
                </c:pt>
                <c:pt idx="2">
                  <c:v>0.1</c:v>
                </c:pt>
                <c:pt idx="3">
                  <c:v>0.18124999999999999</c:v>
                </c:pt>
                <c:pt idx="4">
                  <c:v>0.11562500000000001</c:v>
                </c:pt>
                <c:pt idx="5">
                  <c:v>0.12187499999999998</c:v>
                </c:pt>
                <c:pt idx="6">
                  <c:v>0.23125000000000001</c:v>
                </c:pt>
                <c:pt idx="7">
                  <c:v>0.23125000000000001</c:v>
                </c:pt>
                <c:pt idx="8">
                  <c:v>#N/A</c:v>
                </c:pt>
                <c:pt idx="9">
                  <c:v>0.27187499999999998</c:v>
                </c:pt>
                <c:pt idx="10">
                  <c:v>0.33750000000000002</c:v>
                </c:pt>
                <c:pt idx="11">
                  <c:v>0.328125</c:v>
                </c:pt>
                <c:pt idx="12">
                  <c:v>0.28437499999999999</c:v>
                </c:pt>
                <c:pt idx="13">
                  <c:v>0.31874999999999998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D-4AC7-8A15-A1160E1B5F87}"/>
            </c:ext>
          </c:extLst>
        </c:ser>
        <c:ser>
          <c:idx val="1"/>
          <c:order val="1"/>
          <c:tx>
            <c:strRef>
              <c:f>example!$F$12</c:f>
              <c:strCache>
                <c:ptCount val="1"/>
                <c:pt idx="0">
                  <c:v>Potential sales</c:v>
                </c:pt>
              </c:strCache>
            </c:strRef>
          </c:tx>
          <c:spPr>
            <a:pattFill prst="dkVert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[0]!_01_students</c:f>
              <c:strCache>
                <c:ptCount val="14"/>
                <c:pt idx="0">
                  <c:v>Kimberly</c:v>
                </c:pt>
                <c:pt idx="1">
                  <c:v>Mirtha</c:v>
                </c:pt>
                <c:pt idx="2">
                  <c:v>Heidi</c:v>
                </c:pt>
                <c:pt idx="3">
                  <c:v>Meggie</c:v>
                </c:pt>
                <c:pt idx="4">
                  <c:v>Lauren</c:v>
                </c:pt>
                <c:pt idx="5">
                  <c:v>Claire</c:v>
                </c:pt>
                <c:pt idx="6">
                  <c:v>Oswaldo</c:v>
                </c:pt>
                <c:pt idx="7">
                  <c:v>John</c:v>
                </c:pt>
                <c:pt idx="8">
                  <c:v>⦿ Beth (8)</c:v>
                </c:pt>
                <c:pt idx="9">
                  <c:v>Maira</c:v>
                </c:pt>
                <c:pt idx="10">
                  <c:v>Adriano</c:v>
                </c:pt>
                <c:pt idx="11">
                  <c:v>Robert</c:v>
                </c:pt>
                <c:pt idx="12">
                  <c:v>Megahn</c:v>
                </c:pt>
                <c:pt idx="13">
                  <c:v>Kenneth</c:v>
                </c:pt>
              </c:strCache>
            </c:strRef>
          </c:cat>
          <c:val>
            <c:numRef>
              <c:f>[0]!_03_potential</c:f>
              <c:numCache>
                <c:formatCode>General</c:formatCode>
                <c:ptCount val="14"/>
                <c:pt idx="0">
                  <c:v>3.125E-2</c:v>
                </c:pt>
                <c:pt idx="1">
                  <c:v>3.7499999999999999E-2</c:v>
                </c:pt>
                <c:pt idx="2">
                  <c:v>9.0624999999999997E-2</c:v>
                </c:pt>
                <c:pt idx="3">
                  <c:v>5.6250000000000001E-2</c:v>
                </c:pt>
                <c:pt idx="4">
                  <c:v>0.14687500000000001</c:v>
                </c:pt>
                <c:pt idx="5">
                  <c:v>0.14374999999999999</c:v>
                </c:pt>
                <c:pt idx="6">
                  <c:v>4.0625000000000001E-2</c:v>
                </c:pt>
                <c:pt idx="7">
                  <c:v>8.7499999999999994E-2</c:v>
                </c:pt>
                <c:pt idx="8">
                  <c:v>#N/A</c:v>
                </c:pt>
                <c:pt idx="9">
                  <c:v>0.125</c:v>
                </c:pt>
                <c:pt idx="10">
                  <c:v>8.7499999999999994E-2</c:v>
                </c:pt>
                <c:pt idx="11">
                  <c:v>0.10625</c:v>
                </c:pt>
                <c:pt idx="12">
                  <c:v>0.15625</c:v>
                </c:pt>
                <c:pt idx="13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CD-4AC7-8A15-A1160E1B5F87}"/>
            </c:ext>
          </c:extLst>
        </c:ser>
        <c:ser>
          <c:idx val="2"/>
          <c:order val="2"/>
          <c:tx>
            <c:strRef>
              <c:f>example!$G$12</c:f>
              <c:strCache>
                <c:ptCount val="1"/>
                <c:pt idx="0">
                  <c:v>Pending %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[0]!_01_students</c:f>
              <c:strCache>
                <c:ptCount val="14"/>
                <c:pt idx="0">
                  <c:v>Kimberly</c:v>
                </c:pt>
                <c:pt idx="1">
                  <c:v>Mirtha</c:v>
                </c:pt>
                <c:pt idx="2">
                  <c:v>Heidi</c:v>
                </c:pt>
                <c:pt idx="3">
                  <c:v>Meggie</c:v>
                </c:pt>
                <c:pt idx="4">
                  <c:v>Lauren</c:v>
                </c:pt>
                <c:pt idx="5">
                  <c:v>Claire</c:v>
                </c:pt>
                <c:pt idx="6">
                  <c:v>Oswaldo</c:v>
                </c:pt>
                <c:pt idx="7">
                  <c:v>John</c:v>
                </c:pt>
                <c:pt idx="8">
                  <c:v>⦿ Beth (8)</c:v>
                </c:pt>
                <c:pt idx="9">
                  <c:v>Maira</c:v>
                </c:pt>
                <c:pt idx="10">
                  <c:v>Adriano</c:v>
                </c:pt>
                <c:pt idx="11">
                  <c:v>Robert</c:v>
                </c:pt>
                <c:pt idx="12">
                  <c:v>Megahn</c:v>
                </c:pt>
                <c:pt idx="13">
                  <c:v>Kenneth</c:v>
                </c:pt>
              </c:strCache>
            </c:strRef>
          </c:cat>
          <c:val>
            <c:numRef>
              <c:f>[0]!_04_fullpct</c:f>
              <c:numCache>
                <c:formatCode>General</c:formatCode>
                <c:ptCount val="14"/>
                <c:pt idx="0">
                  <c:v>0.9</c:v>
                </c:pt>
                <c:pt idx="1">
                  <c:v>0.82499999999999996</c:v>
                </c:pt>
                <c:pt idx="2">
                  <c:v>0.80937499999999996</c:v>
                </c:pt>
                <c:pt idx="3">
                  <c:v>0.76249999999999996</c:v>
                </c:pt>
                <c:pt idx="4">
                  <c:v>0.73750000000000004</c:v>
                </c:pt>
                <c:pt idx="5">
                  <c:v>0.734375</c:v>
                </c:pt>
                <c:pt idx="6">
                  <c:v>0.72812499999999991</c:v>
                </c:pt>
                <c:pt idx="7">
                  <c:v>0.68125000000000002</c:v>
                </c:pt>
                <c:pt idx="8">
                  <c:v>#N/A</c:v>
                </c:pt>
                <c:pt idx="9">
                  <c:v>0.60312500000000002</c:v>
                </c:pt>
                <c:pt idx="10">
                  <c:v>0.57499999999999996</c:v>
                </c:pt>
                <c:pt idx="11">
                  <c:v>0.56562500000000004</c:v>
                </c:pt>
                <c:pt idx="12">
                  <c:v>0.55937499999999996</c:v>
                </c:pt>
                <c:pt idx="13">
                  <c:v>0.52500000000000002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CD-4AC7-8A15-A1160E1B5F87}"/>
            </c:ext>
          </c:extLst>
        </c:ser>
        <c:ser>
          <c:idx val="3"/>
          <c:order val="3"/>
          <c:tx>
            <c:strRef>
              <c:f>example!$H$12</c:f>
              <c:strCache>
                <c:ptCount val="1"/>
                <c:pt idx="0">
                  <c:v>Highlighted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[0]!_01_students</c:f>
              <c:strCache>
                <c:ptCount val="14"/>
                <c:pt idx="0">
                  <c:v>Kimberly</c:v>
                </c:pt>
                <c:pt idx="1">
                  <c:v>Mirtha</c:v>
                </c:pt>
                <c:pt idx="2">
                  <c:v>Heidi</c:v>
                </c:pt>
                <c:pt idx="3">
                  <c:v>Meggie</c:v>
                </c:pt>
                <c:pt idx="4">
                  <c:v>Lauren</c:v>
                </c:pt>
                <c:pt idx="5">
                  <c:v>Claire</c:v>
                </c:pt>
                <c:pt idx="6">
                  <c:v>Oswaldo</c:v>
                </c:pt>
                <c:pt idx="7">
                  <c:v>John</c:v>
                </c:pt>
                <c:pt idx="8">
                  <c:v>⦿ Beth (8)</c:v>
                </c:pt>
                <c:pt idx="9">
                  <c:v>Maira</c:v>
                </c:pt>
                <c:pt idx="10">
                  <c:v>Adriano</c:v>
                </c:pt>
                <c:pt idx="11">
                  <c:v>Robert</c:v>
                </c:pt>
                <c:pt idx="12">
                  <c:v>Megahn</c:v>
                </c:pt>
                <c:pt idx="13">
                  <c:v>Kenneth</c:v>
                </c:pt>
              </c:strCache>
            </c:strRef>
          </c:cat>
          <c:val>
            <c:numRef>
              <c:f>[0]!_05_highlight_sales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0.19375000000000001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9D-453B-8AAE-801CA233DD7C}"/>
            </c:ext>
          </c:extLst>
        </c:ser>
        <c:ser>
          <c:idx val="4"/>
          <c:order val="4"/>
          <c:tx>
            <c:strRef>
              <c:f>example!$I$12</c:f>
              <c:strCache>
                <c:ptCount val="1"/>
                <c:pt idx="0">
                  <c:v>highlight_pot</c:v>
                </c:pt>
              </c:strCache>
            </c:strRef>
          </c:tx>
          <c:spPr>
            <a:pattFill prst="dkVert">
              <a:fgClr>
                <a:schemeClr val="accent4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[0]!_01_students</c:f>
              <c:strCache>
                <c:ptCount val="14"/>
                <c:pt idx="0">
                  <c:v>Kimberly</c:v>
                </c:pt>
                <c:pt idx="1">
                  <c:v>Mirtha</c:v>
                </c:pt>
                <c:pt idx="2">
                  <c:v>Heidi</c:v>
                </c:pt>
                <c:pt idx="3">
                  <c:v>Meggie</c:v>
                </c:pt>
                <c:pt idx="4">
                  <c:v>Lauren</c:v>
                </c:pt>
                <c:pt idx="5">
                  <c:v>Claire</c:v>
                </c:pt>
                <c:pt idx="6">
                  <c:v>Oswaldo</c:v>
                </c:pt>
                <c:pt idx="7">
                  <c:v>John</c:v>
                </c:pt>
                <c:pt idx="8">
                  <c:v>⦿ Beth (8)</c:v>
                </c:pt>
                <c:pt idx="9">
                  <c:v>Maira</c:v>
                </c:pt>
                <c:pt idx="10">
                  <c:v>Adriano</c:v>
                </c:pt>
                <c:pt idx="11">
                  <c:v>Robert</c:v>
                </c:pt>
                <c:pt idx="12">
                  <c:v>Megahn</c:v>
                </c:pt>
                <c:pt idx="13">
                  <c:v>Kenneth</c:v>
                </c:pt>
              </c:strCache>
            </c:strRef>
          </c:cat>
          <c:val>
            <c:numRef>
              <c:f>[0]!_06_highlight_pot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0.13437499999999999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9D-453B-8AAE-801CA233DD7C}"/>
            </c:ext>
          </c:extLst>
        </c:ser>
        <c:ser>
          <c:idx val="5"/>
          <c:order val="5"/>
          <c:tx>
            <c:strRef>
              <c:f>example!$J$12</c:f>
              <c:strCache>
                <c:ptCount val="1"/>
                <c:pt idx="0">
                  <c:v>highlight_pend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[0]!_01_students</c:f>
              <c:strCache>
                <c:ptCount val="14"/>
                <c:pt idx="0">
                  <c:v>Kimberly</c:v>
                </c:pt>
                <c:pt idx="1">
                  <c:v>Mirtha</c:v>
                </c:pt>
                <c:pt idx="2">
                  <c:v>Heidi</c:v>
                </c:pt>
                <c:pt idx="3">
                  <c:v>Meggie</c:v>
                </c:pt>
                <c:pt idx="4">
                  <c:v>Lauren</c:v>
                </c:pt>
                <c:pt idx="5">
                  <c:v>Claire</c:v>
                </c:pt>
                <c:pt idx="6">
                  <c:v>Oswaldo</c:v>
                </c:pt>
                <c:pt idx="7">
                  <c:v>John</c:v>
                </c:pt>
                <c:pt idx="8">
                  <c:v>⦿ Beth (8)</c:v>
                </c:pt>
                <c:pt idx="9">
                  <c:v>Maira</c:v>
                </c:pt>
                <c:pt idx="10">
                  <c:v>Adriano</c:v>
                </c:pt>
                <c:pt idx="11">
                  <c:v>Robert</c:v>
                </c:pt>
                <c:pt idx="12">
                  <c:v>Megahn</c:v>
                </c:pt>
                <c:pt idx="13">
                  <c:v>Kenneth</c:v>
                </c:pt>
              </c:strCache>
            </c:strRef>
          </c:cat>
          <c:val>
            <c:numRef>
              <c:f>[0]!_07_highlight_pend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0.671875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9D-453B-8AAE-801CA233D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21260352"/>
        <c:axId val="1381292416"/>
      </c:barChart>
      <c:catAx>
        <c:axId val="152126035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81292416"/>
        <c:crosses val="autoZero"/>
        <c:auto val="1"/>
        <c:lblAlgn val="ctr"/>
        <c:lblOffset val="100"/>
        <c:noMultiLvlLbl val="0"/>
      </c:catAx>
      <c:valAx>
        <c:axId val="1381292416"/>
        <c:scaling>
          <c:orientation val="minMax"/>
          <c:max val="1"/>
        </c:scaling>
        <c:delete val="1"/>
        <c:axPos val="b"/>
        <c:numFmt formatCode="General" sourceLinked="1"/>
        <c:majorTickMark val="none"/>
        <c:minorTickMark val="none"/>
        <c:tickLblPos val="nextTo"/>
        <c:crossAx val="152126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8.109542709600322E-3"/>
          <c:y val="7.9715403221656114E-2"/>
          <c:w val="0.9"/>
          <c:h val="5.90516728368381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E$4" horiz="1" max="13" min="5" noThreeD="1" page="10" val="6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586740</xdr:colOff>
      <xdr:row>21</xdr:row>
      <xdr:rowOff>14383</xdr:rowOff>
    </xdr:from>
    <xdr:to>
      <xdr:col>20</xdr:col>
      <xdr:colOff>68580</xdr:colOff>
      <xdr:row>45</xdr:row>
      <xdr:rowOff>98203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586740</xdr:colOff>
          <xdr:row>20</xdr:row>
          <xdr:rowOff>15240</xdr:rowOff>
        </xdr:from>
        <xdr:to>
          <xdr:col>20</xdr:col>
          <xdr:colOff>68580</xdr:colOff>
          <xdr:row>21</xdr:row>
          <xdr:rowOff>15240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20</xdr:col>
      <xdr:colOff>60960</xdr:colOff>
      <xdr:row>19</xdr:row>
      <xdr:rowOff>126143</xdr:rowOff>
    </xdr:from>
    <xdr:to>
      <xdr:col>20</xdr:col>
      <xdr:colOff>571500</xdr:colOff>
      <xdr:row>23</xdr:row>
      <xdr:rowOff>118523</xdr:rowOff>
    </xdr:to>
    <xdr:pic>
      <xdr:nvPicPr>
        <xdr:cNvPr id="5" name="Gráfico 4" descr="Gesto de deslizar rápidament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363960" y="2539143"/>
          <a:ext cx="510540" cy="500380"/>
        </a:xfrm>
        <a:prstGeom prst="rect">
          <a:avLst/>
        </a:prstGeom>
      </xdr:spPr>
    </xdr:pic>
    <xdr:clientData/>
  </xdr:twoCellAnchor>
  <xdr:twoCellAnchor editAs="oneCell">
    <xdr:from>
      <xdr:col>13</xdr:col>
      <xdr:colOff>411480</xdr:colOff>
      <xdr:row>14</xdr:row>
      <xdr:rowOff>113443</xdr:rowOff>
    </xdr:from>
    <xdr:to>
      <xdr:col>20</xdr:col>
      <xdr:colOff>342900</xdr:colOff>
      <xdr:row>18</xdr:row>
      <xdr:rowOff>105823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Student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ud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7120" y="1927003"/>
              <a:ext cx="4198620" cy="510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20</xdr:col>
      <xdr:colOff>297180</xdr:colOff>
      <xdr:row>16</xdr:row>
      <xdr:rowOff>14383</xdr:rowOff>
    </xdr:from>
    <xdr:to>
      <xdr:col>20</xdr:col>
      <xdr:colOff>586740</xdr:colOff>
      <xdr:row>19</xdr:row>
      <xdr:rowOff>70359</xdr:rowOff>
    </xdr:to>
    <xdr:grpSp>
      <xdr:nvGrpSpPr>
        <xdr:cNvPr id="7" name="Gráfico 43" descr="Gesto de doble toqu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2087225" y="2151793"/>
          <a:ext cx="295275" cy="450311"/>
          <a:chOff x="8125968" y="1234227"/>
          <a:chExt cx="505005" cy="775395"/>
        </a:xfrm>
        <a:solidFill>
          <a:schemeClr val="tx1">
            <a:lumMod val="50000"/>
            <a:lumOff val="50000"/>
          </a:schemeClr>
        </a:solidFill>
      </xdr:grpSpPr>
      <xdr:sp macro="" textlink="">
        <xdr:nvSpPr>
          <xdr:cNvPr id="8" name="Forma libre: forma 1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8190941" y="1234227"/>
            <a:ext cx="219078" cy="192093"/>
          </a:xfrm>
          <a:custGeom>
            <a:avLst/>
            <a:gdLst>
              <a:gd name="connsiteX0" fmla="*/ 115268 w 219078"/>
              <a:gd name="connsiteY0" fmla="*/ 19434 h 192093"/>
              <a:gd name="connsiteX1" fmla="*/ 199936 w 219078"/>
              <a:gd name="connsiteY1" fmla="*/ 104825 h 192093"/>
              <a:gd name="connsiteX2" fmla="*/ 181534 w 219078"/>
              <a:gd name="connsiteY2" fmla="*/ 164338 h 192093"/>
              <a:gd name="connsiteX3" fmla="*/ 181534 w 219078"/>
              <a:gd name="connsiteY3" fmla="*/ 192094 h 192093"/>
              <a:gd name="connsiteX4" fmla="*/ 192093 w 219078"/>
              <a:gd name="connsiteY4" fmla="*/ 37545 h 192093"/>
              <a:gd name="connsiteX5" fmla="*/ 37544 w 219078"/>
              <a:gd name="connsiteY5" fmla="*/ 26984 h 192093"/>
              <a:gd name="connsiteX6" fmla="*/ 26985 w 219078"/>
              <a:gd name="connsiteY6" fmla="*/ 181534 h 192093"/>
              <a:gd name="connsiteX7" fmla="*/ 37544 w 219078"/>
              <a:gd name="connsiteY7" fmla="*/ 192094 h 192093"/>
              <a:gd name="connsiteX8" fmla="*/ 37544 w 219078"/>
              <a:gd name="connsiteY8" fmla="*/ 164338 h 192093"/>
              <a:gd name="connsiteX9" fmla="*/ 54634 w 219078"/>
              <a:gd name="connsiteY9" fmla="*/ 37732 h 192093"/>
              <a:gd name="connsiteX10" fmla="*/ 115230 w 219078"/>
              <a:gd name="connsiteY10" fmla="*/ 19434 h 19209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219078" h="192093">
                <a:moveTo>
                  <a:pt x="115268" y="19434"/>
                </a:moveTo>
                <a:cubicBezTo>
                  <a:pt x="160966" y="22520"/>
                  <a:pt x="197239" y="59104"/>
                  <a:pt x="199936" y="104825"/>
                </a:cubicBezTo>
                <a:cubicBezTo>
                  <a:pt x="201089" y="126221"/>
                  <a:pt x="194563" y="147327"/>
                  <a:pt x="181534" y="164338"/>
                </a:cubicBezTo>
                <a:lnTo>
                  <a:pt x="181534" y="192094"/>
                </a:lnTo>
                <a:cubicBezTo>
                  <a:pt x="227127" y="152332"/>
                  <a:pt x="231855" y="83138"/>
                  <a:pt x="192093" y="37545"/>
                </a:cubicBezTo>
                <a:cubicBezTo>
                  <a:pt x="152332" y="-8049"/>
                  <a:pt x="83138" y="-12777"/>
                  <a:pt x="37544" y="26984"/>
                </a:cubicBezTo>
                <a:cubicBezTo>
                  <a:pt x="-8049" y="66746"/>
                  <a:pt x="-12777" y="135941"/>
                  <a:pt x="26985" y="181534"/>
                </a:cubicBezTo>
                <a:cubicBezTo>
                  <a:pt x="30261" y="185290"/>
                  <a:pt x="33789" y="188818"/>
                  <a:pt x="37544" y="192094"/>
                </a:cubicBezTo>
                <a:lnTo>
                  <a:pt x="37544" y="164338"/>
                </a:lnTo>
                <a:cubicBezTo>
                  <a:pt x="7302" y="124657"/>
                  <a:pt x="14954" y="67974"/>
                  <a:pt x="54634" y="37732"/>
                </a:cubicBezTo>
                <a:cubicBezTo>
                  <a:pt x="71965" y="24524"/>
                  <a:pt x="93486" y="18025"/>
                  <a:pt x="115230" y="19434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419"/>
          </a:p>
        </xdr:txBody>
      </xdr:sp>
      <xdr:sp macro="" textlink="">
        <xdr:nvSpPr>
          <xdr:cNvPr id="9" name="Forma libre: forma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8125968" y="1291818"/>
            <a:ext cx="505005" cy="717804"/>
          </a:xfrm>
          <a:custGeom>
            <a:avLst/>
            <a:gdLst>
              <a:gd name="connsiteX0" fmla="*/ 443427 w 505005"/>
              <a:gd name="connsiteY0" fmla="*/ 275387 h 717804"/>
              <a:gd name="connsiteX1" fmla="*/ 417128 w 505005"/>
              <a:gd name="connsiteY1" fmla="*/ 281311 h 717804"/>
              <a:gd name="connsiteX2" fmla="*/ 344539 w 505005"/>
              <a:gd name="connsiteY2" fmla="*/ 233273 h 717804"/>
              <a:gd name="connsiteX3" fmla="*/ 325364 w 505005"/>
              <a:gd name="connsiteY3" fmla="*/ 240678 h 717804"/>
              <a:gd name="connsiteX4" fmla="*/ 243026 w 505005"/>
              <a:gd name="connsiteY4" fmla="*/ 212318 h 717804"/>
              <a:gd name="connsiteX5" fmla="*/ 227457 w 505005"/>
              <a:gd name="connsiteY5" fmla="*/ 223161 h 717804"/>
              <a:gd name="connsiteX6" fmla="*/ 227457 w 505005"/>
              <a:gd name="connsiteY6" fmla="*/ 52949 h 717804"/>
              <a:gd name="connsiteX7" fmla="*/ 174507 w 505005"/>
              <a:gd name="connsiteY7" fmla="*/ 0 h 717804"/>
              <a:gd name="connsiteX8" fmla="*/ 121558 w 505005"/>
              <a:gd name="connsiteY8" fmla="*/ 52949 h 717804"/>
              <a:gd name="connsiteX9" fmla="*/ 121558 w 505005"/>
              <a:gd name="connsiteY9" fmla="*/ 374523 h 717804"/>
              <a:gd name="connsiteX10" fmla="*/ 121377 w 505005"/>
              <a:gd name="connsiteY10" fmla="*/ 374523 h 717804"/>
              <a:gd name="connsiteX11" fmla="*/ 104632 w 505005"/>
              <a:gd name="connsiteY11" fmla="*/ 299380 h 717804"/>
              <a:gd name="connsiteX12" fmla="*/ 41952 w 505005"/>
              <a:gd name="connsiteY12" fmla="*/ 258584 h 717804"/>
              <a:gd name="connsiteX13" fmla="*/ 1155 w 505005"/>
              <a:gd name="connsiteY13" fmla="*/ 321264 h 717804"/>
              <a:gd name="connsiteX14" fmla="*/ 1400 w 505005"/>
              <a:gd name="connsiteY14" fmla="*/ 322364 h 717804"/>
              <a:gd name="connsiteX15" fmla="*/ 53445 w 505005"/>
              <a:gd name="connsiteY15" fmla="*/ 556136 h 717804"/>
              <a:gd name="connsiteX16" fmla="*/ 72895 w 505005"/>
              <a:gd name="connsiteY16" fmla="*/ 586511 h 717804"/>
              <a:gd name="connsiteX17" fmla="*/ 165030 w 505005"/>
              <a:gd name="connsiteY17" fmla="*/ 657235 h 717804"/>
              <a:gd name="connsiteX18" fmla="*/ 165030 w 505005"/>
              <a:gd name="connsiteY18" fmla="*/ 717804 h 717804"/>
              <a:gd name="connsiteX19" fmla="*/ 184080 w 505005"/>
              <a:gd name="connsiteY19" fmla="*/ 717804 h 717804"/>
              <a:gd name="connsiteX20" fmla="*/ 184080 w 505005"/>
              <a:gd name="connsiteY20" fmla="*/ 652567 h 717804"/>
              <a:gd name="connsiteX21" fmla="*/ 180346 w 505005"/>
              <a:gd name="connsiteY21" fmla="*/ 645014 h 717804"/>
              <a:gd name="connsiteX22" fmla="*/ 84458 w 505005"/>
              <a:gd name="connsiteY22" fmla="*/ 571405 h 717804"/>
              <a:gd name="connsiteX23" fmla="*/ 72076 w 505005"/>
              <a:gd name="connsiteY23" fmla="*/ 552031 h 717804"/>
              <a:gd name="connsiteX24" fmla="*/ 20021 w 505005"/>
              <a:gd name="connsiteY24" fmla="*/ 318221 h 717804"/>
              <a:gd name="connsiteX25" fmla="*/ 45710 w 505005"/>
              <a:gd name="connsiteY25" fmla="*/ 277854 h 717804"/>
              <a:gd name="connsiteX26" fmla="*/ 86077 w 505005"/>
              <a:gd name="connsiteY26" fmla="*/ 303543 h 717804"/>
              <a:gd name="connsiteX27" fmla="*/ 121739 w 505005"/>
              <a:gd name="connsiteY27" fmla="*/ 463563 h 717804"/>
              <a:gd name="connsiteX28" fmla="*/ 133307 w 505005"/>
              <a:gd name="connsiteY28" fmla="*/ 470775 h 717804"/>
              <a:gd name="connsiteX29" fmla="*/ 134074 w 505005"/>
              <a:gd name="connsiteY29" fmla="*/ 470564 h 717804"/>
              <a:gd name="connsiteX30" fmla="*/ 140646 w 505005"/>
              <a:gd name="connsiteY30" fmla="*/ 461162 h 717804"/>
              <a:gd name="connsiteX31" fmla="*/ 140646 w 505005"/>
              <a:gd name="connsiteY31" fmla="*/ 52949 h 717804"/>
              <a:gd name="connsiteX32" fmla="*/ 174546 w 505005"/>
              <a:gd name="connsiteY32" fmla="*/ 19050 h 717804"/>
              <a:gd name="connsiteX33" fmla="*/ 208445 w 505005"/>
              <a:gd name="connsiteY33" fmla="*/ 52949 h 717804"/>
              <a:gd name="connsiteX34" fmla="*/ 208445 w 505005"/>
              <a:gd name="connsiteY34" fmla="*/ 267262 h 717804"/>
              <a:gd name="connsiteX35" fmla="*/ 216065 w 505005"/>
              <a:gd name="connsiteY35" fmla="*/ 276958 h 717804"/>
              <a:gd name="connsiteX36" fmla="*/ 227303 w 505005"/>
              <a:gd name="connsiteY36" fmla="*/ 269531 h 717804"/>
              <a:gd name="connsiteX37" fmla="*/ 227495 w 505005"/>
              <a:gd name="connsiteY37" fmla="*/ 267614 h 717804"/>
              <a:gd name="connsiteX38" fmla="*/ 270030 w 505005"/>
              <a:gd name="connsiteY38" fmla="*/ 225148 h 717804"/>
              <a:gd name="connsiteX39" fmla="*/ 311363 w 505005"/>
              <a:gd name="connsiteY39" fmla="*/ 257899 h 717804"/>
              <a:gd name="connsiteX40" fmla="*/ 314439 w 505005"/>
              <a:gd name="connsiteY40" fmla="*/ 263290 h 717804"/>
              <a:gd name="connsiteX41" fmla="*/ 327317 w 505005"/>
              <a:gd name="connsiteY41" fmla="*/ 262976 h 717804"/>
              <a:gd name="connsiteX42" fmla="*/ 387399 w 505005"/>
              <a:gd name="connsiteY42" fmla="*/ 264078 h 717804"/>
              <a:gd name="connsiteX43" fmla="*/ 399297 w 505005"/>
              <a:gd name="connsiteY43" fmla="*/ 293513 h 717804"/>
              <a:gd name="connsiteX44" fmla="*/ 399107 w 505005"/>
              <a:gd name="connsiteY44" fmla="*/ 296951 h 717804"/>
              <a:gd name="connsiteX45" fmla="*/ 402479 w 505005"/>
              <a:gd name="connsiteY45" fmla="*/ 305753 h 717804"/>
              <a:gd name="connsiteX46" fmla="*/ 414918 w 505005"/>
              <a:gd name="connsiteY46" fmla="*/ 305457 h 717804"/>
              <a:gd name="connsiteX47" fmla="*/ 474914 w 505005"/>
              <a:gd name="connsiteY47" fmla="*/ 308340 h 717804"/>
              <a:gd name="connsiteX48" fmla="*/ 485946 w 505005"/>
              <a:gd name="connsiteY48" fmla="*/ 336890 h 717804"/>
              <a:gd name="connsiteX49" fmla="*/ 485946 w 505005"/>
              <a:gd name="connsiteY49" fmla="*/ 492757 h 717804"/>
              <a:gd name="connsiteX50" fmla="*/ 445132 w 505005"/>
              <a:gd name="connsiteY50" fmla="*/ 608819 h 717804"/>
              <a:gd name="connsiteX51" fmla="*/ 416557 w 505005"/>
              <a:gd name="connsiteY51" fmla="*/ 674542 h 717804"/>
              <a:gd name="connsiteX52" fmla="*/ 416557 w 505005"/>
              <a:gd name="connsiteY52" fmla="*/ 717795 h 717804"/>
              <a:gd name="connsiteX53" fmla="*/ 435607 w 505005"/>
              <a:gd name="connsiteY53" fmla="*/ 717795 h 717804"/>
              <a:gd name="connsiteX54" fmla="*/ 435607 w 505005"/>
              <a:gd name="connsiteY54" fmla="*/ 674580 h 717804"/>
              <a:gd name="connsiteX55" fmla="*/ 460162 w 505005"/>
              <a:gd name="connsiteY55" fmla="*/ 620544 h 717804"/>
              <a:gd name="connsiteX56" fmla="*/ 505006 w 505005"/>
              <a:gd name="connsiteY56" fmla="*/ 492757 h 717804"/>
              <a:gd name="connsiteX57" fmla="*/ 505006 w 505005"/>
              <a:gd name="connsiteY57" fmla="*/ 336880 h 717804"/>
              <a:gd name="connsiteX58" fmla="*/ 443427 w 505005"/>
              <a:gd name="connsiteY58" fmla="*/ 275387 h 7178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</a:cxnLst>
            <a:rect l="l" t="t" r="r" b="b"/>
            <a:pathLst>
              <a:path w="505005" h="717804">
                <a:moveTo>
                  <a:pt x="443427" y="275387"/>
                </a:moveTo>
                <a:cubicBezTo>
                  <a:pt x="434329" y="275382"/>
                  <a:pt x="425346" y="277406"/>
                  <a:pt x="417128" y="281311"/>
                </a:cubicBezTo>
                <a:cubicBezTo>
                  <a:pt x="410348" y="248001"/>
                  <a:pt x="377849" y="226493"/>
                  <a:pt x="344539" y="233273"/>
                </a:cubicBezTo>
                <a:cubicBezTo>
                  <a:pt x="337777" y="234649"/>
                  <a:pt x="331296" y="237153"/>
                  <a:pt x="325364" y="240678"/>
                </a:cubicBezTo>
                <a:cubicBezTo>
                  <a:pt x="310459" y="210109"/>
                  <a:pt x="273594" y="197412"/>
                  <a:pt x="243026" y="212318"/>
                </a:cubicBezTo>
                <a:cubicBezTo>
                  <a:pt x="237307" y="215107"/>
                  <a:pt x="232056" y="218765"/>
                  <a:pt x="227457" y="223161"/>
                </a:cubicBezTo>
                <a:lnTo>
                  <a:pt x="227457" y="52949"/>
                </a:lnTo>
                <a:cubicBezTo>
                  <a:pt x="227457" y="23706"/>
                  <a:pt x="203751" y="0"/>
                  <a:pt x="174507" y="0"/>
                </a:cubicBezTo>
                <a:cubicBezTo>
                  <a:pt x="145264" y="0"/>
                  <a:pt x="121558" y="23706"/>
                  <a:pt x="121558" y="52949"/>
                </a:cubicBezTo>
                <a:lnTo>
                  <a:pt x="121558" y="374523"/>
                </a:lnTo>
                <a:cubicBezTo>
                  <a:pt x="121558" y="374980"/>
                  <a:pt x="121482" y="374990"/>
                  <a:pt x="121377" y="374523"/>
                </a:cubicBezTo>
                <a:lnTo>
                  <a:pt x="104632" y="299380"/>
                </a:lnTo>
                <a:cubicBezTo>
                  <a:pt x="98589" y="270806"/>
                  <a:pt x="70526" y="252541"/>
                  <a:pt x="41952" y="258584"/>
                </a:cubicBezTo>
                <a:cubicBezTo>
                  <a:pt x="13378" y="264626"/>
                  <a:pt x="-4888" y="292690"/>
                  <a:pt x="1155" y="321264"/>
                </a:cubicBezTo>
                <a:cubicBezTo>
                  <a:pt x="1232" y="321632"/>
                  <a:pt x="1314" y="321998"/>
                  <a:pt x="1400" y="322364"/>
                </a:cubicBezTo>
                <a:lnTo>
                  <a:pt x="53445" y="556136"/>
                </a:lnTo>
                <a:cubicBezTo>
                  <a:pt x="56132" y="568242"/>
                  <a:pt x="63023" y="579005"/>
                  <a:pt x="72895" y="586511"/>
                </a:cubicBezTo>
                <a:lnTo>
                  <a:pt x="165030" y="657235"/>
                </a:lnTo>
                <a:lnTo>
                  <a:pt x="165030" y="717804"/>
                </a:lnTo>
                <a:lnTo>
                  <a:pt x="184080" y="717804"/>
                </a:lnTo>
                <a:lnTo>
                  <a:pt x="184080" y="652567"/>
                </a:lnTo>
                <a:cubicBezTo>
                  <a:pt x="184077" y="649606"/>
                  <a:pt x="182697" y="646814"/>
                  <a:pt x="180346" y="645014"/>
                </a:cubicBezTo>
                <a:lnTo>
                  <a:pt x="84458" y="571405"/>
                </a:lnTo>
                <a:cubicBezTo>
                  <a:pt x="78171" y="566614"/>
                  <a:pt x="73783" y="559749"/>
                  <a:pt x="72076" y="552031"/>
                </a:cubicBezTo>
                <a:lnTo>
                  <a:pt x="20021" y="318221"/>
                </a:lnTo>
                <a:cubicBezTo>
                  <a:pt x="15969" y="299980"/>
                  <a:pt x="27470" y="281907"/>
                  <a:pt x="45710" y="277854"/>
                </a:cubicBezTo>
                <a:cubicBezTo>
                  <a:pt x="63951" y="273801"/>
                  <a:pt x="82024" y="285302"/>
                  <a:pt x="86077" y="303543"/>
                </a:cubicBezTo>
                <a:lnTo>
                  <a:pt x="121739" y="463563"/>
                </a:lnTo>
                <a:cubicBezTo>
                  <a:pt x="122942" y="468749"/>
                  <a:pt x="128121" y="471978"/>
                  <a:pt x="133307" y="470775"/>
                </a:cubicBezTo>
                <a:cubicBezTo>
                  <a:pt x="133565" y="470715"/>
                  <a:pt x="133821" y="470645"/>
                  <a:pt x="134074" y="470564"/>
                </a:cubicBezTo>
                <a:cubicBezTo>
                  <a:pt x="138071" y="469185"/>
                  <a:pt x="140724" y="465390"/>
                  <a:pt x="140646" y="461162"/>
                </a:cubicBezTo>
                <a:lnTo>
                  <a:pt x="140646" y="52949"/>
                </a:lnTo>
                <a:cubicBezTo>
                  <a:pt x="140646" y="34227"/>
                  <a:pt x="155823" y="19050"/>
                  <a:pt x="174546" y="19050"/>
                </a:cubicBezTo>
                <a:cubicBezTo>
                  <a:pt x="193268" y="19050"/>
                  <a:pt x="208445" y="34227"/>
                  <a:pt x="208445" y="52949"/>
                </a:cubicBezTo>
                <a:lnTo>
                  <a:pt x="208445" y="267262"/>
                </a:lnTo>
                <a:cubicBezTo>
                  <a:pt x="208364" y="271892"/>
                  <a:pt x="211546" y="275943"/>
                  <a:pt x="216065" y="276958"/>
                </a:cubicBezTo>
                <a:cubicBezTo>
                  <a:pt x="221219" y="278011"/>
                  <a:pt x="226250" y="274685"/>
                  <a:pt x="227303" y="269531"/>
                </a:cubicBezTo>
                <a:cubicBezTo>
                  <a:pt x="227431" y="268900"/>
                  <a:pt x="227496" y="268258"/>
                  <a:pt x="227495" y="267614"/>
                </a:cubicBezTo>
                <a:cubicBezTo>
                  <a:pt x="227514" y="244142"/>
                  <a:pt x="246557" y="225129"/>
                  <a:pt x="270030" y="225148"/>
                </a:cubicBezTo>
                <a:cubicBezTo>
                  <a:pt x="289733" y="225164"/>
                  <a:pt x="306842" y="238720"/>
                  <a:pt x="311363" y="257899"/>
                </a:cubicBezTo>
                <a:cubicBezTo>
                  <a:pt x="311785" y="259979"/>
                  <a:pt x="312863" y="261869"/>
                  <a:pt x="314439" y="263290"/>
                </a:cubicBezTo>
                <a:cubicBezTo>
                  <a:pt x="318172" y="266516"/>
                  <a:pt x="323746" y="266381"/>
                  <a:pt x="327317" y="262976"/>
                </a:cubicBezTo>
                <a:cubicBezTo>
                  <a:pt x="344213" y="246689"/>
                  <a:pt x="371112" y="247182"/>
                  <a:pt x="387399" y="264078"/>
                </a:cubicBezTo>
                <a:cubicBezTo>
                  <a:pt x="395019" y="271984"/>
                  <a:pt x="399283" y="282532"/>
                  <a:pt x="399297" y="293513"/>
                </a:cubicBezTo>
                <a:cubicBezTo>
                  <a:pt x="399297" y="294662"/>
                  <a:pt x="399233" y="295809"/>
                  <a:pt x="399107" y="296951"/>
                </a:cubicBezTo>
                <a:cubicBezTo>
                  <a:pt x="398683" y="300265"/>
                  <a:pt x="399949" y="303570"/>
                  <a:pt x="402479" y="305753"/>
                </a:cubicBezTo>
                <a:cubicBezTo>
                  <a:pt x="406126" y="308750"/>
                  <a:pt x="411418" y="308624"/>
                  <a:pt x="414918" y="305457"/>
                </a:cubicBezTo>
                <a:cubicBezTo>
                  <a:pt x="432282" y="289687"/>
                  <a:pt x="459143" y="290977"/>
                  <a:pt x="474914" y="308340"/>
                </a:cubicBezTo>
                <a:cubicBezTo>
                  <a:pt x="482012" y="316155"/>
                  <a:pt x="485945" y="326333"/>
                  <a:pt x="485946" y="336890"/>
                </a:cubicBezTo>
                <a:lnTo>
                  <a:pt x="485946" y="492757"/>
                </a:lnTo>
                <a:cubicBezTo>
                  <a:pt x="485946" y="556498"/>
                  <a:pt x="464267" y="584302"/>
                  <a:pt x="445132" y="608819"/>
                </a:cubicBezTo>
                <a:cubicBezTo>
                  <a:pt x="430425" y="627669"/>
                  <a:pt x="416557" y="645471"/>
                  <a:pt x="416557" y="674542"/>
                </a:cubicBezTo>
                <a:lnTo>
                  <a:pt x="416557" y="717795"/>
                </a:lnTo>
                <a:lnTo>
                  <a:pt x="435607" y="717795"/>
                </a:lnTo>
                <a:lnTo>
                  <a:pt x="435607" y="674580"/>
                </a:lnTo>
                <a:cubicBezTo>
                  <a:pt x="435607" y="652024"/>
                  <a:pt x="446437" y="638127"/>
                  <a:pt x="460162" y="620544"/>
                </a:cubicBezTo>
                <a:cubicBezTo>
                  <a:pt x="480165" y="594932"/>
                  <a:pt x="505006" y="563051"/>
                  <a:pt x="505006" y="492757"/>
                </a:cubicBezTo>
                <a:lnTo>
                  <a:pt x="505006" y="336880"/>
                </a:lnTo>
                <a:cubicBezTo>
                  <a:pt x="504948" y="302909"/>
                  <a:pt x="477399" y="275397"/>
                  <a:pt x="443427" y="275387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419"/>
          </a:p>
        </xdr:txBody>
      </xdr:sp>
    </xdr:grpSp>
    <xdr:clientData/>
  </xdr:twoCellAnchor>
  <xdr:oneCellAnchor>
    <xdr:from>
      <xdr:col>15</xdr:col>
      <xdr:colOff>220980</xdr:colOff>
      <xdr:row>13</xdr:row>
      <xdr:rowOff>44863</xdr:rowOff>
    </xdr:from>
    <xdr:ext cx="2423160" cy="25673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75980" y="1695863"/>
          <a:ext cx="2423160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900">
              <a:solidFill>
                <a:schemeClr val="tx1">
                  <a:lumMod val="65000"/>
                  <a:lumOff val="35000"/>
                </a:schemeClr>
              </a:solidFill>
            </a:rPr>
            <a:t>⦿</a:t>
          </a:r>
          <a:r>
            <a:rPr lang="es-ES" sz="105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s-ES" sz="900" i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highlight &amp; rank based on Sales</a:t>
          </a:r>
          <a:r>
            <a:rPr lang="es-ES" sz="900" i="1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made</a:t>
          </a:r>
          <a:endParaRPr lang="es-ES" sz="1050" i="1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411365</xdr:colOff>
      <xdr:row>0</xdr:row>
      <xdr:rowOff>82127</xdr:rowOff>
    </xdr:from>
    <xdr:ext cx="4172488" cy="139012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447165" y="82127"/>
          <a:ext cx="4172488" cy="1390124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ES" sz="1100" i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Backbone</a:t>
          </a:r>
          <a:r>
            <a:rPr lang="es-ES" sz="1100" i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formula for this work</a:t>
          </a:r>
          <a:endParaRPr lang="es-ES" sz="1100" i="1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=SORTBY(</a:t>
          </a:r>
        </a:p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               UNIQUE( </a:t>
          </a:r>
          <a:r>
            <a:rPr lang="es-ES" sz="1100" b="1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data[Student]</a:t>
          </a:r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) ,</a:t>
          </a:r>
        </a:p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               SUMIFS(</a:t>
          </a:r>
        </a:p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                            </a:t>
          </a:r>
          <a:r>
            <a:rPr lang="es-E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data[Full 100] </a:t>
          </a:r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                            </a:t>
          </a:r>
          <a:r>
            <a:rPr lang="es-ES" sz="1100" b="1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data[Student] </a:t>
          </a:r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, UNIQUE( </a:t>
          </a:r>
          <a:r>
            <a:rPr lang="es-ES" sz="1100" b="1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data[Student]</a:t>
          </a:r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) ,</a:t>
          </a:r>
        </a:p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                            </a:t>
          </a:r>
          <a:r>
            <a:rPr lang="es-ES" sz="11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data[Week] </a:t>
          </a:r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, </a:t>
          </a:r>
          <a:r>
            <a:rPr lang="es-ES" sz="1100" b="1">
              <a:solidFill>
                <a:srgbClr val="00B050"/>
              </a:solidFill>
              <a:latin typeface="Arial" panose="020B0604020202020204" pitchFamily="34" charset="0"/>
              <a:cs typeface="Arial" panose="020B0604020202020204" pitchFamily="34" charset="0"/>
            </a:rPr>
            <a:t>E9</a:t>
          </a:r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) ,</a:t>
          </a:r>
        </a:p>
        <a:p>
          <a:r>
            <a:rPr lang="es-ES" sz="1100">
              <a:latin typeface="Arial" panose="020B0604020202020204" pitchFamily="34" charset="0"/>
              <a:cs typeface="Arial" panose="020B0604020202020204" pitchFamily="34" charset="0"/>
            </a:rPr>
            <a:t>                -1 )</a:t>
          </a:r>
        </a:p>
      </xdr:txBody>
    </xdr:sp>
    <xdr:clientData/>
  </xdr:oneCellAnchor>
  <xdr:oneCellAnchor>
    <xdr:from>
      <xdr:col>2</xdr:col>
      <xdr:colOff>30480</xdr:colOff>
      <xdr:row>29</xdr:row>
      <xdr:rowOff>7620</xdr:rowOff>
    </xdr:from>
    <xdr:ext cx="4373880" cy="41780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37160" y="3764280"/>
          <a:ext cx="4373880" cy="417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800">
              <a:solidFill>
                <a:schemeClr val="tx1">
                  <a:lumMod val="50000"/>
                  <a:lumOff val="50000"/>
                </a:schemeClr>
              </a:solidFill>
              <a:latin typeface="Arial Black" panose="020B0A04020102020204" pitchFamily="34" charset="0"/>
            </a:rPr>
            <a:t>Data size: 5 columns &amp; 126 rows</a:t>
          </a:r>
        </a:p>
      </xdr:txBody>
    </xdr:sp>
    <xdr:clientData/>
  </xdr:oneCellAnchor>
  <xdr:twoCellAnchor>
    <xdr:from>
      <xdr:col>13</xdr:col>
      <xdr:colOff>68580</xdr:colOff>
      <xdr:row>12</xdr:row>
      <xdr:rowOff>82963</xdr:rowOff>
    </xdr:from>
    <xdr:to>
      <xdr:col>21</xdr:col>
      <xdr:colOff>365760</xdr:colOff>
      <xdr:row>46</xdr:row>
      <xdr:rowOff>90583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104380" y="1606963"/>
          <a:ext cx="5173980" cy="4325620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274320</xdr:colOff>
      <xdr:row>31</xdr:row>
      <xdr:rowOff>60960</xdr:rowOff>
    </xdr:from>
    <xdr:to>
      <xdr:col>1</xdr:col>
      <xdr:colOff>662940</xdr:colOff>
      <xdr:row>34</xdr:row>
      <xdr:rowOff>106680</xdr:rowOff>
    </xdr:to>
    <xdr:sp macro="" textlink="">
      <xdr:nvSpPr>
        <xdr:cNvPr id="16" name="Oval 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81000" y="4076700"/>
          <a:ext cx="38862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38100</xdr:colOff>
      <xdr:row>8</xdr:row>
      <xdr:rowOff>7620</xdr:rowOff>
    </xdr:from>
    <xdr:to>
      <xdr:col>1</xdr:col>
      <xdr:colOff>441960</xdr:colOff>
      <xdr:row>11</xdr:row>
      <xdr:rowOff>53340</xdr:rowOff>
    </xdr:to>
    <xdr:sp macro="" textlink="">
      <xdr:nvSpPr>
        <xdr:cNvPr id="17" name="Oval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44780" y="1043940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45720</xdr:colOff>
      <xdr:row>5</xdr:row>
      <xdr:rowOff>22860</xdr:rowOff>
    </xdr:from>
    <xdr:to>
      <xdr:col>3</xdr:col>
      <xdr:colOff>449580</xdr:colOff>
      <xdr:row>8</xdr:row>
      <xdr:rowOff>68580</xdr:rowOff>
    </xdr:to>
    <xdr:sp macro="" textlink="">
      <xdr:nvSpPr>
        <xdr:cNvPr id="18" name="Oval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11580" y="670560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1</xdr:col>
      <xdr:colOff>312420</xdr:colOff>
      <xdr:row>0</xdr:row>
      <xdr:rowOff>99060</xdr:rowOff>
    </xdr:from>
    <xdr:to>
      <xdr:col>1</xdr:col>
      <xdr:colOff>693420</xdr:colOff>
      <xdr:row>4</xdr:row>
      <xdr:rowOff>15240</xdr:rowOff>
    </xdr:to>
    <xdr:sp macro="" textlink="">
      <xdr:nvSpPr>
        <xdr:cNvPr id="19" name="Oval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9100" y="99060"/>
          <a:ext cx="38100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8</xdr:col>
      <xdr:colOff>41487</xdr:colOff>
      <xdr:row>3</xdr:row>
      <xdr:rowOff>76200</xdr:rowOff>
    </xdr:from>
    <xdr:to>
      <xdr:col>8</xdr:col>
      <xdr:colOff>445347</xdr:colOff>
      <xdr:row>6</xdr:row>
      <xdr:rowOff>121920</xdr:rowOff>
    </xdr:to>
    <xdr:sp macro="" textlink="">
      <xdr:nvSpPr>
        <xdr:cNvPr id="20" name="Oval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42554" y="457200"/>
          <a:ext cx="403860" cy="42672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oneCellAnchor>
    <xdr:from>
      <xdr:col>0</xdr:col>
      <xdr:colOff>99060</xdr:colOff>
      <xdr:row>28</xdr:row>
      <xdr:rowOff>68580</xdr:rowOff>
    </xdr:from>
    <xdr:ext cx="876300" cy="387286"/>
    <xdr:sp macro="" textlink="">
      <xdr:nvSpPr>
        <xdr:cNvPr id="21" name="TextBox 1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99060" y="3695700"/>
          <a:ext cx="876300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Steps</a:t>
          </a:r>
        </a:p>
      </xdr:txBody>
    </xdr:sp>
    <xdr:clientData/>
  </xdr:oneCellAnchor>
  <xdr:twoCellAnchor>
    <xdr:from>
      <xdr:col>4</xdr:col>
      <xdr:colOff>362373</xdr:colOff>
      <xdr:row>6</xdr:row>
      <xdr:rowOff>67733</xdr:rowOff>
    </xdr:from>
    <xdr:to>
      <xdr:col>11</xdr:col>
      <xdr:colOff>286173</xdr:colOff>
      <xdr:row>8</xdr:row>
      <xdr:rowOff>55033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6200000">
          <a:off x="4208357" y="-1229784"/>
          <a:ext cx="241300" cy="436033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167640</xdr:colOff>
      <xdr:row>9</xdr:row>
      <xdr:rowOff>45720</xdr:rowOff>
    </xdr:from>
    <xdr:to>
      <xdr:col>3</xdr:col>
      <xdr:colOff>320040</xdr:colOff>
      <xdr:row>10</xdr:row>
      <xdr:rowOff>121920</xdr:rowOff>
    </xdr:to>
    <xdr:sp macro="" textlink="">
      <xdr:nvSpPr>
        <xdr:cNvPr id="10" name="Flecha: hacia abaj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333500" y="1211580"/>
          <a:ext cx="152400" cy="205740"/>
        </a:xfrm>
        <a:prstGeom prst="downArrow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21</xdr:col>
      <xdr:colOff>419100</xdr:colOff>
      <xdr:row>12</xdr:row>
      <xdr:rowOff>116841</xdr:rowOff>
    </xdr:from>
    <xdr:to>
      <xdr:col>22</xdr:col>
      <xdr:colOff>213360</xdr:colOff>
      <xdr:row>16</xdr:row>
      <xdr:rowOff>35561</xdr:rowOff>
    </xdr:to>
    <xdr:sp macro="" textlink="">
      <xdr:nvSpPr>
        <xdr:cNvPr id="22" name="Oval 2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2331700" y="1640841"/>
          <a:ext cx="403860" cy="42672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3</xdr:col>
      <xdr:colOff>390436</xdr:colOff>
      <xdr:row>0</xdr:row>
      <xdr:rowOff>101600</xdr:rowOff>
    </xdr:from>
    <xdr:to>
      <xdr:col>13</xdr:col>
      <xdr:colOff>431800</xdr:colOff>
      <xdr:row>5</xdr:row>
      <xdr:rowOff>85352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endCxn id="18" idx="7"/>
        </xdr:cNvCxnSpPr>
      </xdr:nvCxnSpPr>
      <xdr:spPr>
        <a:xfrm flipH="1">
          <a:off x="1567303" y="101600"/>
          <a:ext cx="5900297" cy="6187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226695</xdr:colOff>
      <xdr:row>0</xdr:row>
      <xdr:rowOff>0</xdr:rowOff>
    </xdr:from>
    <xdr:to>
      <xdr:col>8</xdr:col>
      <xdr:colOff>600075</xdr:colOff>
      <xdr:row>14</xdr:row>
      <xdr:rowOff>72044</xdr:rowOff>
    </xdr:to>
    <xdr:grpSp>
      <xdr:nvGrpSpPr>
        <xdr:cNvPr id="2" name="Grupo 1" descr="Logo de xlor.l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922145" y="0"/>
          <a:ext cx="5112068" cy="2605694"/>
          <a:chOff x="1432560" y="807720"/>
          <a:chExt cx="4800600" cy="2590800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432560" y="807720"/>
            <a:ext cx="4800600" cy="2590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3543300" y="1094575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ingdings" panose="05000000000000000000" pitchFamily="2" charset="2"/>
              </a:rPr>
              <a:t>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5" name="Grupo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1653540" y="1649600"/>
            <a:ext cx="4519987" cy="1658751"/>
            <a:chOff x="767310" y="1789715"/>
            <a:chExt cx="7353300" cy="2113035"/>
          </a:xfrm>
        </xdr:grpSpPr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808893" y="1789715"/>
              <a:ext cx="7258323" cy="1340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6900">
                  <a:solidFill>
                    <a:srgbClr val="00B050"/>
                  </a:solidFill>
                  <a:latin typeface="Arial Black" panose="020B0A04020102020204" pitchFamily="34" charset="0"/>
                </a:rPr>
                <a:t>XL</a:t>
              </a:r>
              <a:r>
                <a:rPr lang="es-MX" sz="6900">
                  <a:solidFill>
                    <a:schemeClr val="bg1">
                      <a:lumMod val="85000"/>
                    </a:schemeClr>
                  </a:solidFill>
                  <a:latin typeface="Arial Black" panose="020B0A04020102020204" pitchFamily="34" charset="0"/>
                </a:rPr>
                <a:t>OR.LA</a:t>
              </a:r>
            </a:p>
          </xdr:txBody>
        </xdr:sp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767310" y="3086423"/>
              <a:ext cx="7353300" cy="816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s-MX" sz="3100">
                  <a:solidFill>
                    <a:schemeClr val="bg1">
                      <a:lumMod val="8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EVANGELIZING EXCEL</a:t>
              </a:r>
            </a:p>
          </xdr:txBody>
        </xdr:sp>
      </xdr:grp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2529840" y="1094575"/>
            <a:ext cx="1005840" cy="12608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72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</a:t>
            </a:r>
            <a:endParaRPr lang="es-PE" sz="72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615440" y="1102178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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4427220" y="1143000"/>
            <a:ext cx="1005840" cy="970779"/>
          </a:xfrm>
          <a:prstGeom prst="rect">
            <a:avLst/>
          </a:prstGeom>
          <a:noFill/>
          <a:ln w="9525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5400">
                <a:solidFill>
                  <a:schemeClr val="bg1">
                    <a:lumMod val="75000"/>
                  </a:schemeClr>
                </a:solidFill>
                <a:latin typeface="HoloLens MDL2 Assets" panose="050A0102010101010101" pitchFamily="18" charset="0"/>
                <a:sym typeface="Webdings" panose="05030102010509060703" pitchFamily="18" charset="2"/>
              </a:rPr>
              <a:t></a:t>
            </a:r>
            <a:endParaRPr lang="es-PE" sz="54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5113019" y="1226820"/>
            <a:ext cx="1101122" cy="617220"/>
            <a:chOff x="5113019" y="1310640"/>
            <a:chExt cx="1101122" cy="617220"/>
          </a:xfrm>
        </xdr:grpSpPr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5113019" y="1310640"/>
              <a:ext cx="975361" cy="617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PE" sz="4400">
                  <a:solidFill>
                    <a:schemeClr val="bg1">
                      <a:lumMod val="75000"/>
                    </a:schemeClr>
                  </a:solidFill>
                  <a:latin typeface="HoloLens MDL2 Assets" panose="050A0102010101010101" pitchFamily="18" charset="0"/>
                  <a:sym typeface="Webdings" panose="05030102010509060703" pitchFamily="18" charset="2"/>
                </a:rPr>
                <a:t></a:t>
              </a:r>
              <a:endParaRPr lang="es-PE" sz="4400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5982347" y="1455419"/>
              <a:ext cx="231794" cy="335282"/>
            </a:xfrm>
            <a:prstGeom prst="rect">
              <a:avLst/>
            </a:prstGeom>
            <a:solidFill>
              <a:sysClr val="window" lastClr="FFFFFF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s-PE" sz="1100">
                <a:ln>
                  <a:noFill/>
                </a:ln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oneCellAnchor>
    <xdr:from>
      <xdr:col>4</xdr:col>
      <xdr:colOff>262889</xdr:colOff>
      <xdr:row>16</xdr:row>
      <xdr:rowOff>76200</xdr:rowOff>
    </xdr:from>
    <xdr:ext cx="4718685" cy="2324100"/>
    <xdr:sp macro="" textlink="">
      <xdr:nvSpPr>
        <xdr:cNvPr id="14" name="CuadroTexto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105149" y="3002280"/>
          <a:ext cx="4718685" cy="2324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1100">
              <a:latin typeface="Arial" panose="020B0604020202020204" pitchFamily="34" charset="0"/>
              <a:cs typeface="Arial" panose="020B0604020202020204" pitchFamily="34" charset="0"/>
            </a:rPr>
            <a:t>Thank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 you for downloading in this video-tutorial of Excel!</a:t>
          </a:r>
          <a:br>
            <a:rPr lang="es-PE" sz="1100">
              <a:latin typeface="Arial" panose="020B0604020202020204" pitchFamily="34" charset="0"/>
              <a:cs typeface="Arial" panose="020B0604020202020204" pitchFamily="34" charset="0"/>
            </a:rPr>
          </a:br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>
              <a:latin typeface="Arial" panose="020B0604020202020204" pitchFamily="34" charset="0"/>
              <a:cs typeface="Arial" panose="020B0604020202020204" pitchFamily="34" charset="0"/>
            </a:rPr>
            <a:t>Mission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evangelize the efficient use of Microsoft Excel so we can transform data into valuable information.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Vision: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empower a more productive Latino America so more professionals can add value to their careers, their organizations, and consequently; a better quality of life.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If you have any questions, or have noticed an error, please let me know,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 I would like to know about it.</a:t>
          </a:r>
        </a:p>
        <a:p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689610</xdr:colOff>
      <xdr:row>14</xdr:row>
      <xdr:rowOff>20955</xdr:rowOff>
    </xdr:from>
    <xdr:to>
      <xdr:col>3</xdr:col>
      <xdr:colOff>736743</xdr:colOff>
      <xdr:row>29</xdr:row>
      <xdr:rowOff>23533</xdr:rowOff>
    </xdr:to>
    <xdr:grpSp>
      <xdr:nvGrpSpPr>
        <xdr:cNvPr id="15" name="Grupo 2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689610" y="2554605"/>
          <a:ext cx="2242646" cy="2717203"/>
          <a:chOff x="679525" y="3046879"/>
          <a:chExt cx="2078984" cy="2719108"/>
        </a:xfrm>
      </xdr:grpSpPr>
      <xdr:pic>
        <xdr:nvPicPr>
          <xdr:cNvPr id="16" name="Imagen 13" descr="Fotografia de Carlos Barboza">
            <a:extLst>
              <a:ext uri="{FF2B5EF4-FFF2-40B4-BE49-F238E27FC236}">
                <a16:creationId xmlns:a16="http://schemas.microsoft.com/office/drawing/2014/main" id="{00000000-0008-0000-0100-000010000000}"/>
              </a:ext>
              <a:ext uri="{C183D7F6-B498-43B3-948B-1728B52AA6E4}">
                <adec:decorative xmlns:adec="http://schemas.microsoft.com/office/drawing/2017/decorative" val="0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8300"/>
          <a:stretch/>
        </xdr:blipFill>
        <xdr:spPr>
          <a:xfrm>
            <a:off x="679525" y="4775947"/>
            <a:ext cx="2078984" cy="990040"/>
          </a:xfrm>
          <a:prstGeom prst="ellipse">
            <a:avLst/>
          </a:prstGeom>
          <a:ln w="63500" cap="rnd">
            <a:noFill/>
          </a:ln>
          <a:effectLst/>
        </xdr:spPr>
      </xdr:pic>
      <xdr:pic>
        <xdr:nvPicPr>
          <xdr:cNvPr id="17" name="Imagen 1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83" r="22357" b="29715"/>
          <a:stretch/>
        </xdr:blipFill>
        <xdr:spPr>
          <a:xfrm>
            <a:off x="1079759" y="3046879"/>
            <a:ext cx="1300370" cy="1709058"/>
          </a:xfrm>
          <a:prstGeom prst="ellipse">
            <a:avLst/>
          </a:prstGeom>
        </xdr:spPr>
      </xdr:pic>
      <xdr:pic>
        <xdr:nvPicPr>
          <xdr:cNvPr id="18" name="Imagen 1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2209"/>
          <a:stretch/>
        </xdr:blipFill>
        <xdr:spPr>
          <a:xfrm>
            <a:off x="1435432" y="3226024"/>
            <a:ext cx="627058" cy="600774"/>
          </a:xfrm>
          <a:prstGeom prst="rect">
            <a:avLst/>
          </a:prstGeom>
        </xdr:spPr>
      </xdr:pic>
      <xdr:sp macro="" textlink="">
        <xdr:nvSpPr>
          <xdr:cNvPr id="19" name="Forma libre: forma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331438" y="4756135"/>
            <a:ext cx="807003" cy="401260"/>
          </a:xfrm>
          <a:custGeom>
            <a:avLst/>
            <a:gdLst>
              <a:gd name="connsiteX0" fmla="*/ 0 w 752856"/>
              <a:gd name="connsiteY0" fmla="*/ 30480 h 381000"/>
              <a:gd name="connsiteX1" fmla="*/ 91440 w 752856"/>
              <a:gd name="connsiteY1" fmla="*/ 158496 h 381000"/>
              <a:gd name="connsiteX2" fmla="*/ 335280 w 752856"/>
              <a:gd name="connsiteY2" fmla="*/ 377952 h 381000"/>
              <a:gd name="connsiteX3" fmla="*/ 390144 w 752856"/>
              <a:gd name="connsiteY3" fmla="*/ 381000 h 381000"/>
              <a:gd name="connsiteX4" fmla="*/ 673608 w 752856"/>
              <a:gd name="connsiteY4" fmla="*/ 164592 h 381000"/>
              <a:gd name="connsiteX5" fmla="*/ 752856 w 752856"/>
              <a:gd name="connsiteY5" fmla="*/ 45720 h 381000"/>
              <a:gd name="connsiteX6" fmla="*/ 362712 w 752856"/>
              <a:gd name="connsiteY6" fmla="*/ 0 h 381000"/>
              <a:gd name="connsiteX7" fmla="*/ 0 w 752856"/>
              <a:gd name="connsiteY7" fmla="*/ 3048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52856" h="381000">
                <a:moveTo>
                  <a:pt x="0" y="30480"/>
                </a:moveTo>
                <a:lnTo>
                  <a:pt x="91440" y="158496"/>
                </a:lnTo>
                <a:lnTo>
                  <a:pt x="335280" y="377952"/>
                </a:lnTo>
                <a:lnTo>
                  <a:pt x="390144" y="381000"/>
                </a:lnTo>
                <a:lnTo>
                  <a:pt x="673608" y="164592"/>
                </a:lnTo>
                <a:lnTo>
                  <a:pt x="752856" y="45720"/>
                </a:lnTo>
                <a:lnTo>
                  <a:pt x="362712" y="0"/>
                </a:lnTo>
                <a:lnTo>
                  <a:pt x="0" y="30480"/>
                </a:lnTo>
                <a:close/>
              </a:path>
            </a:pathLst>
          </a:cu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bc" refreshedDate="44058.711595138891" createdVersion="6" refreshedVersion="6" minRefreshableVersion="3" recordCount="126" xr:uid="{4571C070-6F61-4113-BF49-4AE8DFE200FD}">
  <cacheSource type="worksheet">
    <worksheetSource name="data"/>
  </cacheSource>
  <cacheFields count="9">
    <cacheField name="Week" numFmtId="0">
      <sharedItems containsSemiMixedTypes="0" containsString="0" containsNumber="1" containsInteger="1" minValue="5" maxValue="13"/>
    </cacheField>
    <cacheField name="Student" numFmtId="0">
      <sharedItems count="14">
        <s v="Lauren"/>
        <s v="Heidi"/>
        <s v="Kimberly"/>
        <s v="Claire"/>
        <s v="Mirtha"/>
        <s v="Beth"/>
        <s v="Meggie"/>
        <s v="Oswaldo"/>
        <s v="Robert"/>
        <s v="Kenneth"/>
        <s v="John"/>
        <s v="Adriano"/>
        <s v="Megahn"/>
        <s v="Maira"/>
      </sharedItems>
    </cacheField>
    <cacheField name="Sales made" numFmtId="0">
      <sharedItems containsSemiMixedTypes="0" containsString="0" containsNumber="1" minValue="3.0000000000000027" maxValue="366"/>
    </cacheField>
    <cacheField name="Lead sales" numFmtId="0">
      <sharedItems containsSemiMixedTypes="0" containsString="0" containsNumber="1" containsInteger="1" minValue="0" maxValue="70"/>
    </cacheField>
    <cacheField name="Sales cuota" numFmtId="0">
      <sharedItems containsSemiMixedTypes="0" containsString="0" containsNumber="1" containsInteger="1" minValue="320" maxValue="320"/>
    </cacheField>
    <cacheField name="Sale+leads" numFmtId="0">
      <sharedItems containsSemiMixedTypes="0" containsString="0" containsNumber="1" minValue="22.000000000000004" maxValue="366"/>
    </cacheField>
    <cacheField name="Progress %" numFmtId="0">
      <sharedItems containsSemiMixedTypes="0" containsString="0" containsNumber="1" minValue="9.3750000000000083E-3" maxValue="1.14375"/>
    </cacheField>
    <cacheField name="Full 100" numFmtId="0">
      <sharedItems containsSemiMixedTypes="0" containsString="0" containsNumber="1" minValue="0" maxValue="0.93125000000000002"/>
    </cacheField>
    <cacheField name="Potential %" numFmtId="0">
      <sharedItems containsSemiMixedTypes="0" containsString="0" containsNumber="1" minValue="0" maxValue="0.21875"/>
    </cacheField>
  </cacheFields>
  <extLst>
    <ext xmlns:x14="http://schemas.microsoft.com/office/spreadsheetml/2009/9/main" uri="{725AE2AE-9491-48be-B2B4-4EB974FC3084}">
      <x14:pivotCacheDefinition pivotCacheId="14913926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">
  <r>
    <n v="5"/>
    <x v="0"/>
    <n v="3.0000000000000027"/>
    <n v="34"/>
    <n v="320"/>
    <n v="37"/>
    <n v="9.3750000000000083E-3"/>
    <n v="0.88437500000000002"/>
    <n v="0.10625"/>
  </r>
  <r>
    <n v="5"/>
    <x v="1"/>
    <n v="4.0000000000000036"/>
    <n v="28"/>
    <n v="320"/>
    <n v="32"/>
    <n v="1.2500000000000011E-2"/>
    <n v="0.9"/>
    <n v="8.7499999999999994E-2"/>
  </r>
  <r>
    <n v="5"/>
    <x v="2"/>
    <n v="17.000000000000004"/>
    <n v="5"/>
    <n v="320"/>
    <n v="22.000000000000004"/>
    <n v="5.3125000000000012E-2"/>
    <n v="0.93125000000000002"/>
    <n v="1.5625E-2"/>
  </r>
  <r>
    <n v="5"/>
    <x v="3"/>
    <n v="18.999999999999993"/>
    <n v="20"/>
    <n v="320"/>
    <n v="38.999999999999993"/>
    <n v="5.9374999999999976E-2"/>
    <n v="0.87812500000000004"/>
    <n v="6.25E-2"/>
  </r>
  <r>
    <n v="5"/>
    <x v="4"/>
    <n v="25"/>
    <n v="19"/>
    <n v="320"/>
    <n v="44"/>
    <n v="7.8125E-2"/>
    <n v="0.86250000000000004"/>
    <n v="5.9374999999999997E-2"/>
  </r>
  <r>
    <n v="5"/>
    <x v="5"/>
    <n v="34"/>
    <n v="28"/>
    <n v="320"/>
    <n v="62"/>
    <n v="0.10625"/>
    <n v="0.80625000000000002"/>
    <n v="8.7499999999999994E-2"/>
  </r>
  <r>
    <n v="5"/>
    <x v="6"/>
    <n v="24"/>
    <n v="34"/>
    <n v="320"/>
    <n v="58"/>
    <n v="7.4999999999999997E-2"/>
    <n v="0.81874999999999998"/>
    <n v="0.10625"/>
  </r>
  <r>
    <n v="5"/>
    <x v="7"/>
    <n v="39"/>
    <n v="35"/>
    <n v="320"/>
    <n v="74"/>
    <n v="0.121875"/>
    <n v="0.76875000000000004"/>
    <n v="0.109375"/>
  </r>
  <r>
    <n v="5"/>
    <x v="8"/>
    <n v="65"/>
    <n v="40"/>
    <n v="320"/>
    <n v="105"/>
    <n v="0.203125"/>
    <n v="0.671875"/>
    <n v="0.125"/>
  </r>
  <r>
    <n v="5"/>
    <x v="9"/>
    <n v="61"/>
    <n v="41"/>
    <n v="320"/>
    <n v="102"/>
    <n v="0.19062499999999999"/>
    <n v="0.68125000000000002"/>
    <n v="0.12812499999999999"/>
  </r>
  <r>
    <n v="5"/>
    <x v="10"/>
    <n v="55.000000000000007"/>
    <n v="19"/>
    <n v="320"/>
    <n v="74"/>
    <n v="0.17187500000000003"/>
    <n v="0.76875000000000004"/>
    <n v="5.9374999999999997E-2"/>
  </r>
  <r>
    <n v="5"/>
    <x v="11"/>
    <n v="79"/>
    <n v="29"/>
    <n v="320"/>
    <n v="108"/>
    <n v="0.24687500000000001"/>
    <n v="0.66249999999999998"/>
    <n v="9.0624999999999997E-2"/>
  </r>
  <r>
    <n v="5"/>
    <x v="12"/>
    <n v="74"/>
    <n v="17"/>
    <n v="320"/>
    <n v="91"/>
    <n v="0.23125000000000001"/>
    <n v="0.71562499999999996"/>
    <n v="5.3124999999999999E-2"/>
  </r>
  <r>
    <n v="5"/>
    <x v="13"/>
    <n v="77"/>
    <n v="10"/>
    <n v="320"/>
    <n v="87"/>
    <n v="0.24062500000000001"/>
    <n v="0.72812500000000002"/>
    <n v="3.125E-2"/>
  </r>
  <r>
    <n v="6"/>
    <x v="0"/>
    <n v="37"/>
    <n v="47"/>
    <n v="320"/>
    <n v="84"/>
    <n v="0.11562500000000001"/>
    <n v="0.73750000000000004"/>
    <n v="0.14687500000000001"/>
  </r>
  <r>
    <n v="6"/>
    <x v="1"/>
    <n v="32"/>
    <n v="29"/>
    <n v="320"/>
    <n v="61"/>
    <n v="0.1"/>
    <n v="0.80937499999999996"/>
    <n v="9.0624999999999997E-2"/>
  </r>
  <r>
    <n v="6"/>
    <x v="2"/>
    <n v="22.000000000000004"/>
    <n v="10"/>
    <n v="320"/>
    <n v="32"/>
    <n v="6.8750000000000006E-2"/>
    <n v="0.9"/>
    <n v="3.125E-2"/>
  </r>
  <r>
    <n v="6"/>
    <x v="3"/>
    <n v="38.999999999999993"/>
    <n v="46"/>
    <n v="320"/>
    <n v="85"/>
    <n v="0.12187499999999998"/>
    <n v="0.734375"/>
    <n v="0.14374999999999999"/>
  </r>
  <r>
    <n v="6"/>
    <x v="4"/>
    <n v="44"/>
    <n v="12"/>
    <n v="320"/>
    <n v="56"/>
    <n v="0.13750000000000001"/>
    <n v="0.82499999999999996"/>
    <n v="3.7499999999999999E-2"/>
  </r>
  <r>
    <n v="6"/>
    <x v="5"/>
    <n v="62"/>
    <n v="43"/>
    <n v="320"/>
    <n v="105"/>
    <n v="0.19375000000000001"/>
    <n v="0.671875"/>
    <n v="0.13437499999999999"/>
  </r>
  <r>
    <n v="6"/>
    <x v="6"/>
    <n v="58"/>
    <n v="18"/>
    <n v="320"/>
    <n v="76"/>
    <n v="0.18124999999999999"/>
    <n v="0.76249999999999996"/>
    <n v="5.6250000000000001E-2"/>
  </r>
  <r>
    <n v="6"/>
    <x v="7"/>
    <n v="74"/>
    <n v="13"/>
    <n v="320"/>
    <n v="87"/>
    <n v="0.23125000000000001"/>
    <n v="0.72812499999999991"/>
    <n v="4.0625000000000001E-2"/>
  </r>
  <r>
    <n v="6"/>
    <x v="8"/>
    <n v="105"/>
    <n v="34"/>
    <n v="320"/>
    <n v="139"/>
    <n v="0.328125"/>
    <n v="0.56562500000000004"/>
    <n v="0.10625"/>
  </r>
  <r>
    <n v="6"/>
    <x v="9"/>
    <n v="102"/>
    <n v="50"/>
    <n v="320"/>
    <n v="152"/>
    <n v="0.31874999999999998"/>
    <n v="0.52500000000000002"/>
    <n v="0.15625"/>
  </r>
  <r>
    <n v="6"/>
    <x v="10"/>
    <n v="74"/>
    <n v="28"/>
    <n v="320"/>
    <n v="102"/>
    <n v="0.23125000000000001"/>
    <n v="0.68125000000000002"/>
    <n v="8.7499999999999994E-2"/>
  </r>
  <r>
    <n v="6"/>
    <x v="11"/>
    <n v="108"/>
    <n v="28"/>
    <n v="320"/>
    <n v="136"/>
    <n v="0.33750000000000002"/>
    <n v="0.57499999999999996"/>
    <n v="8.7499999999999994E-2"/>
  </r>
  <r>
    <n v="6"/>
    <x v="12"/>
    <n v="91"/>
    <n v="50"/>
    <n v="320"/>
    <n v="141"/>
    <n v="0.28437499999999999"/>
    <n v="0.55937499999999996"/>
    <n v="0.15625"/>
  </r>
  <r>
    <n v="6"/>
    <x v="13"/>
    <n v="87"/>
    <n v="40"/>
    <n v="320"/>
    <n v="127"/>
    <n v="0.27187499999999998"/>
    <n v="0.60312500000000002"/>
    <n v="0.125"/>
  </r>
  <r>
    <n v="7"/>
    <x v="0"/>
    <n v="84"/>
    <n v="28"/>
    <n v="320"/>
    <n v="112"/>
    <n v="0.26250000000000001"/>
    <n v="0.65"/>
    <n v="8.7499999999999994E-2"/>
  </r>
  <r>
    <n v="7"/>
    <x v="1"/>
    <n v="61"/>
    <n v="16"/>
    <n v="320"/>
    <n v="77"/>
    <n v="0.19062499999999999"/>
    <n v="0.75937500000000002"/>
    <n v="0.05"/>
  </r>
  <r>
    <n v="7"/>
    <x v="2"/>
    <n v="32"/>
    <n v="49"/>
    <n v="320"/>
    <n v="81"/>
    <n v="0.1"/>
    <n v="0.74687499999999996"/>
    <n v="0.15312500000000001"/>
  </r>
  <r>
    <n v="7"/>
    <x v="3"/>
    <n v="85"/>
    <n v="35"/>
    <n v="320"/>
    <n v="120"/>
    <n v="0.265625"/>
    <n v="0.625"/>
    <n v="0.109375"/>
  </r>
  <r>
    <n v="7"/>
    <x v="4"/>
    <n v="56"/>
    <n v="21"/>
    <n v="320"/>
    <n v="77"/>
    <n v="0.17499999999999999"/>
    <n v="0.75937500000000002"/>
    <n v="6.5625000000000003E-2"/>
  </r>
  <r>
    <n v="7"/>
    <x v="5"/>
    <n v="105"/>
    <n v="19"/>
    <n v="320"/>
    <n v="124"/>
    <n v="0.328125"/>
    <n v="0.61250000000000004"/>
    <n v="5.9374999999999997E-2"/>
  </r>
  <r>
    <n v="7"/>
    <x v="6"/>
    <n v="76"/>
    <n v="38"/>
    <n v="320"/>
    <n v="114"/>
    <n v="0.23749999999999999"/>
    <n v="0.64375000000000004"/>
    <n v="0.11874999999999999"/>
  </r>
  <r>
    <n v="7"/>
    <x v="7"/>
    <n v="87"/>
    <n v="12"/>
    <n v="320"/>
    <n v="99"/>
    <n v="0.27187499999999998"/>
    <n v="0.69062500000000004"/>
    <n v="3.7499999999999999E-2"/>
  </r>
  <r>
    <n v="7"/>
    <x v="8"/>
    <n v="139"/>
    <n v="41"/>
    <n v="320"/>
    <n v="180"/>
    <n v="0.43437500000000001"/>
    <n v="0.4375"/>
    <n v="0.12812499999999999"/>
  </r>
  <r>
    <n v="7"/>
    <x v="9"/>
    <n v="152"/>
    <n v="44"/>
    <n v="320"/>
    <n v="196"/>
    <n v="0.47499999999999998"/>
    <n v="0.38749999999999996"/>
    <n v="0.13750000000000001"/>
  </r>
  <r>
    <n v="7"/>
    <x v="10"/>
    <n v="102"/>
    <n v="29"/>
    <n v="320"/>
    <n v="131"/>
    <n v="0.31874999999999998"/>
    <n v="0.59062499999999996"/>
    <n v="9.0624999999999997E-2"/>
  </r>
  <r>
    <n v="7"/>
    <x v="11"/>
    <n v="136"/>
    <n v="25"/>
    <n v="320"/>
    <n v="161"/>
    <n v="0.42499999999999999"/>
    <n v="0.49687499999999996"/>
    <n v="7.8125E-2"/>
  </r>
  <r>
    <n v="7"/>
    <x v="12"/>
    <n v="141"/>
    <n v="34"/>
    <n v="320"/>
    <n v="175"/>
    <n v="0.44062499999999999"/>
    <n v="0.453125"/>
    <n v="0.10625"/>
  </r>
  <r>
    <n v="7"/>
    <x v="13"/>
    <n v="127"/>
    <n v="22"/>
    <n v="320"/>
    <n v="149"/>
    <n v="0.39687499999999998"/>
    <n v="0.53437500000000004"/>
    <n v="6.8750000000000006E-2"/>
  </r>
  <r>
    <n v="8"/>
    <x v="0"/>
    <n v="112"/>
    <n v="50"/>
    <n v="320"/>
    <n v="162"/>
    <n v="0.35"/>
    <n v="0.49375000000000002"/>
    <n v="0.15625"/>
  </r>
  <r>
    <n v="8"/>
    <x v="1"/>
    <n v="77"/>
    <n v="26"/>
    <n v="320"/>
    <n v="103"/>
    <n v="0.24062500000000001"/>
    <n v="0.67812499999999998"/>
    <n v="8.1250000000000003E-2"/>
  </r>
  <r>
    <n v="8"/>
    <x v="2"/>
    <n v="81"/>
    <n v="50"/>
    <n v="320"/>
    <n v="131"/>
    <n v="0.25312499999999999"/>
    <n v="0.59062499999999996"/>
    <n v="0.15625"/>
  </r>
  <r>
    <n v="8"/>
    <x v="3"/>
    <n v="120"/>
    <n v="42"/>
    <n v="320"/>
    <n v="162"/>
    <n v="0.375"/>
    <n v="0.49375000000000002"/>
    <n v="0.13125000000000001"/>
  </r>
  <r>
    <n v="8"/>
    <x v="4"/>
    <n v="77"/>
    <n v="32"/>
    <n v="320"/>
    <n v="109"/>
    <n v="0.24062500000000001"/>
    <n v="0.65937500000000004"/>
    <n v="0.1"/>
  </r>
  <r>
    <n v="8"/>
    <x v="5"/>
    <n v="124"/>
    <n v="50"/>
    <n v="320"/>
    <n v="174"/>
    <n v="0.38750000000000001"/>
    <n v="0.45625000000000004"/>
    <n v="0.15625"/>
  </r>
  <r>
    <n v="8"/>
    <x v="6"/>
    <n v="114"/>
    <n v="19"/>
    <n v="320"/>
    <n v="133"/>
    <n v="0.35625000000000001"/>
    <n v="0.58437499999999998"/>
    <n v="5.9374999999999997E-2"/>
  </r>
  <r>
    <n v="8"/>
    <x v="7"/>
    <n v="99"/>
    <n v="30"/>
    <n v="320"/>
    <n v="129"/>
    <n v="0.30937500000000001"/>
    <n v="0.59687500000000004"/>
    <n v="9.375E-2"/>
  </r>
  <r>
    <n v="8"/>
    <x v="8"/>
    <n v="180"/>
    <n v="16"/>
    <n v="320"/>
    <n v="196"/>
    <n v="0.5625"/>
    <n v="0.38749999999999996"/>
    <n v="0.05"/>
  </r>
  <r>
    <n v="8"/>
    <x v="9"/>
    <n v="196"/>
    <n v="20"/>
    <n v="320"/>
    <n v="216"/>
    <n v="0.61250000000000004"/>
    <n v="0.32499999999999996"/>
    <n v="6.25E-2"/>
  </r>
  <r>
    <n v="8"/>
    <x v="10"/>
    <n v="131"/>
    <n v="39"/>
    <n v="320"/>
    <n v="170"/>
    <n v="0.40937499999999999"/>
    <n v="0.46875"/>
    <n v="0.121875"/>
  </r>
  <r>
    <n v="8"/>
    <x v="11"/>
    <n v="161"/>
    <n v="23"/>
    <n v="320"/>
    <n v="184"/>
    <n v="0.50312500000000004"/>
    <n v="0.42499999999999993"/>
    <n v="7.1874999999999994E-2"/>
  </r>
  <r>
    <n v="8"/>
    <x v="12"/>
    <n v="175"/>
    <n v="15"/>
    <n v="320"/>
    <n v="190"/>
    <n v="0.546875"/>
    <n v="0.40625"/>
    <n v="4.6875E-2"/>
  </r>
  <r>
    <n v="8"/>
    <x v="13"/>
    <n v="149"/>
    <n v="31"/>
    <n v="320"/>
    <n v="180"/>
    <n v="0.46562500000000001"/>
    <n v="0.4375"/>
    <n v="9.6875000000000003E-2"/>
  </r>
  <r>
    <n v="9"/>
    <x v="0"/>
    <n v="162"/>
    <n v="30"/>
    <n v="320"/>
    <n v="192"/>
    <n v="0.50624999999999998"/>
    <n v="0.4"/>
    <n v="9.375E-2"/>
  </r>
  <r>
    <n v="9"/>
    <x v="1"/>
    <n v="103"/>
    <n v="39"/>
    <n v="320"/>
    <n v="142"/>
    <n v="0.32187500000000002"/>
    <n v="0.55624999999999991"/>
    <n v="0.121875"/>
  </r>
  <r>
    <n v="9"/>
    <x v="2"/>
    <n v="131"/>
    <n v="70"/>
    <n v="320"/>
    <n v="201"/>
    <n v="0.40937499999999999"/>
    <n v="0.37187499999999996"/>
    <n v="0.21875"/>
  </r>
  <r>
    <n v="9"/>
    <x v="3"/>
    <n v="162"/>
    <n v="19"/>
    <n v="320"/>
    <n v="181"/>
    <n v="0.50624999999999998"/>
    <n v="0.43437500000000007"/>
    <n v="5.9374999999999997E-2"/>
  </r>
  <r>
    <n v="9"/>
    <x v="4"/>
    <n v="109"/>
    <n v="35"/>
    <n v="320"/>
    <n v="144"/>
    <n v="0.34062500000000001"/>
    <n v="0.55000000000000004"/>
    <n v="0.109375"/>
  </r>
  <r>
    <n v="9"/>
    <x v="5"/>
    <n v="174"/>
    <n v="35"/>
    <n v="320"/>
    <n v="209"/>
    <n v="0.54374999999999996"/>
    <n v="0.34687500000000004"/>
    <n v="0.109375"/>
  </r>
  <r>
    <n v="9"/>
    <x v="6"/>
    <n v="133"/>
    <n v="19"/>
    <n v="320"/>
    <n v="152"/>
    <n v="0.41562500000000002"/>
    <n v="0.52499999999999991"/>
    <n v="5.9374999999999997E-2"/>
  </r>
  <r>
    <n v="9"/>
    <x v="7"/>
    <n v="129"/>
    <n v="50"/>
    <n v="320"/>
    <n v="179"/>
    <n v="0.40312500000000001"/>
    <n v="0.44062500000000004"/>
    <n v="0.15625"/>
  </r>
  <r>
    <n v="9"/>
    <x v="8"/>
    <n v="196"/>
    <n v="50"/>
    <n v="320"/>
    <n v="246"/>
    <n v="0.61250000000000004"/>
    <n v="0.23124999999999996"/>
    <n v="0.15625"/>
  </r>
  <r>
    <n v="9"/>
    <x v="9"/>
    <n v="216"/>
    <n v="20"/>
    <n v="320"/>
    <n v="236"/>
    <n v="0.67500000000000004"/>
    <n v="0.26249999999999996"/>
    <n v="6.25E-2"/>
  </r>
  <r>
    <n v="9"/>
    <x v="10"/>
    <n v="170"/>
    <n v="46"/>
    <n v="320"/>
    <n v="216"/>
    <n v="0.53125"/>
    <n v="0.32499999999999996"/>
    <n v="0.14374999999999999"/>
  </r>
  <r>
    <n v="9"/>
    <x v="11"/>
    <n v="184"/>
    <n v="49"/>
    <n v="320"/>
    <n v="233"/>
    <n v="0.57499999999999996"/>
    <n v="0.27187500000000009"/>
    <n v="0.15312500000000001"/>
  </r>
  <r>
    <n v="9"/>
    <x v="12"/>
    <n v="190"/>
    <n v="37"/>
    <n v="320"/>
    <n v="227"/>
    <n v="0.59375"/>
    <n v="0.29062500000000002"/>
    <n v="0.11562500000000001"/>
  </r>
  <r>
    <n v="9"/>
    <x v="13"/>
    <n v="180"/>
    <n v="49"/>
    <n v="320"/>
    <n v="229"/>
    <n v="0.5625"/>
    <n v="0.28437500000000004"/>
    <n v="0.15312500000000001"/>
  </r>
  <r>
    <n v="10"/>
    <x v="0"/>
    <n v="192"/>
    <n v="40"/>
    <n v="320"/>
    <n v="232"/>
    <n v="0.6"/>
    <n v="0.27500000000000002"/>
    <n v="0.125"/>
  </r>
  <r>
    <n v="10"/>
    <x v="1"/>
    <n v="142"/>
    <n v="15"/>
    <n v="320"/>
    <n v="157"/>
    <n v="0.44374999999999998"/>
    <n v="0.50937500000000002"/>
    <n v="4.6875E-2"/>
  </r>
  <r>
    <n v="10"/>
    <x v="2"/>
    <n v="201"/>
    <n v="50"/>
    <n v="320"/>
    <n v="251"/>
    <n v="0.62812500000000004"/>
    <n v="0.21562499999999996"/>
    <n v="0.15625"/>
  </r>
  <r>
    <n v="10"/>
    <x v="3"/>
    <n v="181"/>
    <n v="41"/>
    <n v="320"/>
    <n v="222"/>
    <n v="0.56562500000000004"/>
    <n v="0.30624999999999991"/>
    <n v="0.12812499999999999"/>
  </r>
  <r>
    <n v="10"/>
    <x v="4"/>
    <n v="144"/>
    <n v="17"/>
    <n v="320"/>
    <n v="161"/>
    <n v="0.45"/>
    <n v="0.49687499999999996"/>
    <n v="5.3124999999999999E-2"/>
  </r>
  <r>
    <n v="10"/>
    <x v="5"/>
    <n v="209"/>
    <n v="27"/>
    <n v="320"/>
    <n v="236"/>
    <n v="0.65312499999999996"/>
    <n v="0.26250000000000007"/>
    <n v="8.4375000000000006E-2"/>
  </r>
  <r>
    <n v="10"/>
    <x v="6"/>
    <n v="152"/>
    <n v="27"/>
    <n v="320"/>
    <n v="179"/>
    <n v="0.47499999999999998"/>
    <n v="0.44062500000000004"/>
    <n v="8.4375000000000006E-2"/>
  </r>
  <r>
    <n v="10"/>
    <x v="7"/>
    <n v="179"/>
    <n v="15"/>
    <n v="320"/>
    <n v="194"/>
    <n v="0.55937499999999996"/>
    <n v="0.39375000000000004"/>
    <n v="4.6875E-2"/>
  </r>
  <r>
    <n v="10"/>
    <x v="8"/>
    <n v="246"/>
    <n v="16"/>
    <n v="320"/>
    <n v="262"/>
    <n v="0.76875000000000004"/>
    <n v="0.18124999999999991"/>
    <n v="0.05"/>
  </r>
  <r>
    <n v="10"/>
    <x v="9"/>
    <n v="236"/>
    <n v="39"/>
    <n v="320"/>
    <n v="275"/>
    <n v="0.73750000000000004"/>
    <n v="0.140625"/>
    <n v="0.121875"/>
  </r>
  <r>
    <n v="10"/>
    <x v="10"/>
    <n v="216"/>
    <n v="41"/>
    <n v="320"/>
    <n v="257"/>
    <n v="0.67500000000000004"/>
    <n v="0.19687499999999991"/>
    <n v="0.12812499999999999"/>
  </r>
  <r>
    <n v="10"/>
    <x v="11"/>
    <n v="233"/>
    <n v="28"/>
    <n v="320"/>
    <n v="261"/>
    <n v="0.72812500000000002"/>
    <n v="0.18437499999999996"/>
    <n v="8.7499999999999994E-2"/>
  </r>
  <r>
    <n v="10"/>
    <x v="12"/>
    <n v="227"/>
    <n v="28"/>
    <n v="320"/>
    <n v="255"/>
    <n v="0.70937499999999998"/>
    <n v="0.203125"/>
    <n v="8.7499999999999994E-2"/>
  </r>
  <r>
    <n v="10"/>
    <x v="13"/>
    <n v="229"/>
    <n v="45"/>
    <n v="320"/>
    <n v="274"/>
    <n v="0.71562499999999996"/>
    <n v="0.14375000000000004"/>
    <n v="0.140625"/>
  </r>
  <r>
    <n v="11"/>
    <x v="0"/>
    <n v="232"/>
    <n v="45"/>
    <n v="320"/>
    <n v="277"/>
    <n v="0.72499999999999998"/>
    <n v="0.13437500000000002"/>
    <n v="0.140625"/>
  </r>
  <r>
    <n v="11"/>
    <x v="1"/>
    <n v="157"/>
    <n v="17"/>
    <n v="320"/>
    <n v="174"/>
    <n v="0.49062499999999998"/>
    <n v="0.45625000000000004"/>
    <n v="5.3124999999999999E-2"/>
  </r>
  <r>
    <n v="11"/>
    <x v="2"/>
    <n v="251"/>
    <n v="50"/>
    <n v="320"/>
    <n v="301"/>
    <n v="0.78437500000000004"/>
    <n v="5.9374999999999956E-2"/>
    <n v="0.15625"/>
  </r>
  <r>
    <n v="11"/>
    <x v="3"/>
    <n v="222"/>
    <n v="36"/>
    <n v="320"/>
    <n v="258"/>
    <n v="0.69374999999999998"/>
    <n v="0.19374999999999998"/>
    <n v="0.1125"/>
  </r>
  <r>
    <n v="11"/>
    <x v="4"/>
    <n v="161"/>
    <n v="24"/>
    <n v="320"/>
    <n v="185"/>
    <n v="0.50312500000000004"/>
    <n v="0.421875"/>
    <n v="7.4999999999999997E-2"/>
  </r>
  <r>
    <n v="11"/>
    <x v="5"/>
    <n v="236"/>
    <n v="20"/>
    <n v="320"/>
    <n v="256"/>
    <n v="0.73750000000000004"/>
    <n v="0.19999999999999996"/>
    <n v="6.25E-2"/>
  </r>
  <r>
    <n v="11"/>
    <x v="6"/>
    <n v="179"/>
    <n v="26"/>
    <n v="320"/>
    <n v="205"/>
    <n v="0.55937499999999996"/>
    <n v="0.359375"/>
    <n v="8.1250000000000003E-2"/>
  </r>
  <r>
    <n v="11"/>
    <x v="7"/>
    <n v="194"/>
    <n v="15"/>
    <n v="320"/>
    <n v="209"/>
    <n v="0.60624999999999996"/>
    <n v="0.34687500000000004"/>
    <n v="4.6875E-2"/>
  </r>
  <r>
    <n v="11"/>
    <x v="8"/>
    <n v="262"/>
    <n v="18"/>
    <n v="320"/>
    <n v="280"/>
    <n v="0.81874999999999998"/>
    <n v="0.125"/>
    <n v="5.6250000000000001E-2"/>
  </r>
  <r>
    <n v="11"/>
    <x v="9"/>
    <n v="275"/>
    <n v="41"/>
    <n v="320"/>
    <n v="316"/>
    <n v="0.859375"/>
    <n v="1.2499999999999956E-2"/>
    <n v="0.12812499999999999"/>
  </r>
  <r>
    <n v="11"/>
    <x v="10"/>
    <n v="257"/>
    <n v="29"/>
    <n v="320"/>
    <n v="286"/>
    <n v="0.80312499999999998"/>
    <n v="0.10625000000000007"/>
    <n v="9.0624999999999997E-2"/>
  </r>
  <r>
    <n v="11"/>
    <x v="11"/>
    <n v="261"/>
    <n v="27"/>
    <n v="320"/>
    <n v="288"/>
    <n v="0.81562500000000004"/>
    <n v="9.9999999999999978E-2"/>
    <n v="8.4375000000000006E-2"/>
  </r>
  <r>
    <n v="11"/>
    <x v="12"/>
    <n v="255"/>
    <n v="27"/>
    <n v="320"/>
    <n v="282"/>
    <n v="0.796875"/>
    <n v="0.11875000000000002"/>
    <n v="8.4375000000000006E-2"/>
  </r>
  <r>
    <n v="11"/>
    <x v="13"/>
    <n v="274"/>
    <n v="44"/>
    <n v="320"/>
    <n v="318"/>
    <n v="0.85624999999999996"/>
    <n v="6.2500000000000888E-3"/>
    <n v="0.13750000000000001"/>
  </r>
  <r>
    <n v="12"/>
    <x v="0"/>
    <n v="277"/>
    <n v="17"/>
    <n v="320"/>
    <n v="294"/>
    <n v="0.86562499999999998"/>
    <n v="8.1250000000000044E-2"/>
    <n v="5.3124999999999999E-2"/>
  </r>
  <r>
    <n v="12"/>
    <x v="1"/>
    <n v="174"/>
    <n v="45"/>
    <n v="320"/>
    <n v="219"/>
    <n v="0.54374999999999996"/>
    <n v="0.31562500000000004"/>
    <n v="0.140625"/>
  </r>
  <r>
    <n v="12"/>
    <x v="2"/>
    <n v="301"/>
    <n v="20"/>
    <n v="320"/>
    <n v="321"/>
    <n v="0.94062500000000004"/>
    <n v="0"/>
    <n v="6.25E-2"/>
  </r>
  <r>
    <n v="12"/>
    <x v="3"/>
    <n v="258"/>
    <n v="27"/>
    <n v="320"/>
    <n v="285"/>
    <n v="0.80625000000000002"/>
    <n v="0.109375"/>
    <n v="8.4375000000000006E-2"/>
  </r>
  <r>
    <n v="12"/>
    <x v="4"/>
    <n v="185"/>
    <n v="17"/>
    <n v="320"/>
    <n v="202"/>
    <n v="0.578125"/>
    <n v="0.36875000000000002"/>
    <n v="5.3124999999999999E-2"/>
  </r>
  <r>
    <n v="12"/>
    <x v="5"/>
    <n v="256"/>
    <n v="28"/>
    <n v="320"/>
    <n v="284"/>
    <n v="0.8"/>
    <n v="0.11249999999999993"/>
    <n v="8.7499999999999994E-2"/>
  </r>
  <r>
    <n v="12"/>
    <x v="6"/>
    <n v="205"/>
    <n v="22"/>
    <n v="320"/>
    <n v="227"/>
    <n v="0.640625"/>
    <n v="0.29062500000000002"/>
    <n v="6.8750000000000006E-2"/>
  </r>
  <r>
    <n v="12"/>
    <x v="7"/>
    <n v="209"/>
    <n v="22"/>
    <n v="320"/>
    <n v="231"/>
    <n v="0.65312499999999996"/>
    <n v="0.27812500000000007"/>
    <n v="6.8750000000000006E-2"/>
  </r>
  <r>
    <n v="12"/>
    <x v="8"/>
    <n v="280"/>
    <n v="11"/>
    <n v="320"/>
    <n v="291"/>
    <n v="0.875"/>
    <n v="9.0624999999999956E-2"/>
    <n v="3.4375000000000003E-2"/>
  </r>
  <r>
    <n v="12"/>
    <x v="9"/>
    <n v="316"/>
    <n v="27"/>
    <n v="320"/>
    <n v="343"/>
    <n v="0.98750000000000004"/>
    <n v="0"/>
    <n v="8.4375000000000006E-2"/>
  </r>
  <r>
    <n v="12"/>
    <x v="10"/>
    <n v="286"/>
    <n v="46"/>
    <n v="320"/>
    <n v="332"/>
    <n v="0.89375000000000004"/>
    <n v="0"/>
    <n v="0.14374999999999999"/>
  </r>
  <r>
    <n v="12"/>
    <x v="11"/>
    <n v="288"/>
    <n v="47"/>
    <n v="320"/>
    <n v="335"/>
    <n v="0.9"/>
    <n v="0"/>
    <n v="0.14687500000000001"/>
  </r>
  <r>
    <n v="12"/>
    <x v="12"/>
    <n v="282"/>
    <n v="46"/>
    <n v="320"/>
    <n v="328"/>
    <n v="0.88124999999999998"/>
    <n v="0"/>
    <n v="0.14374999999999999"/>
  </r>
  <r>
    <n v="12"/>
    <x v="13"/>
    <n v="318"/>
    <n v="48"/>
    <n v="320"/>
    <n v="366"/>
    <n v="0.99375000000000002"/>
    <n v="0"/>
    <n v="0.15"/>
  </r>
  <r>
    <n v="13"/>
    <x v="0"/>
    <n v="294"/>
    <n v="24"/>
    <n v="320"/>
    <n v="318"/>
    <n v="0.91874999999999996"/>
    <n v="6.2500000000000888E-3"/>
    <n v="7.4999999999999997E-2"/>
  </r>
  <r>
    <n v="13"/>
    <x v="1"/>
    <n v="219"/>
    <n v="23"/>
    <n v="320"/>
    <n v="242"/>
    <n v="0.68437499999999996"/>
    <n v="0.24375000000000002"/>
    <n v="7.1874999999999994E-2"/>
  </r>
  <r>
    <n v="13"/>
    <x v="2"/>
    <n v="321"/>
    <n v="24"/>
    <n v="320"/>
    <n v="345"/>
    <n v="1.003125"/>
    <n v="0"/>
    <n v="7.4999999999999997E-2"/>
  </r>
  <r>
    <n v="13"/>
    <x v="3"/>
    <n v="285"/>
    <n v="15"/>
    <n v="320"/>
    <n v="300"/>
    <n v="0.890625"/>
    <n v="6.25E-2"/>
    <n v="4.6875E-2"/>
  </r>
  <r>
    <n v="13"/>
    <x v="4"/>
    <n v="202"/>
    <n v="31"/>
    <n v="320"/>
    <n v="233"/>
    <n v="0.63124999999999998"/>
    <n v="0.27187499999999998"/>
    <n v="9.6875000000000003E-2"/>
  </r>
  <r>
    <n v="13"/>
    <x v="5"/>
    <n v="284"/>
    <n v="24"/>
    <n v="320"/>
    <n v="308"/>
    <n v="0.88749999999999996"/>
    <n v="3.7500000000000089E-2"/>
    <n v="7.4999999999999997E-2"/>
  </r>
  <r>
    <n v="13"/>
    <x v="6"/>
    <n v="227"/>
    <n v="49"/>
    <n v="320"/>
    <n v="276"/>
    <n v="0.70937499999999998"/>
    <n v="0.13749999999999996"/>
    <n v="0.15312500000000001"/>
  </r>
  <r>
    <n v="13"/>
    <x v="7"/>
    <n v="231"/>
    <n v="10"/>
    <n v="320"/>
    <n v="241"/>
    <n v="0.72187500000000004"/>
    <n v="0.24687499999999996"/>
    <n v="3.125E-2"/>
  </r>
  <r>
    <n v="13"/>
    <x v="8"/>
    <n v="291"/>
    <n v="19"/>
    <n v="320"/>
    <n v="310"/>
    <n v="0.90937500000000004"/>
    <n v="3.125E-2"/>
    <n v="5.9374999999999997E-2"/>
  </r>
  <r>
    <n v="13"/>
    <x v="9"/>
    <n v="343"/>
    <n v="0"/>
    <n v="320"/>
    <n v="343"/>
    <n v="1.0718749999999999"/>
    <n v="0"/>
    <n v="0"/>
  </r>
  <r>
    <n v="13"/>
    <x v="10"/>
    <n v="332"/>
    <n v="0"/>
    <n v="320"/>
    <n v="332"/>
    <n v="1.0375000000000001"/>
    <n v="0"/>
    <n v="0"/>
  </r>
  <r>
    <n v="13"/>
    <x v="11"/>
    <n v="335"/>
    <n v="0"/>
    <n v="320"/>
    <n v="335"/>
    <n v="1.046875"/>
    <n v="0"/>
    <n v="0"/>
  </r>
  <r>
    <n v="13"/>
    <x v="12"/>
    <n v="328"/>
    <n v="13"/>
    <n v="320"/>
    <n v="341"/>
    <n v="1.0249999999999999"/>
    <n v="0"/>
    <n v="4.0625000000000001E-2"/>
  </r>
  <r>
    <n v="13"/>
    <x v="13"/>
    <n v="366"/>
    <n v="0"/>
    <n v="320"/>
    <n v="366"/>
    <n v="1.14375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FEFF1D-C347-45BC-89D3-B939B81A3E1F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13:B14" firstHeaderRow="1" firstDataRow="1" firstDataCol="1"/>
  <pivotFields count="9">
    <pivotField showAll="0"/>
    <pivotField axis="axisRow" showAll="0">
      <items count="15">
        <item h="1" x="11"/>
        <item x="5"/>
        <item h="1" x="3"/>
        <item h="1" x="1"/>
        <item h="1" x="10"/>
        <item h="1" x="9"/>
        <item h="1" x="2"/>
        <item h="1" x="0"/>
        <item h="1" x="13"/>
        <item h="1" x="12"/>
        <item h="1" x="6"/>
        <item h="1" x="4"/>
        <item h="1" x="7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">
    <i>
      <x v="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tudent" xr10:uid="{F7D7CD46-24D0-45F3-A54C-D2464AE26376}" sourceName="Student">
  <pivotTables>
    <pivotTable tabId="1" name="PivotTable1"/>
  </pivotTables>
  <data>
    <tabular pivotCacheId="1491392679">
      <items count="14">
        <i x="11"/>
        <i x="5" s="1"/>
        <i x="3"/>
        <i x="1"/>
        <i x="10"/>
        <i x="9"/>
        <i x="2"/>
        <i x="0"/>
        <i x="13"/>
        <i x="12"/>
        <i x="6"/>
        <i x="4"/>
        <i x="7"/>
        <i x="8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udent" xr10:uid="{9CB020AC-85DF-4739-B7A7-6EED5CEB133F}" cache="Slicer_Student" caption="Student" columnCount="7" showCaption="0" style="xlorla" rowHeight="144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934EC-AE61-495C-AA1E-0A73E1DACA09}" name="data" displayName="data" ref="D33:L159" totalsRowShown="0">
  <autoFilter ref="D33:L159" xr:uid="{36F757AF-F681-44EE-80D4-3C6A483CAC28}"/>
  <sortState xmlns:xlrd2="http://schemas.microsoft.com/office/spreadsheetml/2017/richdata2" ref="E34:L47">
    <sortCondition descending="1" ref="K33:K47"/>
  </sortState>
  <tableColumns count="9">
    <tableColumn id="12" xr3:uid="{EAC77C01-BE7A-43C9-AB4A-D8E94C92D1F4}" name="Week" dataDxfId="7"/>
    <tableColumn id="1" xr3:uid="{B4D2ADE2-2868-4539-BFCF-3DCF7955D845}" name="Student"/>
    <tableColumn id="6" xr3:uid="{40446BC8-CEC3-4BCC-BFCF-1277F0B6563F}" name="Sales made" dataDxfId="6"/>
    <tableColumn id="9" xr3:uid="{DBE9C6FE-129F-4F18-9E80-EB2DFEAD0850}" name="Lead sales" dataDxfId="5"/>
    <tableColumn id="7" xr3:uid="{2C981D7A-8F80-4982-8EF4-24C5B1DB20E7}" name="Sales cuota" dataDxfId="4">
      <calculatedColumnFormula>320</calculatedColumnFormula>
    </tableColumn>
    <tableColumn id="4" xr3:uid="{7BAA9E74-2D6B-43ED-9719-3F26C85ADB80}" name="Sale+leads" dataDxfId="3">
      <calculatedColumnFormula>SUM( data[[#This Row],[Sales made]], data[[#This Row],[Lead sales]] )</calculatedColumnFormula>
    </tableColumn>
    <tableColumn id="2" xr3:uid="{5F8CCEE9-F9F7-4795-84C2-D526571A32C5}" name="Progress %" dataDxfId="2">
      <calculatedColumnFormula xml:space="preserve"> data[[#This Row],[Sales made]] / data[[#This Row],[Sales cuota]]</calculatedColumnFormula>
    </tableColumn>
    <tableColumn id="10" xr3:uid="{B2F2D613-69A9-42CD-965B-3ECE66F3F054}" name="Full 100" dataDxfId="1">
      <calculatedColumnFormula>IF(
       ( 1 - ( data[[#This Row],[Progress %]] + data[[#This Row],[Potential %]] ) ) &lt;= 0,
       0,
       1 - ( data[[#This Row],[Progress %]] + data[[#This Row],[Potential %]] )
    )</calculatedColumnFormula>
    </tableColumn>
    <tableColumn id="11" xr3:uid="{1734594B-0E2D-4392-AA13-AFEBD57E0531}" name="Potential %" dataDxfId="0">
      <calculatedColumnFormula xml:space="preserve"> data[[#This Row],[Lead sales]] / data[[#This Row],[Sales cuota]]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microsoft.com/office/2007/relationships/slicer" Target="../slicers/slicer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ca-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A470-25E1-4529-95AD-7A0FCB681944}">
  <sheetPr codeName="Hoja1"/>
  <dimension ref="A2:AA159"/>
  <sheetViews>
    <sheetView showGridLines="0" zoomScaleNormal="100" workbookViewId="0">
      <selection activeCell="H28" sqref="H28"/>
    </sheetView>
  </sheetViews>
  <sheetFormatPr defaultColWidth="0" defaultRowHeight="10.199999999999999" outlineLevelCol="1"/>
  <cols>
    <col min="1" max="1" width="2" customWidth="1"/>
    <col min="2" max="2" width="13.86328125" customWidth="1" outlineLevel="1"/>
    <col min="3" max="3" width="2" customWidth="1"/>
    <col min="4" max="6" width="11.3984375" customWidth="1"/>
    <col min="7" max="7" width="12.86328125" customWidth="1"/>
    <col min="8" max="9" width="11.3984375" customWidth="1"/>
    <col min="10" max="10" width="13.1328125" bestFit="1" customWidth="1"/>
    <col min="11" max="12" width="11.3984375" customWidth="1"/>
    <col min="13" max="13" width="3.86328125" customWidth="1"/>
    <col min="14" max="22" width="11.3984375" customWidth="1"/>
    <col min="23" max="26" width="5" customWidth="1"/>
    <col min="27" max="27" width="0" hidden="1" customWidth="1"/>
    <col min="28" max="16384" width="11.3984375" hidden="1"/>
  </cols>
  <sheetData>
    <row r="2" spans="2:12">
      <c r="D2" t="s">
        <v>31</v>
      </c>
      <c r="E2" t="str">
        <f>B14</f>
        <v>Beth</v>
      </c>
    </row>
    <row r="3" spans="2:12">
      <c r="D3" t="s">
        <v>23</v>
      </c>
      <c r="E3" s="1" t="str">
        <f>"Sales made + potential (leads) up to week: "&amp;E4</f>
        <v>Sales made + potential (leads) up to week: 6</v>
      </c>
    </row>
    <row r="4" spans="2:12">
      <c r="D4" t="s">
        <v>19</v>
      </c>
      <c r="E4" s="1">
        <v>6</v>
      </c>
    </row>
    <row r="9" spans="2:12">
      <c r="K9" s="14" t="s">
        <v>40</v>
      </c>
    </row>
    <row r="10" spans="2:12">
      <c r="F10" s="2" t="s">
        <v>24</v>
      </c>
      <c r="K10" s="14" t="s">
        <v>38</v>
      </c>
    </row>
    <row r="11" spans="2:12">
      <c r="K11" s="14" t="s">
        <v>39</v>
      </c>
    </row>
    <row r="12" spans="2:12">
      <c r="D12" t="s">
        <v>0</v>
      </c>
      <c r="E12" t="s">
        <v>20</v>
      </c>
      <c r="F12" t="s">
        <v>21</v>
      </c>
      <c r="G12" t="s">
        <v>22</v>
      </c>
      <c r="H12" t="s">
        <v>37</v>
      </c>
      <c r="I12" t="s">
        <v>34</v>
      </c>
      <c r="J12" t="s">
        <v>35</v>
      </c>
      <c r="K12" t="s">
        <v>36</v>
      </c>
      <c r="L12" t="s">
        <v>30</v>
      </c>
    </row>
    <row r="13" spans="2:12">
      <c r="B13" s="5" t="s">
        <v>41</v>
      </c>
      <c r="D13" s="2" t="str" cm="1">
        <f t="array" ref="D13:D26">_xlfn.SORTBY(
                _xlfn.UNIQUE( data[Student] ),
                SUMIFS(
                             data[Full 100],
                             data[Student], _xlfn.UNIQUE( data[Student] ),
                             data[Week], E4 ),
               -1 )</f>
        <v>Kimberly</v>
      </c>
      <c r="E13" s="2" cm="1">
        <f t="array" ref="E13:E26">IF(_xlfn.ANCHORARRAY( D13)=E2,
       NA(),
       SUMIFS(
               data[Progress %],
               data[Student],_xlfn.ANCHORARRAY( D13),
               data[Week], E4
              )
      )</f>
        <v>6.8750000000000006E-2</v>
      </c>
      <c r="F13" s="2" cm="1">
        <f t="array" ref="F13:F26">IF(_xlfn.ANCHORARRAY( D13)=E2,
       NA(),
       SUMIFS(
               data[Potential %],
               data[Student],_xlfn.ANCHORARRAY( D13),
               data[Week], E4
               )
     )</f>
        <v>3.125E-2</v>
      </c>
      <c r="G13" s="2" cm="1">
        <f t="array" ref="G13:G26">IF(_xlfn.ANCHORARRAY( D13)=E2,
       NA(),
       SUMIFS(
              data[Full 100],
              data[Student],_xlfn.ANCHORARRAY( D13),
              data[Week], E4
             )
       )</f>
        <v>0.9</v>
      </c>
      <c r="H13" s="2" t="e" cm="1">
        <f t="array" ref="H13:H26">IF(_xlfn.ANCHORARRAY( D13)=E2,
       SUMIFS(
               data[Progress %],
               data[Student],_xlfn.ANCHORARRAY( D13),
               data[Week], E4
              ),
       NA()
      )</f>
        <v>#N/A</v>
      </c>
      <c r="I13" s="2" t="e" cm="1">
        <f t="array" ref="I13:I26">IF(_xlfn.ANCHORARRAY( D13)=E2,
       SUMIFS(
               data[Potential %],
               data[Student],_xlfn.ANCHORARRAY( D13),
               data[Week], E4
               ),
       NA()
     )</f>
        <v>#N/A</v>
      </c>
      <c r="J13" s="2" t="e" cm="1">
        <f t="array" ref="J13:J26">IF(_xlfn.ANCHORARRAY( D13)=E2,
       SUMIFS(
              data[Full 100],
              data[Student],_xlfn.ANCHORARRAY( D13),
              data[Week], E4
             ),
       NA()
       )</f>
        <v>#N/A</v>
      </c>
      <c r="K13" s="2" cm="1">
        <f t="array" ref="K13:K26">IF(
      ISNA(_xlfn.ANCHORARRAY( E13) ), 0,_xlfn.ANCHORARRAY( E13) )
  + IF(
      ISNA(_xlfn.ANCHORARRAY( H13) ), 0,_xlfn.ANCHORARRAY( H13) )</f>
        <v>6.8750000000000006E-2</v>
      </c>
      <c r="L13" s="7" t="str" cm="1">
        <f t="array" ref="L13:L26">IF(_xlfn.ANCHORARRAY(
      D13) = E2,
      "⦿ "&amp;_xlfn.ANCHORARRAY( D13) &amp;" (" &amp; RANK(_xlfn.ANCHORARRAY( K13),_xlfn.ANCHORARRAY( K13), 0 ) &amp; ")",_xlfn.ANCHORARRAY(
      D13) )</f>
        <v>Kimberly</v>
      </c>
    </row>
    <row r="14" spans="2:12">
      <c r="B14" s="1" t="s">
        <v>13</v>
      </c>
      <c r="D14" t="str">
        <v>Mirtha</v>
      </c>
      <c r="E14">
        <v>0.13750000000000001</v>
      </c>
      <c r="F14">
        <v>3.7499999999999999E-2</v>
      </c>
      <c r="G14">
        <v>0.82499999999999996</v>
      </c>
      <c r="H14" s="6" t="e">
        <v>#N/A</v>
      </c>
      <c r="I14" t="e">
        <v>#N/A</v>
      </c>
      <c r="J14" t="e">
        <v>#N/A</v>
      </c>
      <c r="K14">
        <v>0.13750000000000001</v>
      </c>
      <c r="L14" t="str">
        <v>Mirtha</v>
      </c>
    </row>
    <row r="15" spans="2:12">
      <c r="D15" t="str">
        <v>Heidi</v>
      </c>
      <c r="E15">
        <v>0.1</v>
      </c>
      <c r="F15">
        <v>9.0624999999999997E-2</v>
      </c>
      <c r="G15">
        <v>0.80937499999999996</v>
      </c>
      <c r="H15" t="e">
        <v>#N/A</v>
      </c>
      <c r="I15" t="e">
        <v>#N/A</v>
      </c>
      <c r="J15" t="e">
        <v>#N/A</v>
      </c>
      <c r="K15">
        <v>0.1</v>
      </c>
      <c r="L15" t="str">
        <v>Heidi</v>
      </c>
    </row>
    <row r="16" spans="2:12">
      <c r="D16" t="str">
        <v>Meggie</v>
      </c>
      <c r="E16">
        <v>0.18124999999999999</v>
      </c>
      <c r="F16">
        <v>5.6250000000000001E-2</v>
      </c>
      <c r="G16">
        <v>0.76249999999999996</v>
      </c>
      <c r="H16" t="e">
        <v>#N/A</v>
      </c>
      <c r="I16" t="e">
        <v>#N/A</v>
      </c>
      <c r="J16" t="e">
        <v>#N/A</v>
      </c>
      <c r="K16">
        <v>0.18124999999999999</v>
      </c>
      <c r="L16" t="str">
        <v>Meggie</v>
      </c>
    </row>
    <row r="17" spans="4:20">
      <c r="D17" t="str">
        <v>Lauren</v>
      </c>
      <c r="E17">
        <v>0.11562500000000001</v>
      </c>
      <c r="F17">
        <v>0.14687500000000001</v>
      </c>
      <c r="G17">
        <v>0.73750000000000004</v>
      </c>
      <c r="H17" t="e">
        <v>#N/A</v>
      </c>
      <c r="I17" t="e">
        <v>#N/A</v>
      </c>
      <c r="J17" t="e">
        <v>#N/A</v>
      </c>
      <c r="K17">
        <v>0.11562500000000001</v>
      </c>
      <c r="L17" t="str">
        <v>Lauren</v>
      </c>
    </row>
    <row r="18" spans="4:20">
      <c r="D18" t="str">
        <v>Claire</v>
      </c>
      <c r="E18">
        <v>0.12187499999999998</v>
      </c>
      <c r="F18">
        <v>0.14374999999999999</v>
      </c>
      <c r="G18">
        <v>0.734375</v>
      </c>
      <c r="H18" t="e">
        <v>#N/A</v>
      </c>
      <c r="I18" t="e">
        <v>#N/A</v>
      </c>
      <c r="J18" t="e">
        <v>#N/A</v>
      </c>
      <c r="K18">
        <v>0.12187499999999998</v>
      </c>
      <c r="L18" t="str">
        <v>Claire</v>
      </c>
    </row>
    <row r="19" spans="4:20">
      <c r="D19" t="str">
        <v>Oswaldo</v>
      </c>
      <c r="E19">
        <v>0.23125000000000001</v>
      </c>
      <c r="F19">
        <v>4.0625000000000001E-2</v>
      </c>
      <c r="G19">
        <v>0.72812499999999991</v>
      </c>
      <c r="H19" t="e">
        <v>#N/A</v>
      </c>
      <c r="I19" t="e">
        <v>#N/A</v>
      </c>
      <c r="J19" t="e">
        <v>#N/A</v>
      </c>
      <c r="K19">
        <v>0.23125000000000001</v>
      </c>
      <c r="L19" t="str">
        <v>Oswaldo</v>
      </c>
    </row>
    <row r="20" spans="4:20">
      <c r="D20" t="str">
        <v>John</v>
      </c>
      <c r="E20">
        <v>0.23125000000000001</v>
      </c>
      <c r="F20">
        <v>8.7499999999999994E-2</v>
      </c>
      <c r="G20">
        <v>0.68125000000000002</v>
      </c>
      <c r="H20" t="e">
        <v>#N/A</v>
      </c>
      <c r="I20" t="e">
        <v>#N/A</v>
      </c>
      <c r="J20" t="e">
        <v>#N/A</v>
      </c>
      <c r="K20">
        <v>0.23125000000000001</v>
      </c>
      <c r="L20" t="str">
        <v>John</v>
      </c>
      <c r="O20" s="4" t="s">
        <v>25</v>
      </c>
      <c r="T20" s="3" t="s">
        <v>26</v>
      </c>
    </row>
    <row r="21" spans="4:20">
      <c r="D21" t="str">
        <v>Beth</v>
      </c>
      <c r="E21" t="e">
        <v>#N/A</v>
      </c>
      <c r="F21" t="e">
        <v>#N/A</v>
      </c>
      <c r="G21" t="e">
        <v>#N/A</v>
      </c>
      <c r="H21">
        <v>0.19375000000000001</v>
      </c>
      <c r="I21">
        <v>0.13437499999999999</v>
      </c>
      <c r="J21">
        <v>0.671875</v>
      </c>
      <c r="K21">
        <v>0.19375000000000001</v>
      </c>
      <c r="L21" t="str">
        <v>⦿ Beth (8)</v>
      </c>
    </row>
    <row r="22" spans="4:20">
      <c r="D22" t="str">
        <v>Maira</v>
      </c>
      <c r="E22">
        <v>0.27187499999999998</v>
      </c>
      <c r="F22">
        <v>0.125</v>
      </c>
      <c r="G22">
        <v>0.60312500000000002</v>
      </c>
      <c r="H22" t="e">
        <v>#N/A</v>
      </c>
      <c r="I22" t="e">
        <v>#N/A</v>
      </c>
      <c r="J22" t="e">
        <v>#N/A</v>
      </c>
      <c r="K22">
        <v>0.27187499999999998</v>
      </c>
      <c r="L22" t="str">
        <v>Maira</v>
      </c>
    </row>
    <row r="23" spans="4:20">
      <c r="D23" t="str">
        <v>Adriano</v>
      </c>
      <c r="E23">
        <v>0.33750000000000002</v>
      </c>
      <c r="F23">
        <v>8.7499999999999994E-2</v>
      </c>
      <c r="G23">
        <v>0.57499999999999996</v>
      </c>
      <c r="H23" t="e">
        <v>#N/A</v>
      </c>
      <c r="I23" t="e">
        <v>#N/A</v>
      </c>
      <c r="J23" t="e">
        <v>#N/A</v>
      </c>
      <c r="K23">
        <v>0.33750000000000002</v>
      </c>
      <c r="L23" t="str">
        <v>Adriano</v>
      </c>
    </row>
    <row r="24" spans="4:20">
      <c r="D24" t="str">
        <v>Robert</v>
      </c>
      <c r="E24">
        <v>0.328125</v>
      </c>
      <c r="F24">
        <v>0.10625</v>
      </c>
      <c r="G24">
        <v>0.56562500000000004</v>
      </c>
      <c r="H24" t="e">
        <v>#N/A</v>
      </c>
      <c r="I24" t="e">
        <v>#N/A</v>
      </c>
      <c r="J24" t="e">
        <v>#N/A</v>
      </c>
      <c r="K24">
        <v>0.328125</v>
      </c>
      <c r="L24" t="str">
        <v>Robert</v>
      </c>
    </row>
    <row r="25" spans="4:20">
      <c r="D25" t="str">
        <v>Megahn</v>
      </c>
      <c r="E25">
        <v>0.28437499999999999</v>
      </c>
      <c r="F25">
        <v>0.15625</v>
      </c>
      <c r="G25">
        <v>0.55937499999999996</v>
      </c>
      <c r="H25" t="e">
        <v>#N/A</v>
      </c>
      <c r="I25" t="e">
        <v>#N/A</v>
      </c>
      <c r="J25" t="e">
        <v>#N/A</v>
      </c>
      <c r="K25">
        <v>0.28437499999999999</v>
      </c>
      <c r="L25" t="str">
        <v>Megahn</v>
      </c>
    </row>
    <row r="26" spans="4:20">
      <c r="D26" t="str">
        <v>Kenneth</v>
      </c>
      <c r="E26">
        <v>0.31874999999999998</v>
      </c>
      <c r="F26">
        <v>0.15625</v>
      </c>
      <c r="G26">
        <v>0.52500000000000002</v>
      </c>
      <c r="H26" t="e">
        <v>#N/A</v>
      </c>
      <c r="I26" t="e">
        <v>#N/A</v>
      </c>
      <c r="J26" t="e">
        <v>#N/A</v>
      </c>
      <c r="K26">
        <v>0.31874999999999998</v>
      </c>
      <c r="L26" t="str">
        <v>Kenneth</v>
      </c>
    </row>
    <row r="33" spans="4:12">
      <c r="D33" t="s">
        <v>18</v>
      </c>
      <c r="E33" t="s">
        <v>0</v>
      </c>
      <c r="F33" t="s">
        <v>20</v>
      </c>
      <c r="G33" t="s">
        <v>29</v>
      </c>
      <c r="H33" t="s">
        <v>27</v>
      </c>
      <c r="I33" t="s">
        <v>28</v>
      </c>
      <c r="J33" t="s">
        <v>15</v>
      </c>
      <c r="K33" t="s">
        <v>16</v>
      </c>
      <c r="L33" t="s">
        <v>17</v>
      </c>
    </row>
    <row r="34" spans="4:12">
      <c r="D34">
        <v>5</v>
      </c>
      <c r="E34" t="s">
        <v>2</v>
      </c>
      <c r="F34">
        <v>3.0000000000000027</v>
      </c>
      <c r="G34">
        <v>34</v>
      </c>
      <c r="H34">
        <f>320</f>
        <v>320</v>
      </c>
      <c r="I34">
        <f>SUM( data[[#This Row],[Sales made]], data[[#This Row],[Lead sales]] )</f>
        <v>37</v>
      </c>
      <c r="J34">
        <f xml:space="preserve"> data[[#This Row],[Sales made]] / data[[#This Row],[Sales cuota]]</f>
        <v>9.3750000000000083E-3</v>
      </c>
      <c r="K34">
        <f>IF(
       ( 1 - ( data[[#This Row],[Progress %]] + data[[#This Row],[Potential %]] ) ) &lt;= 0,
       0,
       1 - ( data[[#This Row],[Progress %]] + data[[#This Row],[Potential %]] )
    )</f>
        <v>0.88437500000000002</v>
      </c>
      <c r="L34">
        <f xml:space="preserve"> data[[#This Row],[Lead sales]] / data[[#This Row],[Sales cuota]]</f>
        <v>0.10625</v>
      </c>
    </row>
    <row r="35" spans="4:12">
      <c r="D35">
        <v>5</v>
      </c>
      <c r="E35" t="s">
        <v>5</v>
      </c>
      <c r="F35">
        <v>4.0000000000000036</v>
      </c>
      <c r="G35">
        <v>28</v>
      </c>
      <c r="H35">
        <f>320</f>
        <v>320</v>
      </c>
      <c r="I35">
        <f>SUM( data[[#This Row],[Sales made]], data[[#This Row],[Lead sales]] )</f>
        <v>32</v>
      </c>
      <c r="J35">
        <f xml:space="preserve"> data[[#This Row],[Sales made]] / data[[#This Row],[Sales cuota]]</f>
        <v>1.2500000000000011E-2</v>
      </c>
      <c r="K35">
        <f>IF(
       ( 1 - ( data[[#This Row],[Progress %]] + data[[#This Row],[Potential %]] ) ) &lt;= 0,
       0,
       1 - ( data[[#This Row],[Progress %]] + data[[#This Row],[Potential %]] )
    )</f>
        <v>0.9</v>
      </c>
      <c r="L35">
        <f xml:space="preserve"> data[[#This Row],[Lead sales]] / data[[#This Row],[Sales cuota]]</f>
        <v>8.7499999999999994E-2</v>
      </c>
    </row>
    <row r="36" spans="4:12">
      <c r="D36">
        <v>5</v>
      </c>
      <c r="E36" t="s">
        <v>12</v>
      </c>
      <c r="F36">
        <v>17.000000000000004</v>
      </c>
      <c r="G36">
        <v>5</v>
      </c>
      <c r="H36">
        <f>320</f>
        <v>320</v>
      </c>
      <c r="I36">
        <f>SUM( data[[#This Row],[Sales made]], data[[#This Row],[Lead sales]] )</f>
        <v>22.000000000000004</v>
      </c>
      <c r="J36">
        <f xml:space="preserve"> data[[#This Row],[Sales made]] / data[[#This Row],[Sales cuota]]</f>
        <v>5.3125000000000012E-2</v>
      </c>
      <c r="K36">
        <f>IF(
       ( 1 - ( data[[#This Row],[Progress %]] + data[[#This Row],[Potential %]] ) ) &lt;= 0,
       0,
       1 - ( data[[#This Row],[Progress %]] + data[[#This Row],[Potential %]] )
    )</f>
        <v>0.93125000000000002</v>
      </c>
      <c r="L36">
        <f xml:space="preserve"> data[[#This Row],[Lead sales]] / data[[#This Row],[Sales cuota]]</f>
        <v>1.5625E-2</v>
      </c>
    </row>
    <row r="37" spans="4:12">
      <c r="D37">
        <v>5</v>
      </c>
      <c r="E37" t="s">
        <v>6</v>
      </c>
      <c r="F37">
        <v>18.999999999999993</v>
      </c>
      <c r="G37">
        <v>20</v>
      </c>
      <c r="H37">
        <f>320</f>
        <v>320</v>
      </c>
      <c r="I37">
        <f>SUM( data[[#This Row],[Sales made]], data[[#This Row],[Lead sales]] )</f>
        <v>38.999999999999993</v>
      </c>
      <c r="J37">
        <f xml:space="preserve"> data[[#This Row],[Sales made]] / data[[#This Row],[Sales cuota]]</f>
        <v>5.9374999999999976E-2</v>
      </c>
      <c r="K37">
        <f>IF(
       ( 1 - ( data[[#This Row],[Progress %]] + data[[#This Row],[Potential %]] ) ) &lt;= 0,
       0,
       1 - ( data[[#This Row],[Progress %]] + data[[#This Row],[Potential %]] )
    )</f>
        <v>0.87812500000000004</v>
      </c>
      <c r="L37">
        <f xml:space="preserve"> data[[#This Row],[Lead sales]] / data[[#This Row],[Sales cuota]]</f>
        <v>6.25E-2</v>
      </c>
    </row>
    <row r="38" spans="4:12">
      <c r="D38">
        <v>5</v>
      </c>
      <c r="E38" t="s">
        <v>4</v>
      </c>
      <c r="F38">
        <v>25</v>
      </c>
      <c r="G38">
        <v>19</v>
      </c>
      <c r="H38">
        <f>320</f>
        <v>320</v>
      </c>
      <c r="I38">
        <f>SUM( data[[#This Row],[Sales made]], data[[#This Row],[Lead sales]] )</f>
        <v>44</v>
      </c>
      <c r="J38">
        <f xml:space="preserve"> data[[#This Row],[Sales made]] / data[[#This Row],[Sales cuota]]</f>
        <v>7.8125E-2</v>
      </c>
      <c r="K38">
        <f>IF(
       ( 1 - ( data[[#This Row],[Progress %]] + data[[#This Row],[Potential %]] ) ) &lt;= 0,
       0,
       1 - ( data[[#This Row],[Progress %]] + data[[#This Row],[Potential %]] )
    )</f>
        <v>0.86250000000000004</v>
      </c>
      <c r="L38">
        <f xml:space="preserve"> data[[#This Row],[Lead sales]] / data[[#This Row],[Sales cuota]]</f>
        <v>5.9374999999999997E-2</v>
      </c>
    </row>
    <row r="39" spans="4:12">
      <c r="D39">
        <v>5</v>
      </c>
      <c r="E39" t="s">
        <v>13</v>
      </c>
      <c r="F39">
        <v>34</v>
      </c>
      <c r="G39">
        <v>28</v>
      </c>
      <c r="H39">
        <f>320</f>
        <v>320</v>
      </c>
      <c r="I39">
        <f>SUM( data[[#This Row],[Sales made]], data[[#This Row],[Lead sales]] )</f>
        <v>62</v>
      </c>
      <c r="J39">
        <f xml:space="preserve"> data[[#This Row],[Sales made]] / data[[#This Row],[Sales cuota]]</f>
        <v>0.10625</v>
      </c>
      <c r="K39">
        <f>IF(
       ( 1 - ( data[[#This Row],[Progress %]] + data[[#This Row],[Potential %]] ) ) &lt;= 0,
       0,
       1 - ( data[[#This Row],[Progress %]] + data[[#This Row],[Potential %]] )
    )</f>
        <v>0.80625000000000002</v>
      </c>
      <c r="L39">
        <f xml:space="preserve"> data[[#This Row],[Lead sales]] / data[[#This Row],[Sales cuota]]</f>
        <v>8.7499999999999994E-2</v>
      </c>
    </row>
    <row r="40" spans="4:12">
      <c r="D40">
        <v>5</v>
      </c>
      <c r="E40" t="s">
        <v>9</v>
      </c>
      <c r="F40">
        <v>24</v>
      </c>
      <c r="G40">
        <v>34</v>
      </c>
      <c r="H40">
        <f>320</f>
        <v>320</v>
      </c>
      <c r="I40">
        <f>SUM( data[[#This Row],[Sales made]], data[[#This Row],[Lead sales]] )</f>
        <v>58</v>
      </c>
      <c r="J40">
        <f xml:space="preserve"> data[[#This Row],[Sales made]] / data[[#This Row],[Sales cuota]]</f>
        <v>7.4999999999999997E-2</v>
      </c>
      <c r="K40">
        <f>IF(
       ( 1 - ( data[[#This Row],[Progress %]] + data[[#This Row],[Potential %]] ) ) &lt;= 0,
       0,
       1 - ( data[[#This Row],[Progress %]] + data[[#This Row],[Potential %]] )
    )</f>
        <v>0.81874999999999998</v>
      </c>
      <c r="L40">
        <f xml:space="preserve"> data[[#This Row],[Lead sales]] / data[[#This Row],[Sales cuota]]</f>
        <v>0.10625</v>
      </c>
    </row>
    <row r="41" spans="4:12">
      <c r="D41">
        <v>5</v>
      </c>
      <c r="E41" t="s">
        <v>10</v>
      </c>
      <c r="F41">
        <v>39</v>
      </c>
      <c r="G41">
        <v>35</v>
      </c>
      <c r="H41">
        <f>320</f>
        <v>320</v>
      </c>
      <c r="I41">
        <f>SUM( data[[#This Row],[Sales made]], data[[#This Row],[Lead sales]] )</f>
        <v>74</v>
      </c>
      <c r="J41">
        <f xml:space="preserve"> data[[#This Row],[Sales made]] / data[[#This Row],[Sales cuota]]</f>
        <v>0.121875</v>
      </c>
      <c r="K41">
        <f>IF(
       ( 1 - ( data[[#This Row],[Progress %]] + data[[#This Row],[Potential %]] ) ) &lt;= 0,
       0,
       1 - ( data[[#This Row],[Progress %]] + data[[#This Row],[Potential %]] )
    )</f>
        <v>0.76875000000000004</v>
      </c>
      <c r="L41">
        <f xml:space="preserve"> data[[#This Row],[Lead sales]] / data[[#This Row],[Sales cuota]]</f>
        <v>0.109375</v>
      </c>
    </row>
    <row r="42" spans="4:12">
      <c r="D42">
        <v>5</v>
      </c>
      <c r="E42" t="s">
        <v>1</v>
      </c>
      <c r="F42">
        <v>65</v>
      </c>
      <c r="G42">
        <v>40</v>
      </c>
      <c r="H42">
        <f>320</f>
        <v>320</v>
      </c>
      <c r="I42">
        <f>SUM( data[[#This Row],[Sales made]], data[[#This Row],[Lead sales]] )</f>
        <v>105</v>
      </c>
      <c r="J42">
        <f xml:space="preserve"> data[[#This Row],[Sales made]] / data[[#This Row],[Sales cuota]]</f>
        <v>0.203125</v>
      </c>
      <c r="K42">
        <f>IF(
       ( 1 - ( data[[#This Row],[Progress %]] + data[[#This Row],[Potential %]] ) ) &lt;= 0,
       0,
       1 - ( data[[#This Row],[Progress %]] + data[[#This Row],[Potential %]] )
    )</f>
        <v>0.671875</v>
      </c>
      <c r="L42">
        <f xml:space="preserve"> data[[#This Row],[Lead sales]] / data[[#This Row],[Sales cuota]]</f>
        <v>0.125</v>
      </c>
    </row>
    <row r="43" spans="4:12">
      <c r="D43">
        <v>5</v>
      </c>
      <c r="E43" t="s">
        <v>7</v>
      </c>
      <c r="F43">
        <v>61</v>
      </c>
      <c r="G43">
        <v>41</v>
      </c>
      <c r="H43">
        <f>320</f>
        <v>320</v>
      </c>
      <c r="I43">
        <f>SUM( data[[#This Row],[Sales made]], data[[#This Row],[Lead sales]] )</f>
        <v>102</v>
      </c>
      <c r="J43">
        <f xml:space="preserve"> data[[#This Row],[Sales made]] / data[[#This Row],[Sales cuota]]</f>
        <v>0.19062499999999999</v>
      </c>
      <c r="K43">
        <f>IF(
       ( 1 - ( data[[#This Row],[Progress %]] + data[[#This Row],[Potential %]] ) ) &lt;= 0,
       0,
       1 - ( data[[#This Row],[Progress %]] + data[[#This Row],[Potential %]] )
    )</f>
        <v>0.68125000000000002</v>
      </c>
      <c r="L43">
        <f xml:space="preserve"> data[[#This Row],[Lead sales]] / data[[#This Row],[Sales cuota]]</f>
        <v>0.12812499999999999</v>
      </c>
    </row>
    <row r="44" spans="4:12">
      <c r="D44">
        <v>5</v>
      </c>
      <c r="E44" t="s">
        <v>11</v>
      </c>
      <c r="F44">
        <v>55.000000000000007</v>
      </c>
      <c r="G44">
        <v>19</v>
      </c>
      <c r="H44">
        <f>320</f>
        <v>320</v>
      </c>
      <c r="I44">
        <f>SUM( data[[#This Row],[Sales made]], data[[#This Row],[Lead sales]] )</f>
        <v>74</v>
      </c>
      <c r="J44">
        <f xml:space="preserve"> data[[#This Row],[Sales made]] / data[[#This Row],[Sales cuota]]</f>
        <v>0.17187500000000003</v>
      </c>
      <c r="K44">
        <f>IF(
       ( 1 - ( data[[#This Row],[Progress %]] + data[[#This Row],[Potential %]] ) ) &lt;= 0,
       0,
       1 - ( data[[#This Row],[Progress %]] + data[[#This Row],[Potential %]] )
    )</f>
        <v>0.76875000000000004</v>
      </c>
      <c r="L44">
        <f xml:space="preserve"> data[[#This Row],[Lead sales]] / data[[#This Row],[Sales cuota]]</f>
        <v>5.9374999999999997E-2</v>
      </c>
    </row>
    <row r="45" spans="4:12">
      <c r="D45">
        <v>5</v>
      </c>
      <c r="E45" t="s">
        <v>14</v>
      </c>
      <c r="F45">
        <v>79</v>
      </c>
      <c r="G45">
        <v>29</v>
      </c>
      <c r="H45">
        <f>320</f>
        <v>320</v>
      </c>
      <c r="I45">
        <f>SUM( data[[#This Row],[Sales made]], data[[#This Row],[Lead sales]] )</f>
        <v>108</v>
      </c>
      <c r="J45">
        <f xml:space="preserve"> data[[#This Row],[Sales made]] / data[[#This Row],[Sales cuota]]</f>
        <v>0.24687500000000001</v>
      </c>
      <c r="K45">
        <f>IF(
       ( 1 - ( data[[#This Row],[Progress %]] + data[[#This Row],[Potential %]] ) ) &lt;= 0,
       0,
       1 - ( data[[#This Row],[Progress %]] + data[[#This Row],[Potential %]] )
    )</f>
        <v>0.66249999999999998</v>
      </c>
      <c r="L45">
        <f xml:space="preserve"> data[[#This Row],[Lead sales]] / data[[#This Row],[Sales cuota]]</f>
        <v>9.0624999999999997E-2</v>
      </c>
    </row>
    <row r="46" spans="4:12">
      <c r="D46">
        <v>5</v>
      </c>
      <c r="E46" t="s">
        <v>8</v>
      </c>
      <c r="F46">
        <v>74</v>
      </c>
      <c r="G46">
        <v>17</v>
      </c>
      <c r="H46">
        <f>320</f>
        <v>320</v>
      </c>
      <c r="I46">
        <f>SUM( data[[#This Row],[Sales made]], data[[#This Row],[Lead sales]] )</f>
        <v>91</v>
      </c>
      <c r="J46">
        <f xml:space="preserve"> data[[#This Row],[Sales made]] / data[[#This Row],[Sales cuota]]</f>
        <v>0.23125000000000001</v>
      </c>
      <c r="K46">
        <f>IF(
       ( 1 - ( data[[#This Row],[Progress %]] + data[[#This Row],[Potential %]] ) ) &lt;= 0,
       0,
       1 - ( data[[#This Row],[Progress %]] + data[[#This Row],[Potential %]] )
    )</f>
        <v>0.71562499999999996</v>
      </c>
      <c r="L46">
        <f xml:space="preserve"> data[[#This Row],[Lead sales]] / data[[#This Row],[Sales cuota]]</f>
        <v>5.3124999999999999E-2</v>
      </c>
    </row>
    <row r="47" spans="4:12">
      <c r="D47">
        <v>5</v>
      </c>
      <c r="E47" t="s">
        <v>3</v>
      </c>
      <c r="F47">
        <v>77</v>
      </c>
      <c r="G47">
        <v>10</v>
      </c>
      <c r="H47">
        <f>320</f>
        <v>320</v>
      </c>
      <c r="I47">
        <f>SUM( data[[#This Row],[Sales made]], data[[#This Row],[Lead sales]] )</f>
        <v>87</v>
      </c>
      <c r="J47">
        <f xml:space="preserve"> data[[#This Row],[Sales made]] / data[[#This Row],[Sales cuota]]</f>
        <v>0.24062500000000001</v>
      </c>
      <c r="K47">
        <f>IF(
       ( 1 - ( data[[#This Row],[Progress %]] + data[[#This Row],[Potential %]] ) ) &lt;= 0,
       0,
       1 - ( data[[#This Row],[Progress %]] + data[[#This Row],[Potential %]] )
    )</f>
        <v>0.72812500000000002</v>
      </c>
      <c r="L47">
        <f xml:space="preserve"> data[[#This Row],[Lead sales]] / data[[#This Row],[Sales cuota]]</f>
        <v>3.125E-2</v>
      </c>
    </row>
    <row r="48" spans="4:12">
      <c r="D48">
        <v>6</v>
      </c>
      <c r="E48" t="s">
        <v>2</v>
      </c>
      <c r="F48">
        <f t="shared" ref="F48:F89" si="0">F34+G34</f>
        <v>37</v>
      </c>
      <c r="G48">
        <v>47</v>
      </c>
      <c r="H48">
        <f>320</f>
        <v>320</v>
      </c>
      <c r="I48">
        <f>SUM( data[[#This Row],[Sales made]], data[[#This Row],[Lead sales]] )</f>
        <v>84</v>
      </c>
      <c r="J48">
        <f xml:space="preserve"> data[[#This Row],[Sales made]] / data[[#This Row],[Sales cuota]]</f>
        <v>0.11562500000000001</v>
      </c>
      <c r="K48">
        <f>IF(
       ( 1 - ( data[[#This Row],[Progress %]] + data[[#This Row],[Potential %]] ) ) &lt;= 0,
       0,
       1 - ( data[[#This Row],[Progress %]] + data[[#This Row],[Potential %]] )
    )</f>
        <v>0.73750000000000004</v>
      </c>
      <c r="L48">
        <f xml:space="preserve"> data[[#This Row],[Lead sales]] / data[[#This Row],[Sales cuota]]</f>
        <v>0.14687500000000001</v>
      </c>
    </row>
    <row r="49" spans="4:12">
      <c r="D49">
        <v>6</v>
      </c>
      <c r="E49" t="s">
        <v>5</v>
      </c>
      <c r="F49">
        <f t="shared" si="0"/>
        <v>32</v>
      </c>
      <c r="G49">
        <v>29</v>
      </c>
      <c r="H49">
        <f>320</f>
        <v>320</v>
      </c>
      <c r="I49">
        <f>SUM( data[[#This Row],[Sales made]], data[[#This Row],[Lead sales]] )</f>
        <v>61</v>
      </c>
      <c r="J49">
        <f xml:space="preserve"> data[[#This Row],[Sales made]] / data[[#This Row],[Sales cuota]]</f>
        <v>0.1</v>
      </c>
      <c r="K49">
        <f>IF(
       ( 1 - ( data[[#This Row],[Progress %]] + data[[#This Row],[Potential %]] ) ) &lt;= 0,
       0,
       1 - ( data[[#This Row],[Progress %]] + data[[#This Row],[Potential %]] )
    )</f>
        <v>0.80937499999999996</v>
      </c>
      <c r="L49">
        <f xml:space="preserve"> data[[#This Row],[Lead sales]] / data[[#This Row],[Sales cuota]]</f>
        <v>9.0624999999999997E-2</v>
      </c>
    </row>
    <row r="50" spans="4:12">
      <c r="D50">
        <v>6</v>
      </c>
      <c r="E50" t="s">
        <v>12</v>
      </c>
      <c r="F50">
        <f t="shared" si="0"/>
        <v>22.000000000000004</v>
      </c>
      <c r="G50">
        <v>10</v>
      </c>
      <c r="H50">
        <f>320</f>
        <v>320</v>
      </c>
      <c r="I50">
        <f>SUM( data[[#This Row],[Sales made]], data[[#This Row],[Lead sales]] )</f>
        <v>32</v>
      </c>
      <c r="J50">
        <f xml:space="preserve"> data[[#This Row],[Sales made]] / data[[#This Row],[Sales cuota]]</f>
        <v>6.8750000000000006E-2</v>
      </c>
      <c r="K50">
        <f>IF(
       ( 1 - ( data[[#This Row],[Progress %]] + data[[#This Row],[Potential %]] ) ) &lt;= 0,
       0,
       1 - ( data[[#This Row],[Progress %]] + data[[#This Row],[Potential %]] )
    )</f>
        <v>0.9</v>
      </c>
      <c r="L50">
        <f xml:space="preserve"> data[[#This Row],[Lead sales]] / data[[#This Row],[Sales cuota]]</f>
        <v>3.125E-2</v>
      </c>
    </row>
    <row r="51" spans="4:12">
      <c r="D51">
        <v>6</v>
      </c>
      <c r="E51" t="s">
        <v>6</v>
      </c>
      <c r="F51">
        <f t="shared" si="0"/>
        <v>38.999999999999993</v>
      </c>
      <c r="G51">
        <v>46</v>
      </c>
      <c r="H51">
        <f>320</f>
        <v>320</v>
      </c>
      <c r="I51">
        <f>SUM( data[[#This Row],[Sales made]], data[[#This Row],[Lead sales]] )</f>
        <v>85</v>
      </c>
      <c r="J51">
        <f xml:space="preserve"> data[[#This Row],[Sales made]] / data[[#This Row],[Sales cuota]]</f>
        <v>0.12187499999999998</v>
      </c>
      <c r="K51">
        <f>IF(
       ( 1 - ( data[[#This Row],[Progress %]] + data[[#This Row],[Potential %]] ) ) &lt;= 0,
       0,
       1 - ( data[[#This Row],[Progress %]] + data[[#This Row],[Potential %]] )
    )</f>
        <v>0.734375</v>
      </c>
      <c r="L51">
        <f xml:space="preserve"> data[[#This Row],[Lead sales]] / data[[#This Row],[Sales cuota]]</f>
        <v>0.14374999999999999</v>
      </c>
    </row>
    <row r="52" spans="4:12">
      <c r="D52">
        <v>6</v>
      </c>
      <c r="E52" t="s">
        <v>4</v>
      </c>
      <c r="F52">
        <f t="shared" si="0"/>
        <v>44</v>
      </c>
      <c r="G52">
        <v>12</v>
      </c>
      <c r="H52">
        <f>320</f>
        <v>320</v>
      </c>
      <c r="I52">
        <f>SUM( data[[#This Row],[Sales made]], data[[#This Row],[Lead sales]] )</f>
        <v>56</v>
      </c>
      <c r="J52">
        <f xml:space="preserve"> data[[#This Row],[Sales made]] / data[[#This Row],[Sales cuota]]</f>
        <v>0.13750000000000001</v>
      </c>
      <c r="K52">
        <f>IF(
       ( 1 - ( data[[#This Row],[Progress %]] + data[[#This Row],[Potential %]] ) ) &lt;= 0,
       0,
       1 - ( data[[#This Row],[Progress %]] + data[[#This Row],[Potential %]] )
    )</f>
        <v>0.82499999999999996</v>
      </c>
      <c r="L52">
        <f xml:space="preserve"> data[[#This Row],[Lead sales]] / data[[#This Row],[Sales cuota]]</f>
        <v>3.7499999999999999E-2</v>
      </c>
    </row>
    <row r="53" spans="4:12">
      <c r="D53">
        <v>6</v>
      </c>
      <c r="E53" t="s">
        <v>13</v>
      </c>
      <c r="F53">
        <f t="shared" si="0"/>
        <v>62</v>
      </c>
      <c r="G53">
        <v>43</v>
      </c>
      <c r="H53">
        <f>320</f>
        <v>320</v>
      </c>
      <c r="I53">
        <f>SUM( data[[#This Row],[Sales made]], data[[#This Row],[Lead sales]] )</f>
        <v>105</v>
      </c>
      <c r="J53">
        <f xml:space="preserve"> data[[#This Row],[Sales made]] / data[[#This Row],[Sales cuota]]</f>
        <v>0.19375000000000001</v>
      </c>
      <c r="K53">
        <f>IF(
       ( 1 - ( data[[#This Row],[Progress %]] + data[[#This Row],[Potential %]] ) ) &lt;= 0,
       0,
       1 - ( data[[#This Row],[Progress %]] + data[[#This Row],[Potential %]] )
    )</f>
        <v>0.671875</v>
      </c>
      <c r="L53">
        <f xml:space="preserve"> data[[#This Row],[Lead sales]] / data[[#This Row],[Sales cuota]]</f>
        <v>0.13437499999999999</v>
      </c>
    </row>
    <row r="54" spans="4:12">
      <c r="D54">
        <v>6</v>
      </c>
      <c r="E54" t="s">
        <v>9</v>
      </c>
      <c r="F54">
        <f t="shared" si="0"/>
        <v>58</v>
      </c>
      <c r="G54">
        <v>18</v>
      </c>
      <c r="H54">
        <f>320</f>
        <v>320</v>
      </c>
      <c r="I54">
        <f>SUM( data[[#This Row],[Sales made]], data[[#This Row],[Lead sales]] )</f>
        <v>76</v>
      </c>
      <c r="J54">
        <f xml:space="preserve"> data[[#This Row],[Sales made]] / data[[#This Row],[Sales cuota]]</f>
        <v>0.18124999999999999</v>
      </c>
      <c r="K54">
        <f>IF(
       ( 1 - ( data[[#This Row],[Progress %]] + data[[#This Row],[Potential %]] ) ) &lt;= 0,
       0,
       1 - ( data[[#This Row],[Progress %]] + data[[#This Row],[Potential %]] )
    )</f>
        <v>0.76249999999999996</v>
      </c>
      <c r="L54">
        <f xml:space="preserve"> data[[#This Row],[Lead sales]] / data[[#This Row],[Sales cuota]]</f>
        <v>5.6250000000000001E-2</v>
      </c>
    </row>
    <row r="55" spans="4:12">
      <c r="D55">
        <v>6</v>
      </c>
      <c r="E55" t="s">
        <v>10</v>
      </c>
      <c r="F55">
        <f t="shared" si="0"/>
        <v>74</v>
      </c>
      <c r="G55">
        <v>13</v>
      </c>
      <c r="H55">
        <f>320</f>
        <v>320</v>
      </c>
      <c r="I55">
        <f>SUM( data[[#This Row],[Sales made]], data[[#This Row],[Lead sales]] )</f>
        <v>87</v>
      </c>
      <c r="J55">
        <f xml:space="preserve"> data[[#This Row],[Sales made]] / data[[#This Row],[Sales cuota]]</f>
        <v>0.23125000000000001</v>
      </c>
      <c r="K55">
        <f>IF(
       ( 1 - ( data[[#This Row],[Progress %]] + data[[#This Row],[Potential %]] ) ) &lt;= 0,
       0,
       1 - ( data[[#This Row],[Progress %]] + data[[#This Row],[Potential %]] )
    )</f>
        <v>0.72812499999999991</v>
      </c>
      <c r="L55">
        <f xml:space="preserve"> data[[#This Row],[Lead sales]] / data[[#This Row],[Sales cuota]]</f>
        <v>4.0625000000000001E-2</v>
      </c>
    </row>
    <row r="56" spans="4:12">
      <c r="D56">
        <v>6</v>
      </c>
      <c r="E56" t="s">
        <v>1</v>
      </c>
      <c r="F56">
        <f t="shared" si="0"/>
        <v>105</v>
      </c>
      <c r="G56">
        <v>34</v>
      </c>
      <c r="H56">
        <f>320</f>
        <v>320</v>
      </c>
      <c r="I56">
        <f>SUM( data[[#This Row],[Sales made]], data[[#This Row],[Lead sales]] )</f>
        <v>139</v>
      </c>
      <c r="J56">
        <f xml:space="preserve"> data[[#This Row],[Sales made]] / data[[#This Row],[Sales cuota]]</f>
        <v>0.328125</v>
      </c>
      <c r="K56">
        <f>IF(
       ( 1 - ( data[[#This Row],[Progress %]] + data[[#This Row],[Potential %]] ) ) &lt;= 0,
       0,
       1 - ( data[[#This Row],[Progress %]] + data[[#This Row],[Potential %]] )
    )</f>
        <v>0.56562500000000004</v>
      </c>
      <c r="L56">
        <f xml:space="preserve"> data[[#This Row],[Lead sales]] / data[[#This Row],[Sales cuota]]</f>
        <v>0.10625</v>
      </c>
    </row>
    <row r="57" spans="4:12">
      <c r="D57">
        <v>6</v>
      </c>
      <c r="E57" t="s">
        <v>7</v>
      </c>
      <c r="F57">
        <f t="shared" si="0"/>
        <v>102</v>
      </c>
      <c r="G57">
        <v>50</v>
      </c>
      <c r="H57">
        <f>320</f>
        <v>320</v>
      </c>
      <c r="I57">
        <f>SUM( data[[#This Row],[Sales made]], data[[#This Row],[Lead sales]] )</f>
        <v>152</v>
      </c>
      <c r="J57">
        <f xml:space="preserve"> data[[#This Row],[Sales made]] / data[[#This Row],[Sales cuota]]</f>
        <v>0.31874999999999998</v>
      </c>
      <c r="K57">
        <f>IF(
       ( 1 - ( data[[#This Row],[Progress %]] + data[[#This Row],[Potential %]] ) ) &lt;= 0,
       0,
       1 - ( data[[#This Row],[Progress %]] + data[[#This Row],[Potential %]] )
    )</f>
        <v>0.52500000000000002</v>
      </c>
      <c r="L57">
        <f xml:space="preserve"> data[[#This Row],[Lead sales]] / data[[#This Row],[Sales cuota]]</f>
        <v>0.15625</v>
      </c>
    </row>
    <row r="58" spans="4:12">
      <c r="D58">
        <v>6</v>
      </c>
      <c r="E58" t="s">
        <v>11</v>
      </c>
      <c r="F58">
        <f t="shared" si="0"/>
        <v>74</v>
      </c>
      <c r="G58">
        <v>28</v>
      </c>
      <c r="H58">
        <f>320</f>
        <v>320</v>
      </c>
      <c r="I58">
        <f>SUM( data[[#This Row],[Sales made]], data[[#This Row],[Lead sales]] )</f>
        <v>102</v>
      </c>
      <c r="J58">
        <f xml:space="preserve"> data[[#This Row],[Sales made]] / data[[#This Row],[Sales cuota]]</f>
        <v>0.23125000000000001</v>
      </c>
      <c r="K58">
        <f>IF(
       ( 1 - ( data[[#This Row],[Progress %]] + data[[#This Row],[Potential %]] ) ) &lt;= 0,
       0,
       1 - ( data[[#This Row],[Progress %]] + data[[#This Row],[Potential %]] )
    )</f>
        <v>0.68125000000000002</v>
      </c>
      <c r="L58">
        <f xml:space="preserve"> data[[#This Row],[Lead sales]] / data[[#This Row],[Sales cuota]]</f>
        <v>8.7499999999999994E-2</v>
      </c>
    </row>
    <row r="59" spans="4:12">
      <c r="D59">
        <v>6</v>
      </c>
      <c r="E59" t="s">
        <v>14</v>
      </c>
      <c r="F59">
        <f t="shared" si="0"/>
        <v>108</v>
      </c>
      <c r="G59">
        <v>28</v>
      </c>
      <c r="H59">
        <f>320</f>
        <v>320</v>
      </c>
      <c r="I59">
        <f>SUM( data[[#This Row],[Sales made]], data[[#This Row],[Lead sales]] )</f>
        <v>136</v>
      </c>
      <c r="J59">
        <f xml:space="preserve"> data[[#This Row],[Sales made]] / data[[#This Row],[Sales cuota]]</f>
        <v>0.33750000000000002</v>
      </c>
      <c r="K59">
        <f>IF(
       ( 1 - ( data[[#This Row],[Progress %]] + data[[#This Row],[Potential %]] ) ) &lt;= 0,
       0,
       1 - ( data[[#This Row],[Progress %]] + data[[#This Row],[Potential %]] )
    )</f>
        <v>0.57499999999999996</v>
      </c>
      <c r="L59">
        <f xml:space="preserve"> data[[#This Row],[Lead sales]] / data[[#This Row],[Sales cuota]]</f>
        <v>8.7499999999999994E-2</v>
      </c>
    </row>
    <row r="60" spans="4:12">
      <c r="D60">
        <v>6</v>
      </c>
      <c r="E60" t="s">
        <v>8</v>
      </c>
      <c r="F60">
        <f t="shared" si="0"/>
        <v>91</v>
      </c>
      <c r="G60">
        <v>50</v>
      </c>
      <c r="H60">
        <f>320</f>
        <v>320</v>
      </c>
      <c r="I60">
        <f>SUM( data[[#This Row],[Sales made]], data[[#This Row],[Lead sales]] )</f>
        <v>141</v>
      </c>
      <c r="J60">
        <f xml:space="preserve"> data[[#This Row],[Sales made]] / data[[#This Row],[Sales cuota]]</f>
        <v>0.28437499999999999</v>
      </c>
      <c r="K60">
        <f>IF(
       ( 1 - ( data[[#This Row],[Progress %]] + data[[#This Row],[Potential %]] ) ) &lt;= 0,
       0,
       1 - ( data[[#This Row],[Progress %]] + data[[#This Row],[Potential %]] )
    )</f>
        <v>0.55937499999999996</v>
      </c>
      <c r="L60">
        <f xml:space="preserve"> data[[#This Row],[Lead sales]] / data[[#This Row],[Sales cuota]]</f>
        <v>0.15625</v>
      </c>
    </row>
    <row r="61" spans="4:12">
      <c r="D61">
        <v>6</v>
      </c>
      <c r="E61" t="s">
        <v>3</v>
      </c>
      <c r="F61">
        <f t="shared" si="0"/>
        <v>87</v>
      </c>
      <c r="G61">
        <v>40</v>
      </c>
      <c r="H61">
        <f>320</f>
        <v>320</v>
      </c>
      <c r="I61">
        <f>SUM( data[[#This Row],[Sales made]], data[[#This Row],[Lead sales]] )</f>
        <v>127</v>
      </c>
      <c r="J61">
        <f xml:space="preserve"> data[[#This Row],[Sales made]] / data[[#This Row],[Sales cuota]]</f>
        <v>0.27187499999999998</v>
      </c>
      <c r="K61">
        <f>IF(
       ( 1 - ( data[[#This Row],[Progress %]] + data[[#This Row],[Potential %]] ) ) &lt;= 0,
       0,
       1 - ( data[[#This Row],[Progress %]] + data[[#This Row],[Potential %]] )
    )</f>
        <v>0.60312500000000002</v>
      </c>
      <c r="L61">
        <f xml:space="preserve"> data[[#This Row],[Lead sales]] / data[[#This Row],[Sales cuota]]</f>
        <v>0.125</v>
      </c>
    </row>
    <row r="62" spans="4:12">
      <c r="D62">
        <v>7</v>
      </c>
      <c r="E62" t="s">
        <v>2</v>
      </c>
      <c r="F62">
        <f t="shared" si="0"/>
        <v>84</v>
      </c>
      <c r="G62">
        <v>28</v>
      </c>
      <c r="H62">
        <f>320</f>
        <v>320</v>
      </c>
      <c r="I62">
        <f>SUM( data[[#This Row],[Sales made]], data[[#This Row],[Lead sales]] )</f>
        <v>112</v>
      </c>
      <c r="J62">
        <f xml:space="preserve"> data[[#This Row],[Sales made]] / data[[#This Row],[Sales cuota]]</f>
        <v>0.26250000000000001</v>
      </c>
      <c r="K62">
        <f>IF(
       ( 1 - ( data[[#This Row],[Progress %]] + data[[#This Row],[Potential %]] ) ) &lt;= 0,
       0,
       1 - ( data[[#This Row],[Progress %]] + data[[#This Row],[Potential %]] )
    )</f>
        <v>0.65</v>
      </c>
      <c r="L62">
        <f xml:space="preserve"> data[[#This Row],[Lead sales]] / data[[#This Row],[Sales cuota]]</f>
        <v>8.7499999999999994E-2</v>
      </c>
    </row>
    <row r="63" spans="4:12">
      <c r="D63">
        <v>7</v>
      </c>
      <c r="E63" t="s">
        <v>5</v>
      </c>
      <c r="F63">
        <f t="shared" si="0"/>
        <v>61</v>
      </c>
      <c r="G63">
        <v>16</v>
      </c>
      <c r="H63">
        <f>320</f>
        <v>320</v>
      </c>
      <c r="I63">
        <f>SUM( data[[#This Row],[Sales made]], data[[#This Row],[Lead sales]] )</f>
        <v>77</v>
      </c>
      <c r="J63">
        <f xml:space="preserve"> data[[#This Row],[Sales made]] / data[[#This Row],[Sales cuota]]</f>
        <v>0.19062499999999999</v>
      </c>
      <c r="K63">
        <f>IF(
       ( 1 - ( data[[#This Row],[Progress %]] + data[[#This Row],[Potential %]] ) ) &lt;= 0,
       0,
       1 - ( data[[#This Row],[Progress %]] + data[[#This Row],[Potential %]] )
    )</f>
        <v>0.75937500000000002</v>
      </c>
      <c r="L63">
        <f xml:space="preserve"> data[[#This Row],[Lead sales]] / data[[#This Row],[Sales cuota]]</f>
        <v>0.05</v>
      </c>
    </row>
    <row r="64" spans="4:12">
      <c r="D64">
        <v>7</v>
      </c>
      <c r="E64" t="s">
        <v>12</v>
      </c>
      <c r="F64">
        <f t="shared" si="0"/>
        <v>32</v>
      </c>
      <c r="G64">
        <v>49</v>
      </c>
      <c r="H64">
        <f>320</f>
        <v>320</v>
      </c>
      <c r="I64">
        <f>SUM( data[[#This Row],[Sales made]], data[[#This Row],[Lead sales]] )</f>
        <v>81</v>
      </c>
      <c r="J64">
        <f xml:space="preserve"> data[[#This Row],[Sales made]] / data[[#This Row],[Sales cuota]]</f>
        <v>0.1</v>
      </c>
      <c r="K64">
        <f>IF(
       ( 1 - ( data[[#This Row],[Progress %]] + data[[#This Row],[Potential %]] ) ) &lt;= 0,
       0,
       1 - ( data[[#This Row],[Progress %]] + data[[#This Row],[Potential %]] )
    )</f>
        <v>0.74687499999999996</v>
      </c>
      <c r="L64">
        <f xml:space="preserve"> data[[#This Row],[Lead sales]] / data[[#This Row],[Sales cuota]]</f>
        <v>0.15312500000000001</v>
      </c>
    </row>
    <row r="65" spans="4:12">
      <c r="D65">
        <v>7</v>
      </c>
      <c r="E65" t="s">
        <v>6</v>
      </c>
      <c r="F65">
        <f t="shared" si="0"/>
        <v>85</v>
      </c>
      <c r="G65">
        <v>35</v>
      </c>
      <c r="H65">
        <f>320</f>
        <v>320</v>
      </c>
      <c r="I65">
        <f>SUM( data[[#This Row],[Sales made]], data[[#This Row],[Lead sales]] )</f>
        <v>120</v>
      </c>
      <c r="J65">
        <f xml:space="preserve"> data[[#This Row],[Sales made]] / data[[#This Row],[Sales cuota]]</f>
        <v>0.265625</v>
      </c>
      <c r="K65">
        <f>IF(
       ( 1 - ( data[[#This Row],[Progress %]] + data[[#This Row],[Potential %]] ) ) &lt;= 0,
       0,
       1 - ( data[[#This Row],[Progress %]] + data[[#This Row],[Potential %]] )
    )</f>
        <v>0.625</v>
      </c>
      <c r="L65">
        <f xml:space="preserve"> data[[#This Row],[Lead sales]] / data[[#This Row],[Sales cuota]]</f>
        <v>0.109375</v>
      </c>
    </row>
    <row r="66" spans="4:12">
      <c r="D66">
        <v>7</v>
      </c>
      <c r="E66" t="s">
        <v>4</v>
      </c>
      <c r="F66">
        <f t="shared" si="0"/>
        <v>56</v>
      </c>
      <c r="G66">
        <v>21</v>
      </c>
      <c r="H66">
        <f>320</f>
        <v>320</v>
      </c>
      <c r="I66">
        <f>SUM( data[[#This Row],[Sales made]], data[[#This Row],[Lead sales]] )</f>
        <v>77</v>
      </c>
      <c r="J66">
        <f xml:space="preserve"> data[[#This Row],[Sales made]] / data[[#This Row],[Sales cuota]]</f>
        <v>0.17499999999999999</v>
      </c>
      <c r="K66">
        <f>IF(
       ( 1 - ( data[[#This Row],[Progress %]] + data[[#This Row],[Potential %]] ) ) &lt;= 0,
       0,
       1 - ( data[[#This Row],[Progress %]] + data[[#This Row],[Potential %]] )
    )</f>
        <v>0.75937500000000002</v>
      </c>
      <c r="L66">
        <f xml:space="preserve"> data[[#This Row],[Lead sales]] / data[[#This Row],[Sales cuota]]</f>
        <v>6.5625000000000003E-2</v>
      </c>
    </row>
    <row r="67" spans="4:12">
      <c r="D67">
        <v>7</v>
      </c>
      <c r="E67" t="s">
        <v>13</v>
      </c>
      <c r="F67">
        <f t="shared" si="0"/>
        <v>105</v>
      </c>
      <c r="G67">
        <v>19</v>
      </c>
      <c r="H67">
        <f>320</f>
        <v>320</v>
      </c>
      <c r="I67">
        <f>SUM( data[[#This Row],[Sales made]], data[[#This Row],[Lead sales]] )</f>
        <v>124</v>
      </c>
      <c r="J67">
        <f xml:space="preserve"> data[[#This Row],[Sales made]] / data[[#This Row],[Sales cuota]]</f>
        <v>0.328125</v>
      </c>
      <c r="K67">
        <f>IF(
       ( 1 - ( data[[#This Row],[Progress %]] + data[[#This Row],[Potential %]] ) ) &lt;= 0,
       0,
       1 - ( data[[#This Row],[Progress %]] + data[[#This Row],[Potential %]] )
    )</f>
        <v>0.61250000000000004</v>
      </c>
      <c r="L67">
        <f xml:space="preserve"> data[[#This Row],[Lead sales]] / data[[#This Row],[Sales cuota]]</f>
        <v>5.9374999999999997E-2</v>
      </c>
    </row>
    <row r="68" spans="4:12">
      <c r="D68">
        <v>7</v>
      </c>
      <c r="E68" t="s">
        <v>9</v>
      </c>
      <c r="F68">
        <f t="shared" si="0"/>
        <v>76</v>
      </c>
      <c r="G68">
        <v>38</v>
      </c>
      <c r="H68">
        <f>320</f>
        <v>320</v>
      </c>
      <c r="I68">
        <f>SUM( data[[#This Row],[Sales made]], data[[#This Row],[Lead sales]] )</f>
        <v>114</v>
      </c>
      <c r="J68">
        <f xml:space="preserve"> data[[#This Row],[Sales made]] / data[[#This Row],[Sales cuota]]</f>
        <v>0.23749999999999999</v>
      </c>
      <c r="K68">
        <f>IF(
       ( 1 - ( data[[#This Row],[Progress %]] + data[[#This Row],[Potential %]] ) ) &lt;= 0,
       0,
       1 - ( data[[#This Row],[Progress %]] + data[[#This Row],[Potential %]] )
    )</f>
        <v>0.64375000000000004</v>
      </c>
      <c r="L68">
        <f xml:space="preserve"> data[[#This Row],[Lead sales]] / data[[#This Row],[Sales cuota]]</f>
        <v>0.11874999999999999</v>
      </c>
    </row>
    <row r="69" spans="4:12">
      <c r="D69">
        <v>7</v>
      </c>
      <c r="E69" t="s">
        <v>10</v>
      </c>
      <c r="F69">
        <f t="shared" si="0"/>
        <v>87</v>
      </c>
      <c r="G69">
        <v>12</v>
      </c>
      <c r="H69">
        <f>320</f>
        <v>320</v>
      </c>
      <c r="I69">
        <f>SUM( data[[#This Row],[Sales made]], data[[#This Row],[Lead sales]] )</f>
        <v>99</v>
      </c>
      <c r="J69">
        <f xml:space="preserve"> data[[#This Row],[Sales made]] / data[[#This Row],[Sales cuota]]</f>
        <v>0.27187499999999998</v>
      </c>
      <c r="K69">
        <f>IF(
       ( 1 - ( data[[#This Row],[Progress %]] + data[[#This Row],[Potential %]] ) ) &lt;= 0,
       0,
       1 - ( data[[#This Row],[Progress %]] + data[[#This Row],[Potential %]] )
    )</f>
        <v>0.69062500000000004</v>
      </c>
      <c r="L69">
        <f xml:space="preserve"> data[[#This Row],[Lead sales]] / data[[#This Row],[Sales cuota]]</f>
        <v>3.7499999999999999E-2</v>
      </c>
    </row>
    <row r="70" spans="4:12">
      <c r="D70">
        <v>7</v>
      </c>
      <c r="E70" t="s">
        <v>1</v>
      </c>
      <c r="F70">
        <f t="shared" si="0"/>
        <v>139</v>
      </c>
      <c r="G70">
        <v>41</v>
      </c>
      <c r="H70">
        <f>320</f>
        <v>320</v>
      </c>
      <c r="I70">
        <f>SUM( data[[#This Row],[Sales made]], data[[#This Row],[Lead sales]] )</f>
        <v>180</v>
      </c>
      <c r="J70">
        <f xml:space="preserve"> data[[#This Row],[Sales made]] / data[[#This Row],[Sales cuota]]</f>
        <v>0.43437500000000001</v>
      </c>
      <c r="K70">
        <f>IF(
       ( 1 - ( data[[#This Row],[Progress %]] + data[[#This Row],[Potential %]] ) ) &lt;= 0,
       0,
       1 - ( data[[#This Row],[Progress %]] + data[[#This Row],[Potential %]] )
    )</f>
        <v>0.4375</v>
      </c>
      <c r="L70">
        <f xml:space="preserve"> data[[#This Row],[Lead sales]] / data[[#This Row],[Sales cuota]]</f>
        <v>0.12812499999999999</v>
      </c>
    </row>
    <row r="71" spans="4:12">
      <c r="D71">
        <v>7</v>
      </c>
      <c r="E71" t="s">
        <v>7</v>
      </c>
      <c r="F71">
        <f t="shared" si="0"/>
        <v>152</v>
      </c>
      <c r="G71">
        <v>44</v>
      </c>
      <c r="H71">
        <f>320</f>
        <v>320</v>
      </c>
      <c r="I71">
        <f>SUM( data[[#This Row],[Sales made]], data[[#This Row],[Lead sales]] )</f>
        <v>196</v>
      </c>
      <c r="J71">
        <f xml:space="preserve"> data[[#This Row],[Sales made]] / data[[#This Row],[Sales cuota]]</f>
        <v>0.47499999999999998</v>
      </c>
      <c r="K71">
        <f>IF(
       ( 1 - ( data[[#This Row],[Progress %]] + data[[#This Row],[Potential %]] ) ) &lt;= 0,
       0,
       1 - ( data[[#This Row],[Progress %]] + data[[#This Row],[Potential %]] )
    )</f>
        <v>0.38749999999999996</v>
      </c>
      <c r="L71">
        <f xml:space="preserve"> data[[#This Row],[Lead sales]] / data[[#This Row],[Sales cuota]]</f>
        <v>0.13750000000000001</v>
      </c>
    </row>
    <row r="72" spans="4:12">
      <c r="D72">
        <v>7</v>
      </c>
      <c r="E72" t="s">
        <v>11</v>
      </c>
      <c r="F72">
        <f t="shared" si="0"/>
        <v>102</v>
      </c>
      <c r="G72">
        <v>29</v>
      </c>
      <c r="H72">
        <f>320</f>
        <v>320</v>
      </c>
      <c r="I72">
        <f>SUM( data[[#This Row],[Sales made]], data[[#This Row],[Lead sales]] )</f>
        <v>131</v>
      </c>
      <c r="J72">
        <f xml:space="preserve"> data[[#This Row],[Sales made]] / data[[#This Row],[Sales cuota]]</f>
        <v>0.31874999999999998</v>
      </c>
      <c r="K72">
        <f>IF(
       ( 1 - ( data[[#This Row],[Progress %]] + data[[#This Row],[Potential %]] ) ) &lt;= 0,
       0,
       1 - ( data[[#This Row],[Progress %]] + data[[#This Row],[Potential %]] )
    )</f>
        <v>0.59062499999999996</v>
      </c>
      <c r="L72">
        <f xml:space="preserve"> data[[#This Row],[Lead sales]] / data[[#This Row],[Sales cuota]]</f>
        <v>9.0624999999999997E-2</v>
      </c>
    </row>
    <row r="73" spans="4:12">
      <c r="D73">
        <v>7</v>
      </c>
      <c r="E73" t="s">
        <v>14</v>
      </c>
      <c r="F73">
        <f t="shared" si="0"/>
        <v>136</v>
      </c>
      <c r="G73">
        <v>25</v>
      </c>
      <c r="H73">
        <f>320</f>
        <v>320</v>
      </c>
      <c r="I73">
        <f>SUM( data[[#This Row],[Sales made]], data[[#This Row],[Lead sales]] )</f>
        <v>161</v>
      </c>
      <c r="J73">
        <f xml:space="preserve"> data[[#This Row],[Sales made]] / data[[#This Row],[Sales cuota]]</f>
        <v>0.42499999999999999</v>
      </c>
      <c r="K73">
        <f>IF(
       ( 1 - ( data[[#This Row],[Progress %]] + data[[#This Row],[Potential %]] ) ) &lt;= 0,
       0,
       1 - ( data[[#This Row],[Progress %]] + data[[#This Row],[Potential %]] )
    )</f>
        <v>0.49687499999999996</v>
      </c>
      <c r="L73">
        <f xml:space="preserve"> data[[#This Row],[Lead sales]] / data[[#This Row],[Sales cuota]]</f>
        <v>7.8125E-2</v>
      </c>
    </row>
    <row r="74" spans="4:12">
      <c r="D74">
        <v>7</v>
      </c>
      <c r="E74" t="s">
        <v>8</v>
      </c>
      <c r="F74">
        <f t="shared" si="0"/>
        <v>141</v>
      </c>
      <c r="G74">
        <v>34</v>
      </c>
      <c r="H74">
        <f>320</f>
        <v>320</v>
      </c>
      <c r="I74">
        <f>SUM( data[[#This Row],[Sales made]], data[[#This Row],[Lead sales]] )</f>
        <v>175</v>
      </c>
      <c r="J74">
        <f xml:space="preserve"> data[[#This Row],[Sales made]] / data[[#This Row],[Sales cuota]]</f>
        <v>0.44062499999999999</v>
      </c>
      <c r="K74">
        <f>IF(
       ( 1 - ( data[[#This Row],[Progress %]] + data[[#This Row],[Potential %]] ) ) &lt;= 0,
       0,
       1 - ( data[[#This Row],[Progress %]] + data[[#This Row],[Potential %]] )
    )</f>
        <v>0.453125</v>
      </c>
      <c r="L74">
        <f xml:space="preserve"> data[[#This Row],[Lead sales]] / data[[#This Row],[Sales cuota]]</f>
        <v>0.10625</v>
      </c>
    </row>
    <row r="75" spans="4:12">
      <c r="D75">
        <v>7</v>
      </c>
      <c r="E75" t="s">
        <v>3</v>
      </c>
      <c r="F75">
        <f t="shared" si="0"/>
        <v>127</v>
      </c>
      <c r="G75">
        <v>22</v>
      </c>
      <c r="H75">
        <f>320</f>
        <v>320</v>
      </c>
      <c r="I75">
        <f>SUM( data[[#This Row],[Sales made]], data[[#This Row],[Lead sales]] )</f>
        <v>149</v>
      </c>
      <c r="J75">
        <f xml:space="preserve"> data[[#This Row],[Sales made]] / data[[#This Row],[Sales cuota]]</f>
        <v>0.39687499999999998</v>
      </c>
      <c r="K75">
        <f>IF(
       ( 1 - ( data[[#This Row],[Progress %]] + data[[#This Row],[Potential %]] ) ) &lt;= 0,
       0,
       1 - ( data[[#This Row],[Progress %]] + data[[#This Row],[Potential %]] )
    )</f>
        <v>0.53437500000000004</v>
      </c>
      <c r="L75">
        <f xml:space="preserve"> data[[#This Row],[Lead sales]] / data[[#This Row],[Sales cuota]]</f>
        <v>6.8750000000000006E-2</v>
      </c>
    </row>
    <row r="76" spans="4:12">
      <c r="D76">
        <v>8</v>
      </c>
      <c r="E76" t="s">
        <v>2</v>
      </c>
      <c r="F76">
        <f t="shared" si="0"/>
        <v>112</v>
      </c>
      <c r="G76">
        <v>50</v>
      </c>
      <c r="H76">
        <f>320</f>
        <v>320</v>
      </c>
      <c r="I76">
        <f>SUM( data[[#This Row],[Sales made]], data[[#This Row],[Lead sales]] )</f>
        <v>162</v>
      </c>
      <c r="J76">
        <f xml:space="preserve"> data[[#This Row],[Sales made]] / data[[#This Row],[Sales cuota]]</f>
        <v>0.35</v>
      </c>
      <c r="K76">
        <f>IF(
       ( 1 - ( data[[#This Row],[Progress %]] + data[[#This Row],[Potential %]] ) ) &lt;= 0,
       0,
       1 - ( data[[#This Row],[Progress %]] + data[[#This Row],[Potential %]] )
    )</f>
        <v>0.49375000000000002</v>
      </c>
      <c r="L76">
        <f xml:space="preserve"> data[[#This Row],[Lead sales]] / data[[#This Row],[Sales cuota]]</f>
        <v>0.15625</v>
      </c>
    </row>
    <row r="77" spans="4:12">
      <c r="D77">
        <v>8</v>
      </c>
      <c r="E77" t="s">
        <v>5</v>
      </c>
      <c r="F77">
        <f t="shared" si="0"/>
        <v>77</v>
      </c>
      <c r="G77">
        <v>26</v>
      </c>
      <c r="H77">
        <f>320</f>
        <v>320</v>
      </c>
      <c r="I77">
        <f>SUM( data[[#This Row],[Sales made]], data[[#This Row],[Lead sales]] )</f>
        <v>103</v>
      </c>
      <c r="J77">
        <f xml:space="preserve"> data[[#This Row],[Sales made]] / data[[#This Row],[Sales cuota]]</f>
        <v>0.24062500000000001</v>
      </c>
      <c r="K77">
        <f>IF(
       ( 1 - ( data[[#This Row],[Progress %]] + data[[#This Row],[Potential %]] ) ) &lt;= 0,
       0,
       1 - ( data[[#This Row],[Progress %]] + data[[#This Row],[Potential %]] )
    )</f>
        <v>0.67812499999999998</v>
      </c>
      <c r="L77">
        <f xml:space="preserve"> data[[#This Row],[Lead sales]] / data[[#This Row],[Sales cuota]]</f>
        <v>8.1250000000000003E-2</v>
      </c>
    </row>
    <row r="78" spans="4:12">
      <c r="D78">
        <v>8</v>
      </c>
      <c r="E78" t="s">
        <v>12</v>
      </c>
      <c r="F78">
        <f t="shared" si="0"/>
        <v>81</v>
      </c>
      <c r="G78">
        <v>50</v>
      </c>
      <c r="H78">
        <f>320</f>
        <v>320</v>
      </c>
      <c r="I78">
        <f>SUM( data[[#This Row],[Sales made]], data[[#This Row],[Lead sales]] )</f>
        <v>131</v>
      </c>
      <c r="J78">
        <f xml:space="preserve"> data[[#This Row],[Sales made]] / data[[#This Row],[Sales cuota]]</f>
        <v>0.25312499999999999</v>
      </c>
      <c r="K78">
        <f>IF(
       ( 1 - ( data[[#This Row],[Progress %]] + data[[#This Row],[Potential %]] ) ) &lt;= 0,
       0,
       1 - ( data[[#This Row],[Progress %]] + data[[#This Row],[Potential %]] )
    )</f>
        <v>0.59062499999999996</v>
      </c>
      <c r="L78">
        <f xml:space="preserve"> data[[#This Row],[Lead sales]] / data[[#This Row],[Sales cuota]]</f>
        <v>0.15625</v>
      </c>
    </row>
    <row r="79" spans="4:12">
      <c r="D79">
        <v>8</v>
      </c>
      <c r="E79" t="s">
        <v>6</v>
      </c>
      <c r="F79">
        <f t="shared" si="0"/>
        <v>120</v>
      </c>
      <c r="G79">
        <v>42</v>
      </c>
      <c r="H79">
        <f>320</f>
        <v>320</v>
      </c>
      <c r="I79">
        <f>SUM( data[[#This Row],[Sales made]], data[[#This Row],[Lead sales]] )</f>
        <v>162</v>
      </c>
      <c r="J79">
        <f xml:space="preserve"> data[[#This Row],[Sales made]] / data[[#This Row],[Sales cuota]]</f>
        <v>0.375</v>
      </c>
      <c r="K79">
        <f>IF(
       ( 1 - ( data[[#This Row],[Progress %]] + data[[#This Row],[Potential %]] ) ) &lt;= 0,
       0,
       1 - ( data[[#This Row],[Progress %]] + data[[#This Row],[Potential %]] )
    )</f>
        <v>0.49375000000000002</v>
      </c>
      <c r="L79">
        <f xml:space="preserve"> data[[#This Row],[Lead sales]] / data[[#This Row],[Sales cuota]]</f>
        <v>0.13125000000000001</v>
      </c>
    </row>
    <row r="80" spans="4:12">
      <c r="D80">
        <v>8</v>
      </c>
      <c r="E80" t="s">
        <v>4</v>
      </c>
      <c r="F80">
        <f t="shared" si="0"/>
        <v>77</v>
      </c>
      <c r="G80">
        <v>32</v>
      </c>
      <c r="H80">
        <f>320</f>
        <v>320</v>
      </c>
      <c r="I80">
        <f>SUM( data[[#This Row],[Sales made]], data[[#This Row],[Lead sales]] )</f>
        <v>109</v>
      </c>
      <c r="J80">
        <f xml:space="preserve"> data[[#This Row],[Sales made]] / data[[#This Row],[Sales cuota]]</f>
        <v>0.24062500000000001</v>
      </c>
      <c r="K80">
        <f>IF(
       ( 1 - ( data[[#This Row],[Progress %]] + data[[#This Row],[Potential %]] ) ) &lt;= 0,
       0,
       1 - ( data[[#This Row],[Progress %]] + data[[#This Row],[Potential %]] )
    )</f>
        <v>0.65937500000000004</v>
      </c>
      <c r="L80">
        <f xml:space="preserve"> data[[#This Row],[Lead sales]] / data[[#This Row],[Sales cuota]]</f>
        <v>0.1</v>
      </c>
    </row>
    <row r="81" spans="4:12">
      <c r="D81">
        <v>8</v>
      </c>
      <c r="E81" t="s">
        <v>13</v>
      </c>
      <c r="F81">
        <f t="shared" si="0"/>
        <v>124</v>
      </c>
      <c r="G81">
        <v>50</v>
      </c>
      <c r="H81">
        <f>320</f>
        <v>320</v>
      </c>
      <c r="I81">
        <f>SUM( data[[#This Row],[Sales made]], data[[#This Row],[Lead sales]] )</f>
        <v>174</v>
      </c>
      <c r="J81">
        <f xml:space="preserve"> data[[#This Row],[Sales made]] / data[[#This Row],[Sales cuota]]</f>
        <v>0.38750000000000001</v>
      </c>
      <c r="K81">
        <f>IF(
       ( 1 - ( data[[#This Row],[Progress %]] + data[[#This Row],[Potential %]] ) ) &lt;= 0,
       0,
       1 - ( data[[#This Row],[Progress %]] + data[[#This Row],[Potential %]] )
    )</f>
        <v>0.45625000000000004</v>
      </c>
      <c r="L81">
        <f xml:space="preserve"> data[[#This Row],[Lead sales]] / data[[#This Row],[Sales cuota]]</f>
        <v>0.15625</v>
      </c>
    </row>
    <row r="82" spans="4:12">
      <c r="D82">
        <v>8</v>
      </c>
      <c r="E82" t="s">
        <v>9</v>
      </c>
      <c r="F82">
        <f t="shared" si="0"/>
        <v>114</v>
      </c>
      <c r="G82">
        <v>19</v>
      </c>
      <c r="H82">
        <f>320</f>
        <v>320</v>
      </c>
      <c r="I82">
        <f>SUM( data[[#This Row],[Sales made]], data[[#This Row],[Lead sales]] )</f>
        <v>133</v>
      </c>
      <c r="J82">
        <f xml:space="preserve"> data[[#This Row],[Sales made]] / data[[#This Row],[Sales cuota]]</f>
        <v>0.35625000000000001</v>
      </c>
      <c r="K82">
        <f>IF(
       ( 1 - ( data[[#This Row],[Progress %]] + data[[#This Row],[Potential %]] ) ) &lt;= 0,
       0,
       1 - ( data[[#This Row],[Progress %]] + data[[#This Row],[Potential %]] )
    )</f>
        <v>0.58437499999999998</v>
      </c>
      <c r="L82">
        <f xml:space="preserve"> data[[#This Row],[Lead sales]] / data[[#This Row],[Sales cuota]]</f>
        <v>5.9374999999999997E-2</v>
      </c>
    </row>
    <row r="83" spans="4:12">
      <c r="D83">
        <v>8</v>
      </c>
      <c r="E83" t="s">
        <v>10</v>
      </c>
      <c r="F83">
        <f t="shared" si="0"/>
        <v>99</v>
      </c>
      <c r="G83">
        <v>30</v>
      </c>
      <c r="H83">
        <f>320</f>
        <v>320</v>
      </c>
      <c r="I83">
        <f>SUM( data[[#This Row],[Sales made]], data[[#This Row],[Lead sales]] )</f>
        <v>129</v>
      </c>
      <c r="J83">
        <f xml:space="preserve"> data[[#This Row],[Sales made]] / data[[#This Row],[Sales cuota]]</f>
        <v>0.30937500000000001</v>
      </c>
      <c r="K83">
        <f>IF(
       ( 1 - ( data[[#This Row],[Progress %]] + data[[#This Row],[Potential %]] ) ) &lt;= 0,
       0,
       1 - ( data[[#This Row],[Progress %]] + data[[#This Row],[Potential %]] )
    )</f>
        <v>0.59687500000000004</v>
      </c>
      <c r="L83">
        <f xml:space="preserve"> data[[#This Row],[Lead sales]] / data[[#This Row],[Sales cuota]]</f>
        <v>9.375E-2</v>
      </c>
    </row>
    <row r="84" spans="4:12">
      <c r="D84">
        <v>8</v>
      </c>
      <c r="E84" t="s">
        <v>1</v>
      </c>
      <c r="F84">
        <f t="shared" si="0"/>
        <v>180</v>
      </c>
      <c r="G84">
        <v>16</v>
      </c>
      <c r="H84">
        <f>320</f>
        <v>320</v>
      </c>
      <c r="I84">
        <f>SUM( data[[#This Row],[Sales made]], data[[#This Row],[Lead sales]] )</f>
        <v>196</v>
      </c>
      <c r="J84">
        <f xml:space="preserve"> data[[#This Row],[Sales made]] / data[[#This Row],[Sales cuota]]</f>
        <v>0.5625</v>
      </c>
      <c r="K84">
        <f>IF(
       ( 1 - ( data[[#This Row],[Progress %]] + data[[#This Row],[Potential %]] ) ) &lt;= 0,
       0,
       1 - ( data[[#This Row],[Progress %]] + data[[#This Row],[Potential %]] )
    )</f>
        <v>0.38749999999999996</v>
      </c>
      <c r="L84">
        <f xml:space="preserve"> data[[#This Row],[Lead sales]] / data[[#This Row],[Sales cuota]]</f>
        <v>0.05</v>
      </c>
    </row>
    <row r="85" spans="4:12">
      <c r="D85">
        <v>8</v>
      </c>
      <c r="E85" t="s">
        <v>7</v>
      </c>
      <c r="F85">
        <f t="shared" si="0"/>
        <v>196</v>
      </c>
      <c r="G85">
        <v>20</v>
      </c>
      <c r="H85">
        <f>320</f>
        <v>320</v>
      </c>
      <c r="I85">
        <f>SUM( data[[#This Row],[Sales made]], data[[#This Row],[Lead sales]] )</f>
        <v>216</v>
      </c>
      <c r="J85">
        <f xml:space="preserve"> data[[#This Row],[Sales made]] / data[[#This Row],[Sales cuota]]</f>
        <v>0.61250000000000004</v>
      </c>
      <c r="K85">
        <f>IF(
       ( 1 - ( data[[#This Row],[Progress %]] + data[[#This Row],[Potential %]] ) ) &lt;= 0,
       0,
       1 - ( data[[#This Row],[Progress %]] + data[[#This Row],[Potential %]] )
    )</f>
        <v>0.32499999999999996</v>
      </c>
      <c r="L85">
        <f xml:space="preserve"> data[[#This Row],[Lead sales]] / data[[#This Row],[Sales cuota]]</f>
        <v>6.25E-2</v>
      </c>
    </row>
    <row r="86" spans="4:12">
      <c r="D86">
        <v>8</v>
      </c>
      <c r="E86" t="s">
        <v>11</v>
      </c>
      <c r="F86">
        <f t="shared" si="0"/>
        <v>131</v>
      </c>
      <c r="G86">
        <v>39</v>
      </c>
      <c r="H86">
        <f>320</f>
        <v>320</v>
      </c>
      <c r="I86">
        <f>SUM( data[[#This Row],[Sales made]], data[[#This Row],[Lead sales]] )</f>
        <v>170</v>
      </c>
      <c r="J86">
        <f xml:space="preserve"> data[[#This Row],[Sales made]] / data[[#This Row],[Sales cuota]]</f>
        <v>0.40937499999999999</v>
      </c>
      <c r="K86">
        <f>IF(
       ( 1 - ( data[[#This Row],[Progress %]] + data[[#This Row],[Potential %]] ) ) &lt;= 0,
       0,
       1 - ( data[[#This Row],[Progress %]] + data[[#This Row],[Potential %]] )
    )</f>
        <v>0.46875</v>
      </c>
      <c r="L86">
        <f xml:space="preserve"> data[[#This Row],[Lead sales]] / data[[#This Row],[Sales cuota]]</f>
        <v>0.121875</v>
      </c>
    </row>
    <row r="87" spans="4:12">
      <c r="D87">
        <v>8</v>
      </c>
      <c r="E87" t="s">
        <v>14</v>
      </c>
      <c r="F87">
        <f t="shared" si="0"/>
        <v>161</v>
      </c>
      <c r="G87">
        <v>23</v>
      </c>
      <c r="H87">
        <f>320</f>
        <v>320</v>
      </c>
      <c r="I87">
        <f>SUM( data[[#This Row],[Sales made]], data[[#This Row],[Lead sales]] )</f>
        <v>184</v>
      </c>
      <c r="J87">
        <f xml:space="preserve"> data[[#This Row],[Sales made]] / data[[#This Row],[Sales cuota]]</f>
        <v>0.50312500000000004</v>
      </c>
      <c r="K87">
        <f>IF(
       ( 1 - ( data[[#This Row],[Progress %]] + data[[#This Row],[Potential %]] ) ) &lt;= 0,
       0,
       1 - ( data[[#This Row],[Progress %]] + data[[#This Row],[Potential %]] )
    )</f>
        <v>0.42499999999999993</v>
      </c>
      <c r="L87">
        <f xml:space="preserve"> data[[#This Row],[Lead sales]] / data[[#This Row],[Sales cuota]]</f>
        <v>7.1874999999999994E-2</v>
      </c>
    </row>
    <row r="88" spans="4:12">
      <c r="D88">
        <v>8</v>
      </c>
      <c r="E88" t="s">
        <v>8</v>
      </c>
      <c r="F88">
        <f t="shared" si="0"/>
        <v>175</v>
      </c>
      <c r="G88">
        <v>15</v>
      </c>
      <c r="H88">
        <f>320</f>
        <v>320</v>
      </c>
      <c r="I88">
        <f>SUM( data[[#This Row],[Sales made]], data[[#This Row],[Lead sales]] )</f>
        <v>190</v>
      </c>
      <c r="J88">
        <f xml:space="preserve"> data[[#This Row],[Sales made]] / data[[#This Row],[Sales cuota]]</f>
        <v>0.546875</v>
      </c>
      <c r="K88">
        <f>IF(
       ( 1 - ( data[[#This Row],[Progress %]] + data[[#This Row],[Potential %]] ) ) &lt;= 0,
       0,
       1 - ( data[[#This Row],[Progress %]] + data[[#This Row],[Potential %]] )
    )</f>
        <v>0.40625</v>
      </c>
      <c r="L88">
        <f xml:space="preserve"> data[[#This Row],[Lead sales]] / data[[#This Row],[Sales cuota]]</f>
        <v>4.6875E-2</v>
      </c>
    </row>
    <row r="89" spans="4:12">
      <c r="D89">
        <v>8</v>
      </c>
      <c r="E89" t="s">
        <v>3</v>
      </c>
      <c r="F89">
        <f t="shared" si="0"/>
        <v>149</v>
      </c>
      <c r="G89">
        <v>31</v>
      </c>
      <c r="H89">
        <f>320</f>
        <v>320</v>
      </c>
      <c r="I89">
        <f>SUM( data[[#This Row],[Sales made]], data[[#This Row],[Lead sales]] )</f>
        <v>180</v>
      </c>
      <c r="J89">
        <f xml:space="preserve"> data[[#This Row],[Sales made]] / data[[#This Row],[Sales cuota]]</f>
        <v>0.46562500000000001</v>
      </c>
      <c r="K89">
        <f>IF(
       ( 1 - ( data[[#This Row],[Progress %]] + data[[#This Row],[Potential %]] ) ) &lt;= 0,
       0,
       1 - ( data[[#This Row],[Progress %]] + data[[#This Row],[Potential %]] )
    )</f>
        <v>0.4375</v>
      </c>
      <c r="L89">
        <f xml:space="preserve"> data[[#This Row],[Lead sales]] / data[[#This Row],[Sales cuota]]</f>
        <v>9.6875000000000003E-2</v>
      </c>
    </row>
    <row r="90" spans="4:12">
      <c r="D90">
        <f>D76+1</f>
        <v>9</v>
      </c>
      <c r="E90" t="s">
        <v>2</v>
      </c>
      <c r="F90">
        <f>F76+G76</f>
        <v>162</v>
      </c>
      <c r="G90">
        <v>30</v>
      </c>
      <c r="H90">
        <f>320</f>
        <v>320</v>
      </c>
      <c r="I90">
        <f>SUM( data[[#This Row],[Sales made]], data[[#This Row],[Lead sales]] )</f>
        <v>192</v>
      </c>
      <c r="J90">
        <f xml:space="preserve"> data[[#This Row],[Sales made]] / data[[#This Row],[Sales cuota]]</f>
        <v>0.50624999999999998</v>
      </c>
      <c r="K90">
        <f>IF(
       ( 1 - ( data[[#This Row],[Progress %]] + data[[#This Row],[Potential %]] ) ) &lt;= 0,
       0,
       1 - ( data[[#This Row],[Progress %]] + data[[#This Row],[Potential %]] )
    )</f>
        <v>0.4</v>
      </c>
      <c r="L90">
        <f xml:space="preserve"> data[[#This Row],[Lead sales]] / data[[#This Row],[Sales cuota]]</f>
        <v>9.375E-2</v>
      </c>
    </row>
    <row r="91" spans="4:12">
      <c r="D91">
        <f t="shared" ref="D91:D154" si="1">D77+1</f>
        <v>9</v>
      </c>
      <c r="E91" t="s">
        <v>5</v>
      </c>
      <c r="F91">
        <f t="shared" ref="F91:F154" si="2">F77+G77</f>
        <v>103</v>
      </c>
      <c r="G91">
        <v>39</v>
      </c>
      <c r="H91">
        <f>320</f>
        <v>320</v>
      </c>
      <c r="I91">
        <f>SUM( data[[#This Row],[Sales made]], data[[#This Row],[Lead sales]] )</f>
        <v>142</v>
      </c>
      <c r="J91">
        <f xml:space="preserve"> data[[#This Row],[Sales made]] / data[[#This Row],[Sales cuota]]</f>
        <v>0.32187500000000002</v>
      </c>
      <c r="K91">
        <f>IF(
       ( 1 - ( data[[#This Row],[Progress %]] + data[[#This Row],[Potential %]] ) ) &lt;= 0,
       0,
       1 - ( data[[#This Row],[Progress %]] + data[[#This Row],[Potential %]] )
    )</f>
        <v>0.55624999999999991</v>
      </c>
      <c r="L91">
        <f xml:space="preserve"> data[[#This Row],[Lead sales]] / data[[#This Row],[Sales cuota]]</f>
        <v>0.121875</v>
      </c>
    </row>
    <row r="92" spans="4:12">
      <c r="D92">
        <f t="shared" si="1"/>
        <v>9</v>
      </c>
      <c r="E92" t="s">
        <v>12</v>
      </c>
      <c r="F92">
        <f t="shared" si="2"/>
        <v>131</v>
      </c>
      <c r="G92">
        <v>70</v>
      </c>
      <c r="H92">
        <f>320</f>
        <v>320</v>
      </c>
      <c r="I92">
        <f>SUM( data[[#This Row],[Sales made]], data[[#This Row],[Lead sales]] )</f>
        <v>201</v>
      </c>
      <c r="J92">
        <f xml:space="preserve"> data[[#This Row],[Sales made]] / data[[#This Row],[Sales cuota]]</f>
        <v>0.40937499999999999</v>
      </c>
      <c r="K92">
        <f>IF(
       ( 1 - ( data[[#This Row],[Progress %]] + data[[#This Row],[Potential %]] ) ) &lt;= 0,
       0,
       1 - ( data[[#This Row],[Progress %]] + data[[#This Row],[Potential %]] )
    )</f>
        <v>0.37187499999999996</v>
      </c>
      <c r="L92">
        <f xml:space="preserve"> data[[#This Row],[Lead sales]] / data[[#This Row],[Sales cuota]]</f>
        <v>0.21875</v>
      </c>
    </row>
    <row r="93" spans="4:12">
      <c r="D93">
        <f t="shared" si="1"/>
        <v>9</v>
      </c>
      <c r="E93" t="s">
        <v>6</v>
      </c>
      <c r="F93">
        <f t="shared" si="2"/>
        <v>162</v>
      </c>
      <c r="G93">
        <v>19</v>
      </c>
      <c r="H93">
        <f>320</f>
        <v>320</v>
      </c>
      <c r="I93">
        <f>SUM( data[[#This Row],[Sales made]], data[[#This Row],[Lead sales]] )</f>
        <v>181</v>
      </c>
      <c r="J93">
        <f xml:space="preserve"> data[[#This Row],[Sales made]] / data[[#This Row],[Sales cuota]]</f>
        <v>0.50624999999999998</v>
      </c>
      <c r="K93">
        <f>IF(
       ( 1 - ( data[[#This Row],[Progress %]] + data[[#This Row],[Potential %]] ) ) &lt;= 0,
       0,
       1 - ( data[[#This Row],[Progress %]] + data[[#This Row],[Potential %]] )
    )</f>
        <v>0.43437500000000007</v>
      </c>
      <c r="L93">
        <f xml:space="preserve"> data[[#This Row],[Lead sales]] / data[[#This Row],[Sales cuota]]</f>
        <v>5.9374999999999997E-2</v>
      </c>
    </row>
    <row r="94" spans="4:12">
      <c r="D94">
        <f t="shared" si="1"/>
        <v>9</v>
      </c>
      <c r="E94" t="s">
        <v>4</v>
      </c>
      <c r="F94">
        <f t="shared" si="2"/>
        <v>109</v>
      </c>
      <c r="G94">
        <v>35</v>
      </c>
      <c r="H94">
        <f>320</f>
        <v>320</v>
      </c>
      <c r="I94">
        <f>SUM( data[[#This Row],[Sales made]], data[[#This Row],[Lead sales]] )</f>
        <v>144</v>
      </c>
      <c r="J94">
        <f xml:space="preserve"> data[[#This Row],[Sales made]] / data[[#This Row],[Sales cuota]]</f>
        <v>0.34062500000000001</v>
      </c>
      <c r="K94">
        <f>IF(
       ( 1 - ( data[[#This Row],[Progress %]] + data[[#This Row],[Potential %]] ) ) &lt;= 0,
       0,
       1 - ( data[[#This Row],[Progress %]] + data[[#This Row],[Potential %]] )
    )</f>
        <v>0.55000000000000004</v>
      </c>
      <c r="L94">
        <f xml:space="preserve"> data[[#This Row],[Lead sales]] / data[[#This Row],[Sales cuota]]</f>
        <v>0.109375</v>
      </c>
    </row>
    <row r="95" spans="4:12">
      <c r="D95">
        <f t="shared" si="1"/>
        <v>9</v>
      </c>
      <c r="E95" t="s">
        <v>13</v>
      </c>
      <c r="F95">
        <f t="shared" si="2"/>
        <v>174</v>
      </c>
      <c r="G95">
        <v>35</v>
      </c>
      <c r="H95">
        <f>320</f>
        <v>320</v>
      </c>
      <c r="I95">
        <f>SUM( data[[#This Row],[Sales made]], data[[#This Row],[Lead sales]] )</f>
        <v>209</v>
      </c>
      <c r="J95">
        <f xml:space="preserve"> data[[#This Row],[Sales made]] / data[[#This Row],[Sales cuota]]</f>
        <v>0.54374999999999996</v>
      </c>
      <c r="K95">
        <f>IF(
       ( 1 - ( data[[#This Row],[Progress %]] + data[[#This Row],[Potential %]] ) ) &lt;= 0,
       0,
       1 - ( data[[#This Row],[Progress %]] + data[[#This Row],[Potential %]] )
    )</f>
        <v>0.34687500000000004</v>
      </c>
      <c r="L95">
        <f xml:space="preserve"> data[[#This Row],[Lead sales]] / data[[#This Row],[Sales cuota]]</f>
        <v>0.109375</v>
      </c>
    </row>
    <row r="96" spans="4:12">
      <c r="D96">
        <f t="shared" si="1"/>
        <v>9</v>
      </c>
      <c r="E96" t="s">
        <v>9</v>
      </c>
      <c r="F96">
        <f t="shared" si="2"/>
        <v>133</v>
      </c>
      <c r="G96">
        <v>19</v>
      </c>
      <c r="H96">
        <f>320</f>
        <v>320</v>
      </c>
      <c r="I96">
        <f>SUM( data[[#This Row],[Sales made]], data[[#This Row],[Lead sales]] )</f>
        <v>152</v>
      </c>
      <c r="J96">
        <f xml:space="preserve"> data[[#This Row],[Sales made]] / data[[#This Row],[Sales cuota]]</f>
        <v>0.41562500000000002</v>
      </c>
      <c r="K96">
        <f>IF(
       ( 1 - ( data[[#This Row],[Progress %]] + data[[#This Row],[Potential %]] ) ) &lt;= 0,
       0,
       1 - ( data[[#This Row],[Progress %]] + data[[#This Row],[Potential %]] )
    )</f>
        <v>0.52499999999999991</v>
      </c>
      <c r="L96">
        <f xml:space="preserve"> data[[#This Row],[Lead sales]] / data[[#This Row],[Sales cuota]]</f>
        <v>5.9374999999999997E-2</v>
      </c>
    </row>
    <row r="97" spans="4:12">
      <c r="D97">
        <f t="shared" si="1"/>
        <v>9</v>
      </c>
      <c r="E97" t="s">
        <v>10</v>
      </c>
      <c r="F97">
        <f t="shared" si="2"/>
        <v>129</v>
      </c>
      <c r="G97">
        <v>50</v>
      </c>
      <c r="H97">
        <f>320</f>
        <v>320</v>
      </c>
      <c r="I97">
        <f>SUM( data[[#This Row],[Sales made]], data[[#This Row],[Lead sales]] )</f>
        <v>179</v>
      </c>
      <c r="J97">
        <f xml:space="preserve"> data[[#This Row],[Sales made]] / data[[#This Row],[Sales cuota]]</f>
        <v>0.40312500000000001</v>
      </c>
      <c r="K97">
        <f>IF(
       ( 1 - ( data[[#This Row],[Progress %]] + data[[#This Row],[Potential %]] ) ) &lt;= 0,
       0,
       1 - ( data[[#This Row],[Progress %]] + data[[#This Row],[Potential %]] )
    )</f>
        <v>0.44062500000000004</v>
      </c>
      <c r="L97">
        <f xml:space="preserve"> data[[#This Row],[Lead sales]] / data[[#This Row],[Sales cuota]]</f>
        <v>0.15625</v>
      </c>
    </row>
    <row r="98" spans="4:12">
      <c r="D98">
        <f t="shared" si="1"/>
        <v>9</v>
      </c>
      <c r="E98" t="s">
        <v>1</v>
      </c>
      <c r="F98">
        <f t="shared" si="2"/>
        <v>196</v>
      </c>
      <c r="G98">
        <v>50</v>
      </c>
      <c r="H98">
        <f>320</f>
        <v>320</v>
      </c>
      <c r="I98">
        <f>SUM( data[[#This Row],[Sales made]], data[[#This Row],[Lead sales]] )</f>
        <v>246</v>
      </c>
      <c r="J98">
        <f xml:space="preserve"> data[[#This Row],[Sales made]] / data[[#This Row],[Sales cuota]]</f>
        <v>0.61250000000000004</v>
      </c>
      <c r="K98">
        <f>IF(
       ( 1 - ( data[[#This Row],[Progress %]] + data[[#This Row],[Potential %]] ) ) &lt;= 0,
       0,
       1 - ( data[[#This Row],[Progress %]] + data[[#This Row],[Potential %]] )
    )</f>
        <v>0.23124999999999996</v>
      </c>
      <c r="L98">
        <f xml:space="preserve"> data[[#This Row],[Lead sales]] / data[[#This Row],[Sales cuota]]</f>
        <v>0.15625</v>
      </c>
    </row>
    <row r="99" spans="4:12">
      <c r="D99">
        <f t="shared" si="1"/>
        <v>9</v>
      </c>
      <c r="E99" t="s">
        <v>7</v>
      </c>
      <c r="F99">
        <f t="shared" si="2"/>
        <v>216</v>
      </c>
      <c r="G99">
        <v>20</v>
      </c>
      <c r="H99">
        <f>320</f>
        <v>320</v>
      </c>
      <c r="I99">
        <f>SUM( data[[#This Row],[Sales made]], data[[#This Row],[Lead sales]] )</f>
        <v>236</v>
      </c>
      <c r="J99">
        <f xml:space="preserve"> data[[#This Row],[Sales made]] / data[[#This Row],[Sales cuota]]</f>
        <v>0.67500000000000004</v>
      </c>
      <c r="K99">
        <f>IF(
       ( 1 - ( data[[#This Row],[Progress %]] + data[[#This Row],[Potential %]] ) ) &lt;= 0,
       0,
       1 - ( data[[#This Row],[Progress %]] + data[[#This Row],[Potential %]] )
    )</f>
        <v>0.26249999999999996</v>
      </c>
      <c r="L99">
        <f xml:space="preserve"> data[[#This Row],[Lead sales]] / data[[#This Row],[Sales cuota]]</f>
        <v>6.25E-2</v>
      </c>
    </row>
    <row r="100" spans="4:12">
      <c r="D100">
        <f t="shared" si="1"/>
        <v>9</v>
      </c>
      <c r="E100" t="s">
        <v>11</v>
      </c>
      <c r="F100">
        <f t="shared" si="2"/>
        <v>170</v>
      </c>
      <c r="G100">
        <v>46</v>
      </c>
      <c r="H100">
        <f>320</f>
        <v>320</v>
      </c>
      <c r="I100">
        <f>SUM( data[[#This Row],[Sales made]], data[[#This Row],[Lead sales]] )</f>
        <v>216</v>
      </c>
      <c r="J100">
        <f xml:space="preserve"> data[[#This Row],[Sales made]] / data[[#This Row],[Sales cuota]]</f>
        <v>0.53125</v>
      </c>
      <c r="K100">
        <f>IF(
       ( 1 - ( data[[#This Row],[Progress %]] + data[[#This Row],[Potential %]] ) ) &lt;= 0,
       0,
       1 - ( data[[#This Row],[Progress %]] + data[[#This Row],[Potential %]] )
    )</f>
        <v>0.32499999999999996</v>
      </c>
      <c r="L100">
        <f xml:space="preserve"> data[[#This Row],[Lead sales]] / data[[#This Row],[Sales cuota]]</f>
        <v>0.14374999999999999</v>
      </c>
    </row>
    <row r="101" spans="4:12">
      <c r="D101">
        <f t="shared" si="1"/>
        <v>9</v>
      </c>
      <c r="E101" t="s">
        <v>14</v>
      </c>
      <c r="F101">
        <f t="shared" si="2"/>
        <v>184</v>
      </c>
      <c r="G101">
        <v>49</v>
      </c>
      <c r="H101">
        <f>320</f>
        <v>320</v>
      </c>
      <c r="I101">
        <f>SUM( data[[#This Row],[Sales made]], data[[#This Row],[Lead sales]] )</f>
        <v>233</v>
      </c>
      <c r="J101">
        <f xml:space="preserve"> data[[#This Row],[Sales made]] / data[[#This Row],[Sales cuota]]</f>
        <v>0.57499999999999996</v>
      </c>
      <c r="K101">
        <f>IF(
       ( 1 - ( data[[#This Row],[Progress %]] + data[[#This Row],[Potential %]] ) ) &lt;= 0,
       0,
       1 - ( data[[#This Row],[Progress %]] + data[[#This Row],[Potential %]] )
    )</f>
        <v>0.27187500000000009</v>
      </c>
      <c r="L101">
        <f xml:space="preserve"> data[[#This Row],[Lead sales]] / data[[#This Row],[Sales cuota]]</f>
        <v>0.15312500000000001</v>
      </c>
    </row>
    <row r="102" spans="4:12">
      <c r="D102">
        <f t="shared" si="1"/>
        <v>9</v>
      </c>
      <c r="E102" t="s">
        <v>8</v>
      </c>
      <c r="F102">
        <f t="shared" si="2"/>
        <v>190</v>
      </c>
      <c r="G102">
        <v>37</v>
      </c>
      <c r="H102">
        <f>320</f>
        <v>320</v>
      </c>
      <c r="I102">
        <f>SUM( data[[#This Row],[Sales made]], data[[#This Row],[Lead sales]] )</f>
        <v>227</v>
      </c>
      <c r="J102">
        <f xml:space="preserve"> data[[#This Row],[Sales made]] / data[[#This Row],[Sales cuota]]</f>
        <v>0.59375</v>
      </c>
      <c r="K102">
        <f>IF(
       ( 1 - ( data[[#This Row],[Progress %]] + data[[#This Row],[Potential %]] ) ) &lt;= 0,
       0,
       1 - ( data[[#This Row],[Progress %]] + data[[#This Row],[Potential %]] )
    )</f>
        <v>0.29062500000000002</v>
      </c>
      <c r="L102">
        <f xml:space="preserve"> data[[#This Row],[Lead sales]] / data[[#This Row],[Sales cuota]]</f>
        <v>0.11562500000000001</v>
      </c>
    </row>
    <row r="103" spans="4:12">
      <c r="D103">
        <f t="shared" si="1"/>
        <v>9</v>
      </c>
      <c r="E103" t="s">
        <v>3</v>
      </c>
      <c r="F103">
        <f t="shared" si="2"/>
        <v>180</v>
      </c>
      <c r="G103">
        <v>49</v>
      </c>
      <c r="H103">
        <f>320</f>
        <v>320</v>
      </c>
      <c r="I103">
        <f>SUM( data[[#This Row],[Sales made]], data[[#This Row],[Lead sales]] )</f>
        <v>229</v>
      </c>
      <c r="J103">
        <f xml:space="preserve"> data[[#This Row],[Sales made]] / data[[#This Row],[Sales cuota]]</f>
        <v>0.5625</v>
      </c>
      <c r="K103">
        <f>IF(
       ( 1 - ( data[[#This Row],[Progress %]] + data[[#This Row],[Potential %]] ) ) &lt;= 0,
       0,
       1 - ( data[[#This Row],[Progress %]] + data[[#This Row],[Potential %]] )
    )</f>
        <v>0.28437500000000004</v>
      </c>
      <c r="L103">
        <f xml:space="preserve"> data[[#This Row],[Lead sales]] / data[[#This Row],[Sales cuota]]</f>
        <v>0.15312500000000001</v>
      </c>
    </row>
    <row r="104" spans="4:12">
      <c r="D104">
        <f>D90+1</f>
        <v>10</v>
      </c>
      <c r="E104" t="s">
        <v>2</v>
      </c>
      <c r="F104">
        <f>F90+G90</f>
        <v>192</v>
      </c>
      <c r="G104">
        <v>40</v>
      </c>
      <c r="H104">
        <f>320</f>
        <v>320</v>
      </c>
      <c r="I104">
        <f>SUM( data[[#This Row],[Sales made]], data[[#This Row],[Lead sales]] )</f>
        <v>232</v>
      </c>
      <c r="J104">
        <f xml:space="preserve"> data[[#This Row],[Sales made]] / data[[#This Row],[Sales cuota]]</f>
        <v>0.6</v>
      </c>
      <c r="K104">
        <f>IF(
       ( 1 - ( data[[#This Row],[Progress %]] + data[[#This Row],[Potential %]] ) ) &lt;= 0,
       0,
       1 - ( data[[#This Row],[Progress %]] + data[[#This Row],[Potential %]] )
    )</f>
        <v>0.27500000000000002</v>
      </c>
      <c r="L104">
        <f xml:space="preserve"> data[[#This Row],[Lead sales]] / data[[#This Row],[Sales cuota]]</f>
        <v>0.125</v>
      </c>
    </row>
    <row r="105" spans="4:12">
      <c r="D105">
        <f t="shared" si="1"/>
        <v>10</v>
      </c>
      <c r="E105" t="s">
        <v>5</v>
      </c>
      <c r="F105">
        <f t="shared" si="2"/>
        <v>142</v>
      </c>
      <c r="G105">
        <v>15</v>
      </c>
      <c r="H105">
        <f>320</f>
        <v>320</v>
      </c>
      <c r="I105">
        <f>SUM( data[[#This Row],[Sales made]], data[[#This Row],[Lead sales]] )</f>
        <v>157</v>
      </c>
      <c r="J105">
        <f xml:space="preserve"> data[[#This Row],[Sales made]] / data[[#This Row],[Sales cuota]]</f>
        <v>0.44374999999999998</v>
      </c>
      <c r="K105">
        <f>IF(
       ( 1 - ( data[[#This Row],[Progress %]] + data[[#This Row],[Potential %]] ) ) &lt;= 0,
       0,
       1 - ( data[[#This Row],[Progress %]] + data[[#This Row],[Potential %]] )
    )</f>
        <v>0.50937500000000002</v>
      </c>
      <c r="L105">
        <f xml:space="preserve"> data[[#This Row],[Lead sales]] / data[[#This Row],[Sales cuota]]</f>
        <v>4.6875E-2</v>
      </c>
    </row>
    <row r="106" spans="4:12">
      <c r="D106">
        <f t="shared" si="1"/>
        <v>10</v>
      </c>
      <c r="E106" t="s">
        <v>12</v>
      </c>
      <c r="F106">
        <f t="shared" si="2"/>
        <v>201</v>
      </c>
      <c r="G106">
        <v>50</v>
      </c>
      <c r="H106">
        <f>320</f>
        <v>320</v>
      </c>
      <c r="I106">
        <f>SUM( data[[#This Row],[Sales made]], data[[#This Row],[Lead sales]] )</f>
        <v>251</v>
      </c>
      <c r="J106">
        <f xml:space="preserve"> data[[#This Row],[Sales made]] / data[[#This Row],[Sales cuota]]</f>
        <v>0.62812500000000004</v>
      </c>
      <c r="K106">
        <f>IF(
       ( 1 - ( data[[#This Row],[Progress %]] + data[[#This Row],[Potential %]] ) ) &lt;= 0,
       0,
       1 - ( data[[#This Row],[Progress %]] + data[[#This Row],[Potential %]] )
    )</f>
        <v>0.21562499999999996</v>
      </c>
      <c r="L106">
        <f xml:space="preserve"> data[[#This Row],[Lead sales]] / data[[#This Row],[Sales cuota]]</f>
        <v>0.15625</v>
      </c>
    </row>
    <row r="107" spans="4:12">
      <c r="D107">
        <f t="shared" si="1"/>
        <v>10</v>
      </c>
      <c r="E107" t="s">
        <v>6</v>
      </c>
      <c r="F107">
        <f t="shared" si="2"/>
        <v>181</v>
      </c>
      <c r="G107">
        <v>41</v>
      </c>
      <c r="H107">
        <f>320</f>
        <v>320</v>
      </c>
      <c r="I107">
        <f>SUM( data[[#This Row],[Sales made]], data[[#This Row],[Lead sales]] )</f>
        <v>222</v>
      </c>
      <c r="J107">
        <f xml:space="preserve"> data[[#This Row],[Sales made]] / data[[#This Row],[Sales cuota]]</f>
        <v>0.56562500000000004</v>
      </c>
      <c r="K107">
        <f>IF(
       ( 1 - ( data[[#This Row],[Progress %]] + data[[#This Row],[Potential %]] ) ) &lt;= 0,
       0,
       1 - ( data[[#This Row],[Progress %]] + data[[#This Row],[Potential %]] )
    )</f>
        <v>0.30624999999999991</v>
      </c>
      <c r="L107">
        <f xml:space="preserve"> data[[#This Row],[Lead sales]] / data[[#This Row],[Sales cuota]]</f>
        <v>0.12812499999999999</v>
      </c>
    </row>
    <row r="108" spans="4:12">
      <c r="D108">
        <f t="shared" si="1"/>
        <v>10</v>
      </c>
      <c r="E108" t="s">
        <v>4</v>
      </c>
      <c r="F108">
        <f t="shared" si="2"/>
        <v>144</v>
      </c>
      <c r="G108">
        <v>17</v>
      </c>
      <c r="H108">
        <f>320</f>
        <v>320</v>
      </c>
      <c r="I108">
        <f>SUM( data[[#This Row],[Sales made]], data[[#This Row],[Lead sales]] )</f>
        <v>161</v>
      </c>
      <c r="J108">
        <f xml:space="preserve"> data[[#This Row],[Sales made]] / data[[#This Row],[Sales cuota]]</f>
        <v>0.45</v>
      </c>
      <c r="K108">
        <f>IF(
       ( 1 - ( data[[#This Row],[Progress %]] + data[[#This Row],[Potential %]] ) ) &lt;= 0,
       0,
       1 - ( data[[#This Row],[Progress %]] + data[[#This Row],[Potential %]] )
    )</f>
        <v>0.49687499999999996</v>
      </c>
      <c r="L108">
        <f xml:space="preserve"> data[[#This Row],[Lead sales]] / data[[#This Row],[Sales cuota]]</f>
        <v>5.3124999999999999E-2</v>
      </c>
    </row>
    <row r="109" spans="4:12">
      <c r="D109">
        <f t="shared" si="1"/>
        <v>10</v>
      </c>
      <c r="E109" t="s">
        <v>13</v>
      </c>
      <c r="F109">
        <f t="shared" si="2"/>
        <v>209</v>
      </c>
      <c r="G109">
        <v>27</v>
      </c>
      <c r="H109">
        <f>320</f>
        <v>320</v>
      </c>
      <c r="I109">
        <f>SUM( data[[#This Row],[Sales made]], data[[#This Row],[Lead sales]] )</f>
        <v>236</v>
      </c>
      <c r="J109">
        <f xml:space="preserve"> data[[#This Row],[Sales made]] / data[[#This Row],[Sales cuota]]</f>
        <v>0.65312499999999996</v>
      </c>
      <c r="K109">
        <f>IF(
       ( 1 - ( data[[#This Row],[Progress %]] + data[[#This Row],[Potential %]] ) ) &lt;= 0,
       0,
       1 - ( data[[#This Row],[Progress %]] + data[[#This Row],[Potential %]] )
    )</f>
        <v>0.26250000000000007</v>
      </c>
      <c r="L109">
        <f xml:space="preserve"> data[[#This Row],[Lead sales]] / data[[#This Row],[Sales cuota]]</f>
        <v>8.4375000000000006E-2</v>
      </c>
    </row>
    <row r="110" spans="4:12">
      <c r="D110">
        <f t="shared" si="1"/>
        <v>10</v>
      </c>
      <c r="E110" t="s">
        <v>9</v>
      </c>
      <c r="F110">
        <f t="shared" si="2"/>
        <v>152</v>
      </c>
      <c r="G110">
        <v>27</v>
      </c>
      <c r="H110">
        <f>320</f>
        <v>320</v>
      </c>
      <c r="I110">
        <f>SUM( data[[#This Row],[Sales made]], data[[#This Row],[Lead sales]] )</f>
        <v>179</v>
      </c>
      <c r="J110">
        <f xml:space="preserve"> data[[#This Row],[Sales made]] / data[[#This Row],[Sales cuota]]</f>
        <v>0.47499999999999998</v>
      </c>
      <c r="K110">
        <f>IF(
       ( 1 - ( data[[#This Row],[Progress %]] + data[[#This Row],[Potential %]] ) ) &lt;= 0,
       0,
       1 - ( data[[#This Row],[Progress %]] + data[[#This Row],[Potential %]] )
    )</f>
        <v>0.44062500000000004</v>
      </c>
      <c r="L110">
        <f xml:space="preserve"> data[[#This Row],[Lead sales]] / data[[#This Row],[Sales cuota]]</f>
        <v>8.4375000000000006E-2</v>
      </c>
    </row>
    <row r="111" spans="4:12">
      <c r="D111">
        <f t="shared" si="1"/>
        <v>10</v>
      </c>
      <c r="E111" t="s">
        <v>10</v>
      </c>
      <c r="F111">
        <f t="shared" si="2"/>
        <v>179</v>
      </c>
      <c r="G111">
        <v>15</v>
      </c>
      <c r="H111">
        <f>320</f>
        <v>320</v>
      </c>
      <c r="I111">
        <f>SUM( data[[#This Row],[Sales made]], data[[#This Row],[Lead sales]] )</f>
        <v>194</v>
      </c>
      <c r="J111">
        <f xml:space="preserve"> data[[#This Row],[Sales made]] / data[[#This Row],[Sales cuota]]</f>
        <v>0.55937499999999996</v>
      </c>
      <c r="K111">
        <f>IF(
       ( 1 - ( data[[#This Row],[Progress %]] + data[[#This Row],[Potential %]] ) ) &lt;= 0,
       0,
       1 - ( data[[#This Row],[Progress %]] + data[[#This Row],[Potential %]] )
    )</f>
        <v>0.39375000000000004</v>
      </c>
      <c r="L111">
        <f xml:space="preserve"> data[[#This Row],[Lead sales]] / data[[#This Row],[Sales cuota]]</f>
        <v>4.6875E-2</v>
      </c>
    </row>
    <row r="112" spans="4:12">
      <c r="D112">
        <f t="shared" si="1"/>
        <v>10</v>
      </c>
      <c r="E112" t="s">
        <v>1</v>
      </c>
      <c r="F112">
        <f t="shared" si="2"/>
        <v>246</v>
      </c>
      <c r="G112">
        <v>16</v>
      </c>
      <c r="H112">
        <f>320</f>
        <v>320</v>
      </c>
      <c r="I112">
        <f>SUM( data[[#This Row],[Sales made]], data[[#This Row],[Lead sales]] )</f>
        <v>262</v>
      </c>
      <c r="J112">
        <f xml:space="preserve"> data[[#This Row],[Sales made]] / data[[#This Row],[Sales cuota]]</f>
        <v>0.76875000000000004</v>
      </c>
      <c r="K112">
        <f>IF(
       ( 1 - ( data[[#This Row],[Progress %]] + data[[#This Row],[Potential %]] ) ) &lt;= 0,
       0,
       1 - ( data[[#This Row],[Progress %]] + data[[#This Row],[Potential %]] )
    )</f>
        <v>0.18124999999999991</v>
      </c>
      <c r="L112">
        <f xml:space="preserve"> data[[#This Row],[Lead sales]] / data[[#This Row],[Sales cuota]]</f>
        <v>0.05</v>
      </c>
    </row>
    <row r="113" spans="4:12">
      <c r="D113">
        <f t="shared" si="1"/>
        <v>10</v>
      </c>
      <c r="E113" t="s">
        <v>7</v>
      </c>
      <c r="F113">
        <f t="shared" si="2"/>
        <v>236</v>
      </c>
      <c r="G113">
        <v>39</v>
      </c>
      <c r="H113">
        <f>320</f>
        <v>320</v>
      </c>
      <c r="I113">
        <f>SUM( data[[#This Row],[Sales made]], data[[#This Row],[Lead sales]] )</f>
        <v>275</v>
      </c>
      <c r="J113">
        <f xml:space="preserve"> data[[#This Row],[Sales made]] / data[[#This Row],[Sales cuota]]</f>
        <v>0.73750000000000004</v>
      </c>
      <c r="K113">
        <f>IF(
       ( 1 - ( data[[#This Row],[Progress %]] + data[[#This Row],[Potential %]] ) ) &lt;= 0,
       0,
       1 - ( data[[#This Row],[Progress %]] + data[[#This Row],[Potential %]] )
    )</f>
        <v>0.140625</v>
      </c>
      <c r="L113">
        <f xml:space="preserve"> data[[#This Row],[Lead sales]] / data[[#This Row],[Sales cuota]]</f>
        <v>0.121875</v>
      </c>
    </row>
    <row r="114" spans="4:12">
      <c r="D114">
        <f t="shared" si="1"/>
        <v>10</v>
      </c>
      <c r="E114" t="s">
        <v>11</v>
      </c>
      <c r="F114">
        <f t="shared" si="2"/>
        <v>216</v>
      </c>
      <c r="G114">
        <v>41</v>
      </c>
      <c r="H114">
        <f>320</f>
        <v>320</v>
      </c>
      <c r="I114">
        <f>SUM( data[[#This Row],[Sales made]], data[[#This Row],[Lead sales]] )</f>
        <v>257</v>
      </c>
      <c r="J114">
        <f xml:space="preserve"> data[[#This Row],[Sales made]] / data[[#This Row],[Sales cuota]]</f>
        <v>0.67500000000000004</v>
      </c>
      <c r="K114">
        <f>IF(
       ( 1 - ( data[[#This Row],[Progress %]] + data[[#This Row],[Potential %]] ) ) &lt;= 0,
       0,
       1 - ( data[[#This Row],[Progress %]] + data[[#This Row],[Potential %]] )
    )</f>
        <v>0.19687499999999991</v>
      </c>
      <c r="L114">
        <f xml:space="preserve"> data[[#This Row],[Lead sales]] / data[[#This Row],[Sales cuota]]</f>
        <v>0.12812499999999999</v>
      </c>
    </row>
    <row r="115" spans="4:12">
      <c r="D115">
        <f t="shared" si="1"/>
        <v>10</v>
      </c>
      <c r="E115" t="s">
        <v>14</v>
      </c>
      <c r="F115">
        <f t="shared" si="2"/>
        <v>233</v>
      </c>
      <c r="G115">
        <v>28</v>
      </c>
      <c r="H115">
        <f>320</f>
        <v>320</v>
      </c>
      <c r="I115">
        <f>SUM( data[[#This Row],[Sales made]], data[[#This Row],[Lead sales]] )</f>
        <v>261</v>
      </c>
      <c r="J115">
        <f xml:space="preserve"> data[[#This Row],[Sales made]] / data[[#This Row],[Sales cuota]]</f>
        <v>0.72812500000000002</v>
      </c>
      <c r="K115">
        <f>IF(
       ( 1 - ( data[[#This Row],[Progress %]] + data[[#This Row],[Potential %]] ) ) &lt;= 0,
       0,
       1 - ( data[[#This Row],[Progress %]] + data[[#This Row],[Potential %]] )
    )</f>
        <v>0.18437499999999996</v>
      </c>
      <c r="L115">
        <f xml:space="preserve"> data[[#This Row],[Lead sales]] / data[[#This Row],[Sales cuota]]</f>
        <v>8.7499999999999994E-2</v>
      </c>
    </row>
    <row r="116" spans="4:12">
      <c r="D116">
        <f t="shared" si="1"/>
        <v>10</v>
      </c>
      <c r="E116" t="s">
        <v>8</v>
      </c>
      <c r="F116">
        <f t="shared" si="2"/>
        <v>227</v>
      </c>
      <c r="G116">
        <v>28</v>
      </c>
      <c r="H116">
        <f>320</f>
        <v>320</v>
      </c>
      <c r="I116">
        <f>SUM( data[[#This Row],[Sales made]], data[[#This Row],[Lead sales]] )</f>
        <v>255</v>
      </c>
      <c r="J116">
        <f xml:space="preserve"> data[[#This Row],[Sales made]] / data[[#This Row],[Sales cuota]]</f>
        <v>0.70937499999999998</v>
      </c>
      <c r="K116">
        <f>IF(
       ( 1 - ( data[[#This Row],[Progress %]] + data[[#This Row],[Potential %]] ) ) &lt;= 0,
       0,
       1 - ( data[[#This Row],[Progress %]] + data[[#This Row],[Potential %]] )
    )</f>
        <v>0.203125</v>
      </c>
      <c r="L116">
        <f xml:space="preserve"> data[[#This Row],[Lead sales]] / data[[#This Row],[Sales cuota]]</f>
        <v>8.7499999999999994E-2</v>
      </c>
    </row>
    <row r="117" spans="4:12">
      <c r="D117">
        <f t="shared" si="1"/>
        <v>10</v>
      </c>
      <c r="E117" t="s">
        <v>3</v>
      </c>
      <c r="F117">
        <f t="shared" si="2"/>
        <v>229</v>
      </c>
      <c r="G117">
        <v>45</v>
      </c>
      <c r="H117">
        <f>320</f>
        <v>320</v>
      </c>
      <c r="I117">
        <f>SUM( data[[#This Row],[Sales made]], data[[#This Row],[Lead sales]] )</f>
        <v>274</v>
      </c>
      <c r="J117">
        <f xml:space="preserve"> data[[#This Row],[Sales made]] / data[[#This Row],[Sales cuota]]</f>
        <v>0.71562499999999996</v>
      </c>
      <c r="K117">
        <f>IF(
       ( 1 - ( data[[#This Row],[Progress %]] + data[[#This Row],[Potential %]] ) ) &lt;= 0,
       0,
       1 - ( data[[#This Row],[Progress %]] + data[[#This Row],[Potential %]] )
    )</f>
        <v>0.14375000000000004</v>
      </c>
      <c r="L117">
        <f xml:space="preserve"> data[[#This Row],[Lead sales]] / data[[#This Row],[Sales cuota]]</f>
        <v>0.140625</v>
      </c>
    </row>
    <row r="118" spans="4:12">
      <c r="D118">
        <f>D104+1</f>
        <v>11</v>
      </c>
      <c r="E118" t="s">
        <v>2</v>
      </c>
      <c r="F118">
        <f>F104+G104</f>
        <v>232</v>
      </c>
      <c r="G118">
        <v>45</v>
      </c>
      <c r="H118">
        <f>320</f>
        <v>320</v>
      </c>
      <c r="I118">
        <f>SUM( data[[#This Row],[Sales made]], data[[#This Row],[Lead sales]] )</f>
        <v>277</v>
      </c>
      <c r="J118">
        <f xml:space="preserve"> data[[#This Row],[Sales made]] / data[[#This Row],[Sales cuota]]</f>
        <v>0.72499999999999998</v>
      </c>
      <c r="K118">
        <f>IF(
       ( 1 - ( data[[#This Row],[Progress %]] + data[[#This Row],[Potential %]] ) ) &lt;= 0,
       0,
       1 - ( data[[#This Row],[Progress %]] + data[[#This Row],[Potential %]] )
    )</f>
        <v>0.13437500000000002</v>
      </c>
      <c r="L118">
        <f xml:space="preserve"> data[[#This Row],[Lead sales]] / data[[#This Row],[Sales cuota]]</f>
        <v>0.140625</v>
      </c>
    </row>
    <row r="119" spans="4:12">
      <c r="D119">
        <f t="shared" si="1"/>
        <v>11</v>
      </c>
      <c r="E119" t="s">
        <v>5</v>
      </c>
      <c r="F119">
        <f t="shared" si="2"/>
        <v>157</v>
      </c>
      <c r="G119">
        <v>17</v>
      </c>
      <c r="H119">
        <f>320</f>
        <v>320</v>
      </c>
      <c r="I119">
        <f>SUM( data[[#This Row],[Sales made]], data[[#This Row],[Lead sales]] )</f>
        <v>174</v>
      </c>
      <c r="J119">
        <f xml:space="preserve"> data[[#This Row],[Sales made]] / data[[#This Row],[Sales cuota]]</f>
        <v>0.49062499999999998</v>
      </c>
      <c r="K119">
        <f>IF(
       ( 1 - ( data[[#This Row],[Progress %]] + data[[#This Row],[Potential %]] ) ) &lt;= 0,
       0,
       1 - ( data[[#This Row],[Progress %]] + data[[#This Row],[Potential %]] )
    )</f>
        <v>0.45625000000000004</v>
      </c>
      <c r="L119">
        <f xml:space="preserve"> data[[#This Row],[Lead sales]] / data[[#This Row],[Sales cuota]]</f>
        <v>5.3124999999999999E-2</v>
      </c>
    </row>
    <row r="120" spans="4:12">
      <c r="D120">
        <f t="shared" si="1"/>
        <v>11</v>
      </c>
      <c r="E120" t="s">
        <v>12</v>
      </c>
      <c r="F120">
        <f t="shared" si="2"/>
        <v>251</v>
      </c>
      <c r="G120">
        <v>50</v>
      </c>
      <c r="H120">
        <f>320</f>
        <v>320</v>
      </c>
      <c r="I120">
        <f>SUM( data[[#This Row],[Sales made]], data[[#This Row],[Lead sales]] )</f>
        <v>301</v>
      </c>
      <c r="J120">
        <f xml:space="preserve"> data[[#This Row],[Sales made]] / data[[#This Row],[Sales cuota]]</f>
        <v>0.78437500000000004</v>
      </c>
      <c r="K120">
        <f>IF(
       ( 1 - ( data[[#This Row],[Progress %]] + data[[#This Row],[Potential %]] ) ) &lt;= 0,
       0,
       1 - ( data[[#This Row],[Progress %]] + data[[#This Row],[Potential %]] )
    )</f>
        <v>5.9374999999999956E-2</v>
      </c>
      <c r="L120">
        <f xml:space="preserve"> data[[#This Row],[Lead sales]] / data[[#This Row],[Sales cuota]]</f>
        <v>0.15625</v>
      </c>
    </row>
    <row r="121" spans="4:12">
      <c r="D121">
        <f t="shared" si="1"/>
        <v>11</v>
      </c>
      <c r="E121" t="s">
        <v>6</v>
      </c>
      <c r="F121">
        <f t="shared" si="2"/>
        <v>222</v>
      </c>
      <c r="G121">
        <v>36</v>
      </c>
      <c r="H121">
        <f>320</f>
        <v>320</v>
      </c>
      <c r="I121">
        <f>SUM( data[[#This Row],[Sales made]], data[[#This Row],[Lead sales]] )</f>
        <v>258</v>
      </c>
      <c r="J121">
        <f xml:space="preserve"> data[[#This Row],[Sales made]] / data[[#This Row],[Sales cuota]]</f>
        <v>0.69374999999999998</v>
      </c>
      <c r="K121">
        <f>IF(
       ( 1 - ( data[[#This Row],[Progress %]] + data[[#This Row],[Potential %]] ) ) &lt;= 0,
       0,
       1 - ( data[[#This Row],[Progress %]] + data[[#This Row],[Potential %]] )
    )</f>
        <v>0.19374999999999998</v>
      </c>
      <c r="L121">
        <f xml:space="preserve"> data[[#This Row],[Lead sales]] / data[[#This Row],[Sales cuota]]</f>
        <v>0.1125</v>
      </c>
    </row>
    <row r="122" spans="4:12">
      <c r="D122">
        <f t="shared" si="1"/>
        <v>11</v>
      </c>
      <c r="E122" t="s">
        <v>4</v>
      </c>
      <c r="F122">
        <f t="shared" si="2"/>
        <v>161</v>
      </c>
      <c r="G122">
        <v>24</v>
      </c>
      <c r="H122">
        <f>320</f>
        <v>320</v>
      </c>
      <c r="I122">
        <f>SUM( data[[#This Row],[Sales made]], data[[#This Row],[Lead sales]] )</f>
        <v>185</v>
      </c>
      <c r="J122">
        <f xml:space="preserve"> data[[#This Row],[Sales made]] / data[[#This Row],[Sales cuota]]</f>
        <v>0.50312500000000004</v>
      </c>
      <c r="K122">
        <f>IF(
       ( 1 - ( data[[#This Row],[Progress %]] + data[[#This Row],[Potential %]] ) ) &lt;= 0,
       0,
       1 - ( data[[#This Row],[Progress %]] + data[[#This Row],[Potential %]] )
    )</f>
        <v>0.421875</v>
      </c>
      <c r="L122">
        <f xml:space="preserve"> data[[#This Row],[Lead sales]] / data[[#This Row],[Sales cuota]]</f>
        <v>7.4999999999999997E-2</v>
      </c>
    </row>
    <row r="123" spans="4:12">
      <c r="D123">
        <f t="shared" si="1"/>
        <v>11</v>
      </c>
      <c r="E123" t="s">
        <v>13</v>
      </c>
      <c r="F123">
        <f t="shared" si="2"/>
        <v>236</v>
      </c>
      <c r="G123">
        <v>20</v>
      </c>
      <c r="H123">
        <f>320</f>
        <v>320</v>
      </c>
      <c r="I123">
        <f>SUM( data[[#This Row],[Sales made]], data[[#This Row],[Lead sales]] )</f>
        <v>256</v>
      </c>
      <c r="J123">
        <f xml:space="preserve"> data[[#This Row],[Sales made]] / data[[#This Row],[Sales cuota]]</f>
        <v>0.73750000000000004</v>
      </c>
      <c r="K123">
        <f>IF(
       ( 1 - ( data[[#This Row],[Progress %]] + data[[#This Row],[Potential %]] ) ) &lt;= 0,
       0,
       1 - ( data[[#This Row],[Progress %]] + data[[#This Row],[Potential %]] )
    )</f>
        <v>0.19999999999999996</v>
      </c>
      <c r="L123">
        <f xml:space="preserve"> data[[#This Row],[Lead sales]] / data[[#This Row],[Sales cuota]]</f>
        <v>6.25E-2</v>
      </c>
    </row>
    <row r="124" spans="4:12">
      <c r="D124">
        <f t="shared" si="1"/>
        <v>11</v>
      </c>
      <c r="E124" t="s">
        <v>9</v>
      </c>
      <c r="F124">
        <f t="shared" si="2"/>
        <v>179</v>
      </c>
      <c r="G124">
        <v>26</v>
      </c>
      <c r="H124">
        <f>320</f>
        <v>320</v>
      </c>
      <c r="I124">
        <f>SUM( data[[#This Row],[Sales made]], data[[#This Row],[Lead sales]] )</f>
        <v>205</v>
      </c>
      <c r="J124">
        <f xml:space="preserve"> data[[#This Row],[Sales made]] / data[[#This Row],[Sales cuota]]</f>
        <v>0.55937499999999996</v>
      </c>
      <c r="K124">
        <f>IF(
       ( 1 - ( data[[#This Row],[Progress %]] + data[[#This Row],[Potential %]] ) ) &lt;= 0,
       0,
       1 - ( data[[#This Row],[Progress %]] + data[[#This Row],[Potential %]] )
    )</f>
        <v>0.359375</v>
      </c>
      <c r="L124">
        <f xml:space="preserve"> data[[#This Row],[Lead sales]] / data[[#This Row],[Sales cuota]]</f>
        <v>8.1250000000000003E-2</v>
      </c>
    </row>
    <row r="125" spans="4:12">
      <c r="D125">
        <f t="shared" si="1"/>
        <v>11</v>
      </c>
      <c r="E125" t="s">
        <v>10</v>
      </c>
      <c r="F125">
        <f t="shared" si="2"/>
        <v>194</v>
      </c>
      <c r="G125">
        <v>15</v>
      </c>
      <c r="H125">
        <f>320</f>
        <v>320</v>
      </c>
      <c r="I125">
        <f>SUM( data[[#This Row],[Sales made]], data[[#This Row],[Lead sales]] )</f>
        <v>209</v>
      </c>
      <c r="J125">
        <f xml:space="preserve"> data[[#This Row],[Sales made]] / data[[#This Row],[Sales cuota]]</f>
        <v>0.60624999999999996</v>
      </c>
      <c r="K125">
        <f>IF(
       ( 1 - ( data[[#This Row],[Progress %]] + data[[#This Row],[Potential %]] ) ) &lt;= 0,
       0,
       1 - ( data[[#This Row],[Progress %]] + data[[#This Row],[Potential %]] )
    )</f>
        <v>0.34687500000000004</v>
      </c>
      <c r="L125">
        <f xml:space="preserve"> data[[#This Row],[Lead sales]] / data[[#This Row],[Sales cuota]]</f>
        <v>4.6875E-2</v>
      </c>
    </row>
    <row r="126" spans="4:12">
      <c r="D126">
        <f t="shared" si="1"/>
        <v>11</v>
      </c>
      <c r="E126" t="s">
        <v>1</v>
      </c>
      <c r="F126">
        <f t="shared" si="2"/>
        <v>262</v>
      </c>
      <c r="G126">
        <v>18</v>
      </c>
      <c r="H126">
        <f>320</f>
        <v>320</v>
      </c>
      <c r="I126">
        <f>SUM( data[[#This Row],[Sales made]], data[[#This Row],[Lead sales]] )</f>
        <v>280</v>
      </c>
      <c r="J126">
        <f xml:space="preserve"> data[[#This Row],[Sales made]] / data[[#This Row],[Sales cuota]]</f>
        <v>0.81874999999999998</v>
      </c>
      <c r="K126">
        <f>IF(
       ( 1 - ( data[[#This Row],[Progress %]] + data[[#This Row],[Potential %]] ) ) &lt;= 0,
       0,
       1 - ( data[[#This Row],[Progress %]] + data[[#This Row],[Potential %]] )
    )</f>
        <v>0.125</v>
      </c>
      <c r="L126">
        <f xml:space="preserve"> data[[#This Row],[Lead sales]] / data[[#This Row],[Sales cuota]]</f>
        <v>5.6250000000000001E-2</v>
      </c>
    </row>
    <row r="127" spans="4:12">
      <c r="D127">
        <f t="shared" si="1"/>
        <v>11</v>
      </c>
      <c r="E127" t="s">
        <v>7</v>
      </c>
      <c r="F127">
        <f t="shared" si="2"/>
        <v>275</v>
      </c>
      <c r="G127">
        <v>41</v>
      </c>
      <c r="H127">
        <f>320</f>
        <v>320</v>
      </c>
      <c r="I127">
        <f>SUM( data[[#This Row],[Sales made]], data[[#This Row],[Lead sales]] )</f>
        <v>316</v>
      </c>
      <c r="J127">
        <f xml:space="preserve"> data[[#This Row],[Sales made]] / data[[#This Row],[Sales cuota]]</f>
        <v>0.859375</v>
      </c>
      <c r="K127">
        <f>IF(
       ( 1 - ( data[[#This Row],[Progress %]] + data[[#This Row],[Potential %]] ) ) &lt;= 0,
       0,
       1 - ( data[[#This Row],[Progress %]] + data[[#This Row],[Potential %]] )
    )</f>
        <v>1.2499999999999956E-2</v>
      </c>
      <c r="L127">
        <f xml:space="preserve"> data[[#This Row],[Lead sales]] / data[[#This Row],[Sales cuota]]</f>
        <v>0.12812499999999999</v>
      </c>
    </row>
    <row r="128" spans="4:12">
      <c r="D128">
        <f t="shared" si="1"/>
        <v>11</v>
      </c>
      <c r="E128" t="s">
        <v>11</v>
      </c>
      <c r="F128">
        <f t="shared" si="2"/>
        <v>257</v>
      </c>
      <c r="G128">
        <v>29</v>
      </c>
      <c r="H128">
        <f>320</f>
        <v>320</v>
      </c>
      <c r="I128">
        <f>SUM( data[[#This Row],[Sales made]], data[[#This Row],[Lead sales]] )</f>
        <v>286</v>
      </c>
      <c r="J128">
        <f xml:space="preserve"> data[[#This Row],[Sales made]] / data[[#This Row],[Sales cuota]]</f>
        <v>0.80312499999999998</v>
      </c>
      <c r="K128">
        <f>IF(
       ( 1 - ( data[[#This Row],[Progress %]] + data[[#This Row],[Potential %]] ) ) &lt;= 0,
       0,
       1 - ( data[[#This Row],[Progress %]] + data[[#This Row],[Potential %]] )
    )</f>
        <v>0.10625000000000007</v>
      </c>
      <c r="L128">
        <f xml:space="preserve"> data[[#This Row],[Lead sales]] / data[[#This Row],[Sales cuota]]</f>
        <v>9.0624999999999997E-2</v>
      </c>
    </row>
    <row r="129" spans="4:12">
      <c r="D129">
        <f t="shared" si="1"/>
        <v>11</v>
      </c>
      <c r="E129" t="s">
        <v>14</v>
      </c>
      <c r="F129">
        <f t="shared" si="2"/>
        <v>261</v>
      </c>
      <c r="G129">
        <v>27</v>
      </c>
      <c r="H129">
        <f>320</f>
        <v>320</v>
      </c>
      <c r="I129">
        <f>SUM( data[[#This Row],[Sales made]], data[[#This Row],[Lead sales]] )</f>
        <v>288</v>
      </c>
      <c r="J129">
        <f xml:space="preserve"> data[[#This Row],[Sales made]] / data[[#This Row],[Sales cuota]]</f>
        <v>0.81562500000000004</v>
      </c>
      <c r="K129">
        <f>IF(
       ( 1 - ( data[[#This Row],[Progress %]] + data[[#This Row],[Potential %]] ) ) &lt;= 0,
       0,
       1 - ( data[[#This Row],[Progress %]] + data[[#This Row],[Potential %]] )
    )</f>
        <v>9.9999999999999978E-2</v>
      </c>
      <c r="L129">
        <f xml:space="preserve"> data[[#This Row],[Lead sales]] / data[[#This Row],[Sales cuota]]</f>
        <v>8.4375000000000006E-2</v>
      </c>
    </row>
    <row r="130" spans="4:12">
      <c r="D130">
        <f t="shared" si="1"/>
        <v>11</v>
      </c>
      <c r="E130" t="s">
        <v>8</v>
      </c>
      <c r="F130">
        <f t="shared" si="2"/>
        <v>255</v>
      </c>
      <c r="G130">
        <v>27</v>
      </c>
      <c r="H130">
        <f>320</f>
        <v>320</v>
      </c>
      <c r="I130">
        <f>SUM( data[[#This Row],[Sales made]], data[[#This Row],[Lead sales]] )</f>
        <v>282</v>
      </c>
      <c r="J130">
        <f xml:space="preserve"> data[[#This Row],[Sales made]] / data[[#This Row],[Sales cuota]]</f>
        <v>0.796875</v>
      </c>
      <c r="K130">
        <f>IF(
       ( 1 - ( data[[#This Row],[Progress %]] + data[[#This Row],[Potential %]] ) ) &lt;= 0,
       0,
       1 - ( data[[#This Row],[Progress %]] + data[[#This Row],[Potential %]] )
    )</f>
        <v>0.11875000000000002</v>
      </c>
      <c r="L130">
        <f xml:space="preserve"> data[[#This Row],[Lead sales]] / data[[#This Row],[Sales cuota]]</f>
        <v>8.4375000000000006E-2</v>
      </c>
    </row>
    <row r="131" spans="4:12">
      <c r="D131">
        <f t="shared" si="1"/>
        <v>11</v>
      </c>
      <c r="E131" t="s">
        <v>3</v>
      </c>
      <c r="F131">
        <f t="shared" si="2"/>
        <v>274</v>
      </c>
      <c r="G131">
        <v>44</v>
      </c>
      <c r="H131">
        <f>320</f>
        <v>320</v>
      </c>
      <c r="I131">
        <f>SUM( data[[#This Row],[Sales made]], data[[#This Row],[Lead sales]] )</f>
        <v>318</v>
      </c>
      <c r="J131">
        <f xml:space="preserve"> data[[#This Row],[Sales made]] / data[[#This Row],[Sales cuota]]</f>
        <v>0.85624999999999996</v>
      </c>
      <c r="K131">
        <f>IF(
       ( 1 - ( data[[#This Row],[Progress %]] + data[[#This Row],[Potential %]] ) ) &lt;= 0,
       0,
       1 - ( data[[#This Row],[Progress %]] + data[[#This Row],[Potential %]] )
    )</f>
        <v>6.2500000000000888E-3</v>
      </c>
      <c r="L131">
        <f xml:space="preserve"> data[[#This Row],[Lead sales]] / data[[#This Row],[Sales cuota]]</f>
        <v>0.13750000000000001</v>
      </c>
    </row>
    <row r="132" spans="4:12">
      <c r="D132">
        <f>D118+1</f>
        <v>12</v>
      </c>
      <c r="E132" t="s">
        <v>2</v>
      </c>
      <c r="F132">
        <f>F118+G118</f>
        <v>277</v>
      </c>
      <c r="G132">
        <v>17</v>
      </c>
      <c r="H132">
        <f>320</f>
        <v>320</v>
      </c>
      <c r="I132">
        <f>SUM( data[[#This Row],[Sales made]], data[[#This Row],[Lead sales]] )</f>
        <v>294</v>
      </c>
      <c r="J132">
        <f xml:space="preserve"> data[[#This Row],[Sales made]] / data[[#This Row],[Sales cuota]]</f>
        <v>0.86562499999999998</v>
      </c>
      <c r="K132">
        <f>IF(
       ( 1 - ( data[[#This Row],[Progress %]] + data[[#This Row],[Potential %]] ) ) &lt;= 0,
       0,
       1 - ( data[[#This Row],[Progress %]] + data[[#This Row],[Potential %]] )
    )</f>
        <v>8.1250000000000044E-2</v>
      </c>
      <c r="L132">
        <f xml:space="preserve"> data[[#This Row],[Lead sales]] / data[[#This Row],[Sales cuota]]</f>
        <v>5.3124999999999999E-2</v>
      </c>
    </row>
    <row r="133" spans="4:12">
      <c r="D133">
        <f t="shared" si="1"/>
        <v>12</v>
      </c>
      <c r="E133" t="s">
        <v>5</v>
      </c>
      <c r="F133">
        <f t="shared" si="2"/>
        <v>174</v>
      </c>
      <c r="G133">
        <v>45</v>
      </c>
      <c r="H133">
        <f>320</f>
        <v>320</v>
      </c>
      <c r="I133">
        <f>SUM( data[[#This Row],[Sales made]], data[[#This Row],[Lead sales]] )</f>
        <v>219</v>
      </c>
      <c r="J133">
        <f xml:space="preserve"> data[[#This Row],[Sales made]] / data[[#This Row],[Sales cuota]]</f>
        <v>0.54374999999999996</v>
      </c>
      <c r="K133">
        <f>IF(
       ( 1 - ( data[[#This Row],[Progress %]] + data[[#This Row],[Potential %]] ) ) &lt;= 0,
       0,
       1 - ( data[[#This Row],[Progress %]] + data[[#This Row],[Potential %]] )
    )</f>
        <v>0.31562500000000004</v>
      </c>
      <c r="L133">
        <f xml:space="preserve"> data[[#This Row],[Lead sales]] / data[[#This Row],[Sales cuota]]</f>
        <v>0.140625</v>
      </c>
    </row>
    <row r="134" spans="4:12">
      <c r="D134">
        <f t="shared" si="1"/>
        <v>12</v>
      </c>
      <c r="E134" t="s">
        <v>12</v>
      </c>
      <c r="F134">
        <f t="shared" si="2"/>
        <v>301</v>
      </c>
      <c r="G134">
        <v>20</v>
      </c>
      <c r="H134">
        <f>320</f>
        <v>320</v>
      </c>
      <c r="I134">
        <f>SUM( data[[#This Row],[Sales made]], data[[#This Row],[Lead sales]] )</f>
        <v>321</v>
      </c>
      <c r="J134">
        <f xml:space="preserve"> data[[#This Row],[Sales made]] / data[[#This Row],[Sales cuota]]</f>
        <v>0.94062500000000004</v>
      </c>
      <c r="K134">
        <f>IF(
       ( 1 - ( data[[#This Row],[Progress %]] + data[[#This Row],[Potential %]] ) ) &lt;= 0,
       0,
       1 - ( data[[#This Row],[Progress %]] + data[[#This Row],[Potential %]] )
    )</f>
        <v>0</v>
      </c>
      <c r="L134">
        <f xml:space="preserve"> data[[#This Row],[Lead sales]] / data[[#This Row],[Sales cuota]]</f>
        <v>6.25E-2</v>
      </c>
    </row>
    <row r="135" spans="4:12">
      <c r="D135">
        <f t="shared" si="1"/>
        <v>12</v>
      </c>
      <c r="E135" t="s">
        <v>6</v>
      </c>
      <c r="F135">
        <f t="shared" si="2"/>
        <v>258</v>
      </c>
      <c r="G135">
        <v>27</v>
      </c>
      <c r="H135">
        <f>320</f>
        <v>320</v>
      </c>
      <c r="I135">
        <f>SUM( data[[#This Row],[Sales made]], data[[#This Row],[Lead sales]] )</f>
        <v>285</v>
      </c>
      <c r="J135">
        <f xml:space="preserve"> data[[#This Row],[Sales made]] / data[[#This Row],[Sales cuota]]</f>
        <v>0.80625000000000002</v>
      </c>
      <c r="K135">
        <f>IF(
       ( 1 - ( data[[#This Row],[Progress %]] + data[[#This Row],[Potential %]] ) ) &lt;= 0,
       0,
       1 - ( data[[#This Row],[Progress %]] + data[[#This Row],[Potential %]] )
    )</f>
        <v>0.109375</v>
      </c>
      <c r="L135">
        <f xml:space="preserve"> data[[#This Row],[Lead sales]] / data[[#This Row],[Sales cuota]]</f>
        <v>8.4375000000000006E-2</v>
      </c>
    </row>
    <row r="136" spans="4:12">
      <c r="D136">
        <f t="shared" si="1"/>
        <v>12</v>
      </c>
      <c r="E136" t="s">
        <v>4</v>
      </c>
      <c r="F136">
        <f t="shared" si="2"/>
        <v>185</v>
      </c>
      <c r="G136">
        <v>17</v>
      </c>
      <c r="H136">
        <f>320</f>
        <v>320</v>
      </c>
      <c r="I136">
        <f>SUM( data[[#This Row],[Sales made]], data[[#This Row],[Lead sales]] )</f>
        <v>202</v>
      </c>
      <c r="J136">
        <f xml:space="preserve"> data[[#This Row],[Sales made]] / data[[#This Row],[Sales cuota]]</f>
        <v>0.578125</v>
      </c>
      <c r="K136">
        <f>IF(
       ( 1 - ( data[[#This Row],[Progress %]] + data[[#This Row],[Potential %]] ) ) &lt;= 0,
       0,
       1 - ( data[[#This Row],[Progress %]] + data[[#This Row],[Potential %]] )
    )</f>
        <v>0.36875000000000002</v>
      </c>
      <c r="L136">
        <f xml:space="preserve"> data[[#This Row],[Lead sales]] / data[[#This Row],[Sales cuota]]</f>
        <v>5.3124999999999999E-2</v>
      </c>
    </row>
    <row r="137" spans="4:12">
      <c r="D137">
        <f t="shared" si="1"/>
        <v>12</v>
      </c>
      <c r="E137" t="s">
        <v>13</v>
      </c>
      <c r="F137">
        <f t="shared" si="2"/>
        <v>256</v>
      </c>
      <c r="G137">
        <v>28</v>
      </c>
      <c r="H137">
        <f>320</f>
        <v>320</v>
      </c>
      <c r="I137">
        <f>SUM( data[[#This Row],[Sales made]], data[[#This Row],[Lead sales]] )</f>
        <v>284</v>
      </c>
      <c r="J137">
        <f xml:space="preserve"> data[[#This Row],[Sales made]] / data[[#This Row],[Sales cuota]]</f>
        <v>0.8</v>
      </c>
      <c r="K137">
        <f>IF(
       ( 1 - ( data[[#This Row],[Progress %]] + data[[#This Row],[Potential %]] ) ) &lt;= 0,
       0,
       1 - ( data[[#This Row],[Progress %]] + data[[#This Row],[Potential %]] )
    )</f>
        <v>0.11249999999999993</v>
      </c>
      <c r="L137">
        <f xml:space="preserve"> data[[#This Row],[Lead sales]] / data[[#This Row],[Sales cuota]]</f>
        <v>8.7499999999999994E-2</v>
      </c>
    </row>
    <row r="138" spans="4:12">
      <c r="D138">
        <f t="shared" si="1"/>
        <v>12</v>
      </c>
      <c r="E138" t="s">
        <v>9</v>
      </c>
      <c r="F138">
        <f t="shared" si="2"/>
        <v>205</v>
      </c>
      <c r="G138">
        <v>22</v>
      </c>
      <c r="H138">
        <f>320</f>
        <v>320</v>
      </c>
      <c r="I138">
        <f>SUM( data[[#This Row],[Sales made]], data[[#This Row],[Lead sales]] )</f>
        <v>227</v>
      </c>
      <c r="J138">
        <f xml:space="preserve"> data[[#This Row],[Sales made]] / data[[#This Row],[Sales cuota]]</f>
        <v>0.640625</v>
      </c>
      <c r="K138">
        <f>IF(
       ( 1 - ( data[[#This Row],[Progress %]] + data[[#This Row],[Potential %]] ) ) &lt;= 0,
       0,
       1 - ( data[[#This Row],[Progress %]] + data[[#This Row],[Potential %]] )
    )</f>
        <v>0.29062500000000002</v>
      </c>
      <c r="L138">
        <f xml:space="preserve"> data[[#This Row],[Lead sales]] / data[[#This Row],[Sales cuota]]</f>
        <v>6.8750000000000006E-2</v>
      </c>
    </row>
    <row r="139" spans="4:12">
      <c r="D139">
        <f t="shared" si="1"/>
        <v>12</v>
      </c>
      <c r="E139" t="s">
        <v>10</v>
      </c>
      <c r="F139">
        <f t="shared" si="2"/>
        <v>209</v>
      </c>
      <c r="G139">
        <v>22</v>
      </c>
      <c r="H139">
        <f>320</f>
        <v>320</v>
      </c>
      <c r="I139">
        <f>SUM( data[[#This Row],[Sales made]], data[[#This Row],[Lead sales]] )</f>
        <v>231</v>
      </c>
      <c r="J139">
        <f xml:space="preserve"> data[[#This Row],[Sales made]] / data[[#This Row],[Sales cuota]]</f>
        <v>0.65312499999999996</v>
      </c>
      <c r="K139">
        <f>IF(
       ( 1 - ( data[[#This Row],[Progress %]] + data[[#This Row],[Potential %]] ) ) &lt;= 0,
       0,
       1 - ( data[[#This Row],[Progress %]] + data[[#This Row],[Potential %]] )
    )</f>
        <v>0.27812500000000007</v>
      </c>
      <c r="L139">
        <f xml:space="preserve"> data[[#This Row],[Lead sales]] / data[[#This Row],[Sales cuota]]</f>
        <v>6.8750000000000006E-2</v>
      </c>
    </row>
    <row r="140" spans="4:12">
      <c r="D140">
        <f t="shared" si="1"/>
        <v>12</v>
      </c>
      <c r="E140" t="s">
        <v>1</v>
      </c>
      <c r="F140">
        <f t="shared" si="2"/>
        <v>280</v>
      </c>
      <c r="G140">
        <v>11</v>
      </c>
      <c r="H140">
        <f>320</f>
        <v>320</v>
      </c>
      <c r="I140">
        <f>SUM( data[[#This Row],[Sales made]], data[[#This Row],[Lead sales]] )</f>
        <v>291</v>
      </c>
      <c r="J140">
        <f xml:space="preserve"> data[[#This Row],[Sales made]] / data[[#This Row],[Sales cuota]]</f>
        <v>0.875</v>
      </c>
      <c r="K140">
        <f>IF(
       ( 1 - ( data[[#This Row],[Progress %]] + data[[#This Row],[Potential %]] ) ) &lt;= 0,
       0,
       1 - ( data[[#This Row],[Progress %]] + data[[#This Row],[Potential %]] )
    )</f>
        <v>9.0624999999999956E-2</v>
      </c>
      <c r="L140">
        <f xml:space="preserve"> data[[#This Row],[Lead sales]] / data[[#This Row],[Sales cuota]]</f>
        <v>3.4375000000000003E-2</v>
      </c>
    </row>
    <row r="141" spans="4:12">
      <c r="D141">
        <f t="shared" si="1"/>
        <v>12</v>
      </c>
      <c r="E141" t="s">
        <v>7</v>
      </c>
      <c r="F141">
        <f t="shared" si="2"/>
        <v>316</v>
      </c>
      <c r="G141">
        <v>27</v>
      </c>
      <c r="H141">
        <f>320</f>
        <v>320</v>
      </c>
      <c r="I141">
        <f>SUM( data[[#This Row],[Sales made]], data[[#This Row],[Lead sales]] )</f>
        <v>343</v>
      </c>
      <c r="J141">
        <f xml:space="preserve"> data[[#This Row],[Sales made]] / data[[#This Row],[Sales cuota]]</f>
        <v>0.98750000000000004</v>
      </c>
      <c r="K141">
        <f>IF(
       ( 1 - ( data[[#This Row],[Progress %]] + data[[#This Row],[Potential %]] ) ) &lt;= 0,
       0,
       1 - ( data[[#This Row],[Progress %]] + data[[#This Row],[Potential %]] )
    )</f>
        <v>0</v>
      </c>
      <c r="L141">
        <f xml:space="preserve"> data[[#This Row],[Lead sales]] / data[[#This Row],[Sales cuota]]</f>
        <v>8.4375000000000006E-2</v>
      </c>
    </row>
    <row r="142" spans="4:12">
      <c r="D142">
        <f t="shared" si="1"/>
        <v>12</v>
      </c>
      <c r="E142" t="s">
        <v>11</v>
      </c>
      <c r="F142">
        <f t="shared" si="2"/>
        <v>286</v>
      </c>
      <c r="G142">
        <v>46</v>
      </c>
      <c r="H142">
        <f>320</f>
        <v>320</v>
      </c>
      <c r="I142">
        <f>SUM( data[[#This Row],[Sales made]], data[[#This Row],[Lead sales]] )</f>
        <v>332</v>
      </c>
      <c r="J142">
        <f xml:space="preserve"> data[[#This Row],[Sales made]] / data[[#This Row],[Sales cuota]]</f>
        <v>0.89375000000000004</v>
      </c>
      <c r="K142">
        <f>IF(
       ( 1 - ( data[[#This Row],[Progress %]] + data[[#This Row],[Potential %]] ) ) &lt;= 0,
       0,
       1 - ( data[[#This Row],[Progress %]] + data[[#This Row],[Potential %]] )
    )</f>
        <v>0</v>
      </c>
      <c r="L142">
        <f xml:space="preserve"> data[[#This Row],[Lead sales]] / data[[#This Row],[Sales cuota]]</f>
        <v>0.14374999999999999</v>
      </c>
    </row>
    <row r="143" spans="4:12">
      <c r="D143">
        <f t="shared" si="1"/>
        <v>12</v>
      </c>
      <c r="E143" t="s">
        <v>14</v>
      </c>
      <c r="F143">
        <f t="shared" si="2"/>
        <v>288</v>
      </c>
      <c r="G143">
        <v>47</v>
      </c>
      <c r="H143">
        <f>320</f>
        <v>320</v>
      </c>
      <c r="I143">
        <f>SUM( data[[#This Row],[Sales made]], data[[#This Row],[Lead sales]] )</f>
        <v>335</v>
      </c>
      <c r="J143">
        <f xml:space="preserve"> data[[#This Row],[Sales made]] / data[[#This Row],[Sales cuota]]</f>
        <v>0.9</v>
      </c>
      <c r="K143">
        <f>IF(
       ( 1 - ( data[[#This Row],[Progress %]] + data[[#This Row],[Potential %]] ) ) &lt;= 0,
       0,
       1 - ( data[[#This Row],[Progress %]] + data[[#This Row],[Potential %]] )
    )</f>
        <v>0</v>
      </c>
      <c r="L143">
        <f xml:space="preserve"> data[[#This Row],[Lead sales]] / data[[#This Row],[Sales cuota]]</f>
        <v>0.14687500000000001</v>
      </c>
    </row>
    <row r="144" spans="4:12">
      <c r="D144">
        <f t="shared" si="1"/>
        <v>12</v>
      </c>
      <c r="E144" t="s">
        <v>8</v>
      </c>
      <c r="F144">
        <f t="shared" si="2"/>
        <v>282</v>
      </c>
      <c r="G144">
        <v>46</v>
      </c>
      <c r="H144">
        <f>320</f>
        <v>320</v>
      </c>
      <c r="I144">
        <f>SUM( data[[#This Row],[Sales made]], data[[#This Row],[Lead sales]] )</f>
        <v>328</v>
      </c>
      <c r="J144">
        <f xml:space="preserve"> data[[#This Row],[Sales made]] / data[[#This Row],[Sales cuota]]</f>
        <v>0.88124999999999998</v>
      </c>
      <c r="K144">
        <f>IF(
       ( 1 - ( data[[#This Row],[Progress %]] + data[[#This Row],[Potential %]] ) ) &lt;= 0,
       0,
       1 - ( data[[#This Row],[Progress %]] + data[[#This Row],[Potential %]] )
    )</f>
        <v>0</v>
      </c>
      <c r="L144">
        <f xml:space="preserve"> data[[#This Row],[Lead sales]] / data[[#This Row],[Sales cuota]]</f>
        <v>0.14374999999999999</v>
      </c>
    </row>
    <row r="145" spans="4:12">
      <c r="D145">
        <f t="shared" si="1"/>
        <v>12</v>
      </c>
      <c r="E145" t="s">
        <v>3</v>
      </c>
      <c r="F145">
        <f t="shared" si="2"/>
        <v>318</v>
      </c>
      <c r="G145">
        <v>48</v>
      </c>
      <c r="H145">
        <f>320</f>
        <v>320</v>
      </c>
      <c r="I145">
        <f>SUM( data[[#This Row],[Sales made]], data[[#This Row],[Lead sales]] )</f>
        <v>366</v>
      </c>
      <c r="J145">
        <f xml:space="preserve"> data[[#This Row],[Sales made]] / data[[#This Row],[Sales cuota]]</f>
        <v>0.99375000000000002</v>
      </c>
      <c r="K145">
        <f>IF(
       ( 1 - ( data[[#This Row],[Progress %]] + data[[#This Row],[Potential %]] ) ) &lt;= 0,
       0,
       1 - ( data[[#This Row],[Progress %]] + data[[#This Row],[Potential %]] )
    )</f>
        <v>0</v>
      </c>
      <c r="L145">
        <f xml:space="preserve"> data[[#This Row],[Lead sales]] / data[[#This Row],[Sales cuota]]</f>
        <v>0.15</v>
      </c>
    </row>
    <row r="146" spans="4:12">
      <c r="D146">
        <f>D132+1</f>
        <v>13</v>
      </c>
      <c r="E146" t="s">
        <v>2</v>
      </c>
      <c r="F146">
        <f>F132+G132</f>
        <v>294</v>
      </c>
      <c r="G146">
        <v>24</v>
      </c>
      <c r="H146">
        <f>320</f>
        <v>320</v>
      </c>
      <c r="I146">
        <f>SUM( data[[#This Row],[Sales made]], data[[#This Row],[Lead sales]] )</f>
        <v>318</v>
      </c>
      <c r="J146">
        <f xml:space="preserve"> data[[#This Row],[Sales made]] / data[[#This Row],[Sales cuota]]</f>
        <v>0.91874999999999996</v>
      </c>
      <c r="K146">
        <f>IF(
       ( 1 - ( data[[#This Row],[Progress %]] + data[[#This Row],[Potential %]] ) ) &lt;= 0,
       0,
       1 - ( data[[#This Row],[Progress %]] + data[[#This Row],[Potential %]] )
    )</f>
        <v>6.2500000000000888E-3</v>
      </c>
      <c r="L146">
        <f xml:space="preserve"> data[[#This Row],[Lead sales]] / data[[#This Row],[Sales cuota]]</f>
        <v>7.4999999999999997E-2</v>
      </c>
    </row>
    <row r="147" spans="4:12">
      <c r="D147">
        <f t="shared" si="1"/>
        <v>13</v>
      </c>
      <c r="E147" t="s">
        <v>5</v>
      </c>
      <c r="F147">
        <f t="shared" si="2"/>
        <v>219</v>
      </c>
      <c r="G147">
        <v>23</v>
      </c>
      <c r="H147">
        <f>320</f>
        <v>320</v>
      </c>
      <c r="I147">
        <f>SUM( data[[#This Row],[Sales made]], data[[#This Row],[Lead sales]] )</f>
        <v>242</v>
      </c>
      <c r="J147">
        <f xml:space="preserve"> data[[#This Row],[Sales made]] / data[[#This Row],[Sales cuota]]</f>
        <v>0.68437499999999996</v>
      </c>
      <c r="K147">
        <f>IF(
       ( 1 - ( data[[#This Row],[Progress %]] + data[[#This Row],[Potential %]] ) ) &lt;= 0,
       0,
       1 - ( data[[#This Row],[Progress %]] + data[[#This Row],[Potential %]] )
    )</f>
        <v>0.24375000000000002</v>
      </c>
      <c r="L147">
        <f xml:space="preserve"> data[[#This Row],[Lead sales]] / data[[#This Row],[Sales cuota]]</f>
        <v>7.1874999999999994E-2</v>
      </c>
    </row>
    <row r="148" spans="4:12">
      <c r="D148">
        <f t="shared" si="1"/>
        <v>13</v>
      </c>
      <c r="E148" t="s">
        <v>12</v>
      </c>
      <c r="F148">
        <f t="shared" si="2"/>
        <v>321</v>
      </c>
      <c r="G148">
        <v>24</v>
      </c>
      <c r="H148">
        <f>320</f>
        <v>320</v>
      </c>
      <c r="I148">
        <f>SUM( data[[#This Row],[Sales made]], data[[#This Row],[Lead sales]] )</f>
        <v>345</v>
      </c>
      <c r="J148">
        <f xml:space="preserve"> data[[#This Row],[Sales made]] / data[[#This Row],[Sales cuota]]</f>
        <v>1.003125</v>
      </c>
      <c r="K148">
        <f>IF(
       ( 1 - ( data[[#This Row],[Progress %]] + data[[#This Row],[Potential %]] ) ) &lt;= 0,
       0,
       1 - ( data[[#This Row],[Progress %]] + data[[#This Row],[Potential %]] )
    )</f>
        <v>0</v>
      </c>
      <c r="L148">
        <f xml:space="preserve"> data[[#This Row],[Lead sales]] / data[[#This Row],[Sales cuota]]</f>
        <v>7.4999999999999997E-2</v>
      </c>
    </row>
    <row r="149" spans="4:12">
      <c r="D149">
        <f t="shared" si="1"/>
        <v>13</v>
      </c>
      <c r="E149" t="s">
        <v>6</v>
      </c>
      <c r="F149">
        <f t="shared" si="2"/>
        <v>285</v>
      </c>
      <c r="G149">
        <v>15</v>
      </c>
      <c r="H149">
        <f>320</f>
        <v>320</v>
      </c>
      <c r="I149">
        <f>SUM( data[[#This Row],[Sales made]], data[[#This Row],[Lead sales]] )</f>
        <v>300</v>
      </c>
      <c r="J149">
        <f xml:space="preserve"> data[[#This Row],[Sales made]] / data[[#This Row],[Sales cuota]]</f>
        <v>0.890625</v>
      </c>
      <c r="K149">
        <f>IF(
       ( 1 - ( data[[#This Row],[Progress %]] + data[[#This Row],[Potential %]] ) ) &lt;= 0,
       0,
       1 - ( data[[#This Row],[Progress %]] + data[[#This Row],[Potential %]] )
    )</f>
        <v>6.25E-2</v>
      </c>
      <c r="L149">
        <f xml:space="preserve"> data[[#This Row],[Lead sales]] / data[[#This Row],[Sales cuota]]</f>
        <v>4.6875E-2</v>
      </c>
    </row>
    <row r="150" spans="4:12">
      <c r="D150">
        <f t="shared" si="1"/>
        <v>13</v>
      </c>
      <c r="E150" t="s">
        <v>4</v>
      </c>
      <c r="F150">
        <f t="shared" si="2"/>
        <v>202</v>
      </c>
      <c r="G150">
        <v>31</v>
      </c>
      <c r="H150">
        <f>320</f>
        <v>320</v>
      </c>
      <c r="I150">
        <f>SUM( data[[#This Row],[Sales made]], data[[#This Row],[Lead sales]] )</f>
        <v>233</v>
      </c>
      <c r="J150">
        <f xml:space="preserve"> data[[#This Row],[Sales made]] / data[[#This Row],[Sales cuota]]</f>
        <v>0.63124999999999998</v>
      </c>
      <c r="K150">
        <f>IF(
       ( 1 - ( data[[#This Row],[Progress %]] + data[[#This Row],[Potential %]] ) ) &lt;= 0,
       0,
       1 - ( data[[#This Row],[Progress %]] + data[[#This Row],[Potential %]] )
    )</f>
        <v>0.27187499999999998</v>
      </c>
      <c r="L150">
        <f xml:space="preserve"> data[[#This Row],[Lead sales]] / data[[#This Row],[Sales cuota]]</f>
        <v>9.6875000000000003E-2</v>
      </c>
    </row>
    <row r="151" spans="4:12">
      <c r="D151">
        <f t="shared" si="1"/>
        <v>13</v>
      </c>
      <c r="E151" t="s">
        <v>13</v>
      </c>
      <c r="F151">
        <f t="shared" si="2"/>
        <v>284</v>
      </c>
      <c r="G151">
        <v>24</v>
      </c>
      <c r="H151">
        <f>320</f>
        <v>320</v>
      </c>
      <c r="I151">
        <f>SUM( data[[#This Row],[Sales made]], data[[#This Row],[Lead sales]] )</f>
        <v>308</v>
      </c>
      <c r="J151">
        <f xml:space="preserve"> data[[#This Row],[Sales made]] / data[[#This Row],[Sales cuota]]</f>
        <v>0.88749999999999996</v>
      </c>
      <c r="K151">
        <f>IF(
       ( 1 - ( data[[#This Row],[Progress %]] + data[[#This Row],[Potential %]] ) ) &lt;= 0,
       0,
       1 - ( data[[#This Row],[Progress %]] + data[[#This Row],[Potential %]] )
    )</f>
        <v>3.7500000000000089E-2</v>
      </c>
      <c r="L151">
        <f xml:space="preserve"> data[[#This Row],[Lead sales]] / data[[#This Row],[Sales cuota]]</f>
        <v>7.4999999999999997E-2</v>
      </c>
    </row>
    <row r="152" spans="4:12">
      <c r="D152">
        <f t="shared" si="1"/>
        <v>13</v>
      </c>
      <c r="E152" t="s">
        <v>9</v>
      </c>
      <c r="F152">
        <f t="shared" si="2"/>
        <v>227</v>
      </c>
      <c r="G152">
        <v>49</v>
      </c>
      <c r="H152">
        <f>320</f>
        <v>320</v>
      </c>
      <c r="I152">
        <f>SUM( data[[#This Row],[Sales made]], data[[#This Row],[Lead sales]] )</f>
        <v>276</v>
      </c>
      <c r="J152">
        <f xml:space="preserve"> data[[#This Row],[Sales made]] / data[[#This Row],[Sales cuota]]</f>
        <v>0.70937499999999998</v>
      </c>
      <c r="K152">
        <f>IF(
       ( 1 - ( data[[#This Row],[Progress %]] + data[[#This Row],[Potential %]] ) ) &lt;= 0,
       0,
       1 - ( data[[#This Row],[Progress %]] + data[[#This Row],[Potential %]] )
    )</f>
        <v>0.13749999999999996</v>
      </c>
      <c r="L152">
        <f xml:space="preserve"> data[[#This Row],[Lead sales]] / data[[#This Row],[Sales cuota]]</f>
        <v>0.15312500000000001</v>
      </c>
    </row>
    <row r="153" spans="4:12">
      <c r="D153">
        <f t="shared" si="1"/>
        <v>13</v>
      </c>
      <c r="E153" t="s">
        <v>10</v>
      </c>
      <c r="F153">
        <f t="shared" si="2"/>
        <v>231</v>
      </c>
      <c r="G153">
        <v>10</v>
      </c>
      <c r="H153">
        <f>320</f>
        <v>320</v>
      </c>
      <c r="I153">
        <f>SUM( data[[#This Row],[Sales made]], data[[#This Row],[Lead sales]] )</f>
        <v>241</v>
      </c>
      <c r="J153">
        <f xml:space="preserve"> data[[#This Row],[Sales made]] / data[[#This Row],[Sales cuota]]</f>
        <v>0.72187500000000004</v>
      </c>
      <c r="K153">
        <f>IF(
       ( 1 - ( data[[#This Row],[Progress %]] + data[[#This Row],[Potential %]] ) ) &lt;= 0,
       0,
       1 - ( data[[#This Row],[Progress %]] + data[[#This Row],[Potential %]] )
    )</f>
        <v>0.24687499999999996</v>
      </c>
      <c r="L153">
        <f xml:space="preserve"> data[[#This Row],[Lead sales]] / data[[#This Row],[Sales cuota]]</f>
        <v>3.125E-2</v>
      </c>
    </row>
    <row r="154" spans="4:12">
      <c r="D154">
        <f t="shared" si="1"/>
        <v>13</v>
      </c>
      <c r="E154" t="s">
        <v>1</v>
      </c>
      <c r="F154">
        <f t="shared" si="2"/>
        <v>291</v>
      </c>
      <c r="G154">
        <v>19</v>
      </c>
      <c r="H154">
        <f>320</f>
        <v>320</v>
      </c>
      <c r="I154">
        <f>SUM( data[[#This Row],[Sales made]], data[[#This Row],[Lead sales]] )</f>
        <v>310</v>
      </c>
      <c r="J154">
        <f xml:space="preserve"> data[[#This Row],[Sales made]] / data[[#This Row],[Sales cuota]]</f>
        <v>0.90937500000000004</v>
      </c>
      <c r="K154">
        <f>IF(
       ( 1 - ( data[[#This Row],[Progress %]] + data[[#This Row],[Potential %]] ) ) &lt;= 0,
       0,
       1 - ( data[[#This Row],[Progress %]] + data[[#This Row],[Potential %]] )
    )</f>
        <v>3.125E-2</v>
      </c>
      <c r="L154">
        <f xml:space="preserve"> data[[#This Row],[Lead sales]] / data[[#This Row],[Sales cuota]]</f>
        <v>5.9374999999999997E-2</v>
      </c>
    </row>
    <row r="155" spans="4:12">
      <c r="D155">
        <f t="shared" ref="D155:D159" si="3">D141+1</f>
        <v>13</v>
      </c>
      <c r="E155" t="s">
        <v>7</v>
      </c>
      <c r="F155">
        <f t="shared" ref="F155:F159" si="4">F141+G141</f>
        <v>343</v>
      </c>
      <c r="G155">
        <v>0</v>
      </c>
      <c r="H155">
        <f>320</f>
        <v>320</v>
      </c>
      <c r="I155">
        <f>SUM( data[[#This Row],[Sales made]], data[[#This Row],[Lead sales]] )</f>
        <v>343</v>
      </c>
      <c r="J155">
        <f xml:space="preserve"> data[[#This Row],[Sales made]] / data[[#This Row],[Sales cuota]]</f>
        <v>1.0718749999999999</v>
      </c>
      <c r="K155">
        <f>IF(
       ( 1 - ( data[[#This Row],[Progress %]] + data[[#This Row],[Potential %]] ) ) &lt;= 0,
       0,
       1 - ( data[[#This Row],[Progress %]] + data[[#This Row],[Potential %]] )
    )</f>
        <v>0</v>
      </c>
      <c r="L155">
        <f xml:space="preserve"> data[[#This Row],[Lead sales]] / data[[#This Row],[Sales cuota]]</f>
        <v>0</v>
      </c>
    </row>
    <row r="156" spans="4:12">
      <c r="D156">
        <f t="shared" si="3"/>
        <v>13</v>
      </c>
      <c r="E156" t="s">
        <v>11</v>
      </c>
      <c r="F156">
        <f t="shared" si="4"/>
        <v>332</v>
      </c>
      <c r="G156">
        <v>0</v>
      </c>
      <c r="H156">
        <f>320</f>
        <v>320</v>
      </c>
      <c r="I156">
        <f>SUM( data[[#This Row],[Sales made]], data[[#This Row],[Lead sales]] )</f>
        <v>332</v>
      </c>
      <c r="J156">
        <f xml:space="preserve"> data[[#This Row],[Sales made]] / data[[#This Row],[Sales cuota]]</f>
        <v>1.0375000000000001</v>
      </c>
      <c r="K156">
        <f>IF(
       ( 1 - ( data[[#This Row],[Progress %]] + data[[#This Row],[Potential %]] ) ) &lt;= 0,
       0,
       1 - ( data[[#This Row],[Progress %]] + data[[#This Row],[Potential %]] )
    )</f>
        <v>0</v>
      </c>
      <c r="L156">
        <f xml:space="preserve"> data[[#This Row],[Lead sales]] / data[[#This Row],[Sales cuota]]</f>
        <v>0</v>
      </c>
    </row>
    <row r="157" spans="4:12">
      <c r="D157">
        <f t="shared" si="3"/>
        <v>13</v>
      </c>
      <c r="E157" t="s">
        <v>14</v>
      </c>
      <c r="F157">
        <f t="shared" si="4"/>
        <v>335</v>
      </c>
      <c r="G157">
        <v>0</v>
      </c>
      <c r="H157">
        <f>320</f>
        <v>320</v>
      </c>
      <c r="I157">
        <f>SUM( data[[#This Row],[Sales made]], data[[#This Row],[Lead sales]] )</f>
        <v>335</v>
      </c>
      <c r="J157">
        <f xml:space="preserve"> data[[#This Row],[Sales made]] / data[[#This Row],[Sales cuota]]</f>
        <v>1.046875</v>
      </c>
      <c r="K157">
        <f>IF(
       ( 1 - ( data[[#This Row],[Progress %]] + data[[#This Row],[Potential %]] ) ) &lt;= 0,
       0,
       1 - ( data[[#This Row],[Progress %]] + data[[#This Row],[Potential %]] )
    )</f>
        <v>0</v>
      </c>
      <c r="L157">
        <f xml:space="preserve"> data[[#This Row],[Lead sales]] / data[[#This Row],[Sales cuota]]</f>
        <v>0</v>
      </c>
    </row>
    <row r="158" spans="4:12">
      <c r="D158">
        <f t="shared" si="3"/>
        <v>13</v>
      </c>
      <c r="E158" t="s">
        <v>8</v>
      </c>
      <c r="F158">
        <f t="shared" si="4"/>
        <v>328</v>
      </c>
      <c r="G158">
        <v>13</v>
      </c>
      <c r="H158">
        <f>320</f>
        <v>320</v>
      </c>
      <c r="I158">
        <f>SUM( data[[#This Row],[Sales made]], data[[#This Row],[Lead sales]] )</f>
        <v>341</v>
      </c>
      <c r="J158">
        <f xml:space="preserve"> data[[#This Row],[Sales made]] / data[[#This Row],[Sales cuota]]</f>
        <v>1.0249999999999999</v>
      </c>
      <c r="K158">
        <f>IF(
       ( 1 - ( data[[#This Row],[Progress %]] + data[[#This Row],[Potential %]] ) ) &lt;= 0,
       0,
       1 - ( data[[#This Row],[Progress %]] + data[[#This Row],[Potential %]] )
    )</f>
        <v>0</v>
      </c>
      <c r="L158">
        <f xml:space="preserve"> data[[#This Row],[Lead sales]] / data[[#This Row],[Sales cuota]]</f>
        <v>4.0625000000000001E-2</v>
      </c>
    </row>
    <row r="159" spans="4:12">
      <c r="D159">
        <f t="shared" si="3"/>
        <v>13</v>
      </c>
      <c r="E159" t="s">
        <v>3</v>
      </c>
      <c r="F159">
        <f t="shared" si="4"/>
        <v>366</v>
      </c>
      <c r="G159">
        <v>0</v>
      </c>
      <c r="H159">
        <f>320</f>
        <v>320</v>
      </c>
      <c r="I159">
        <f>SUM( data[[#This Row],[Sales made]], data[[#This Row],[Lead sales]] )</f>
        <v>366</v>
      </c>
      <c r="J159">
        <f xml:space="preserve"> data[[#This Row],[Sales made]] / data[[#This Row],[Sales cuota]]</f>
        <v>1.14375</v>
      </c>
      <c r="K159">
        <f>IF(
       ( 1 - ( data[[#This Row],[Progress %]] + data[[#This Row],[Potential %]] ) ) &lt;= 0,
       0,
       1 - ( data[[#This Row],[Progress %]] + data[[#This Row],[Potential %]] )
    )</f>
        <v>0</v>
      </c>
      <c r="L159">
        <f xml:space="preserve"> data[[#This Row],[Lead sales]] / data[[#This Row],[Sales cuota]]</f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Scroll Bar 2">
              <controlPr defaultSize="0" autoPict="0">
                <anchor moveWithCells="1">
                  <from>
                    <xdr:col>13</xdr:col>
                    <xdr:colOff>586740</xdr:colOff>
                    <xdr:row>20</xdr:row>
                    <xdr:rowOff>15240</xdr:rowOff>
                  </from>
                  <to>
                    <xdr:col>20</xdr:col>
                    <xdr:colOff>68580</xdr:colOff>
                    <xdr:row>21</xdr:row>
                    <xdr:rowOff>15240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2351-F5AA-4B08-BDBA-85189F491450}">
  <dimension ref="A1:L34"/>
  <sheetViews>
    <sheetView showGridLines="0" tabSelected="1" zoomScale="80" zoomScaleNormal="80" workbookViewId="0"/>
  </sheetViews>
  <sheetFormatPr defaultColWidth="0" defaultRowHeight="14.4" customHeight="1" zeroHeight="1"/>
  <cols>
    <col min="1" max="2" width="14.86328125" style="8" customWidth="1"/>
    <col min="3" max="3" width="8.73046875" style="8" customWidth="1"/>
    <col min="4" max="12" width="14.86328125" style="8" customWidth="1"/>
    <col min="13" max="16384" width="14.86328125" style="8" hidden="1"/>
  </cols>
  <sheetData>
    <row r="1" ht="14.4" customHeight="1"/>
    <row r="2" ht="14.4" customHeight="1"/>
    <row r="3" ht="14.4" customHeight="1"/>
    <row r="4"/>
    <row r="5"/>
    <row r="6"/>
    <row r="7"/>
    <row r="8"/>
    <row r="9"/>
    <row r="10"/>
    <row r="11"/>
    <row r="12"/>
    <row r="13"/>
    <row r="14"/>
    <row r="15"/>
    <row r="16"/>
    <row r="17" spans="6:7"/>
    <row r="18" spans="6:7"/>
    <row r="19" spans="6:7"/>
    <row r="20" spans="6:7"/>
    <row r="21" spans="6:7"/>
    <row r="22" spans="6:7"/>
    <row r="23" spans="6:7"/>
    <row r="24" spans="6:7"/>
    <row r="25" spans="6:7"/>
    <row r="26" spans="6:7"/>
    <row r="27" spans="6:7"/>
    <row r="28" spans="6:7"/>
    <row r="29" spans="6:7">
      <c r="F29" s="10" t="s">
        <v>33</v>
      </c>
      <c r="G29" s="13" t="s">
        <v>32</v>
      </c>
    </row>
    <row r="30" spans="6:7">
      <c r="F30" s="10"/>
      <c r="G30" s="13"/>
    </row>
    <row r="31" spans="6:7">
      <c r="F31" s="10"/>
      <c r="G31" s="12"/>
    </row>
    <row r="32" spans="6:7">
      <c r="F32" s="10"/>
      <c r="G32" s="11"/>
    </row>
    <row r="33" spans="6:7">
      <c r="F33" s="10"/>
      <c r="G33" s="9"/>
    </row>
    <row r="34" spans="6:7"/>
  </sheetData>
  <hyperlinks>
    <hyperlink ref="G29" r:id="rId1" display="https://www.linkedin.com/in/ca-bc" xr:uid="{86A0C40D-8D28-4B5E-8244-EE460025B2B6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thank you!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cabc</dc:creator>
  <cp:lastModifiedBy>Carlos Barboza</cp:lastModifiedBy>
  <dcterms:created xsi:type="dcterms:W3CDTF">2020-08-02T14:24:34Z</dcterms:created>
  <dcterms:modified xsi:type="dcterms:W3CDTF">2023-01-22T21:34:26Z</dcterms:modified>
</cp:coreProperties>
</file>