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AAAC903B-2B21-40C8-9DA6-0D37532FF17C}" xr6:coauthVersionLast="47" xr6:coauthVersionMax="47" xr10:uidLastSave="{00000000-0000-0000-0000-000000000000}"/>
  <bookViews>
    <workbookView xWindow="-96" yWindow="-96" windowWidth="23232" windowHeight="13872" activeTab="1" xr2:uid="{00000000-000D-0000-FFFF-FFFF00000000}"/>
  </bookViews>
  <sheets>
    <sheet name="example" sheetId="3" r:id="rId1"/>
    <sheet name="thank you!" sheetId="5" r:id="rId2"/>
  </sheets>
  <definedNames>
    <definedName name="_02_presidency_slicer">#N/A</definedName>
    <definedName name="_03_number_US_troops">_xlfn.ANCHORARRAY(example!$BO$8)</definedName>
    <definedName name="_04_military_expenditure">_xlfn.ANCHORARRAY(example!$BP$8)</definedName>
    <definedName name="_05_year">_xlfn.ANCHORARRAY(example!$BE$8)</definedName>
    <definedName name="_06_P1">_xlfn.ANCHORARRAY(example!$BF$8)</definedName>
    <definedName name="_07_P2">_xlfn.ANCHORARRAY(example!$BG$8)</definedName>
    <definedName name="_08_P3">_xlfn.ANCHORARRAY(example!$BH$8)</definedName>
    <definedName name="_09_P4">_xlfn.ANCHORARRAY(example!$BI$8)</definedName>
    <definedName name="_10_P5">_xlfn.ANCHORARRAY(example!$BJ$8)</definedName>
    <definedName name="_11_photo_Y1">_xlfn.ANCHORARRAY(example!$BL$8)</definedName>
    <definedName name="_12_photo_Y2">_xlfn.ANCHORARRAY(example!$BM$8)</definedName>
    <definedName name="_13_Index_1_label">_xlfn.ANCHORARRAY(example!$BQ$8)</definedName>
    <definedName name="_14_Index_2_label">_xlfn.ANCHORARRAY(example!$BR$8)</definedName>
    <definedName name="_15_Index_1_label_2">_xlfn.ANCHORARRAY(example!$BS$8)</definedName>
    <definedName name="_16_Index_2_label_2">_xlfn.ANCHORARRAY(example!$BT$8)</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3" i="3" l="1"/>
  <c r="BD8" i="3" a="1"/>
  <c r="BD8" i="3" s="1"/>
  <c r="BC8" i="3" a="1"/>
  <c r="BC8" i="3" s="1"/>
  <c r="BB8" i="3" a="1"/>
  <c r="BB8" i="3" s="1"/>
  <c r="BA8" i="3" a="1"/>
  <c r="BA8" i="3" s="1"/>
  <c r="T8" i="3"/>
  <c r="T9" i="3"/>
  <c r="T11" i="3"/>
  <c r="T12" i="3"/>
  <c r="T13" i="3"/>
  <c r="T14" i="3"/>
  <c r="T15" i="3"/>
  <c r="T16" i="3"/>
  <c r="T17" i="3"/>
  <c r="T19" i="3"/>
  <c r="T20" i="3"/>
  <c r="T21" i="3"/>
  <c r="T22" i="3"/>
  <c r="T23" i="3"/>
  <c r="T24" i="3"/>
  <c r="T25" i="3"/>
  <c r="T27" i="3"/>
  <c r="T28" i="3"/>
  <c r="T29" i="3"/>
  <c r="T30" i="3"/>
  <c r="T31" i="3"/>
  <c r="T32" i="3"/>
  <c r="T33" i="3"/>
  <c r="T35" i="3"/>
  <c r="T36" i="3"/>
  <c r="S8" i="3"/>
  <c r="S9" i="3"/>
  <c r="S11" i="3"/>
  <c r="S12" i="3"/>
  <c r="S13" i="3"/>
  <c r="S14" i="3"/>
  <c r="S15" i="3"/>
  <c r="S16" i="3"/>
  <c r="S17" i="3"/>
  <c r="S19" i="3"/>
  <c r="S20" i="3"/>
  <c r="S21" i="3"/>
  <c r="S22" i="3"/>
  <c r="S23" i="3"/>
  <c r="S24" i="3"/>
  <c r="S25" i="3"/>
  <c r="S27" i="3"/>
  <c r="S28" i="3"/>
  <c r="S29" i="3"/>
  <c r="S30" i="3"/>
  <c r="S31" i="3"/>
  <c r="S32" i="3"/>
  <c r="S33" i="3"/>
  <c r="S35" i="3"/>
  <c r="S36" i="3"/>
  <c r="R8" i="3"/>
  <c r="R9" i="3"/>
  <c r="R10" i="3"/>
  <c r="T10" i="3" s="1"/>
  <c r="R11" i="3"/>
  <c r="R12" i="3"/>
  <c r="R13" i="3"/>
  <c r="R14" i="3"/>
  <c r="R15" i="3"/>
  <c r="R16" i="3"/>
  <c r="R17" i="3"/>
  <c r="R18" i="3"/>
  <c r="T18" i="3" s="1"/>
  <c r="R19" i="3"/>
  <c r="R20" i="3"/>
  <c r="R21" i="3"/>
  <c r="R22" i="3"/>
  <c r="R23" i="3"/>
  <c r="R24" i="3"/>
  <c r="R25" i="3"/>
  <c r="R26" i="3"/>
  <c r="T26" i="3" s="1"/>
  <c r="R27" i="3"/>
  <c r="R28" i="3"/>
  <c r="R29" i="3"/>
  <c r="R30" i="3"/>
  <c r="R31" i="3"/>
  <c r="R32" i="3"/>
  <c r="R33" i="3"/>
  <c r="R34" i="3"/>
  <c r="T34" i="3" s="1"/>
  <c r="R35" i="3"/>
  <c r="R36" i="3"/>
  <c r="R37" i="3"/>
  <c r="T37" i="3" s="1"/>
  <c r="Q8" i="3"/>
  <c r="Q9" i="3"/>
  <c r="Q10" i="3"/>
  <c r="S10" i="3" s="1"/>
  <c r="Q11" i="3"/>
  <c r="Q12" i="3"/>
  <c r="Q13" i="3"/>
  <c r="Q14" i="3"/>
  <c r="Q15" i="3"/>
  <c r="Q16" i="3"/>
  <c r="Q17" i="3"/>
  <c r="Q18" i="3"/>
  <c r="S18" i="3" s="1"/>
  <c r="Q19" i="3"/>
  <c r="Q20" i="3"/>
  <c r="Q21" i="3"/>
  <c r="Q22" i="3"/>
  <c r="Q23" i="3"/>
  <c r="Q24" i="3"/>
  <c r="Q25" i="3"/>
  <c r="Q26" i="3"/>
  <c r="S26" i="3" s="1"/>
  <c r="Q27" i="3"/>
  <c r="Q28" i="3"/>
  <c r="Q29" i="3"/>
  <c r="Q30" i="3"/>
  <c r="Q31" i="3"/>
  <c r="Q32" i="3"/>
  <c r="Q33" i="3"/>
  <c r="Q34" i="3"/>
  <c r="S34" i="3" s="1"/>
  <c r="Q35" i="3"/>
  <c r="Q36" i="3"/>
  <c r="Q37" i="3"/>
  <c r="S37" i="3" s="1"/>
  <c r="M8" i="3"/>
  <c r="N8" i="3" s="1"/>
  <c r="M9" i="3"/>
  <c r="N9" i="3" s="1"/>
  <c r="M10" i="3"/>
  <c r="N10" i="3" s="1"/>
  <c r="M11" i="3"/>
  <c r="N11" i="3" s="1"/>
  <c r="M12" i="3"/>
  <c r="N12" i="3" s="1"/>
  <c r="M13" i="3"/>
  <c r="N13" i="3" s="1"/>
  <c r="M14" i="3"/>
  <c r="N14" i="3" s="1"/>
  <c r="M15" i="3"/>
  <c r="N15" i="3" s="1"/>
  <c r="M16" i="3"/>
  <c r="N16" i="3" s="1"/>
  <c r="M17" i="3"/>
  <c r="N17" i="3" s="1"/>
  <c r="M18" i="3"/>
  <c r="N18" i="3" s="1"/>
  <c r="M19" i="3"/>
  <c r="N19" i="3" s="1"/>
  <c r="M20" i="3"/>
  <c r="N20" i="3" s="1"/>
  <c r="M21" i="3"/>
  <c r="N21" i="3" s="1"/>
  <c r="M22" i="3"/>
  <c r="N22" i="3" s="1"/>
  <c r="M23" i="3"/>
  <c r="N23" i="3" s="1"/>
  <c r="M24" i="3"/>
  <c r="N24" i="3" s="1"/>
  <c r="M25" i="3"/>
  <c r="N25" i="3" s="1"/>
  <c r="M26" i="3"/>
  <c r="N26" i="3" s="1"/>
  <c r="M27" i="3"/>
  <c r="N27" i="3" s="1"/>
  <c r="M28" i="3"/>
  <c r="N28" i="3" s="1"/>
  <c r="M29" i="3"/>
  <c r="N29" i="3" s="1"/>
  <c r="M30" i="3"/>
  <c r="N30" i="3" s="1"/>
  <c r="M31" i="3"/>
  <c r="N31" i="3" s="1"/>
  <c r="M32" i="3"/>
  <c r="N32" i="3" s="1"/>
  <c r="M33" i="3"/>
  <c r="N33" i="3" s="1"/>
  <c r="M34" i="3"/>
  <c r="N34" i="3" s="1"/>
  <c r="M35" i="3"/>
  <c r="N35" i="3" s="1"/>
  <c r="M36" i="3"/>
  <c r="N36" i="3" s="1"/>
  <c r="M37" i="3"/>
  <c r="N37" i="3" s="1"/>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G8" i="3"/>
  <c r="K8" i="3" s="1"/>
  <c r="G9" i="3"/>
  <c r="I9" i="3" s="1"/>
  <c r="G10" i="3"/>
  <c r="J10" i="3" s="1"/>
  <c r="G11" i="3"/>
  <c r="I11" i="3" s="1"/>
  <c r="G12" i="3"/>
  <c r="K12" i="3" s="1"/>
  <c r="G13" i="3"/>
  <c r="I13" i="3" s="1"/>
  <c r="G14" i="3"/>
  <c r="J14" i="3" s="1"/>
  <c r="G15" i="3"/>
  <c r="J15" i="3" s="1"/>
  <c r="G16" i="3"/>
  <c r="K16" i="3" s="1"/>
  <c r="G17" i="3"/>
  <c r="I17" i="3" s="1"/>
  <c r="G18" i="3"/>
  <c r="J18" i="3" s="1"/>
  <c r="G19" i="3"/>
  <c r="K19" i="3" s="1"/>
  <c r="G20" i="3"/>
  <c r="I20" i="3" s="1"/>
  <c r="G21" i="3"/>
  <c r="I21" i="3" s="1"/>
  <c r="G22" i="3"/>
  <c r="J22" i="3" s="1"/>
  <c r="G23" i="3"/>
  <c r="I23" i="3" s="1"/>
  <c r="G24" i="3"/>
  <c r="I24" i="3" s="1"/>
  <c r="G25" i="3"/>
  <c r="I25" i="3" s="1"/>
  <c r="G26" i="3"/>
  <c r="J26" i="3" s="1"/>
  <c r="G27" i="3"/>
  <c r="K27" i="3" s="1"/>
  <c r="G28" i="3"/>
  <c r="I28" i="3" s="1"/>
  <c r="G29" i="3"/>
  <c r="I29" i="3" s="1"/>
  <c r="G30" i="3"/>
  <c r="J30" i="3" s="1"/>
  <c r="G31" i="3"/>
  <c r="I31" i="3" s="1"/>
  <c r="G32" i="3"/>
  <c r="I32" i="3" s="1"/>
  <c r="G33" i="3"/>
  <c r="I33" i="3" s="1"/>
  <c r="G34" i="3"/>
  <c r="J34" i="3" s="1"/>
  <c r="G35" i="3"/>
  <c r="J35" i="3" s="1"/>
  <c r="G36" i="3"/>
  <c r="I36" i="3" s="1"/>
  <c r="G37" i="3"/>
  <c r="I37" i="3" s="1"/>
  <c r="I26" i="3" l="1"/>
  <c r="H24" i="3"/>
  <c r="H12" i="3"/>
  <c r="H13" i="3"/>
  <c r="I15" i="3"/>
  <c r="BK8" i="3" a="1"/>
  <c r="BK8" i="3" s="1"/>
  <c r="BL8" i="3" s="1" a="1"/>
  <c r="BL8" i="3" s="1"/>
  <c r="BJ8" i="3" a="1"/>
  <c r="BJ8" i="3" s="1"/>
  <c r="H20" i="3"/>
  <c r="H36" i="3"/>
  <c r="H8" i="3"/>
  <c r="I12" i="3"/>
  <c r="H32" i="3"/>
  <c r="H16" i="3"/>
  <c r="I8" i="3"/>
  <c r="H28" i="3"/>
  <c r="I16" i="3"/>
  <c r="H30" i="3"/>
  <c r="H10" i="3"/>
  <c r="H29" i="3"/>
  <c r="H14" i="3"/>
  <c r="I22" i="3"/>
  <c r="I14" i="3"/>
  <c r="H34" i="3"/>
  <c r="I34" i="3"/>
  <c r="I18" i="3"/>
  <c r="H22" i="3"/>
  <c r="H26" i="3"/>
  <c r="H18" i="3"/>
  <c r="I30" i="3"/>
  <c r="I10" i="3"/>
  <c r="J13" i="3"/>
  <c r="H33" i="3"/>
  <c r="H17" i="3"/>
  <c r="J25" i="3"/>
  <c r="J9" i="3"/>
  <c r="J29" i="3"/>
  <c r="H37" i="3"/>
  <c r="H21" i="3"/>
  <c r="J37" i="3"/>
  <c r="J21" i="3"/>
  <c r="H25" i="3"/>
  <c r="H9" i="3"/>
  <c r="J33" i="3"/>
  <c r="J17" i="3"/>
  <c r="K35" i="3"/>
  <c r="K23" i="3"/>
  <c r="K15" i="3"/>
  <c r="H35" i="3"/>
  <c r="H31" i="3"/>
  <c r="H27" i="3"/>
  <c r="H23" i="3"/>
  <c r="H19" i="3"/>
  <c r="H15" i="3"/>
  <c r="H11" i="3"/>
  <c r="I35" i="3"/>
  <c r="I27" i="3"/>
  <c r="I19" i="3"/>
  <c r="J36" i="3"/>
  <c r="J32" i="3"/>
  <c r="J28" i="3"/>
  <c r="J24" i="3"/>
  <c r="J20" i="3"/>
  <c r="J16" i="3"/>
  <c r="J12" i="3"/>
  <c r="J8" i="3"/>
  <c r="K34" i="3"/>
  <c r="K30" i="3"/>
  <c r="K26" i="3"/>
  <c r="K22" i="3"/>
  <c r="K18" i="3"/>
  <c r="K14" i="3"/>
  <c r="K10" i="3"/>
  <c r="K31" i="3"/>
  <c r="J31" i="3"/>
  <c r="J27" i="3"/>
  <c r="J23" i="3"/>
  <c r="J19" i="3"/>
  <c r="J11" i="3"/>
  <c r="K37" i="3"/>
  <c r="K33" i="3"/>
  <c r="K29" i="3"/>
  <c r="K25" i="3"/>
  <c r="K21" i="3"/>
  <c r="K17" i="3"/>
  <c r="K13" i="3"/>
  <c r="K9" i="3"/>
  <c r="K11" i="3"/>
  <c r="K36" i="3"/>
  <c r="K32" i="3"/>
  <c r="K28" i="3"/>
  <c r="K24" i="3"/>
  <c r="K20" i="3"/>
  <c r="O35" i="3"/>
  <c r="P35" i="3" s="1"/>
  <c r="O31" i="3"/>
  <c r="P31" i="3" s="1"/>
  <c r="O27" i="3"/>
  <c r="P27" i="3" s="1"/>
  <c r="O23" i="3"/>
  <c r="P23" i="3" s="1"/>
  <c r="O19" i="3"/>
  <c r="P19" i="3" s="1"/>
  <c r="O15" i="3"/>
  <c r="P15" i="3" s="1"/>
  <c r="O11" i="3"/>
  <c r="P11" i="3" s="1"/>
  <c r="O34" i="3"/>
  <c r="P34" i="3" s="1"/>
  <c r="O30" i="3"/>
  <c r="P30" i="3" s="1"/>
  <c r="O26" i="3"/>
  <c r="P26" i="3" s="1"/>
  <c r="O22" i="3"/>
  <c r="P22" i="3" s="1"/>
  <c r="O18" i="3"/>
  <c r="P18" i="3" s="1"/>
  <c r="O14" i="3"/>
  <c r="P14" i="3" s="1"/>
  <c r="O10" i="3"/>
  <c r="P10" i="3" s="1"/>
  <c r="O37" i="3"/>
  <c r="P37" i="3" s="1"/>
  <c r="O33" i="3"/>
  <c r="P33" i="3" s="1"/>
  <c r="O29" i="3"/>
  <c r="P29" i="3" s="1"/>
  <c r="O25" i="3"/>
  <c r="P25" i="3" s="1"/>
  <c r="O21" i="3"/>
  <c r="P21" i="3" s="1"/>
  <c r="O17" i="3"/>
  <c r="P17" i="3" s="1"/>
  <c r="O13" i="3"/>
  <c r="P13" i="3" s="1"/>
  <c r="O9" i="3"/>
  <c r="P9" i="3" s="1"/>
  <c r="O36" i="3"/>
  <c r="P36" i="3" s="1"/>
  <c r="O32" i="3"/>
  <c r="P32" i="3" s="1"/>
  <c r="O28" i="3"/>
  <c r="P28" i="3" s="1"/>
  <c r="O24" i="3"/>
  <c r="P24" i="3" s="1"/>
  <c r="O20" i="3"/>
  <c r="P20" i="3" s="1"/>
  <c r="O16" i="3"/>
  <c r="P16" i="3" s="1"/>
  <c r="O12" i="3"/>
  <c r="P12" i="3" s="1"/>
  <c r="O8" i="3"/>
  <c r="P8" i="3" s="1"/>
  <c r="BM8" i="3" l="1" a="1"/>
  <c r="BM8" i="3" s="1"/>
  <c r="BO8" i="3" a="1"/>
  <c r="BO8" i="3" s="1"/>
  <c r="BP8" i="3" a="1"/>
  <c r="BP8" i="3" s="1"/>
  <c r="BN8" i="3" l="1" a="1"/>
  <c r="BN8" i="3" s="1"/>
  <c r="BP3" i="3" l="1"/>
  <c r="BR8" i="3" l="1" a="1"/>
  <c r="BR8" i="3" s="1"/>
  <c r="BE8" i="3" a="1"/>
  <c r="BE8" i="3" s="1"/>
  <c r="BQ8" i="3" a="1"/>
  <c r="BQ8" i="3" s="1"/>
  <c r="U8" i="3"/>
  <c r="U9" i="3"/>
  <c r="U11" i="3"/>
  <c r="U12" i="3"/>
  <c r="U13" i="3"/>
  <c r="U14" i="3"/>
  <c r="U15" i="3"/>
  <c r="U16" i="3"/>
  <c r="U17" i="3"/>
  <c r="U19" i="3"/>
  <c r="U20" i="3"/>
  <c r="U21" i="3"/>
  <c r="U22" i="3"/>
  <c r="U23" i="3"/>
  <c r="U24" i="3"/>
  <c r="U25" i="3"/>
  <c r="U27" i="3"/>
  <c r="U28" i="3"/>
  <c r="U29" i="3"/>
  <c r="U30" i="3"/>
  <c r="U31" i="3"/>
  <c r="U32" i="3"/>
  <c r="U33" i="3"/>
  <c r="U35" i="3"/>
  <c r="U36" i="3"/>
  <c r="V8" i="3"/>
  <c r="V9" i="3"/>
  <c r="V11" i="3"/>
  <c r="V12" i="3"/>
  <c r="V13" i="3"/>
  <c r="V14" i="3"/>
  <c r="V15" i="3"/>
  <c r="V16" i="3"/>
  <c r="V17" i="3"/>
  <c r="V19" i="3"/>
  <c r="V20" i="3"/>
  <c r="V21" i="3"/>
  <c r="V22" i="3"/>
  <c r="V23" i="3"/>
  <c r="V24" i="3"/>
  <c r="V25" i="3"/>
  <c r="V27" i="3"/>
  <c r="V28" i="3"/>
  <c r="V29" i="3"/>
  <c r="V30" i="3"/>
  <c r="V31" i="3"/>
  <c r="V32" i="3"/>
  <c r="V33" i="3"/>
  <c r="V35" i="3"/>
  <c r="V36" i="3"/>
  <c r="V5" i="3"/>
  <c r="U5" i="3"/>
  <c r="BI8" i="3" l="1" a="1"/>
  <c r="BI8" i="3" s="1"/>
  <c r="BG8" i="3" a="1"/>
  <c r="BG8" i="3" s="1"/>
  <c r="BH8" i="3" a="1"/>
  <c r="BH8" i="3" s="1"/>
  <c r="BF8" i="3" a="1"/>
  <c r="BF8" i="3" s="1"/>
  <c r="V10" i="3"/>
  <c r="V18" i="3"/>
  <c r="V26" i="3"/>
  <c r="V34" i="3"/>
  <c r="V37" i="3"/>
  <c r="U10" i="3"/>
  <c r="U18" i="3"/>
  <c r="U26" i="3"/>
  <c r="U34" i="3"/>
  <c r="U37" i="3"/>
  <c r="BS8" i="3" l="1" a="1"/>
  <c r="BS8" i="3" s="1"/>
  <c r="BT8" i="3" l="1" a="1"/>
  <c r="BT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<sst xmlns="http://schemas.openxmlformats.org/spreadsheetml/2006/main" count="130" uniqueCount="61">
  <si>
    <t>date</t>
  </si>
  <si>
    <t>https://data.worldbank.org/indicator/MS.MIL.XPND.CD?locations=US</t>
  </si>
  <si>
    <t>Presidency</t>
  </si>
  <si>
    <t>Year</t>
  </si>
  <si>
    <t>P1</t>
  </si>
  <si>
    <t>P2</t>
  </si>
  <si>
    <t>P3</t>
  </si>
  <si>
    <t>P4</t>
  </si>
  <si>
    <t>P5</t>
  </si>
  <si>
    <t>Data source:</t>
  </si>
  <si>
    <t>photo_X</t>
  </si>
  <si>
    <t>photo_Y1</t>
  </si>
  <si>
    <t>1. Bush dad</t>
  </si>
  <si>
    <t>2. Clinton</t>
  </si>
  <si>
    <t>3. Bush son</t>
  </si>
  <si>
    <t>4. Obama</t>
  </si>
  <si>
    <t>5. Trump</t>
  </si>
  <si>
    <t>Military Expenditure in US Billions $</t>
  </si>
  <si>
    <t>Number of US Troops</t>
  </si>
  <si>
    <t>LinkedIn:</t>
  </si>
  <si>
    <t>https://www.linkedin.com/in/merod/</t>
  </si>
  <si>
    <t>Chart tittle:</t>
  </si>
  <si>
    <t>photo_Y2</t>
  </si>
  <si>
    <t>photo_label</t>
  </si>
  <si>
    <t xml:space="preserve">  Clinton</t>
  </si>
  <si>
    <t xml:space="preserve">  Obama</t>
  </si>
  <si>
    <t xml:space="preserve"> Trump</t>
  </si>
  <si>
    <t xml:space="preserve">    Bush Jr.</t>
  </si>
  <si>
    <t>Index 1 label</t>
  </si>
  <si>
    <t>Index 2 label</t>
  </si>
  <si>
    <t>Index2</t>
  </si>
  <si>
    <t>Index1</t>
  </si>
  <si>
    <t xml:space="preserve">    Bush Sr.</t>
  </si>
  <si>
    <t>Anual growth % of the number of US troops &amp; military expenditure in US billions $ versus 1989 (base)</t>
  </si>
  <si>
    <t>president</t>
  </si>
  <si>
    <t>w/ spaces</t>
  </si>
  <si>
    <t>***</t>
  </si>
  <si>
    <t>Index 1 label 2</t>
  </si>
  <si>
    <t>Index 2 label 2</t>
  </si>
  <si>
    <t>personalized legends:</t>
  </si>
  <si>
    <t>incrementor:</t>
  </si>
  <si>
    <t>https://data.worldbank.org/indicator/MS.MIL.TOTL.P1?locations=US</t>
  </si>
  <si>
    <t>1989: End of Cold War</t>
  </si>
  <si>
    <t/>
  </si>
  <si>
    <t>1991: Gulf War</t>
  </si>
  <si>
    <t>1992: Clinton is elected President</t>
  </si>
  <si>
    <t>Significant cut in the number of troops, while maintaining budget.</t>
  </si>
  <si>
    <t>2001: September 11 | Afghanistan War</t>
  </si>
  <si>
    <t>2003 Iraq War</t>
  </si>
  <si>
    <t>Significant budget increase and stable number of troops</t>
  </si>
  <si>
    <t>Obama is Elected</t>
  </si>
  <si>
    <t>2008 Financial Crisis</t>
  </si>
  <si>
    <t>2011 End of Iraq War</t>
  </si>
  <si>
    <t>Budget decrease and stable number of troops</t>
  </si>
  <si>
    <t>Trump is elected</t>
  </si>
  <si>
    <t>comment</t>
  </si>
  <si>
    <t>Lookup table w/ spaces to</t>
  </si>
  <si>
    <t>accomodate last names</t>
  </si>
  <si>
    <t>|</t>
  </si>
  <si>
    <t>personalized labels:</t>
  </si>
  <si>
    <t>Only valid numbers from 4 to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</si>
</sst>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8"/>
      <color theme="1"/>
      <name val="Calibri"/>
      <family val="2"/>
      <scheme val="minor"/>
    </font>
    <font>
      <sz val="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8"/>
      <color rgb="FF006100"/>
      <name val="Calibri"/>
      <family val="2"/>
      <scheme val="minor"/>
    </font>
    <font>
      <sz val="8"/>
      <color rgb="FF9C0006"/>
      <name val="Calibri"/>
      <family val="2"/>
      <scheme val="minor"/>
    </font>
    <font>
      <sz val="8"/>
      <color rgb="FF9C5700"/>
      <name val="Calibri"/>
      <family val="2"/>
      <scheme val="minor"/>
    </font>
    <font>
      <sz val="8"/>
      <color rgb="FF3F3F76"/>
      <name val="Calibri"/>
      <family val="2"/>
      <scheme val="minor"/>
    </font>
    <font>
      <b/>
      <sz val="8"/>
      <color rgb="FF3F3F3F"/>
      <name val="Calibri"/>
      <family val="2"/>
      <scheme val="minor"/>
    </font>
    <font>
      <b/>
      <sz val="8"/>
      <color rgb="FFFA7D00"/>
      <name val="Calibri"/>
      <family val="2"/>
      <scheme val="minor"/>
    </font>
    <font>
      <sz val="8"/>
      <color rgb="FFFA7D00"/>
      <name val="Calibri"/>
      <family val="2"/>
      <scheme val="minor"/>
    </font>
    <font>
      <b/>
      <sz val="8"/>
      <color theme="0"/>
      <name val="Calibri"/>
      <family val="2"/>
      <scheme val="minor"/>
    </font>
    <font>
      <sz val="8"/>
      <color rgb="FFFF0000"/>
      <name val="Calibri"/>
      <family val="2"/>
      <scheme val="minor"/>
    </font>
    <font>
      <i/>
      <sz val="8"/>
      <color rgb="FF7F7F7F"/>
      <name val="Calibri"/>
      <family val="2"/>
      <scheme val="minor"/>
    </font>
    <font>
      <b/>
      <sz val="8"/>
      <color theme="1"/>
      <name val="Calibri"/>
      <family val="2"/>
      <scheme val="minor"/>
    </font>
    <font>
      <sz val="8"/>
      <color theme="0"/>
      <name val="Calibri"/>
      <family val="2"/>
      <scheme val="minor"/>
    </font>
    <font>
      <sz val="8"/>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u/>
      <sz val="8"/>
      <color theme="10"/>
      <name val="Calibri"/>
      <family val="2"/>
      <scheme val="minor"/>
    </font>
    <font>
      <sz val="8"/>
      <color theme="1"/>
      <name val="Arial"/>
      <family val="2"/>
    </font>
    <font>
      <i/>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0" fillId="0" borderId="0" applyNumberFormat="0" applyFill="0" applyBorder="0" applyAlignment="0" applyProtection="0"/>
    <xf numFmtId="0" fontId="22" fillId="0" borderId="0" applyNumberFormat="0" applyFill="0" applyBorder="0" applyAlignment="0" applyProtection="0"/>
    <xf numFmtId="0" fontId="23" fillId="0" borderId="0"/>
  </cellStyleXfs>
  <cellXfs count="15">
    <xf numFmtId="0" fontId="0" fillId="0" borderId="0" xfId="0"/>
    <xf numFmtId="14" fontId="0" fillId="0" borderId="0" xfId="0" applyNumberFormat="1"/>
    <xf numFmtId="4" fontId="0" fillId="0" borderId="0" xfId="0" applyNumberFormat="1"/>
    <xf numFmtId="0" fontId="19" fillId="0" borderId="0" xfId="42"/>
    <xf numFmtId="0" fontId="19" fillId="0" borderId="0" xfId="42" applyAlignment="1">
      <alignment horizontal="right"/>
    </xf>
    <xf numFmtId="0" fontId="21" fillId="0" borderId="0" xfId="43" applyFont="1"/>
    <xf numFmtId="0" fontId="22" fillId="0" borderId="0" xfId="44"/>
    <xf numFmtId="0" fontId="20" fillId="0" borderId="0" xfId="43"/>
    <xf numFmtId="0" fontId="19" fillId="0" borderId="0" xfId="42" quotePrefix="1"/>
    <xf numFmtId="0" fontId="0" fillId="0" borderId="0" xfId="0" applyAlignment="1">
      <alignment horizontal="right"/>
    </xf>
    <xf numFmtId="0" fontId="0" fillId="0" borderId="0" xfId="0" applyAlignment="1">
      <alignment horizontal="left"/>
    </xf>
    <xf numFmtId="0" fontId="24" fillId="0" borderId="0" xfId="0" applyFont="1"/>
    <xf numFmtId="0" fontId="16" fillId="0" borderId="0" xfId="0" applyFont="1"/>
    <xf numFmtId="0" fontId="0" fillId="33" borderId="0" xfId="0" applyFill="1" applyAlignment="1">
      <alignment horizontal="center"/>
    </xf>
    <xf numFmtId="0" fontId="24" fillId="0" borderId="0" xfId="0" applyFont="1" applyAlignment="1">
      <alignment horizontal="righ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2" xfId="43" xr:uid="{D2611088-60AC-4B28-B3B8-4391E71FAB61}"/>
    <cellStyle name="Hyperlink 2" xfId="44" xr:uid="{A8C9C71A-77A2-4A0E-A3D4-87B05FA8141F}"/>
    <cellStyle name="Input" xfId="9" builtinId="20" customBuiltin="1"/>
    <cellStyle name="Linked Cell" xfId="12" builtinId="24" customBuiltin="1"/>
    <cellStyle name="Neutral" xfId="8" builtinId="28" customBuiltin="1"/>
    <cellStyle name="Normal" xfId="0" builtinId="0"/>
    <cellStyle name="Normal 2" xfId="42" xr:uid="{9385209C-076F-4D89-BE82-371B0282A14F}"/>
    <cellStyle name="Normal 3" xfId="45" xr:uid="{6CD33918-B66E-4175-9E49-7FE46E83BC7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164" formatCode="d/m/yyyy"/>
    </dxf>
    <dxf>
      <font>
        <b/>
        <color theme="1"/>
      </font>
      <border>
        <bottom style="thin">
          <color theme="6"/>
        </bottom>
        <vertical/>
        <horizontal/>
      </border>
    </dxf>
    <dxf>
      <font>
        <sz val="8"/>
        <color theme="1"/>
        <name val="Arial Nova Light"/>
        <family val="2"/>
        <scheme val="none"/>
      </font>
      <border diagonalUp="0" diagonalDown="0">
        <left/>
        <right/>
        <top/>
        <bottom/>
        <vertical/>
        <horizontal/>
      </border>
    </dxf>
  </dxfs>
  <tableStyles count="1" defaultTableStyle="TableStyleMedium2" defaultPivotStyle="PivotStyleLight16">
    <tableStyle name="xlorla" pivot="0" table="0" count="10" xr9:uid="{D7CAC066-AB5D-4928-832F-72D49E260224}">
      <tableStyleElement type="wholeTable" dxfId="19"/>
      <tableStyleElement type="headerRow" dxfId="18"/>
    </tableStyle>
  </tableStyles>
  <colors>
    <mruColors>
      <color rgb="FFF2F2F2"/>
      <color rgb="FFD9D9D9"/>
      <color rgb="FF4472C4"/>
      <color rgb="FFFF0000"/>
      <color rgb="FF0000FF"/>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UserShapes" Target="../drawings/drawing2.xml"/><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UserShapes" Target="../drawings/drawing3.xml"/><Relationship Id="rId5" Type="http://schemas.openxmlformats.org/officeDocument/2006/relationships/image" Target="../media/image5.png"/><Relationship Id="rId4" Type="http://schemas.openxmlformats.org/officeDocument/2006/relationships/image" Target="../media/image4.png"/></Relationships>
</file>

<file path=xl/charts/_rels/chart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charts/_rels/chart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UserShapes" Target="../drawings/drawing4.xml"/><Relationship Id="rId5" Type="http://schemas.openxmlformats.org/officeDocument/2006/relationships/image" Target="../media/image5.png"/><Relationship Id="rId4" Type="http://schemas.openxmlformats.org/officeDocument/2006/relationships/image" Target="../media/image4.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90538769580091E-2"/>
          <c:y val="0.12670750493537705"/>
          <c:w val="0.80311620138391793"/>
          <c:h val="0.76754848415032473"/>
        </c:manualLayout>
      </c:layout>
      <c:areaChart>
        <c:grouping val="standard"/>
        <c:varyColors val="0"/>
        <c:ser>
          <c:idx val="1"/>
          <c:order val="1"/>
          <c:tx>
            <c:strRef>
              <c:f>example!$H$7</c:f>
              <c:strCache>
                <c:ptCount val="1"/>
                <c:pt idx="0">
                  <c:v>P1</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example!$H$8:$H$37</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474E-4DBB-9BBD-FB066FC073E7}"/>
            </c:ext>
          </c:extLst>
        </c:ser>
        <c:ser>
          <c:idx val="2"/>
          <c:order val="2"/>
          <c:tx>
            <c:strRef>
              <c:f>example!$I$7</c:f>
              <c:strCache>
                <c:ptCount val="1"/>
                <c:pt idx="0">
                  <c:v>P2</c:v>
                </c:pt>
              </c:strCache>
            </c:strRef>
          </c:tx>
          <c:spPr>
            <a:solidFill>
              <a:srgbClr val="4472C4">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example!$I$8:$I$37</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4-474E-4DBB-9BBD-FB066FC073E7}"/>
            </c:ext>
          </c:extLst>
        </c:ser>
        <c:ser>
          <c:idx val="3"/>
          <c:order val="3"/>
          <c:tx>
            <c:strRef>
              <c:f>example!$J$7</c:f>
              <c:strCache>
                <c:ptCount val="1"/>
                <c:pt idx="0">
                  <c:v>P3</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example!$J$8:$J$37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5-474E-4DBB-9BBD-FB066FC073E7}"/>
            </c:ext>
          </c:extLst>
        </c:ser>
        <c:ser>
          <c:idx val="4"/>
          <c:order val="4"/>
          <c:tx>
            <c:strRef>
              <c:f>example!$K$7</c:f>
              <c:strCache>
                <c:ptCount val="1"/>
                <c:pt idx="0">
                  <c:v>P4</c:v>
                </c:pt>
              </c:strCache>
            </c:strRef>
          </c:tx>
          <c:spPr>
            <a:solidFill>
              <a:srgbClr val="4472C4">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example!$K$8:$K$37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6-474E-4DBB-9BBD-FB066FC073E7}"/>
            </c:ext>
          </c:extLst>
        </c:ser>
        <c:ser>
          <c:idx val="5"/>
          <c:order val="5"/>
          <c:tx>
            <c:strRef>
              <c:f>example!$L$7</c:f>
              <c:strCache>
                <c:ptCount val="1"/>
                <c:pt idx="0">
                  <c:v>P5</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example!$L$8:$L$37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7-474E-4DBB-9BBD-FB066FC073E7}"/>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example!$C$7</c:f>
              <c:strCache>
                <c:ptCount val="1"/>
                <c:pt idx="0">
                  <c:v>Number of US Troops</c:v>
                </c:pt>
              </c:strCache>
            </c:strRef>
          </c:tx>
          <c:spPr>
            <a:ln w="28575" cap="rnd">
              <a:solidFill>
                <a:schemeClr val="tx1">
                  <a:lumMod val="65000"/>
                  <a:lumOff val="35000"/>
                </a:schemeClr>
              </a:solidFill>
              <a:round/>
            </a:ln>
            <a:effectLst/>
          </c:spPr>
          <c:marker>
            <c:symbol val="none"/>
          </c:marke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example!$Q$8:$Q$37</c:f>
              <c:numCache>
                <c:formatCode>General</c:formatCode>
                <c:ptCount val="30"/>
                <c:pt idx="0">
                  <c:v>0</c:v>
                </c:pt>
                <c:pt idx="1">
                  <c:v>-2.6785714285714302</c:v>
                </c:pt>
                <c:pt idx="2">
                  <c:v>-5.3571428571428603</c:v>
                </c:pt>
                <c:pt idx="3">
                  <c:v>-14.28571428571429</c:v>
                </c:pt>
                <c:pt idx="4">
                  <c:v>-18.75</c:v>
                </c:pt>
                <c:pt idx="5">
                  <c:v>-23.214285714285708</c:v>
                </c:pt>
                <c:pt idx="6">
                  <c:v>-26.982142857142854</c:v>
                </c:pt>
                <c:pt idx="7">
                  <c:v>-29.816964285714288</c:v>
                </c:pt>
                <c:pt idx="8">
                  <c:v>-31.549107142857146</c:v>
                </c:pt>
                <c:pt idx="9">
                  <c:v>-28.839285714285712</c:v>
                </c:pt>
                <c:pt idx="10">
                  <c:v>-29.6875</c:v>
                </c:pt>
                <c:pt idx="11">
                  <c:v>-35.053571428571431</c:v>
                </c:pt>
                <c:pt idx="12">
                  <c:v>-36.575892857142854</c:v>
                </c:pt>
                <c:pt idx="13">
                  <c:v>-34.508928571428577</c:v>
                </c:pt>
                <c:pt idx="14">
                  <c:v>-33.928571428571431</c:v>
                </c:pt>
                <c:pt idx="15">
                  <c:v>-34.241071428571423</c:v>
                </c:pt>
                <c:pt idx="16">
                  <c:v>-30.982142857142858</c:v>
                </c:pt>
                <c:pt idx="17">
                  <c:v>-33.125000000000007</c:v>
                </c:pt>
                <c:pt idx="18">
                  <c:v>-30.580357142857139</c:v>
                </c:pt>
                <c:pt idx="19">
                  <c:v>-31.25</c:v>
                </c:pt>
                <c:pt idx="20">
                  <c:v>-30.178749999999997</c:v>
                </c:pt>
                <c:pt idx="21">
                  <c:v>-29.936741071428575</c:v>
                </c:pt>
                <c:pt idx="22">
                  <c:v>-32.138392857142861</c:v>
                </c:pt>
                <c:pt idx="23">
                  <c:v>-33.383928571428569</c:v>
                </c:pt>
                <c:pt idx="24">
                  <c:v>-36.020089285714285</c:v>
                </c:pt>
                <c:pt idx="25">
                  <c:v>-38.337053571428569</c:v>
                </c:pt>
                <c:pt idx="26">
                  <c:v>-39.852678571428569</c:v>
                </c:pt>
                <c:pt idx="27">
                  <c:v>-39.803571428571431</c:v>
                </c:pt>
                <c:pt idx="28">
                  <c:v>-39.330357142857139</c:v>
                </c:pt>
                <c:pt idx="29">
                  <c:v>-38.401785714285722</c:v>
                </c:pt>
              </c:numCache>
            </c:numRef>
          </c:val>
          <c:smooth val="0"/>
          <c:extLst>
            <c:ext xmlns:c16="http://schemas.microsoft.com/office/drawing/2014/chart" uri="{C3380CC4-5D6E-409C-BE32-E72D297353CC}">
              <c16:uniqueId val="{00000000-FA26-40F6-9E10-C4859A2FBFB1}"/>
            </c:ext>
          </c:extLst>
        </c:ser>
        <c:ser>
          <c:idx val="6"/>
          <c:order val="6"/>
          <c:tx>
            <c:strRef>
              <c:f>example!$N$7</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3-3233-444C-A045-EB9F8211B2B4}"/>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2-3233-444C-A045-EB9F8211B2B4}"/>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4-3233-444C-A045-EB9F8211B2B4}"/>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5-3233-444C-A045-EB9F8211B2B4}"/>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6-3233-444C-A045-EB9F8211B2B4}"/>
              </c:ext>
            </c:extLst>
          </c:dPt>
          <c:val>
            <c:numRef>
              <c:f>example!$N$8:$N$37</c:f>
              <c:numCache>
                <c:formatCode>General</c:formatCode>
                <c:ptCount val="30"/>
                <c:pt idx="0">
                  <c:v>#N/A</c:v>
                </c:pt>
                <c:pt idx="1">
                  <c:v>-84</c:v>
                </c:pt>
                <c:pt idx="2">
                  <c:v>#N/A</c:v>
                </c:pt>
                <c:pt idx="3">
                  <c:v>#N/A</c:v>
                </c:pt>
                <c:pt idx="4">
                  <c:v>-84</c:v>
                </c:pt>
                <c:pt idx="5">
                  <c:v>#N/A</c:v>
                </c:pt>
                <c:pt idx="6">
                  <c:v>#N/A</c:v>
                </c:pt>
                <c:pt idx="7">
                  <c:v>#N/A</c:v>
                </c:pt>
                <c:pt idx="8">
                  <c:v>#N/A</c:v>
                </c:pt>
                <c:pt idx="9">
                  <c:v>#N/A</c:v>
                </c:pt>
                <c:pt idx="10">
                  <c:v>#N/A</c:v>
                </c:pt>
                <c:pt idx="11">
                  <c:v>#N/A</c:v>
                </c:pt>
                <c:pt idx="12">
                  <c:v>-85</c:v>
                </c:pt>
                <c:pt idx="13">
                  <c:v>#N/A</c:v>
                </c:pt>
                <c:pt idx="14">
                  <c:v>#N/A</c:v>
                </c:pt>
                <c:pt idx="15">
                  <c:v>#N/A</c:v>
                </c:pt>
                <c:pt idx="16">
                  <c:v>#N/A</c:v>
                </c:pt>
                <c:pt idx="17">
                  <c:v>#N/A</c:v>
                </c:pt>
                <c:pt idx="18">
                  <c:v>#N/A</c:v>
                </c:pt>
                <c:pt idx="19">
                  <c:v>#N/A</c:v>
                </c:pt>
                <c:pt idx="20">
                  <c:v>-84</c:v>
                </c:pt>
                <c:pt idx="21">
                  <c:v>#N/A</c:v>
                </c:pt>
                <c:pt idx="22">
                  <c:v>#N/A</c:v>
                </c:pt>
                <c:pt idx="23">
                  <c:v>#N/A</c:v>
                </c:pt>
                <c:pt idx="24">
                  <c:v>#N/A</c:v>
                </c:pt>
                <c:pt idx="25">
                  <c:v>#N/A</c:v>
                </c:pt>
                <c:pt idx="26">
                  <c:v>#N/A</c:v>
                </c:pt>
                <c:pt idx="27">
                  <c:v>#N/A</c:v>
                </c:pt>
                <c:pt idx="28">
                  <c:v>-84</c:v>
                </c:pt>
                <c:pt idx="29">
                  <c:v>#N/A</c:v>
                </c:pt>
              </c:numCache>
            </c:numRef>
          </c:val>
          <c:smooth val="0"/>
          <c:extLst>
            <c:ext xmlns:c16="http://schemas.microsoft.com/office/drawing/2014/chart" uri="{C3380CC4-5D6E-409C-BE32-E72D297353CC}">
              <c16:uniqueId val="{00000001-3233-444C-A045-EB9F8211B2B4}"/>
            </c:ext>
          </c:extLst>
        </c:ser>
        <c:ser>
          <c:idx val="7"/>
          <c:order val="7"/>
          <c:tx>
            <c:strRef>
              <c:f>example!$D$7</c:f>
              <c:strCache>
                <c:ptCount val="1"/>
                <c:pt idx="0">
                  <c:v>Military Expenditure in US Billions $</c:v>
                </c:pt>
              </c:strCache>
            </c:strRef>
          </c:tx>
          <c:spPr>
            <a:ln w="28575">
              <a:solidFill>
                <a:schemeClr val="tx1">
                  <a:lumMod val="75000"/>
                  <a:lumOff val="25000"/>
                </a:schemeClr>
              </a:solidFill>
            </a:ln>
          </c:spPr>
          <c:marker>
            <c:symbol val="none"/>
          </c:marker>
          <c:val>
            <c:numRef>
              <c:f>example!$R$8:$R$37</c:f>
              <c:numCache>
                <c:formatCode>General</c:formatCode>
                <c:ptCount val="30"/>
                <c:pt idx="0">
                  <c:v>0</c:v>
                </c:pt>
                <c:pt idx="1">
                  <c:v>1.0136980958167952</c:v>
                </c:pt>
                <c:pt idx="2">
                  <c:v>-6.9885420147436372</c:v>
                </c:pt>
                <c:pt idx="3">
                  <c:v>0.98400317144164973</c:v>
                </c:pt>
                <c:pt idx="4">
                  <c:v>-1.599145645932798</c:v>
                </c:pt>
                <c:pt idx="5">
                  <c:v>-4.282072315728791</c:v>
                </c:pt>
                <c:pt idx="6">
                  <c:v>-8.0820639397803156</c:v>
                </c:pt>
                <c:pt idx="7">
                  <c:v>-10.534145036661558</c:v>
                </c:pt>
                <c:pt idx="8">
                  <c:v>-8.9163450603887853</c:v>
                </c:pt>
                <c:pt idx="9">
                  <c:v>-9.5910876340297708</c:v>
                </c:pt>
                <c:pt idx="10">
                  <c:v>-7.3855661097345209</c:v>
                </c:pt>
                <c:pt idx="11">
                  <c:v>-0.55309709828669229</c:v>
                </c:pt>
                <c:pt idx="12">
                  <c:v>3.087941723618437</c:v>
                </c:pt>
                <c:pt idx="13">
                  <c:v>17.583864616151601</c:v>
                </c:pt>
                <c:pt idx="14">
                  <c:v>36.867921668290002</c:v>
                </c:pt>
                <c:pt idx="15">
                  <c:v>53.168871592215062</c:v>
                </c:pt>
                <c:pt idx="16">
                  <c:v>65.659645405267582</c:v>
                </c:pt>
                <c:pt idx="17">
                  <c:v>73.467850175918144</c:v>
                </c:pt>
                <c:pt idx="18">
                  <c:v>83.177153346680527</c:v>
                </c:pt>
                <c:pt idx="19">
                  <c:v>104.04605014934636</c:v>
                </c:pt>
                <c:pt idx="20">
                  <c:v>119.31977109196738</c:v>
                </c:pt>
                <c:pt idx="21">
                  <c:v>129.28911991739454</c:v>
                </c:pt>
                <c:pt idx="22">
                  <c:v>133.72667318570589</c:v>
                </c:pt>
                <c:pt idx="23">
                  <c:v>125.31231659635651</c:v>
                </c:pt>
                <c:pt idx="24">
                  <c:v>111.02813616760314</c:v>
                </c:pt>
                <c:pt idx="25">
                  <c:v>101.26011301030356</c:v>
                </c:pt>
                <c:pt idx="26">
                  <c:v>96.923110417774794</c:v>
                </c:pt>
                <c:pt idx="27">
                  <c:v>98.795564649215819</c:v>
                </c:pt>
                <c:pt idx="28">
                  <c:v>100.93821781130062</c:v>
                </c:pt>
                <c:pt idx="29">
                  <c:v>112.04172391405271</c:v>
                </c:pt>
              </c:numCache>
            </c:numRef>
          </c:val>
          <c:smooth val="0"/>
          <c:extLst>
            <c:ext xmlns:c16="http://schemas.microsoft.com/office/drawing/2014/chart" uri="{C3380CC4-5D6E-409C-BE32-E72D297353CC}">
              <c16:uniqueId val="{00000006-1577-4E5E-90E6-CEFE62BFECFF}"/>
            </c:ext>
          </c:extLst>
        </c:ser>
        <c:ser>
          <c:idx val="8"/>
          <c:order val="8"/>
          <c:tx>
            <c:strRef>
              <c:f>example!$O$7</c:f>
              <c:strCache>
                <c:ptCount val="1"/>
                <c:pt idx="0">
                  <c:v>photo_Y2</c:v>
                </c:pt>
              </c:strCache>
            </c:strRef>
          </c:tx>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188-41C6-8E1C-CFA848524D38}"/>
                </c:ext>
              </c:extLst>
            </c:dLbl>
            <c:dLbl>
              <c:idx val="1"/>
              <c:tx>
                <c:rich>
                  <a:bodyPr/>
                  <a:lstStyle/>
                  <a:p>
                    <a:fld id="{67DCDB51-E252-4C25-9CC3-497D541352B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188-41C6-8E1C-CFA848524D38}"/>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188-41C6-8E1C-CFA848524D38}"/>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188-41C6-8E1C-CFA848524D38}"/>
                </c:ext>
              </c:extLst>
            </c:dLbl>
            <c:dLbl>
              <c:idx val="4"/>
              <c:tx>
                <c:rich>
                  <a:bodyPr/>
                  <a:lstStyle/>
                  <a:p>
                    <a:fld id="{7A6FC9CF-C581-4182-885B-56CB2F7DC5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188-41C6-8E1C-CFA848524D38}"/>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188-41C6-8E1C-CFA848524D38}"/>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188-41C6-8E1C-CFA848524D38}"/>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188-41C6-8E1C-CFA848524D38}"/>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188-41C6-8E1C-CFA848524D38}"/>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188-41C6-8E1C-CFA848524D38}"/>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188-41C6-8E1C-CFA848524D38}"/>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188-41C6-8E1C-CFA848524D38}"/>
                </c:ext>
              </c:extLst>
            </c:dLbl>
            <c:dLbl>
              <c:idx val="12"/>
              <c:tx>
                <c:rich>
                  <a:bodyPr/>
                  <a:lstStyle/>
                  <a:p>
                    <a:fld id="{A3D77A29-07C8-43C4-AF7E-F4478C7BB53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188-41C6-8E1C-CFA848524D38}"/>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188-41C6-8E1C-CFA848524D38}"/>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188-41C6-8E1C-CFA848524D38}"/>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188-41C6-8E1C-CFA848524D38}"/>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188-41C6-8E1C-CFA848524D38}"/>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188-41C6-8E1C-CFA848524D38}"/>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188-41C6-8E1C-CFA848524D38}"/>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188-41C6-8E1C-CFA848524D38}"/>
                </c:ext>
              </c:extLst>
            </c:dLbl>
            <c:dLbl>
              <c:idx val="20"/>
              <c:tx>
                <c:rich>
                  <a:bodyPr/>
                  <a:lstStyle/>
                  <a:p>
                    <a:fld id="{9F604FA7-DBBB-474D-B291-DB5AB978C86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A188-41C6-8E1C-CFA848524D38}"/>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A188-41C6-8E1C-CFA848524D38}"/>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A188-41C6-8E1C-CFA848524D38}"/>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A188-41C6-8E1C-CFA848524D38}"/>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A188-41C6-8E1C-CFA848524D38}"/>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A188-41C6-8E1C-CFA848524D38}"/>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A188-41C6-8E1C-CFA848524D38}"/>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A188-41C6-8E1C-CFA848524D38}"/>
                </c:ext>
              </c:extLst>
            </c:dLbl>
            <c:dLbl>
              <c:idx val="28"/>
              <c:tx>
                <c:rich>
                  <a:bodyPr/>
                  <a:lstStyle/>
                  <a:p>
                    <a:fld id="{D2B7F436-1392-4870-ABCD-09687831BFF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A188-41C6-8E1C-CFA848524D38}"/>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A188-41C6-8E1C-CFA848524D38}"/>
                </c:ext>
              </c:extLst>
            </c:dLbl>
            <c:spPr>
              <a:noFill/>
              <a:ln>
                <a:noFill/>
              </a:ln>
              <a:effectLst/>
            </c:spPr>
            <c:txPr>
              <a:bodyPr wrap="square" lIns="38100" tIns="19050" rIns="38100" bIns="19050" anchor="ctr" anchorCtr="0">
                <a:spAutoFit/>
              </a:bodyPr>
              <a:lstStyle/>
              <a:p>
                <a:pPr algn="l">
                  <a:defRPr sz="900" b="0"/>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val>
            <c:numRef>
              <c:f>example!$O$8:$O$37</c:f>
              <c:numCache>
                <c:formatCode>General</c:formatCode>
                <c:ptCount val="30"/>
                <c:pt idx="0">
                  <c:v>#N/A</c:v>
                </c:pt>
                <c:pt idx="1">
                  <c:v>-72</c:v>
                </c:pt>
                <c:pt idx="2">
                  <c:v>#N/A</c:v>
                </c:pt>
                <c:pt idx="3">
                  <c:v>#N/A</c:v>
                </c:pt>
                <c:pt idx="4">
                  <c:v>-72</c:v>
                </c:pt>
                <c:pt idx="5">
                  <c:v>#N/A</c:v>
                </c:pt>
                <c:pt idx="6">
                  <c:v>#N/A</c:v>
                </c:pt>
                <c:pt idx="7">
                  <c:v>#N/A</c:v>
                </c:pt>
                <c:pt idx="8">
                  <c:v>#N/A</c:v>
                </c:pt>
                <c:pt idx="9">
                  <c:v>#N/A</c:v>
                </c:pt>
                <c:pt idx="10">
                  <c:v>#N/A</c:v>
                </c:pt>
                <c:pt idx="11">
                  <c:v>#N/A</c:v>
                </c:pt>
                <c:pt idx="12">
                  <c:v>-73</c:v>
                </c:pt>
                <c:pt idx="13">
                  <c:v>#N/A</c:v>
                </c:pt>
                <c:pt idx="14">
                  <c:v>#N/A</c:v>
                </c:pt>
                <c:pt idx="15">
                  <c:v>#N/A</c:v>
                </c:pt>
                <c:pt idx="16">
                  <c:v>#N/A</c:v>
                </c:pt>
                <c:pt idx="17">
                  <c:v>#N/A</c:v>
                </c:pt>
                <c:pt idx="18">
                  <c:v>#N/A</c:v>
                </c:pt>
                <c:pt idx="19">
                  <c:v>#N/A</c:v>
                </c:pt>
                <c:pt idx="20">
                  <c:v>-72</c:v>
                </c:pt>
                <c:pt idx="21">
                  <c:v>#N/A</c:v>
                </c:pt>
                <c:pt idx="22">
                  <c:v>#N/A</c:v>
                </c:pt>
                <c:pt idx="23">
                  <c:v>#N/A</c:v>
                </c:pt>
                <c:pt idx="24">
                  <c:v>#N/A</c:v>
                </c:pt>
                <c:pt idx="25">
                  <c:v>#N/A</c:v>
                </c:pt>
                <c:pt idx="26">
                  <c:v>#N/A</c:v>
                </c:pt>
                <c:pt idx="27">
                  <c:v>#N/A</c:v>
                </c:pt>
                <c:pt idx="28">
                  <c:v>-72</c:v>
                </c:pt>
                <c:pt idx="29">
                  <c:v>#N/A</c:v>
                </c:pt>
              </c:numCache>
            </c:numRef>
          </c:val>
          <c:smooth val="0"/>
          <c:extLst>
            <c:ext xmlns:c15="http://schemas.microsoft.com/office/drawing/2012/chart" uri="{02D57815-91ED-43cb-92C2-25804820EDAC}">
              <c15:datalabelsRange>
                <c15:f>example!$P$8:$P$37</c15:f>
                <c15:dlblRangeCache>
                  <c:ptCount val="30"/>
                  <c:pt idx="0">
                    <c:v>#N/A</c:v>
                  </c:pt>
                  <c:pt idx="1">
                    <c:v>    Bush Sr.</c:v>
                  </c:pt>
                  <c:pt idx="2">
                    <c:v>#N/A</c:v>
                  </c:pt>
                  <c:pt idx="3">
                    <c:v>#N/A</c:v>
                  </c:pt>
                  <c:pt idx="4">
                    <c:v>  Clinton</c:v>
                  </c:pt>
                  <c:pt idx="5">
                    <c:v>#N/A</c:v>
                  </c:pt>
                  <c:pt idx="6">
                    <c:v>#N/A</c:v>
                  </c:pt>
                  <c:pt idx="7">
                    <c:v>#N/A</c:v>
                  </c:pt>
                  <c:pt idx="8">
                    <c:v>#N/A</c:v>
                  </c:pt>
                  <c:pt idx="9">
                    <c:v>#N/A</c:v>
                  </c:pt>
                  <c:pt idx="10">
                    <c:v>#N/A</c:v>
                  </c:pt>
                  <c:pt idx="11">
                    <c:v>#N/A</c:v>
                  </c:pt>
                  <c:pt idx="12">
                    <c:v>    Bush Jr.</c:v>
                  </c:pt>
                  <c:pt idx="13">
                    <c:v>#N/A</c:v>
                  </c:pt>
                  <c:pt idx="14">
                    <c:v>#N/A</c:v>
                  </c:pt>
                  <c:pt idx="15">
                    <c:v>#N/A</c:v>
                  </c:pt>
                  <c:pt idx="16">
                    <c:v>#N/A</c:v>
                  </c:pt>
                  <c:pt idx="17">
                    <c:v>#N/A</c:v>
                  </c:pt>
                  <c:pt idx="18">
                    <c:v>#N/A</c:v>
                  </c:pt>
                  <c:pt idx="19">
                    <c:v>#N/A</c:v>
                  </c:pt>
                  <c:pt idx="20">
                    <c:v>  Obama</c:v>
                  </c:pt>
                  <c:pt idx="21">
                    <c:v>#N/A</c:v>
                  </c:pt>
                  <c:pt idx="22">
                    <c:v>#N/A</c:v>
                  </c:pt>
                  <c:pt idx="23">
                    <c:v>#N/A</c:v>
                  </c:pt>
                  <c:pt idx="24">
                    <c:v>#N/A</c:v>
                  </c:pt>
                  <c:pt idx="25">
                    <c:v>#N/A</c:v>
                  </c:pt>
                  <c:pt idx="26">
                    <c:v>#N/A</c:v>
                  </c:pt>
                  <c:pt idx="27">
                    <c:v>#N/A</c:v>
                  </c:pt>
                  <c:pt idx="28">
                    <c:v> Trump</c:v>
                  </c:pt>
                  <c:pt idx="29">
                    <c:v>#N/A</c:v>
                  </c:pt>
                </c15:dlblRangeCache>
              </c15:datalabelsRange>
            </c:ext>
            <c:ext xmlns:c16="http://schemas.microsoft.com/office/drawing/2014/chart" uri="{C3380CC4-5D6E-409C-BE32-E72D297353CC}">
              <c16:uniqueId val="{00000006-A188-41C6-8E1C-CFA848524D38}"/>
            </c:ext>
          </c:extLst>
        </c:ser>
        <c:ser>
          <c:idx val="9"/>
          <c:order val="9"/>
          <c:tx>
            <c:strRef>
              <c:f>example!$U$5</c:f>
              <c:strCache>
                <c:ptCount val="1"/>
                <c:pt idx="0">
                  <c:v># of troops 
 growth %:</c:v>
                </c:pt>
              </c:strCache>
            </c:strRef>
          </c:tx>
          <c:marker>
            <c:symbol val="circle"/>
            <c:size val="7"/>
            <c:spPr>
              <a:solidFill>
                <a:schemeClr val="bg1"/>
              </a:solidFill>
              <a:ln w="25400">
                <a:solidFill>
                  <a:schemeClr val="tx1">
                    <a:lumMod val="65000"/>
                    <a:lumOff val="3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solidFill>
                      <a:schemeClr val="tx1">
                        <a:lumMod val="65000"/>
                        <a:lumOff val="35000"/>
                      </a:schemeClr>
                    </a:solidFill>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val>
            <c:numRef>
              <c:f>example!$S$8:$S$37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-38.401785714285722</c:v>
                </c:pt>
              </c:numCache>
            </c:numRef>
          </c:val>
          <c:smooth val="0"/>
          <c:extLst>
            <c:ext xmlns:c16="http://schemas.microsoft.com/office/drawing/2014/chart" uri="{C3380CC4-5D6E-409C-BE32-E72D297353CC}">
              <c16:uniqueId val="{00000025-A188-41C6-8E1C-CFA848524D38}"/>
            </c:ext>
          </c:extLst>
        </c:ser>
        <c:ser>
          <c:idx val="10"/>
          <c:order val="10"/>
          <c:tx>
            <c:strRef>
              <c:f>example!$V$5</c:f>
              <c:strCache>
                <c:ptCount val="1"/>
                <c:pt idx="0">
                  <c:v>Military 
expenditure
growth %</c:v>
                </c:pt>
              </c:strCache>
            </c:strRef>
          </c:tx>
          <c:marker>
            <c:symbol val="circle"/>
            <c:size val="7"/>
            <c:spPr>
              <a:solidFill>
                <a:schemeClr val="bg1"/>
              </a:solidFill>
              <a:ln w="25400">
                <a:solidFill>
                  <a:schemeClr val="tx1">
                    <a:lumMod val="75000"/>
                    <a:lumOff val="2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solidFill>
                      <a:schemeClr val="tx1">
                        <a:lumMod val="75000"/>
                        <a:lumOff val="25000"/>
                      </a:schemeClr>
                    </a:solidFill>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val>
            <c:numRef>
              <c:f>example!$T$8:$T$37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112.04172391405271</c:v>
                </c:pt>
              </c:numCache>
            </c:numRef>
          </c:val>
          <c:smooth val="0"/>
          <c:extLst>
            <c:ext xmlns:c16="http://schemas.microsoft.com/office/drawing/2014/chart" uri="{C3380CC4-5D6E-409C-BE32-E72D297353CC}">
              <c16:uniqueId val="{00000026-A188-41C6-8E1C-CFA848524D38}"/>
            </c:ext>
          </c:extLst>
        </c:ser>
        <c:ser>
          <c:idx val="11"/>
          <c:order val="11"/>
          <c:tx>
            <c:strRef>
              <c:f>example!$U$5</c:f>
              <c:strCache>
                <c:ptCount val="1"/>
                <c:pt idx="0">
                  <c:v># of troops 
 growth %:</c:v>
                </c:pt>
              </c:strCache>
            </c:strRef>
          </c:tx>
          <c:marker>
            <c:symbol val="none"/>
          </c:marker>
          <c:dLbls>
            <c:spPr>
              <a:noFill/>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val>
            <c:numRef>
              <c:f>example!$U$8:$U$37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-58.401785714285722</c:v>
                </c:pt>
              </c:numCache>
            </c:numRef>
          </c:val>
          <c:smooth val="0"/>
          <c:extLst>
            <c:ext xmlns:c16="http://schemas.microsoft.com/office/drawing/2014/chart" uri="{C3380CC4-5D6E-409C-BE32-E72D297353CC}">
              <c16:uniqueId val="{00000006-769B-4B54-A3A3-1BE8077B7DE2}"/>
            </c:ext>
          </c:extLst>
        </c:ser>
        <c:ser>
          <c:idx val="12"/>
          <c:order val="12"/>
          <c:tx>
            <c:strRef>
              <c:f>example!$V$5</c:f>
              <c:strCache>
                <c:ptCount val="1"/>
                <c:pt idx="0">
                  <c:v>Military 
expenditure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val>
            <c:numRef>
              <c:f>example!$V$8:$V$37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87.04172391405271</c:v>
                </c:pt>
              </c:numCache>
            </c:numRef>
          </c:val>
          <c:smooth val="0"/>
          <c:extLst>
            <c:ext xmlns:c16="http://schemas.microsoft.com/office/drawing/2014/chart" uri="{C3380CC4-5D6E-409C-BE32-E72D297353CC}">
              <c16:uniqueId val="{00000007-769B-4B54-A3A3-1BE8077B7DE2}"/>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3518265015204119E-2"/>
              <c:y val="0.94634059296804762"/>
            </c:manualLayout>
          </c:layout>
          <c:overlay val="0"/>
          <c:spPr>
            <a:noFill/>
            <a:ln>
              <a:noFill/>
            </a:ln>
            <a:effectLst/>
          </c:spPr>
        </c:title>
        <c:numFmt formatCode="General" sourceLinked="0"/>
        <c:majorTickMark val="none"/>
        <c:minorTickMark val="none"/>
        <c:tickLblPos val="low"/>
        <c:spPr>
          <a:noFill/>
          <a:ln w="12700" cap="flat" cmpd="sng" algn="ctr">
            <a:solidFill>
              <a:schemeClr val="tx1">
                <a:lumMod val="65000"/>
                <a:lumOff val="35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majorUnit val="25"/>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userShapes r:id="rId6"/>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90538769580091E-2"/>
          <c:y val="0.12670750493537705"/>
          <c:w val="0.7985842834098863"/>
          <c:h val="0.73328724701703507"/>
        </c:manualLayout>
      </c:layout>
      <c:areaChart>
        <c:grouping val="standard"/>
        <c:varyColors val="0"/>
        <c:ser>
          <c:idx val="1"/>
          <c:order val="1"/>
          <c:tx>
            <c:strRef>
              <c:f>example!$H$7</c:f>
              <c:strCache>
                <c:ptCount val="1"/>
                <c:pt idx="0">
                  <c:v>P1</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example!$H$8:$H$37</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5079-45F5-8354-C2DC8B86405E}"/>
            </c:ext>
          </c:extLst>
        </c:ser>
        <c:ser>
          <c:idx val="2"/>
          <c:order val="2"/>
          <c:tx>
            <c:strRef>
              <c:f>example!$I$7</c:f>
              <c:strCache>
                <c:ptCount val="1"/>
                <c:pt idx="0">
                  <c:v>P2</c:v>
                </c:pt>
              </c:strCache>
            </c:strRef>
          </c:tx>
          <c:spPr>
            <a:solidFill>
              <a:srgbClr val="F2F2F2">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example!$I$8:$I$37</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5079-45F5-8354-C2DC8B86405E}"/>
            </c:ext>
          </c:extLst>
        </c:ser>
        <c:ser>
          <c:idx val="3"/>
          <c:order val="3"/>
          <c:tx>
            <c:strRef>
              <c:f>example!$J$7</c:f>
              <c:strCache>
                <c:ptCount val="1"/>
                <c:pt idx="0">
                  <c:v>P3</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example!$J$8:$J$37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5079-45F5-8354-C2DC8B86405E}"/>
            </c:ext>
          </c:extLst>
        </c:ser>
        <c:ser>
          <c:idx val="4"/>
          <c:order val="4"/>
          <c:tx>
            <c:strRef>
              <c:f>example!$K$7</c:f>
              <c:strCache>
                <c:ptCount val="1"/>
                <c:pt idx="0">
                  <c:v>P4</c:v>
                </c:pt>
              </c:strCache>
            </c:strRef>
          </c:tx>
          <c:spPr>
            <a:solidFill>
              <a:srgbClr val="F2F2F2">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example!$K$8:$K$37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5079-45F5-8354-C2DC8B86405E}"/>
            </c:ext>
          </c:extLst>
        </c:ser>
        <c:ser>
          <c:idx val="5"/>
          <c:order val="5"/>
          <c:tx>
            <c:strRef>
              <c:f>example!$L$7</c:f>
              <c:strCache>
                <c:ptCount val="1"/>
                <c:pt idx="0">
                  <c:v>P5</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example!$L$8:$L$37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5079-45F5-8354-C2DC8B86405E}"/>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example!$C$7</c:f>
              <c:strCache>
                <c:ptCount val="1"/>
                <c:pt idx="0">
                  <c:v>Number of US Troops</c:v>
                </c:pt>
              </c:strCache>
            </c:strRef>
          </c:tx>
          <c:spPr>
            <a:ln w="28575" cap="rnd">
              <a:solidFill>
                <a:schemeClr val="tx1">
                  <a:lumMod val="65000"/>
                  <a:lumOff val="35000"/>
                </a:schemeClr>
              </a:solidFill>
              <a:round/>
            </a:ln>
            <a:effectLst/>
          </c:spPr>
          <c:marker>
            <c:symbol val="none"/>
          </c:marke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example!$Q$8:$Q$37</c:f>
              <c:numCache>
                <c:formatCode>General</c:formatCode>
                <c:ptCount val="30"/>
                <c:pt idx="0">
                  <c:v>0</c:v>
                </c:pt>
                <c:pt idx="1">
                  <c:v>-2.6785714285714302</c:v>
                </c:pt>
                <c:pt idx="2">
                  <c:v>-5.3571428571428603</c:v>
                </c:pt>
                <c:pt idx="3">
                  <c:v>-14.28571428571429</c:v>
                </c:pt>
                <c:pt idx="4">
                  <c:v>-18.75</c:v>
                </c:pt>
                <c:pt idx="5">
                  <c:v>-23.214285714285708</c:v>
                </c:pt>
                <c:pt idx="6">
                  <c:v>-26.982142857142854</c:v>
                </c:pt>
                <c:pt idx="7">
                  <c:v>-29.816964285714288</c:v>
                </c:pt>
                <c:pt idx="8">
                  <c:v>-31.549107142857146</c:v>
                </c:pt>
                <c:pt idx="9">
                  <c:v>-28.839285714285712</c:v>
                </c:pt>
                <c:pt idx="10">
                  <c:v>-29.6875</c:v>
                </c:pt>
                <c:pt idx="11">
                  <c:v>-35.053571428571431</c:v>
                </c:pt>
                <c:pt idx="12">
                  <c:v>-36.575892857142854</c:v>
                </c:pt>
                <c:pt idx="13">
                  <c:v>-34.508928571428577</c:v>
                </c:pt>
                <c:pt idx="14">
                  <c:v>-33.928571428571431</c:v>
                </c:pt>
                <c:pt idx="15">
                  <c:v>-34.241071428571423</c:v>
                </c:pt>
                <c:pt idx="16">
                  <c:v>-30.982142857142858</c:v>
                </c:pt>
                <c:pt idx="17">
                  <c:v>-33.125000000000007</c:v>
                </c:pt>
                <c:pt idx="18">
                  <c:v>-30.580357142857139</c:v>
                </c:pt>
                <c:pt idx="19">
                  <c:v>-31.25</c:v>
                </c:pt>
                <c:pt idx="20">
                  <c:v>-30.178749999999997</c:v>
                </c:pt>
                <c:pt idx="21">
                  <c:v>-29.936741071428575</c:v>
                </c:pt>
                <c:pt idx="22">
                  <c:v>-32.138392857142861</c:v>
                </c:pt>
                <c:pt idx="23">
                  <c:v>-33.383928571428569</c:v>
                </c:pt>
                <c:pt idx="24">
                  <c:v>-36.020089285714285</c:v>
                </c:pt>
                <c:pt idx="25">
                  <c:v>-38.337053571428569</c:v>
                </c:pt>
                <c:pt idx="26">
                  <c:v>-39.852678571428569</c:v>
                </c:pt>
                <c:pt idx="27">
                  <c:v>-39.803571428571431</c:v>
                </c:pt>
                <c:pt idx="28">
                  <c:v>-39.330357142857139</c:v>
                </c:pt>
                <c:pt idx="29">
                  <c:v>-38.401785714285722</c:v>
                </c:pt>
              </c:numCache>
            </c:numRef>
          </c:val>
          <c:smooth val="0"/>
          <c:extLst>
            <c:ext xmlns:c16="http://schemas.microsoft.com/office/drawing/2014/chart" uri="{C3380CC4-5D6E-409C-BE32-E72D297353CC}">
              <c16:uniqueId val="{00000005-5079-45F5-8354-C2DC8B86405E}"/>
            </c:ext>
          </c:extLst>
        </c:ser>
        <c:ser>
          <c:idx val="6"/>
          <c:order val="6"/>
          <c:tx>
            <c:strRef>
              <c:f>example!$N$7</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5079-45F5-8354-C2DC8B86405E}"/>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5079-45F5-8354-C2DC8B86405E}"/>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5079-45F5-8354-C2DC8B86405E}"/>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5079-45F5-8354-C2DC8B86405E}"/>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5079-45F5-8354-C2DC8B86405E}"/>
              </c:ext>
            </c:extLst>
          </c:dPt>
          <c:val>
            <c:numRef>
              <c:f>example!$N$8:$N$37</c:f>
              <c:numCache>
                <c:formatCode>General</c:formatCode>
                <c:ptCount val="30"/>
                <c:pt idx="0">
                  <c:v>#N/A</c:v>
                </c:pt>
                <c:pt idx="1">
                  <c:v>-84</c:v>
                </c:pt>
                <c:pt idx="2">
                  <c:v>#N/A</c:v>
                </c:pt>
                <c:pt idx="3">
                  <c:v>#N/A</c:v>
                </c:pt>
                <c:pt idx="4">
                  <c:v>-84</c:v>
                </c:pt>
                <c:pt idx="5">
                  <c:v>#N/A</c:v>
                </c:pt>
                <c:pt idx="6">
                  <c:v>#N/A</c:v>
                </c:pt>
                <c:pt idx="7">
                  <c:v>#N/A</c:v>
                </c:pt>
                <c:pt idx="8">
                  <c:v>#N/A</c:v>
                </c:pt>
                <c:pt idx="9">
                  <c:v>#N/A</c:v>
                </c:pt>
                <c:pt idx="10">
                  <c:v>#N/A</c:v>
                </c:pt>
                <c:pt idx="11">
                  <c:v>#N/A</c:v>
                </c:pt>
                <c:pt idx="12">
                  <c:v>-85</c:v>
                </c:pt>
                <c:pt idx="13">
                  <c:v>#N/A</c:v>
                </c:pt>
                <c:pt idx="14">
                  <c:v>#N/A</c:v>
                </c:pt>
                <c:pt idx="15">
                  <c:v>#N/A</c:v>
                </c:pt>
                <c:pt idx="16">
                  <c:v>#N/A</c:v>
                </c:pt>
                <c:pt idx="17">
                  <c:v>#N/A</c:v>
                </c:pt>
                <c:pt idx="18">
                  <c:v>#N/A</c:v>
                </c:pt>
                <c:pt idx="19">
                  <c:v>#N/A</c:v>
                </c:pt>
                <c:pt idx="20">
                  <c:v>-84</c:v>
                </c:pt>
                <c:pt idx="21">
                  <c:v>#N/A</c:v>
                </c:pt>
                <c:pt idx="22">
                  <c:v>#N/A</c:v>
                </c:pt>
                <c:pt idx="23">
                  <c:v>#N/A</c:v>
                </c:pt>
                <c:pt idx="24">
                  <c:v>#N/A</c:v>
                </c:pt>
                <c:pt idx="25">
                  <c:v>#N/A</c:v>
                </c:pt>
                <c:pt idx="26">
                  <c:v>#N/A</c:v>
                </c:pt>
                <c:pt idx="27">
                  <c:v>#N/A</c:v>
                </c:pt>
                <c:pt idx="28">
                  <c:v>-84</c:v>
                </c:pt>
                <c:pt idx="29">
                  <c:v>#N/A</c:v>
                </c:pt>
              </c:numCache>
            </c:numRef>
          </c:val>
          <c:smooth val="0"/>
          <c:extLst>
            <c:ext xmlns:c16="http://schemas.microsoft.com/office/drawing/2014/chart" uri="{C3380CC4-5D6E-409C-BE32-E72D297353CC}">
              <c16:uniqueId val="{0000000B-5079-45F5-8354-C2DC8B86405E}"/>
            </c:ext>
          </c:extLst>
        </c:ser>
        <c:ser>
          <c:idx val="7"/>
          <c:order val="7"/>
          <c:tx>
            <c:strRef>
              <c:f>example!$D$7</c:f>
              <c:strCache>
                <c:ptCount val="1"/>
                <c:pt idx="0">
                  <c:v>Military Expenditure in US Billions $</c:v>
                </c:pt>
              </c:strCache>
            </c:strRef>
          </c:tx>
          <c:spPr>
            <a:ln w="28575">
              <a:solidFill>
                <a:schemeClr val="tx1">
                  <a:lumMod val="75000"/>
                  <a:lumOff val="25000"/>
                </a:schemeClr>
              </a:solidFill>
            </a:ln>
          </c:spPr>
          <c:marker>
            <c:symbol val="none"/>
          </c:marker>
          <c:val>
            <c:numRef>
              <c:f>example!$R$8:$R$37</c:f>
              <c:numCache>
                <c:formatCode>General</c:formatCode>
                <c:ptCount val="30"/>
                <c:pt idx="0">
                  <c:v>0</c:v>
                </c:pt>
                <c:pt idx="1">
                  <c:v>1.0136980958167952</c:v>
                </c:pt>
                <c:pt idx="2">
                  <c:v>-6.9885420147436372</c:v>
                </c:pt>
                <c:pt idx="3">
                  <c:v>0.98400317144164973</c:v>
                </c:pt>
                <c:pt idx="4">
                  <c:v>-1.599145645932798</c:v>
                </c:pt>
                <c:pt idx="5">
                  <c:v>-4.282072315728791</c:v>
                </c:pt>
                <c:pt idx="6">
                  <c:v>-8.0820639397803156</c:v>
                </c:pt>
                <c:pt idx="7">
                  <c:v>-10.534145036661558</c:v>
                </c:pt>
                <c:pt idx="8">
                  <c:v>-8.9163450603887853</c:v>
                </c:pt>
                <c:pt idx="9">
                  <c:v>-9.5910876340297708</c:v>
                </c:pt>
                <c:pt idx="10">
                  <c:v>-7.3855661097345209</c:v>
                </c:pt>
                <c:pt idx="11">
                  <c:v>-0.55309709828669229</c:v>
                </c:pt>
                <c:pt idx="12">
                  <c:v>3.087941723618437</c:v>
                </c:pt>
                <c:pt idx="13">
                  <c:v>17.583864616151601</c:v>
                </c:pt>
                <c:pt idx="14">
                  <c:v>36.867921668290002</c:v>
                </c:pt>
                <c:pt idx="15">
                  <c:v>53.168871592215062</c:v>
                </c:pt>
                <c:pt idx="16">
                  <c:v>65.659645405267582</c:v>
                </c:pt>
                <c:pt idx="17">
                  <c:v>73.467850175918144</c:v>
                </c:pt>
                <c:pt idx="18">
                  <c:v>83.177153346680527</c:v>
                </c:pt>
                <c:pt idx="19">
                  <c:v>104.04605014934636</c:v>
                </c:pt>
                <c:pt idx="20">
                  <c:v>119.31977109196738</c:v>
                </c:pt>
                <c:pt idx="21">
                  <c:v>129.28911991739454</c:v>
                </c:pt>
                <c:pt idx="22">
                  <c:v>133.72667318570589</c:v>
                </c:pt>
                <c:pt idx="23">
                  <c:v>125.31231659635651</c:v>
                </c:pt>
                <c:pt idx="24">
                  <c:v>111.02813616760314</c:v>
                </c:pt>
                <c:pt idx="25">
                  <c:v>101.26011301030356</c:v>
                </c:pt>
                <c:pt idx="26">
                  <c:v>96.923110417774794</c:v>
                </c:pt>
                <c:pt idx="27">
                  <c:v>98.795564649215819</c:v>
                </c:pt>
                <c:pt idx="28">
                  <c:v>100.93821781130062</c:v>
                </c:pt>
                <c:pt idx="29">
                  <c:v>112.04172391405271</c:v>
                </c:pt>
              </c:numCache>
            </c:numRef>
          </c:val>
          <c:smooth val="0"/>
          <c:extLst>
            <c:ext xmlns:c16="http://schemas.microsoft.com/office/drawing/2014/chart" uri="{C3380CC4-5D6E-409C-BE32-E72D297353CC}">
              <c16:uniqueId val="{0000000C-5079-45F5-8354-C2DC8B86405E}"/>
            </c:ext>
          </c:extLst>
        </c:ser>
        <c:ser>
          <c:idx val="8"/>
          <c:order val="8"/>
          <c:tx>
            <c:strRef>
              <c:f>example!$O$7</c:f>
              <c:strCache>
                <c:ptCount val="1"/>
                <c:pt idx="0">
                  <c:v>photo_Y2</c:v>
                </c:pt>
              </c:strCache>
            </c:strRef>
          </c:tx>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EB1A-4481-BC99-4BCDACF2035D}"/>
                </c:ext>
              </c:extLst>
            </c:dLbl>
            <c:dLbl>
              <c:idx val="1"/>
              <c:tx>
                <c:rich>
                  <a:bodyPr wrap="square" lIns="38100" tIns="19050" rIns="38100" bIns="19050" anchor="ctr">
                    <a:spAutoFit/>
                  </a:bodyPr>
                  <a:lstStyle/>
                  <a:p>
                    <a:pPr>
                      <a:defRPr b="1">
                        <a:solidFill>
                          <a:srgbClr val="FF0000"/>
                        </a:solidFill>
                      </a:defRPr>
                    </a:pPr>
                    <a:fld id="{0B1D05B7-D5E4-4FA5-9146-D2402256643B}"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B1A-4481-BC99-4BCDACF2035D}"/>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EB1A-4481-BC99-4BCDACF2035D}"/>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EB1A-4481-BC99-4BCDACF2035D}"/>
                </c:ext>
              </c:extLst>
            </c:dLbl>
            <c:dLbl>
              <c:idx val="4"/>
              <c:tx>
                <c:rich>
                  <a:bodyPr wrap="square" lIns="38100" tIns="19050" rIns="38100" bIns="19050" anchor="ctr">
                    <a:spAutoFit/>
                  </a:bodyPr>
                  <a:lstStyle/>
                  <a:p>
                    <a:pPr>
                      <a:defRPr b="1">
                        <a:solidFill>
                          <a:srgbClr val="4472C4"/>
                        </a:solidFill>
                      </a:defRPr>
                    </a:pPr>
                    <a:fld id="{8145CB46-5A13-4F0F-AB67-30B6AA4E82C6}" type="CELLRANGE">
                      <a:rPr lang="en-US"/>
                      <a:pPr>
                        <a:defRPr b="1">
                          <a:solidFill>
                            <a:srgbClr val="4472C4"/>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B1A-4481-BC99-4BCDACF2035D}"/>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EB1A-4481-BC99-4BCDACF2035D}"/>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EB1A-4481-BC99-4BCDACF2035D}"/>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EB1A-4481-BC99-4BCDACF2035D}"/>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EB1A-4481-BC99-4BCDACF2035D}"/>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EB1A-4481-BC99-4BCDACF2035D}"/>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EB1A-4481-BC99-4BCDACF2035D}"/>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EB1A-4481-BC99-4BCDACF2035D}"/>
                </c:ext>
              </c:extLst>
            </c:dLbl>
            <c:dLbl>
              <c:idx val="12"/>
              <c:tx>
                <c:rich>
                  <a:bodyPr wrap="square" lIns="38100" tIns="19050" rIns="38100" bIns="19050" anchor="ctr">
                    <a:spAutoFit/>
                  </a:bodyPr>
                  <a:lstStyle/>
                  <a:p>
                    <a:pPr>
                      <a:defRPr b="1">
                        <a:solidFill>
                          <a:srgbClr val="FF0000"/>
                        </a:solidFill>
                      </a:defRPr>
                    </a:pPr>
                    <a:fld id="{44EDE64E-6867-4A85-A339-075D0D0A0571}"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B1A-4481-BC99-4BCDACF2035D}"/>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EB1A-4481-BC99-4BCDACF2035D}"/>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EB1A-4481-BC99-4BCDACF2035D}"/>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EB1A-4481-BC99-4BCDACF2035D}"/>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EB1A-4481-BC99-4BCDACF2035D}"/>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EB1A-4481-BC99-4BCDACF2035D}"/>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EB1A-4481-BC99-4BCDACF2035D}"/>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EB1A-4481-BC99-4BCDACF2035D}"/>
                </c:ext>
              </c:extLst>
            </c:dLbl>
            <c:dLbl>
              <c:idx val="20"/>
              <c:tx>
                <c:rich>
                  <a:bodyPr wrap="square" lIns="38100" tIns="19050" rIns="38100" bIns="19050" anchor="ctr">
                    <a:spAutoFit/>
                  </a:bodyPr>
                  <a:lstStyle/>
                  <a:p>
                    <a:pPr>
                      <a:defRPr b="1">
                        <a:solidFill>
                          <a:srgbClr val="4472C4"/>
                        </a:solidFill>
                      </a:defRPr>
                    </a:pPr>
                    <a:fld id="{876AF83F-085A-483D-BEE0-B4E85668DAE7}" type="CELLRANGE">
                      <a:rPr lang="en-US"/>
                      <a:pPr>
                        <a:defRPr b="1">
                          <a:solidFill>
                            <a:srgbClr val="4472C4"/>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B1A-4481-BC99-4BCDACF2035D}"/>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EB1A-4481-BC99-4BCDACF2035D}"/>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EB1A-4481-BC99-4BCDACF2035D}"/>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EB1A-4481-BC99-4BCDACF2035D}"/>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EB1A-4481-BC99-4BCDACF2035D}"/>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EB1A-4481-BC99-4BCDACF2035D}"/>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EB1A-4481-BC99-4BCDACF2035D}"/>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EB1A-4481-BC99-4BCDACF2035D}"/>
                </c:ext>
              </c:extLst>
            </c:dLbl>
            <c:dLbl>
              <c:idx val="28"/>
              <c:tx>
                <c:rich>
                  <a:bodyPr wrap="square" lIns="38100" tIns="19050" rIns="38100" bIns="19050" anchor="ctr">
                    <a:spAutoFit/>
                  </a:bodyPr>
                  <a:lstStyle/>
                  <a:p>
                    <a:pPr>
                      <a:defRPr b="1">
                        <a:solidFill>
                          <a:srgbClr val="FF0000"/>
                        </a:solidFill>
                      </a:defRPr>
                    </a:pPr>
                    <a:fld id="{2D3BF4B1-CB91-4301-B83B-F1FD62A4B2F8}"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1A-4481-BC99-4BCDACF2035D}"/>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EB1A-4481-BC99-4BCDACF2035D}"/>
                </c:ext>
              </c:extLst>
            </c:dLbl>
            <c:spPr>
              <a:noFill/>
              <a:ln>
                <a:noFill/>
              </a:ln>
              <a:effectLst/>
            </c:sp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val>
            <c:numRef>
              <c:f>example!$O$8:$O$37</c:f>
              <c:numCache>
                <c:formatCode>General</c:formatCode>
                <c:ptCount val="30"/>
                <c:pt idx="0">
                  <c:v>#N/A</c:v>
                </c:pt>
                <c:pt idx="1">
                  <c:v>-72</c:v>
                </c:pt>
                <c:pt idx="2">
                  <c:v>#N/A</c:v>
                </c:pt>
                <c:pt idx="3">
                  <c:v>#N/A</c:v>
                </c:pt>
                <c:pt idx="4">
                  <c:v>-72</c:v>
                </c:pt>
                <c:pt idx="5">
                  <c:v>#N/A</c:v>
                </c:pt>
                <c:pt idx="6">
                  <c:v>#N/A</c:v>
                </c:pt>
                <c:pt idx="7">
                  <c:v>#N/A</c:v>
                </c:pt>
                <c:pt idx="8">
                  <c:v>#N/A</c:v>
                </c:pt>
                <c:pt idx="9">
                  <c:v>#N/A</c:v>
                </c:pt>
                <c:pt idx="10">
                  <c:v>#N/A</c:v>
                </c:pt>
                <c:pt idx="11">
                  <c:v>#N/A</c:v>
                </c:pt>
                <c:pt idx="12">
                  <c:v>-73</c:v>
                </c:pt>
                <c:pt idx="13">
                  <c:v>#N/A</c:v>
                </c:pt>
                <c:pt idx="14">
                  <c:v>#N/A</c:v>
                </c:pt>
                <c:pt idx="15">
                  <c:v>#N/A</c:v>
                </c:pt>
                <c:pt idx="16">
                  <c:v>#N/A</c:v>
                </c:pt>
                <c:pt idx="17">
                  <c:v>#N/A</c:v>
                </c:pt>
                <c:pt idx="18">
                  <c:v>#N/A</c:v>
                </c:pt>
                <c:pt idx="19">
                  <c:v>#N/A</c:v>
                </c:pt>
                <c:pt idx="20">
                  <c:v>-72</c:v>
                </c:pt>
                <c:pt idx="21">
                  <c:v>#N/A</c:v>
                </c:pt>
                <c:pt idx="22">
                  <c:v>#N/A</c:v>
                </c:pt>
                <c:pt idx="23">
                  <c:v>#N/A</c:v>
                </c:pt>
                <c:pt idx="24">
                  <c:v>#N/A</c:v>
                </c:pt>
                <c:pt idx="25">
                  <c:v>#N/A</c:v>
                </c:pt>
                <c:pt idx="26">
                  <c:v>#N/A</c:v>
                </c:pt>
                <c:pt idx="27">
                  <c:v>#N/A</c:v>
                </c:pt>
                <c:pt idx="28">
                  <c:v>-72</c:v>
                </c:pt>
                <c:pt idx="29">
                  <c:v>#N/A</c:v>
                </c:pt>
              </c:numCache>
            </c:numRef>
          </c:val>
          <c:smooth val="0"/>
          <c:extLst>
            <c:ext xmlns:c15="http://schemas.microsoft.com/office/drawing/2012/chart" uri="{02D57815-91ED-43cb-92C2-25804820EDAC}">
              <c15:datalabelsRange>
                <c15:f>example!$P$8:$P$37</c15:f>
                <c15:dlblRangeCache>
                  <c:ptCount val="30"/>
                  <c:pt idx="0">
                    <c:v>#N/A</c:v>
                  </c:pt>
                  <c:pt idx="1">
                    <c:v>    Bush Sr.</c:v>
                  </c:pt>
                  <c:pt idx="2">
                    <c:v>#N/A</c:v>
                  </c:pt>
                  <c:pt idx="3">
                    <c:v>#N/A</c:v>
                  </c:pt>
                  <c:pt idx="4">
                    <c:v>  Clinton</c:v>
                  </c:pt>
                  <c:pt idx="5">
                    <c:v>#N/A</c:v>
                  </c:pt>
                  <c:pt idx="6">
                    <c:v>#N/A</c:v>
                  </c:pt>
                  <c:pt idx="7">
                    <c:v>#N/A</c:v>
                  </c:pt>
                  <c:pt idx="8">
                    <c:v>#N/A</c:v>
                  </c:pt>
                  <c:pt idx="9">
                    <c:v>#N/A</c:v>
                  </c:pt>
                  <c:pt idx="10">
                    <c:v>#N/A</c:v>
                  </c:pt>
                  <c:pt idx="11">
                    <c:v>#N/A</c:v>
                  </c:pt>
                  <c:pt idx="12">
                    <c:v>    Bush Jr.</c:v>
                  </c:pt>
                  <c:pt idx="13">
                    <c:v>#N/A</c:v>
                  </c:pt>
                  <c:pt idx="14">
                    <c:v>#N/A</c:v>
                  </c:pt>
                  <c:pt idx="15">
                    <c:v>#N/A</c:v>
                  </c:pt>
                  <c:pt idx="16">
                    <c:v>#N/A</c:v>
                  </c:pt>
                  <c:pt idx="17">
                    <c:v>#N/A</c:v>
                  </c:pt>
                  <c:pt idx="18">
                    <c:v>#N/A</c:v>
                  </c:pt>
                  <c:pt idx="19">
                    <c:v>#N/A</c:v>
                  </c:pt>
                  <c:pt idx="20">
                    <c:v>  Obama</c:v>
                  </c:pt>
                  <c:pt idx="21">
                    <c:v>#N/A</c:v>
                  </c:pt>
                  <c:pt idx="22">
                    <c:v>#N/A</c:v>
                  </c:pt>
                  <c:pt idx="23">
                    <c:v>#N/A</c:v>
                  </c:pt>
                  <c:pt idx="24">
                    <c:v>#N/A</c:v>
                  </c:pt>
                  <c:pt idx="25">
                    <c:v>#N/A</c:v>
                  </c:pt>
                  <c:pt idx="26">
                    <c:v>#N/A</c:v>
                  </c:pt>
                  <c:pt idx="27">
                    <c:v>#N/A</c:v>
                  </c:pt>
                  <c:pt idx="28">
                    <c:v> Trump</c:v>
                  </c:pt>
                  <c:pt idx="29">
                    <c:v>#N/A</c:v>
                  </c:pt>
                </c15:dlblRangeCache>
              </c15:datalabelsRange>
            </c:ext>
            <c:ext xmlns:c16="http://schemas.microsoft.com/office/drawing/2014/chart" uri="{C3380CC4-5D6E-409C-BE32-E72D297353CC}">
              <c16:uniqueId val="{00000006-EB1A-4481-BC99-4BCDACF2035D}"/>
            </c:ext>
          </c:extLst>
        </c:ser>
        <c:ser>
          <c:idx val="9"/>
          <c:order val="9"/>
          <c:tx>
            <c:strRef>
              <c:f>example!$U$5</c:f>
              <c:strCache>
                <c:ptCount val="1"/>
                <c:pt idx="0">
                  <c:v># of troops 
 growth %:</c:v>
                </c:pt>
              </c:strCache>
            </c:strRef>
          </c:tx>
          <c:marker>
            <c:symbol val="circle"/>
            <c:size val="7"/>
            <c:spPr>
              <a:solidFill>
                <a:schemeClr val="bg1"/>
              </a:solidFill>
              <a:ln w="25400">
                <a:solidFill>
                  <a:schemeClr val="tx1">
                    <a:lumMod val="65000"/>
                    <a:lumOff val="3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val>
            <c:numRef>
              <c:f>example!$S$8:$S$37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-38.401785714285722</c:v>
                </c:pt>
              </c:numCache>
            </c:numRef>
          </c:val>
          <c:smooth val="0"/>
          <c:extLst>
            <c:ext xmlns:c16="http://schemas.microsoft.com/office/drawing/2014/chart" uri="{C3380CC4-5D6E-409C-BE32-E72D297353CC}">
              <c16:uniqueId val="{00000025-EB1A-4481-BC99-4BCDACF2035D}"/>
            </c:ext>
          </c:extLst>
        </c:ser>
        <c:ser>
          <c:idx val="10"/>
          <c:order val="10"/>
          <c:tx>
            <c:strRef>
              <c:f>example!$V$5</c:f>
              <c:strCache>
                <c:ptCount val="1"/>
                <c:pt idx="0">
                  <c:v>Military 
expenditure
growth %</c:v>
                </c:pt>
              </c:strCache>
            </c:strRef>
          </c:tx>
          <c:marker>
            <c:symbol val="circle"/>
            <c:size val="7"/>
            <c:spPr>
              <a:solidFill>
                <a:schemeClr val="bg1"/>
              </a:solidFill>
              <a:ln w="25400">
                <a:solidFill>
                  <a:schemeClr val="tx1">
                    <a:lumMod val="75000"/>
                    <a:lumOff val="2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val>
            <c:numRef>
              <c:f>example!$T$8:$T$37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112.04172391405271</c:v>
                </c:pt>
              </c:numCache>
            </c:numRef>
          </c:val>
          <c:smooth val="0"/>
          <c:extLst>
            <c:ext xmlns:c16="http://schemas.microsoft.com/office/drawing/2014/chart" uri="{C3380CC4-5D6E-409C-BE32-E72D297353CC}">
              <c16:uniqueId val="{00000026-EB1A-4481-BC99-4BCDACF2035D}"/>
            </c:ext>
          </c:extLst>
        </c:ser>
        <c:ser>
          <c:idx val="11"/>
          <c:order val="11"/>
          <c:tx>
            <c:strRef>
              <c:f>example!$U$5</c:f>
              <c:strCache>
                <c:ptCount val="1"/>
                <c:pt idx="0">
                  <c:v># of troops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val>
            <c:numRef>
              <c:f>example!$U$8:$U$37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-58.401785714285722</c:v>
                </c:pt>
              </c:numCache>
            </c:numRef>
          </c:val>
          <c:smooth val="0"/>
          <c:extLst>
            <c:ext xmlns:c16="http://schemas.microsoft.com/office/drawing/2014/chart" uri="{C3380CC4-5D6E-409C-BE32-E72D297353CC}">
              <c16:uniqueId val="{00000006-CB11-4384-A5B5-245BE0F1AEA6}"/>
            </c:ext>
          </c:extLst>
        </c:ser>
        <c:ser>
          <c:idx val="12"/>
          <c:order val="12"/>
          <c:tx>
            <c:strRef>
              <c:f>example!$V$5</c:f>
              <c:strCache>
                <c:ptCount val="1"/>
                <c:pt idx="0">
                  <c:v>Military 
expenditure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val>
            <c:numRef>
              <c:f>example!$V$8:$V$37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87.04172391405271</c:v>
                </c:pt>
              </c:numCache>
            </c:numRef>
          </c:val>
          <c:smooth val="0"/>
          <c:extLst>
            <c:ext xmlns:c16="http://schemas.microsoft.com/office/drawing/2014/chart" uri="{C3380CC4-5D6E-409C-BE32-E72D297353CC}">
              <c16:uniqueId val="{00000007-CB11-4384-A5B5-245BE0F1AEA6}"/>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6.1425914507798218E-2"/>
              <c:y val="0.90922434481557057"/>
            </c:manualLayout>
          </c:layout>
          <c:overlay val="0"/>
          <c:spPr>
            <a:noFill/>
            <a:ln>
              <a:noFill/>
            </a:ln>
            <a:effectLst/>
          </c:spPr>
        </c:title>
        <c:numFmt formatCode="General" sourceLinked="0"/>
        <c:majorTickMark val="none"/>
        <c:minorTickMark val="none"/>
        <c:tickLblPos val="low"/>
        <c:spPr>
          <a:noFill/>
          <a:ln w="12700" cap="flat" cmpd="sng" algn="ctr">
            <a:solidFill>
              <a:schemeClr val="tx1">
                <a:lumMod val="75000"/>
                <a:lumOff val="25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majorUnit val="25"/>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userShapes r:id="rId6"/>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90538769580091E-2"/>
          <c:y val="3.7699951594846993E-2"/>
          <c:w val="0.80311620138391793"/>
          <c:h val="0.85655604812107644"/>
        </c:manualLayout>
      </c:layout>
      <c:areaChart>
        <c:grouping val="standard"/>
        <c:varyColors val="0"/>
        <c:ser>
          <c:idx val="1"/>
          <c:order val="1"/>
          <c:tx>
            <c:strRef>
              <c:f>example!$BF$7</c:f>
              <c:strCache>
                <c:ptCount val="1"/>
                <c:pt idx="0">
                  <c:v>P1</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D55E-4858-9116-EC21545F5398}"/>
            </c:ext>
          </c:extLst>
        </c:ser>
        <c:ser>
          <c:idx val="2"/>
          <c:order val="2"/>
          <c:tx>
            <c:strRef>
              <c:f>example!$BG$7</c:f>
              <c:strCache>
                <c:ptCount val="1"/>
                <c:pt idx="0">
                  <c:v>P2</c:v>
                </c:pt>
              </c:strCache>
            </c:strRef>
          </c:tx>
          <c:spPr>
            <a:solidFill>
              <a:srgbClr val="4472C4">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D55E-4858-9116-EC21545F5398}"/>
            </c:ext>
          </c:extLst>
        </c:ser>
        <c:ser>
          <c:idx val="3"/>
          <c:order val="3"/>
          <c:tx>
            <c:strRef>
              <c:f>example!$BH$7</c:f>
              <c:strCache>
                <c:ptCount val="1"/>
                <c:pt idx="0">
                  <c:v>P3</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D55E-4858-9116-EC21545F5398}"/>
            </c:ext>
          </c:extLst>
        </c:ser>
        <c:ser>
          <c:idx val="4"/>
          <c:order val="4"/>
          <c:tx>
            <c:strRef>
              <c:f>example!$BI$7</c:f>
              <c:strCache>
                <c:ptCount val="1"/>
                <c:pt idx="0">
                  <c:v>P4</c:v>
                </c:pt>
              </c:strCache>
            </c:strRef>
          </c:tx>
          <c:spPr>
            <a:solidFill>
              <a:srgbClr val="4472C4">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D55E-4858-9116-EC21545F5398}"/>
            </c:ext>
          </c:extLst>
        </c:ser>
        <c:ser>
          <c:idx val="5"/>
          <c:order val="5"/>
          <c:tx>
            <c:strRef>
              <c:f>example!$BJ$7</c:f>
              <c:strCache>
                <c:ptCount val="1"/>
                <c:pt idx="0">
                  <c:v>P5</c:v>
                </c:pt>
              </c:strCache>
            </c:strRef>
          </c:tx>
          <c:spPr>
            <a:solidFill>
              <a:srgbClr val="FF0000">
                <a:alpha val="50196"/>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D55E-4858-9116-EC21545F5398}"/>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example!$BO$7</c:f>
              <c:strCache>
                <c:ptCount val="1"/>
                <c:pt idx="0">
                  <c:v>Index1</c:v>
                </c:pt>
              </c:strCache>
            </c:strRef>
          </c:tx>
          <c:spPr>
            <a:ln w="28575" cap="rnd">
              <a:solidFill>
                <a:schemeClr val="tx1">
                  <a:lumMod val="65000"/>
                  <a:lumOff val="3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[0]!_03_number_US_troops</c:f>
              <c:numCache>
                <c:formatCode>General</c:formatCode>
                <c:ptCount val="30"/>
                <c:pt idx="0">
                  <c:v>0</c:v>
                </c:pt>
                <c:pt idx="1">
                  <c:v>-2.6785714285714302</c:v>
                </c:pt>
                <c:pt idx="2">
                  <c:v>-5.3571428571428603</c:v>
                </c:pt>
                <c:pt idx="3">
                  <c:v>-14.28571428571429</c:v>
                </c:pt>
                <c:pt idx="4">
                  <c:v>-18.75</c:v>
                </c:pt>
                <c:pt idx="5">
                  <c:v>-23.214285714285708</c:v>
                </c:pt>
                <c:pt idx="6">
                  <c:v>-26.982142857142854</c:v>
                </c:pt>
                <c:pt idx="7">
                  <c:v>-29.816964285714288</c:v>
                </c:pt>
                <c:pt idx="8">
                  <c:v>-31.549107142857146</c:v>
                </c:pt>
                <c:pt idx="9">
                  <c:v>-28.839285714285712</c:v>
                </c:pt>
                <c:pt idx="10">
                  <c:v>-29.6875</c:v>
                </c:pt>
                <c:pt idx="11">
                  <c:v>-35.053571428571431</c:v>
                </c:pt>
                <c:pt idx="12">
                  <c:v>-36.575892857142854</c:v>
                </c:pt>
                <c:pt idx="13">
                  <c:v>-34.508928571428577</c:v>
                </c:pt>
                <c:pt idx="14">
                  <c:v>-33.928571428571431</c:v>
                </c:pt>
                <c:pt idx="15">
                  <c:v>-34.241071428571423</c:v>
                </c:pt>
                <c:pt idx="16">
                  <c:v>-30.982142857142858</c:v>
                </c:pt>
                <c:pt idx="17">
                  <c:v>-33.125000000000007</c:v>
                </c:pt>
                <c:pt idx="18">
                  <c:v>-30.580357142857139</c:v>
                </c:pt>
                <c:pt idx="19">
                  <c:v>-31.25</c:v>
                </c:pt>
                <c:pt idx="20">
                  <c:v>-30.178749999999997</c:v>
                </c:pt>
                <c:pt idx="21">
                  <c:v>-29.936741071428575</c:v>
                </c:pt>
                <c:pt idx="22">
                  <c:v>-32.138392857142861</c:v>
                </c:pt>
                <c:pt idx="23">
                  <c:v>-33.383928571428569</c:v>
                </c:pt>
                <c:pt idx="24">
                  <c:v>-36.020089285714285</c:v>
                </c:pt>
                <c:pt idx="25">
                  <c:v>-38.337053571428569</c:v>
                </c:pt>
                <c:pt idx="26">
                  <c:v>-39.852678571428569</c:v>
                </c:pt>
                <c:pt idx="27">
                  <c:v>-39.803571428571431</c:v>
                </c:pt>
                <c:pt idx="28">
                  <c:v>-39.330357142857139</c:v>
                </c:pt>
                <c:pt idx="29">
                  <c:v>-38.401785714285722</c:v>
                </c:pt>
              </c:numCache>
            </c:numRef>
          </c:val>
          <c:smooth val="0"/>
          <c:extLst>
            <c:ext xmlns:c16="http://schemas.microsoft.com/office/drawing/2014/chart" uri="{C3380CC4-5D6E-409C-BE32-E72D297353CC}">
              <c16:uniqueId val="{00000005-D55E-4858-9116-EC21545F5398}"/>
            </c:ext>
          </c:extLst>
        </c:ser>
        <c:ser>
          <c:idx val="6"/>
          <c:order val="6"/>
          <c:tx>
            <c:strRef>
              <c:f>example!$BL$7</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D55E-4858-9116-EC21545F5398}"/>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D55E-4858-9116-EC21545F5398}"/>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D55E-4858-9116-EC21545F5398}"/>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D55E-4858-9116-EC21545F5398}"/>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D55E-4858-9116-EC21545F5398}"/>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[0]!_11_photo_Y1</c:f>
              <c:numCache>
                <c:formatCode>General</c:formatCode>
                <c:ptCount val="30"/>
                <c:pt idx="0">
                  <c:v>#N/A</c:v>
                </c:pt>
                <c:pt idx="1">
                  <c:v>-84</c:v>
                </c:pt>
                <c:pt idx="2">
                  <c:v>#N/A</c:v>
                </c:pt>
                <c:pt idx="3">
                  <c:v>#N/A</c:v>
                </c:pt>
                <c:pt idx="4">
                  <c:v>-84</c:v>
                </c:pt>
                <c:pt idx="5">
                  <c:v>#N/A</c:v>
                </c:pt>
                <c:pt idx="6">
                  <c:v>#N/A</c:v>
                </c:pt>
                <c:pt idx="7">
                  <c:v>#N/A</c:v>
                </c:pt>
                <c:pt idx="8">
                  <c:v>#N/A</c:v>
                </c:pt>
                <c:pt idx="9">
                  <c:v>#N/A</c:v>
                </c:pt>
                <c:pt idx="10">
                  <c:v>#N/A</c:v>
                </c:pt>
                <c:pt idx="11">
                  <c:v>#N/A</c:v>
                </c:pt>
                <c:pt idx="12">
                  <c:v>-84</c:v>
                </c:pt>
                <c:pt idx="13">
                  <c:v>#N/A</c:v>
                </c:pt>
                <c:pt idx="14">
                  <c:v>#N/A</c:v>
                </c:pt>
                <c:pt idx="15">
                  <c:v>#N/A</c:v>
                </c:pt>
                <c:pt idx="16">
                  <c:v>#N/A</c:v>
                </c:pt>
                <c:pt idx="17">
                  <c:v>#N/A</c:v>
                </c:pt>
                <c:pt idx="18">
                  <c:v>#N/A</c:v>
                </c:pt>
                <c:pt idx="19">
                  <c:v>#N/A</c:v>
                </c:pt>
                <c:pt idx="20">
                  <c:v>-84</c:v>
                </c:pt>
                <c:pt idx="21">
                  <c:v>#N/A</c:v>
                </c:pt>
                <c:pt idx="22">
                  <c:v>#N/A</c:v>
                </c:pt>
                <c:pt idx="23">
                  <c:v>#N/A</c:v>
                </c:pt>
                <c:pt idx="24">
                  <c:v>#N/A</c:v>
                </c:pt>
                <c:pt idx="25">
                  <c:v>#N/A</c:v>
                </c:pt>
                <c:pt idx="26">
                  <c:v>#N/A</c:v>
                </c:pt>
                <c:pt idx="27">
                  <c:v>#N/A</c:v>
                </c:pt>
                <c:pt idx="28">
                  <c:v>-84</c:v>
                </c:pt>
                <c:pt idx="29">
                  <c:v>#N/A</c:v>
                </c:pt>
              </c:numCache>
            </c:numRef>
          </c:val>
          <c:smooth val="0"/>
          <c:extLst>
            <c:ext xmlns:c16="http://schemas.microsoft.com/office/drawing/2014/chart" uri="{C3380CC4-5D6E-409C-BE32-E72D297353CC}">
              <c16:uniqueId val="{0000000B-D55E-4858-9116-EC21545F5398}"/>
            </c:ext>
          </c:extLst>
        </c:ser>
        <c:ser>
          <c:idx val="7"/>
          <c:order val="7"/>
          <c:tx>
            <c:strRef>
              <c:f>example!$BP$7</c:f>
              <c:strCache>
                <c:ptCount val="1"/>
                <c:pt idx="0">
                  <c:v>Index2</c:v>
                </c:pt>
              </c:strCache>
            </c:strRef>
          </c:tx>
          <c:spPr>
            <a:ln w="28575">
              <a:solidFill>
                <a:schemeClr val="tx1">
                  <a:lumMod val="75000"/>
                  <a:lumOff val="25000"/>
                </a:schemeClr>
              </a:solidFill>
            </a:ln>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[0]!_04_military_expenditure</c:f>
              <c:numCache>
                <c:formatCode>General</c:formatCode>
                <c:ptCount val="30"/>
                <c:pt idx="0">
                  <c:v>0</c:v>
                </c:pt>
                <c:pt idx="1">
                  <c:v>1.0136980958167952</c:v>
                </c:pt>
                <c:pt idx="2">
                  <c:v>-6.9885420147436372</c:v>
                </c:pt>
                <c:pt idx="3">
                  <c:v>0.98400317144164973</c:v>
                </c:pt>
                <c:pt idx="4">
                  <c:v>-1.599145645932798</c:v>
                </c:pt>
                <c:pt idx="5">
                  <c:v>-4.282072315728791</c:v>
                </c:pt>
                <c:pt idx="6">
                  <c:v>-8.0820639397803156</c:v>
                </c:pt>
                <c:pt idx="7">
                  <c:v>-10.534145036661558</c:v>
                </c:pt>
                <c:pt idx="8">
                  <c:v>-8.9163450603887853</c:v>
                </c:pt>
                <c:pt idx="9">
                  <c:v>-9.5910876340297708</c:v>
                </c:pt>
                <c:pt idx="10">
                  <c:v>-7.3855661097345209</c:v>
                </c:pt>
                <c:pt idx="11">
                  <c:v>-0.55309709828669229</c:v>
                </c:pt>
                <c:pt idx="12">
                  <c:v>3.087941723618437</c:v>
                </c:pt>
                <c:pt idx="13">
                  <c:v>17.583864616151601</c:v>
                </c:pt>
                <c:pt idx="14">
                  <c:v>36.867921668290002</c:v>
                </c:pt>
                <c:pt idx="15">
                  <c:v>53.168871592215062</c:v>
                </c:pt>
                <c:pt idx="16">
                  <c:v>65.659645405267582</c:v>
                </c:pt>
                <c:pt idx="17">
                  <c:v>73.467850175918144</c:v>
                </c:pt>
                <c:pt idx="18">
                  <c:v>83.177153346680527</c:v>
                </c:pt>
                <c:pt idx="19">
                  <c:v>104.04605014934636</c:v>
                </c:pt>
                <c:pt idx="20">
                  <c:v>119.31977109196738</c:v>
                </c:pt>
                <c:pt idx="21">
                  <c:v>129.28911991739454</c:v>
                </c:pt>
                <c:pt idx="22">
                  <c:v>133.72667318570589</c:v>
                </c:pt>
                <c:pt idx="23">
                  <c:v>125.31231659635651</c:v>
                </c:pt>
                <c:pt idx="24">
                  <c:v>111.02813616760314</c:v>
                </c:pt>
                <c:pt idx="25">
                  <c:v>101.26011301030356</c:v>
                </c:pt>
                <c:pt idx="26">
                  <c:v>96.923110417774794</c:v>
                </c:pt>
                <c:pt idx="27">
                  <c:v>98.795564649215819</c:v>
                </c:pt>
                <c:pt idx="28">
                  <c:v>100.93821781130062</c:v>
                </c:pt>
                <c:pt idx="29">
                  <c:v>112.04172391405271</c:v>
                </c:pt>
              </c:numCache>
            </c:numRef>
          </c:val>
          <c:smooth val="0"/>
          <c:extLst>
            <c:ext xmlns:c16="http://schemas.microsoft.com/office/drawing/2014/chart" uri="{C3380CC4-5D6E-409C-BE32-E72D297353CC}">
              <c16:uniqueId val="{0000000C-D55E-4858-9116-EC21545F5398}"/>
            </c:ext>
          </c:extLst>
        </c:ser>
        <c:ser>
          <c:idx val="8"/>
          <c:order val="8"/>
          <c:tx>
            <c:strRef>
              <c:f>example!$BM$7</c:f>
              <c:strCache>
                <c:ptCount val="1"/>
                <c:pt idx="0">
                  <c:v>photo_Y2</c:v>
                </c:pt>
              </c:strCache>
            </c:strRef>
          </c:tx>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55E-4858-9116-EC21545F5398}"/>
                </c:ext>
              </c:extLst>
            </c:dLbl>
            <c:dLbl>
              <c:idx val="1"/>
              <c:tx>
                <c:rich>
                  <a:bodyPr/>
                  <a:lstStyle/>
                  <a:p>
                    <a:fld id="{D844576A-F9AD-49F5-B291-656B1A1A72A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55E-4858-9116-EC21545F5398}"/>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55E-4858-9116-EC21545F5398}"/>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55E-4858-9116-EC21545F5398}"/>
                </c:ext>
              </c:extLst>
            </c:dLbl>
            <c:dLbl>
              <c:idx val="4"/>
              <c:tx>
                <c:rich>
                  <a:bodyPr/>
                  <a:lstStyle/>
                  <a:p>
                    <a:fld id="{3EAFC0C1-177E-4AD9-8A9D-76E6C93ED8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55E-4858-9116-EC21545F5398}"/>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55E-4858-9116-EC21545F5398}"/>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55E-4858-9116-EC21545F5398}"/>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55E-4858-9116-EC21545F5398}"/>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55E-4858-9116-EC21545F5398}"/>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55E-4858-9116-EC21545F5398}"/>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55E-4858-9116-EC21545F5398}"/>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55E-4858-9116-EC21545F5398}"/>
                </c:ext>
              </c:extLst>
            </c:dLbl>
            <c:dLbl>
              <c:idx val="12"/>
              <c:tx>
                <c:rich>
                  <a:bodyPr/>
                  <a:lstStyle/>
                  <a:p>
                    <a:fld id="{D726C222-379A-44D5-B161-BFDB2B9F769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55E-4858-9116-EC21545F5398}"/>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55E-4858-9116-EC21545F5398}"/>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55E-4858-9116-EC21545F5398}"/>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55E-4858-9116-EC21545F5398}"/>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55E-4858-9116-EC21545F5398}"/>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55E-4858-9116-EC21545F5398}"/>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D55E-4858-9116-EC21545F5398}"/>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D55E-4858-9116-EC21545F5398}"/>
                </c:ext>
              </c:extLst>
            </c:dLbl>
            <c:dLbl>
              <c:idx val="20"/>
              <c:tx>
                <c:rich>
                  <a:bodyPr/>
                  <a:lstStyle/>
                  <a:p>
                    <a:fld id="{89191BEB-A7D9-4F37-B151-01864C758C8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55E-4858-9116-EC21545F5398}"/>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D55E-4858-9116-EC21545F5398}"/>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D55E-4858-9116-EC21545F5398}"/>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D55E-4858-9116-EC21545F5398}"/>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D55E-4858-9116-EC21545F5398}"/>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D55E-4858-9116-EC21545F5398}"/>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D55E-4858-9116-EC21545F5398}"/>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D55E-4858-9116-EC21545F5398}"/>
                </c:ext>
              </c:extLst>
            </c:dLbl>
            <c:dLbl>
              <c:idx val="28"/>
              <c:tx>
                <c:rich>
                  <a:bodyPr/>
                  <a:lstStyle/>
                  <a:p>
                    <a:fld id="{6DF7A586-4F77-4184-8ABA-6566E68EEE7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55E-4858-9116-EC21545F5398}"/>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D55E-4858-9116-EC21545F5398}"/>
                </c:ext>
              </c:extLst>
            </c:dLbl>
            <c:spPr>
              <a:noFill/>
              <a:ln>
                <a:noFill/>
              </a:ln>
              <a:effectLst/>
            </c:spPr>
            <c:txPr>
              <a:bodyPr wrap="square" lIns="38100" tIns="19050" rIns="38100" bIns="19050" anchor="ctr" anchorCtr="0">
                <a:spAutoFit/>
              </a:bodyPr>
              <a:lstStyle/>
              <a:p>
                <a:pPr algn="l">
                  <a:defRPr sz="900" b="0"/>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[0]!_12_photo_Y2</c:f>
              <c:numCache>
                <c:formatCode>General</c:formatCode>
                <c:ptCount val="30"/>
                <c:pt idx="0">
                  <c:v>#N/A</c:v>
                </c:pt>
                <c:pt idx="1">
                  <c:v>-72</c:v>
                </c:pt>
                <c:pt idx="2">
                  <c:v>#N/A</c:v>
                </c:pt>
                <c:pt idx="3">
                  <c:v>#N/A</c:v>
                </c:pt>
                <c:pt idx="4">
                  <c:v>-72</c:v>
                </c:pt>
                <c:pt idx="5">
                  <c:v>#N/A</c:v>
                </c:pt>
                <c:pt idx="6">
                  <c:v>#N/A</c:v>
                </c:pt>
                <c:pt idx="7">
                  <c:v>#N/A</c:v>
                </c:pt>
                <c:pt idx="8">
                  <c:v>#N/A</c:v>
                </c:pt>
                <c:pt idx="9">
                  <c:v>#N/A</c:v>
                </c:pt>
                <c:pt idx="10">
                  <c:v>#N/A</c:v>
                </c:pt>
                <c:pt idx="11">
                  <c:v>#N/A</c:v>
                </c:pt>
                <c:pt idx="12">
                  <c:v>-72</c:v>
                </c:pt>
                <c:pt idx="13">
                  <c:v>#N/A</c:v>
                </c:pt>
                <c:pt idx="14">
                  <c:v>#N/A</c:v>
                </c:pt>
                <c:pt idx="15">
                  <c:v>#N/A</c:v>
                </c:pt>
                <c:pt idx="16">
                  <c:v>#N/A</c:v>
                </c:pt>
                <c:pt idx="17">
                  <c:v>#N/A</c:v>
                </c:pt>
                <c:pt idx="18">
                  <c:v>#N/A</c:v>
                </c:pt>
                <c:pt idx="19">
                  <c:v>#N/A</c:v>
                </c:pt>
                <c:pt idx="20">
                  <c:v>-72</c:v>
                </c:pt>
                <c:pt idx="21">
                  <c:v>#N/A</c:v>
                </c:pt>
                <c:pt idx="22">
                  <c:v>#N/A</c:v>
                </c:pt>
                <c:pt idx="23">
                  <c:v>#N/A</c:v>
                </c:pt>
                <c:pt idx="24">
                  <c:v>#N/A</c:v>
                </c:pt>
                <c:pt idx="25">
                  <c:v>#N/A</c:v>
                </c:pt>
                <c:pt idx="26">
                  <c:v>#N/A</c:v>
                </c:pt>
                <c:pt idx="27">
                  <c:v>#N/A</c:v>
                </c:pt>
                <c:pt idx="28">
                  <c:v>-72</c:v>
                </c:pt>
                <c:pt idx="29">
                  <c:v>#N/A</c:v>
                </c:pt>
              </c:numCache>
            </c:numRef>
          </c:val>
          <c:smooth val="0"/>
          <c:extLst>
            <c:ext xmlns:c15="http://schemas.microsoft.com/office/drawing/2012/chart" uri="{02D57815-91ED-43cb-92C2-25804820EDAC}">
              <c15:datalabelsRange>
                <c15:f>example!$P$8:$P$37</c15:f>
                <c15:dlblRangeCache>
                  <c:ptCount val="30"/>
                  <c:pt idx="0">
                    <c:v>#N/A</c:v>
                  </c:pt>
                  <c:pt idx="1">
                    <c:v>    Bush Sr.</c:v>
                  </c:pt>
                  <c:pt idx="2">
                    <c:v>#N/A</c:v>
                  </c:pt>
                  <c:pt idx="3">
                    <c:v>#N/A</c:v>
                  </c:pt>
                  <c:pt idx="4">
                    <c:v>  Clinton</c:v>
                  </c:pt>
                  <c:pt idx="5">
                    <c:v>#N/A</c:v>
                  </c:pt>
                  <c:pt idx="6">
                    <c:v>#N/A</c:v>
                  </c:pt>
                  <c:pt idx="7">
                    <c:v>#N/A</c:v>
                  </c:pt>
                  <c:pt idx="8">
                    <c:v>#N/A</c:v>
                  </c:pt>
                  <c:pt idx="9">
                    <c:v>#N/A</c:v>
                  </c:pt>
                  <c:pt idx="10">
                    <c:v>#N/A</c:v>
                  </c:pt>
                  <c:pt idx="11">
                    <c:v>#N/A</c:v>
                  </c:pt>
                  <c:pt idx="12">
                    <c:v>    Bush Jr.</c:v>
                  </c:pt>
                  <c:pt idx="13">
                    <c:v>#N/A</c:v>
                  </c:pt>
                  <c:pt idx="14">
                    <c:v>#N/A</c:v>
                  </c:pt>
                  <c:pt idx="15">
                    <c:v>#N/A</c:v>
                  </c:pt>
                  <c:pt idx="16">
                    <c:v>#N/A</c:v>
                  </c:pt>
                  <c:pt idx="17">
                    <c:v>#N/A</c:v>
                  </c:pt>
                  <c:pt idx="18">
                    <c:v>#N/A</c:v>
                  </c:pt>
                  <c:pt idx="19">
                    <c:v>#N/A</c:v>
                  </c:pt>
                  <c:pt idx="20">
                    <c:v>  Obama</c:v>
                  </c:pt>
                  <c:pt idx="21">
                    <c:v>#N/A</c:v>
                  </c:pt>
                  <c:pt idx="22">
                    <c:v>#N/A</c:v>
                  </c:pt>
                  <c:pt idx="23">
                    <c:v>#N/A</c:v>
                  </c:pt>
                  <c:pt idx="24">
                    <c:v>#N/A</c:v>
                  </c:pt>
                  <c:pt idx="25">
                    <c:v>#N/A</c:v>
                  </c:pt>
                  <c:pt idx="26">
                    <c:v>#N/A</c:v>
                  </c:pt>
                  <c:pt idx="27">
                    <c:v>#N/A</c:v>
                  </c:pt>
                  <c:pt idx="28">
                    <c:v> Trump</c:v>
                  </c:pt>
                  <c:pt idx="29">
                    <c:v>#N/A</c:v>
                  </c:pt>
                </c15:dlblRangeCache>
              </c15:datalabelsRange>
            </c:ext>
            <c:ext xmlns:c16="http://schemas.microsoft.com/office/drawing/2014/chart" uri="{C3380CC4-5D6E-409C-BE32-E72D297353CC}">
              <c16:uniqueId val="{0000002B-D55E-4858-9116-EC21545F5398}"/>
            </c:ext>
          </c:extLst>
        </c:ser>
        <c:ser>
          <c:idx val="9"/>
          <c:order val="9"/>
          <c:tx>
            <c:strRef>
              <c:f>example!$BO$3</c:f>
              <c:strCache>
                <c:ptCount val="1"/>
                <c:pt idx="0">
                  <c:v># of troops 
 growth %</c:v>
                </c:pt>
              </c:strCache>
            </c:strRef>
          </c:tx>
          <c:marker>
            <c:symbol val="circle"/>
            <c:size val="7"/>
            <c:spPr>
              <a:solidFill>
                <a:schemeClr val="bg1"/>
              </a:solidFill>
              <a:ln w="25400">
                <a:solidFill>
                  <a:schemeClr val="tx1">
                    <a:lumMod val="65000"/>
                    <a:lumOff val="3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solidFill>
                      <a:schemeClr val="tx1">
                        <a:lumMod val="65000"/>
                        <a:lumOff val="35000"/>
                      </a:schemeClr>
                    </a:solidFill>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[0]!_13_Index_1_label</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-38.401785714285722</c:v>
                </c:pt>
              </c:numCache>
            </c:numRef>
          </c:val>
          <c:smooth val="0"/>
          <c:extLst>
            <c:ext xmlns:c16="http://schemas.microsoft.com/office/drawing/2014/chart" uri="{C3380CC4-5D6E-409C-BE32-E72D297353CC}">
              <c16:uniqueId val="{0000002C-D55E-4858-9116-EC21545F5398}"/>
            </c:ext>
          </c:extLst>
        </c:ser>
        <c:ser>
          <c:idx val="10"/>
          <c:order val="10"/>
          <c:tx>
            <c:strRef>
              <c:f>example!$BP$3</c:f>
              <c:strCache>
                <c:ptCount val="1"/>
                <c:pt idx="0">
                  <c:v>Military 
expenditure
growth %</c:v>
                </c:pt>
              </c:strCache>
            </c:strRef>
          </c:tx>
          <c:marker>
            <c:symbol val="circle"/>
            <c:size val="7"/>
            <c:spPr>
              <a:solidFill>
                <a:schemeClr val="bg1"/>
              </a:solidFill>
              <a:ln w="25400">
                <a:solidFill>
                  <a:schemeClr val="tx1">
                    <a:lumMod val="75000"/>
                    <a:lumOff val="25000"/>
                  </a:schemeClr>
                </a:solidFill>
              </a:ln>
            </c:spPr>
          </c:marker>
          <c:dLbls>
            <c:numFmt formatCode="\+#,##0_ ;\-#,##0\ " sourceLinked="0"/>
            <c:spPr>
              <a:noFill/>
              <a:ln>
                <a:noFill/>
              </a:ln>
              <a:effectLst/>
            </c:spPr>
            <c:txPr>
              <a:bodyPr wrap="square" lIns="38100" tIns="19050" rIns="38100" bIns="19050" anchor="ctr" anchorCtr="0">
                <a:spAutoFit/>
              </a:bodyPr>
              <a:lstStyle/>
              <a:p>
                <a:pPr algn="l">
                  <a:defRPr sz="1400" b="1">
                    <a:solidFill>
                      <a:schemeClr val="tx1">
                        <a:lumMod val="75000"/>
                        <a:lumOff val="25000"/>
                      </a:schemeClr>
                    </a:solidFill>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[0]!_14_Index_2_label</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112.04172391405271</c:v>
                </c:pt>
              </c:numCache>
            </c:numRef>
          </c:val>
          <c:smooth val="0"/>
          <c:extLst>
            <c:ext xmlns:c16="http://schemas.microsoft.com/office/drawing/2014/chart" uri="{C3380CC4-5D6E-409C-BE32-E72D297353CC}">
              <c16:uniqueId val="{0000002D-D55E-4858-9116-EC21545F5398}"/>
            </c:ext>
          </c:extLst>
        </c:ser>
        <c:ser>
          <c:idx val="11"/>
          <c:order val="11"/>
          <c:tx>
            <c:strRef>
              <c:f>example!$BO$3</c:f>
              <c:strCache>
                <c:ptCount val="1"/>
                <c:pt idx="0">
                  <c:v># of troops 
 growth %</c:v>
                </c:pt>
              </c:strCache>
            </c:strRef>
          </c:tx>
          <c:marker>
            <c:symbol val="none"/>
          </c:marker>
          <c:dLbls>
            <c:spPr>
              <a:noFill/>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[0]!_15_Index_1_label_2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-58.401785714285722</c:v>
                </c:pt>
              </c:numCache>
            </c:numRef>
          </c:val>
          <c:smooth val="0"/>
          <c:extLst>
            <c:ext xmlns:c16="http://schemas.microsoft.com/office/drawing/2014/chart" uri="{C3380CC4-5D6E-409C-BE32-E72D297353CC}">
              <c16:uniqueId val="{0000002E-D55E-4858-9116-EC21545F5398}"/>
            </c:ext>
          </c:extLst>
        </c:ser>
        <c:ser>
          <c:idx val="12"/>
          <c:order val="12"/>
          <c:tx>
            <c:strRef>
              <c:f>example!$BP$3</c:f>
              <c:strCache>
                <c:ptCount val="1"/>
                <c:pt idx="0">
                  <c:v>Military 
expenditure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[0]!_16_Index_2_label_2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87.04172391405271</c:v>
                </c:pt>
              </c:numCache>
            </c:numRef>
          </c:val>
          <c:smooth val="0"/>
          <c:extLst>
            <c:ext xmlns:c16="http://schemas.microsoft.com/office/drawing/2014/chart" uri="{C3380CC4-5D6E-409C-BE32-E72D297353CC}">
              <c16:uniqueId val="{0000002F-D55E-4858-9116-EC21545F5398}"/>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9.3518265015204119E-2"/>
              <c:y val="0.94634059296804762"/>
            </c:manualLayout>
          </c:layout>
          <c:overlay val="0"/>
          <c:spPr>
            <a:noFill/>
            <a:ln>
              <a:noFill/>
            </a:ln>
            <a:effectLst/>
          </c:spPr>
        </c:title>
        <c:numFmt formatCode="General" sourceLinked="0"/>
        <c:majorTickMark val="none"/>
        <c:minorTickMark val="none"/>
        <c:tickLblPos val="low"/>
        <c:spPr>
          <a:noFill/>
          <a:ln w="12700" cap="flat" cmpd="sng" algn="ctr">
            <a:solidFill>
              <a:schemeClr val="tx1">
                <a:lumMod val="65000"/>
                <a:lumOff val="35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majorUnit val="25"/>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190538769580091E-2"/>
          <c:y val="3.7780367815468847E-2"/>
          <c:w val="0.7985842834098863"/>
          <c:h val="0.82985146435008872"/>
        </c:manualLayout>
      </c:layout>
      <c:areaChart>
        <c:grouping val="standard"/>
        <c:varyColors val="0"/>
        <c:ser>
          <c:idx val="1"/>
          <c:order val="1"/>
          <c:tx>
            <c:strRef>
              <c:f>example!$BF$7</c:f>
              <c:strCache>
                <c:ptCount val="1"/>
                <c:pt idx="0">
                  <c:v>P1</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[0]!_06_P1</c:f>
              <c:numCache>
                <c:formatCode>General</c:formatCode>
                <c:ptCount val="30"/>
                <c:pt idx="0">
                  <c:v>1</c:v>
                </c:pt>
                <c:pt idx="1">
                  <c:v>1</c:v>
                </c:pt>
                <c:pt idx="2">
                  <c:v>1</c:v>
                </c:pt>
                <c:pt idx="3">
                  <c:v>1</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0-0A15-41DD-BEEE-ACF83F9F18F7}"/>
            </c:ext>
          </c:extLst>
        </c:ser>
        <c:ser>
          <c:idx val="2"/>
          <c:order val="2"/>
          <c:tx>
            <c:strRef>
              <c:f>example!$BG$7</c:f>
              <c:strCache>
                <c:ptCount val="1"/>
                <c:pt idx="0">
                  <c:v>P2</c:v>
                </c:pt>
              </c:strCache>
            </c:strRef>
          </c:tx>
          <c:spPr>
            <a:solidFill>
              <a:srgbClr val="F2F2F2">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[0]!_07_P2</c:f>
              <c:numCache>
                <c:formatCode>General</c:formatCode>
                <c:ptCount val="30"/>
                <c:pt idx="0">
                  <c:v>#N/A</c:v>
                </c:pt>
                <c:pt idx="1">
                  <c:v>#N/A</c:v>
                </c:pt>
                <c:pt idx="2">
                  <c:v>#N/A</c:v>
                </c:pt>
                <c:pt idx="3">
                  <c:v>1</c:v>
                </c:pt>
                <c:pt idx="4">
                  <c:v>1</c:v>
                </c:pt>
                <c:pt idx="5">
                  <c:v>1</c:v>
                </c:pt>
                <c:pt idx="6">
                  <c:v>1</c:v>
                </c:pt>
                <c:pt idx="7">
                  <c:v>1</c:v>
                </c:pt>
                <c:pt idx="8">
                  <c:v>1</c:v>
                </c:pt>
                <c:pt idx="9">
                  <c:v>1</c:v>
                </c:pt>
                <c:pt idx="10">
                  <c:v>1</c:v>
                </c:pt>
                <c:pt idx="11">
                  <c:v>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0A15-41DD-BEEE-ACF83F9F18F7}"/>
            </c:ext>
          </c:extLst>
        </c:ser>
        <c:ser>
          <c:idx val="3"/>
          <c:order val="3"/>
          <c:tx>
            <c:strRef>
              <c:f>example!$BH$7</c:f>
              <c:strCache>
                <c:ptCount val="1"/>
                <c:pt idx="0">
                  <c:v>P3</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[0]!_08_P3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1</c:v>
                </c:pt>
                <c:pt idx="12">
                  <c:v>1</c:v>
                </c:pt>
                <c:pt idx="13">
                  <c:v>1</c:v>
                </c:pt>
                <c:pt idx="14">
                  <c:v>1</c:v>
                </c:pt>
                <c:pt idx="15">
                  <c:v>1</c:v>
                </c:pt>
                <c:pt idx="16">
                  <c:v>1</c:v>
                </c:pt>
                <c:pt idx="17">
                  <c:v>1</c:v>
                </c:pt>
                <c:pt idx="18">
                  <c:v>1</c:v>
                </c:pt>
                <c:pt idx="19">
                  <c:v>1</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2-0A15-41DD-BEEE-ACF83F9F18F7}"/>
            </c:ext>
          </c:extLst>
        </c:ser>
        <c:ser>
          <c:idx val="4"/>
          <c:order val="4"/>
          <c:tx>
            <c:strRef>
              <c:f>example!$BI$7</c:f>
              <c:strCache>
                <c:ptCount val="1"/>
                <c:pt idx="0">
                  <c:v>P4</c:v>
                </c:pt>
              </c:strCache>
            </c:strRef>
          </c:tx>
          <c:spPr>
            <a:solidFill>
              <a:srgbClr val="F2F2F2">
                <a:alpha val="69804"/>
              </a:srgbClr>
            </a:solid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[0]!_09_P4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c:v>
                </c:pt>
                <c:pt idx="20">
                  <c:v>1</c:v>
                </c:pt>
                <c:pt idx="21">
                  <c:v>1</c:v>
                </c:pt>
                <c:pt idx="22">
                  <c:v>1</c:v>
                </c:pt>
                <c:pt idx="23">
                  <c:v>1</c:v>
                </c:pt>
                <c:pt idx="24">
                  <c:v>1</c:v>
                </c:pt>
                <c:pt idx="25">
                  <c:v>1</c:v>
                </c:pt>
                <c:pt idx="26">
                  <c:v>1</c:v>
                </c:pt>
                <c:pt idx="27">
                  <c:v>1</c:v>
                </c:pt>
                <c:pt idx="28">
                  <c:v>#N/A</c:v>
                </c:pt>
                <c:pt idx="29">
                  <c:v>#N/A</c:v>
                </c:pt>
              </c:numCache>
            </c:numRef>
          </c:val>
          <c:extLst>
            <c:ext xmlns:c16="http://schemas.microsoft.com/office/drawing/2014/chart" uri="{C3380CC4-5D6E-409C-BE32-E72D297353CC}">
              <c16:uniqueId val="{00000003-0A15-41DD-BEEE-ACF83F9F18F7}"/>
            </c:ext>
          </c:extLst>
        </c:ser>
        <c:ser>
          <c:idx val="5"/>
          <c:order val="5"/>
          <c:tx>
            <c:strRef>
              <c:f>example!$BJ$7</c:f>
              <c:strCache>
                <c:ptCount val="1"/>
                <c:pt idx="0">
                  <c:v>P5</c:v>
                </c:pt>
              </c:strCache>
            </c:strRef>
          </c:tx>
          <c:spPr>
            <a:noFill/>
            <a:ln>
              <a:noFill/>
            </a:ln>
            <a:effectLst/>
          </c:spPr>
          <c:cat>
            <c:strRef>
              <c:f>example!$G$8:$G$37</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[0]!_10_P5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c:v>
                </c:pt>
                <c:pt idx="28">
                  <c:v>1</c:v>
                </c:pt>
                <c:pt idx="29">
                  <c:v>1</c:v>
                </c:pt>
              </c:numCache>
            </c:numRef>
          </c:val>
          <c:extLst>
            <c:ext xmlns:c16="http://schemas.microsoft.com/office/drawing/2014/chart" uri="{C3380CC4-5D6E-409C-BE32-E72D297353CC}">
              <c16:uniqueId val="{00000004-0A15-41DD-BEEE-ACF83F9F18F7}"/>
            </c:ext>
          </c:extLst>
        </c:ser>
        <c:dLbls>
          <c:showLegendKey val="0"/>
          <c:showVal val="0"/>
          <c:showCatName val="0"/>
          <c:showSerName val="0"/>
          <c:showPercent val="0"/>
          <c:showBubbleSize val="0"/>
        </c:dLbls>
        <c:axId val="206172799"/>
        <c:axId val="206170303"/>
      </c:areaChart>
      <c:lineChart>
        <c:grouping val="standard"/>
        <c:varyColors val="0"/>
        <c:ser>
          <c:idx val="0"/>
          <c:order val="0"/>
          <c:tx>
            <c:strRef>
              <c:f>example!$BO$7</c:f>
              <c:strCache>
                <c:ptCount val="1"/>
                <c:pt idx="0">
                  <c:v>Index1</c:v>
                </c:pt>
              </c:strCache>
            </c:strRef>
          </c:tx>
          <c:spPr>
            <a:ln w="28575" cap="rnd">
              <a:solidFill>
                <a:schemeClr val="tx1">
                  <a:lumMod val="65000"/>
                  <a:lumOff val="35000"/>
                </a:schemeClr>
              </a:solidFill>
              <a:round/>
            </a:ln>
            <a:effectLst/>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[0]!_03_number_US_troops</c:f>
              <c:numCache>
                <c:formatCode>General</c:formatCode>
                <c:ptCount val="30"/>
                <c:pt idx="0">
                  <c:v>0</c:v>
                </c:pt>
                <c:pt idx="1">
                  <c:v>-2.6785714285714302</c:v>
                </c:pt>
                <c:pt idx="2">
                  <c:v>-5.3571428571428603</c:v>
                </c:pt>
                <c:pt idx="3">
                  <c:v>-14.28571428571429</c:v>
                </c:pt>
                <c:pt idx="4">
                  <c:v>-18.75</c:v>
                </c:pt>
                <c:pt idx="5">
                  <c:v>-23.214285714285708</c:v>
                </c:pt>
                <c:pt idx="6">
                  <c:v>-26.982142857142854</c:v>
                </c:pt>
                <c:pt idx="7">
                  <c:v>-29.816964285714288</c:v>
                </c:pt>
                <c:pt idx="8">
                  <c:v>-31.549107142857146</c:v>
                </c:pt>
                <c:pt idx="9">
                  <c:v>-28.839285714285712</c:v>
                </c:pt>
                <c:pt idx="10">
                  <c:v>-29.6875</c:v>
                </c:pt>
                <c:pt idx="11">
                  <c:v>-35.053571428571431</c:v>
                </c:pt>
                <c:pt idx="12">
                  <c:v>-36.575892857142854</c:v>
                </c:pt>
                <c:pt idx="13">
                  <c:v>-34.508928571428577</c:v>
                </c:pt>
                <c:pt idx="14">
                  <c:v>-33.928571428571431</c:v>
                </c:pt>
                <c:pt idx="15">
                  <c:v>-34.241071428571423</c:v>
                </c:pt>
                <c:pt idx="16">
                  <c:v>-30.982142857142858</c:v>
                </c:pt>
                <c:pt idx="17">
                  <c:v>-33.125000000000007</c:v>
                </c:pt>
                <c:pt idx="18">
                  <c:v>-30.580357142857139</c:v>
                </c:pt>
                <c:pt idx="19">
                  <c:v>-31.25</c:v>
                </c:pt>
                <c:pt idx="20">
                  <c:v>-30.178749999999997</c:v>
                </c:pt>
                <c:pt idx="21">
                  <c:v>-29.936741071428575</c:v>
                </c:pt>
                <c:pt idx="22">
                  <c:v>-32.138392857142861</c:v>
                </c:pt>
                <c:pt idx="23">
                  <c:v>-33.383928571428569</c:v>
                </c:pt>
                <c:pt idx="24">
                  <c:v>-36.020089285714285</c:v>
                </c:pt>
                <c:pt idx="25">
                  <c:v>-38.337053571428569</c:v>
                </c:pt>
                <c:pt idx="26">
                  <c:v>-39.852678571428569</c:v>
                </c:pt>
                <c:pt idx="27">
                  <c:v>-39.803571428571431</c:v>
                </c:pt>
                <c:pt idx="28">
                  <c:v>-39.330357142857139</c:v>
                </c:pt>
                <c:pt idx="29">
                  <c:v>-38.401785714285722</c:v>
                </c:pt>
              </c:numCache>
            </c:numRef>
          </c:val>
          <c:smooth val="0"/>
          <c:extLst>
            <c:ext xmlns:c16="http://schemas.microsoft.com/office/drawing/2014/chart" uri="{C3380CC4-5D6E-409C-BE32-E72D297353CC}">
              <c16:uniqueId val="{00000005-0A15-41DD-BEEE-ACF83F9F18F7}"/>
            </c:ext>
          </c:extLst>
        </c:ser>
        <c:ser>
          <c:idx val="6"/>
          <c:order val="6"/>
          <c:tx>
            <c:strRef>
              <c:f>example!$BL$7</c:f>
              <c:strCache>
                <c:ptCount val="1"/>
                <c:pt idx="0">
                  <c:v>photo_Y1</c:v>
                </c:pt>
              </c:strCache>
            </c:strRef>
          </c:tx>
          <c:spPr>
            <a:ln w="28575" cap="rnd">
              <a:solidFill>
                <a:schemeClr val="accent1">
                  <a:lumMod val="60000"/>
                </a:schemeClr>
              </a:solidFill>
              <a:round/>
            </a:ln>
            <a:effectLst/>
          </c:spPr>
          <c:marker>
            <c:symbol val="none"/>
          </c:marker>
          <c:dPt>
            <c:idx val="1"/>
            <c:marker>
              <c:symbol val="picture"/>
              <c:spPr>
                <a:blipFill>
                  <a:blip xmlns:r="http://schemas.openxmlformats.org/officeDocument/2006/relationships" r:embed="rId1"/>
                  <a:stretch>
                    <a:fillRect/>
                  </a:stretch>
                </a:blipFill>
                <a:ln w="25400">
                  <a:noFill/>
                </a:ln>
                <a:effectLst/>
              </c:spPr>
            </c:marker>
            <c:bubble3D val="0"/>
            <c:extLst>
              <c:ext xmlns:c16="http://schemas.microsoft.com/office/drawing/2014/chart" uri="{C3380CC4-5D6E-409C-BE32-E72D297353CC}">
                <c16:uniqueId val="{00000006-0A15-41DD-BEEE-ACF83F9F18F7}"/>
              </c:ext>
            </c:extLst>
          </c:dPt>
          <c:dPt>
            <c:idx val="4"/>
            <c:marker>
              <c:symbol val="picture"/>
              <c:spPr>
                <a:blipFill>
                  <a:blip xmlns:r="http://schemas.openxmlformats.org/officeDocument/2006/relationships" r:embed="rId2"/>
                  <a:stretch>
                    <a:fillRect/>
                  </a:stretch>
                </a:blipFill>
                <a:ln w="25400">
                  <a:noFill/>
                </a:ln>
                <a:effectLst/>
              </c:spPr>
            </c:marker>
            <c:bubble3D val="0"/>
            <c:extLst>
              <c:ext xmlns:c16="http://schemas.microsoft.com/office/drawing/2014/chart" uri="{C3380CC4-5D6E-409C-BE32-E72D297353CC}">
                <c16:uniqueId val="{00000007-0A15-41DD-BEEE-ACF83F9F18F7}"/>
              </c:ext>
            </c:extLst>
          </c:dPt>
          <c:dPt>
            <c:idx val="12"/>
            <c:marker>
              <c:symbol val="picture"/>
              <c:spPr>
                <a:blipFill>
                  <a:blip xmlns:r="http://schemas.openxmlformats.org/officeDocument/2006/relationships" r:embed="rId3"/>
                  <a:stretch>
                    <a:fillRect/>
                  </a:stretch>
                </a:blipFill>
                <a:ln w="25400">
                  <a:noFill/>
                </a:ln>
                <a:effectLst/>
              </c:spPr>
            </c:marker>
            <c:bubble3D val="0"/>
            <c:extLst>
              <c:ext xmlns:c16="http://schemas.microsoft.com/office/drawing/2014/chart" uri="{C3380CC4-5D6E-409C-BE32-E72D297353CC}">
                <c16:uniqueId val="{00000008-0A15-41DD-BEEE-ACF83F9F18F7}"/>
              </c:ext>
            </c:extLst>
          </c:dPt>
          <c:dPt>
            <c:idx val="20"/>
            <c:marker>
              <c:symbol val="picture"/>
              <c:spPr>
                <a:blipFill>
                  <a:blip xmlns:r="http://schemas.openxmlformats.org/officeDocument/2006/relationships" r:embed="rId4"/>
                  <a:stretch>
                    <a:fillRect/>
                  </a:stretch>
                </a:blipFill>
                <a:ln w="25400">
                  <a:noFill/>
                </a:ln>
                <a:effectLst/>
              </c:spPr>
            </c:marker>
            <c:bubble3D val="0"/>
            <c:extLst>
              <c:ext xmlns:c16="http://schemas.microsoft.com/office/drawing/2014/chart" uri="{C3380CC4-5D6E-409C-BE32-E72D297353CC}">
                <c16:uniqueId val="{00000009-0A15-41DD-BEEE-ACF83F9F18F7}"/>
              </c:ext>
            </c:extLst>
          </c:dPt>
          <c:dPt>
            <c:idx val="28"/>
            <c:marker>
              <c:symbol val="picture"/>
              <c:spPr>
                <a:blipFill>
                  <a:blip xmlns:r="http://schemas.openxmlformats.org/officeDocument/2006/relationships" r:embed="rId5"/>
                  <a:stretch>
                    <a:fillRect/>
                  </a:stretch>
                </a:blipFill>
                <a:ln w="25400">
                  <a:noFill/>
                </a:ln>
                <a:effectLst/>
              </c:spPr>
            </c:marker>
            <c:bubble3D val="0"/>
            <c:extLst>
              <c:ext xmlns:c16="http://schemas.microsoft.com/office/drawing/2014/chart" uri="{C3380CC4-5D6E-409C-BE32-E72D297353CC}">
                <c16:uniqueId val="{0000000A-0A15-41DD-BEEE-ACF83F9F18F7}"/>
              </c:ext>
            </c:extLst>
          </c:dPt>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[0]!_11_photo_Y1</c:f>
              <c:numCache>
                <c:formatCode>General</c:formatCode>
                <c:ptCount val="30"/>
                <c:pt idx="0">
                  <c:v>#N/A</c:v>
                </c:pt>
                <c:pt idx="1">
                  <c:v>-84</c:v>
                </c:pt>
                <c:pt idx="2">
                  <c:v>#N/A</c:v>
                </c:pt>
                <c:pt idx="3">
                  <c:v>#N/A</c:v>
                </c:pt>
                <c:pt idx="4">
                  <c:v>-84</c:v>
                </c:pt>
                <c:pt idx="5">
                  <c:v>#N/A</c:v>
                </c:pt>
                <c:pt idx="6">
                  <c:v>#N/A</c:v>
                </c:pt>
                <c:pt idx="7">
                  <c:v>#N/A</c:v>
                </c:pt>
                <c:pt idx="8">
                  <c:v>#N/A</c:v>
                </c:pt>
                <c:pt idx="9">
                  <c:v>#N/A</c:v>
                </c:pt>
                <c:pt idx="10">
                  <c:v>#N/A</c:v>
                </c:pt>
                <c:pt idx="11">
                  <c:v>#N/A</c:v>
                </c:pt>
                <c:pt idx="12">
                  <c:v>-84</c:v>
                </c:pt>
                <c:pt idx="13">
                  <c:v>#N/A</c:v>
                </c:pt>
                <c:pt idx="14">
                  <c:v>#N/A</c:v>
                </c:pt>
                <c:pt idx="15">
                  <c:v>#N/A</c:v>
                </c:pt>
                <c:pt idx="16">
                  <c:v>#N/A</c:v>
                </c:pt>
                <c:pt idx="17">
                  <c:v>#N/A</c:v>
                </c:pt>
                <c:pt idx="18">
                  <c:v>#N/A</c:v>
                </c:pt>
                <c:pt idx="19">
                  <c:v>#N/A</c:v>
                </c:pt>
                <c:pt idx="20">
                  <c:v>-84</c:v>
                </c:pt>
                <c:pt idx="21">
                  <c:v>#N/A</c:v>
                </c:pt>
                <c:pt idx="22">
                  <c:v>#N/A</c:v>
                </c:pt>
                <c:pt idx="23">
                  <c:v>#N/A</c:v>
                </c:pt>
                <c:pt idx="24">
                  <c:v>#N/A</c:v>
                </c:pt>
                <c:pt idx="25">
                  <c:v>#N/A</c:v>
                </c:pt>
                <c:pt idx="26">
                  <c:v>#N/A</c:v>
                </c:pt>
                <c:pt idx="27">
                  <c:v>#N/A</c:v>
                </c:pt>
                <c:pt idx="28">
                  <c:v>-84</c:v>
                </c:pt>
                <c:pt idx="29">
                  <c:v>#N/A</c:v>
                </c:pt>
              </c:numCache>
            </c:numRef>
          </c:val>
          <c:smooth val="0"/>
          <c:extLst>
            <c:ext xmlns:c16="http://schemas.microsoft.com/office/drawing/2014/chart" uri="{C3380CC4-5D6E-409C-BE32-E72D297353CC}">
              <c16:uniqueId val="{0000000B-0A15-41DD-BEEE-ACF83F9F18F7}"/>
            </c:ext>
          </c:extLst>
        </c:ser>
        <c:ser>
          <c:idx val="7"/>
          <c:order val="7"/>
          <c:tx>
            <c:strRef>
              <c:f>example!$BP$7</c:f>
              <c:strCache>
                <c:ptCount val="1"/>
                <c:pt idx="0">
                  <c:v>Index2</c:v>
                </c:pt>
              </c:strCache>
            </c:strRef>
          </c:tx>
          <c:spPr>
            <a:ln w="28575">
              <a:solidFill>
                <a:schemeClr val="tx1">
                  <a:lumMod val="75000"/>
                  <a:lumOff val="25000"/>
                </a:schemeClr>
              </a:solidFill>
            </a:ln>
          </c:spPr>
          <c:marker>
            <c:symbol val="none"/>
          </c:marker>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[0]!_04_military_expenditure</c:f>
              <c:numCache>
                <c:formatCode>General</c:formatCode>
                <c:ptCount val="30"/>
                <c:pt idx="0">
                  <c:v>0</c:v>
                </c:pt>
                <c:pt idx="1">
                  <c:v>1.0136980958167952</c:v>
                </c:pt>
                <c:pt idx="2">
                  <c:v>-6.9885420147436372</c:v>
                </c:pt>
                <c:pt idx="3">
                  <c:v>0.98400317144164973</c:v>
                </c:pt>
                <c:pt idx="4">
                  <c:v>-1.599145645932798</c:v>
                </c:pt>
                <c:pt idx="5">
                  <c:v>-4.282072315728791</c:v>
                </c:pt>
                <c:pt idx="6">
                  <c:v>-8.0820639397803156</c:v>
                </c:pt>
                <c:pt idx="7">
                  <c:v>-10.534145036661558</c:v>
                </c:pt>
                <c:pt idx="8">
                  <c:v>-8.9163450603887853</c:v>
                </c:pt>
                <c:pt idx="9">
                  <c:v>-9.5910876340297708</c:v>
                </c:pt>
                <c:pt idx="10">
                  <c:v>-7.3855661097345209</c:v>
                </c:pt>
                <c:pt idx="11">
                  <c:v>-0.55309709828669229</c:v>
                </c:pt>
                <c:pt idx="12">
                  <c:v>3.087941723618437</c:v>
                </c:pt>
                <c:pt idx="13">
                  <c:v>17.583864616151601</c:v>
                </c:pt>
                <c:pt idx="14">
                  <c:v>36.867921668290002</c:v>
                </c:pt>
                <c:pt idx="15">
                  <c:v>53.168871592215062</c:v>
                </c:pt>
                <c:pt idx="16">
                  <c:v>65.659645405267582</c:v>
                </c:pt>
                <c:pt idx="17">
                  <c:v>73.467850175918144</c:v>
                </c:pt>
                <c:pt idx="18">
                  <c:v>83.177153346680527</c:v>
                </c:pt>
                <c:pt idx="19">
                  <c:v>104.04605014934636</c:v>
                </c:pt>
                <c:pt idx="20">
                  <c:v>119.31977109196738</c:v>
                </c:pt>
                <c:pt idx="21">
                  <c:v>129.28911991739454</c:v>
                </c:pt>
                <c:pt idx="22">
                  <c:v>133.72667318570589</c:v>
                </c:pt>
                <c:pt idx="23">
                  <c:v>125.31231659635651</c:v>
                </c:pt>
                <c:pt idx="24">
                  <c:v>111.02813616760314</c:v>
                </c:pt>
                <c:pt idx="25">
                  <c:v>101.26011301030356</c:v>
                </c:pt>
                <c:pt idx="26">
                  <c:v>96.923110417774794</c:v>
                </c:pt>
                <c:pt idx="27">
                  <c:v>98.795564649215819</c:v>
                </c:pt>
                <c:pt idx="28">
                  <c:v>100.93821781130062</c:v>
                </c:pt>
                <c:pt idx="29">
                  <c:v>112.04172391405271</c:v>
                </c:pt>
              </c:numCache>
            </c:numRef>
          </c:val>
          <c:smooth val="0"/>
          <c:extLst>
            <c:ext xmlns:c16="http://schemas.microsoft.com/office/drawing/2014/chart" uri="{C3380CC4-5D6E-409C-BE32-E72D297353CC}">
              <c16:uniqueId val="{0000000C-0A15-41DD-BEEE-ACF83F9F18F7}"/>
            </c:ext>
          </c:extLst>
        </c:ser>
        <c:ser>
          <c:idx val="8"/>
          <c:order val="8"/>
          <c:tx>
            <c:strRef>
              <c:f>example!$BM$7</c:f>
              <c:strCache>
                <c:ptCount val="1"/>
                <c:pt idx="0">
                  <c:v>photo_Y2</c:v>
                </c:pt>
              </c:strCache>
            </c:strRef>
          </c:tx>
          <c:marker>
            <c:symbol val="none"/>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0A15-41DD-BEEE-ACF83F9F18F7}"/>
                </c:ext>
              </c:extLst>
            </c:dLbl>
            <c:dLbl>
              <c:idx val="1"/>
              <c:tx>
                <c:rich>
                  <a:bodyPr wrap="square" lIns="38100" tIns="19050" rIns="38100" bIns="19050" anchor="ctr">
                    <a:spAutoFit/>
                  </a:bodyPr>
                  <a:lstStyle/>
                  <a:p>
                    <a:pPr>
                      <a:defRPr b="1">
                        <a:solidFill>
                          <a:srgbClr val="FF0000"/>
                        </a:solidFill>
                      </a:defRPr>
                    </a:pPr>
                    <a:fld id="{3A305C2D-12CD-45BE-921A-47D2DDC469A2}"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A15-41DD-BEEE-ACF83F9F18F7}"/>
                </c:ext>
              </c:extLst>
            </c:dLbl>
            <c:dLbl>
              <c:idx val="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0A15-41DD-BEEE-ACF83F9F18F7}"/>
                </c:ext>
              </c:extLst>
            </c:dLbl>
            <c:dLbl>
              <c:idx val="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0A15-41DD-BEEE-ACF83F9F18F7}"/>
                </c:ext>
              </c:extLst>
            </c:dLbl>
            <c:dLbl>
              <c:idx val="4"/>
              <c:tx>
                <c:rich>
                  <a:bodyPr wrap="square" lIns="38100" tIns="19050" rIns="38100" bIns="19050" anchor="ctr">
                    <a:spAutoFit/>
                  </a:bodyPr>
                  <a:lstStyle/>
                  <a:p>
                    <a:pPr>
                      <a:defRPr b="1">
                        <a:solidFill>
                          <a:srgbClr val="4472C4"/>
                        </a:solidFill>
                      </a:defRPr>
                    </a:pPr>
                    <a:fld id="{8121245F-D198-4395-8B0A-068714E1B3CD}" type="CELLRANGE">
                      <a:rPr lang="en-US"/>
                      <a:pPr>
                        <a:defRPr b="1">
                          <a:solidFill>
                            <a:srgbClr val="4472C4"/>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A15-41DD-BEEE-ACF83F9F18F7}"/>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0A15-41DD-BEEE-ACF83F9F18F7}"/>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0A15-41DD-BEEE-ACF83F9F18F7}"/>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0A15-41DD-BEEE-ACF83F9F18F7}"/>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0A15-41DD-BEEE-ACF83F9F18F7}"/>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0A15-41DD-BEEE-ACF83F9F18F7}"/>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0A15-41DD-BEEE-ACF83F9F18F7}"/>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0A15-41DD-BEEE-ACF83F9F18F7}"/>
                </c:ext>
              </c:extLst>
            </c:dLbl>
            <c:dLbl>
              <c:idx val="12"/>
              <c:tx>
                <c:rich>
                  <a:bodyPr wrap="square" lIns="38100" tIns="19050" rIns="38100" bIns="19050" anchor="ctr">
                    <a:spAutoFit/>
                  </a:bodyPr>
                  <a:lstStyle/>
                  <a:p>
                    <a:pPr>
                      <a:defRPr b="1">
                        <a:solidFill>
                          <a:srgbClr val="FF0000"/>
                        </a:solidFill>
                      </a:defRPr>
                    </a:pPr>
                    <a:fld id="{6C8668AB-049D-4AB3-8FFE-D099365CD3FB}"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A15-41DD-BEEE-ACF83F9F18F7}"/>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0A15-41DD-BEEE-ACF83F9F18F7}"/>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0A15-41DD-BEEE-ACF83F9F18F7}"/>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0A15-41DD-BEEE-ACF83F9F18F7}"/>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0A15-41DD-BEEE-ACF83F9F18F7}"/>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0A15-41DD-BEEE-ACF83F9F18F7}"/>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0A15-41DD-BEEE-ACF83F9F18F7}"/>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0A15-41DD-BEEE-ACF83F9F18F7}"/>
                </c:ext>
              </c:extLst>
            </c:dLbl>
            <c:dLbl>
              <c:idx val="20"/>
              <c:tx>
                <c:rich>
                  <a:bodyPr wrap="square" lIns="38100" tIns="19050" rIns="38100" bIns="19050" anchor="ctr">
                    <a:spAutoFit/>
                  </a:bodyPr>
                  <a:lstStyle/>
                  <a:p>
                    <a:pPr>
                      <a:defRPr b="1">
                        <a:solidFill>
                          <a:srgbClr val="4472C4"/>
                        </a:solidFill>
                      </a:defRPr>
                    </a:pPr>
                    <a:fld id="{18789927-9C4A-4457-80FE-4F134147EB6F}" type="CELLRANGE">
                      <a:rPr lang="en-US"/>
                      <a:pPr>
                        <a:defRPr b="1">
                          <a:solidFill>
                            <a:srgbClr val="4472C4"/>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0A15-41DD-BEEE-ACF83F9F18F7}"/>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0A15-41DD-BEEE-ACF83F9F18F7}"/>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0A15-41DD-BEEE-ACF83F9F18F7}"/>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0A15-41DD-BEEE-ACF83F9F18F7}"/>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0A15-41DD-BEEE-ACF83F9F18F7}"/>
                </c:ext>
              </c:extLst>
            </c:dLbl>
            <c:dLbl>
              <c:idx val="2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0A15-41DD-BEEE-ACF83F9F18F7}"/>
                </c:ext>
              </c:extLst>
            </c:dLbl>
            <c:dLbl>
              <c:idx val="2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0A15-41DD-BEEE-ACF83F9F18F7}"/>
                </c:ext>
              </c:extLst>
            </c:dLbl>
            <c:dLbl>
              <c:idx val="2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0A15-41DD-BEEE-ACF83F9F18F7}"/>
                </c:ext>
              </c:extLst>
            </c:dLbl>
            <c:dLbl>
              <c:idx val="28"/>
              <c:tx>
                <c:rich>
                  <a:bodyPr wrap="square" lIns="38100" tIns="19050" rIns="38100" bIns="19050" anchor="ctr">
                    <a:spAutoFit/>
                  </a:bodyPr>
                  <a:lstStyle/>
                  <a:p>
                    <a:pPr>
                      <a:defRPr b="1">
                        <a:solidFill>
                          <a:srgbClr val="FF0000"/>
                        </a:solidFill>
                      </a:defRPr>
                    </a:pPr>
                    <a:fld id="{7DDABDA4-C5FD-446E-BDB9-6570DB04900C}" type="CELLRANGE">
                      <a:rPr lang="en-US"/>
                      <a:pPr>
                        <a:defRPr b="1">
                          <a:solidFill>
                            <a:srgbClr val="FF0000"/>
                          </a:solidFill>
                        </a:defRPr>
                      </a:pPr>
                      <a:t>[CELLRANGE]</a:t>
                    </a:fld>
                    <a:endParaRPr lang="en-US"/>
                  </a:p>
                </c:rich>
              </c:tx>
              <c:spPr>
                <a:noFill/>
                <a:ln>
                  <a:noFill/>
                </a:ln>
                <a:effectLst/>
              </c:spPr>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0A15-41DD-BEEE-ACF83F9F18F7}"/>
                </c:ext>
              </c:extLst>
            </c:dLbl>
            <c:dLbl>
              <c:idx val="2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0A15-41DD-BEEE-ACF83F9F18F7}"/>
                </c:ext>
              </c:extLst>
            </c:dLbl>
            <c:spPr>
              <a:noFill/>
              <a:ln>
                <a:noFill/>
              </a:ln>
              <a:effectLst/>
            </c:sp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[0]!_12_photo_Y2</c:f>
              <c:numCache>
                <c:formatCode>General</c:formatCode>
                <c:ptCount val="30"/>
                <c:pt idx="0">
                  <c:v>#N/A</c:v>
                </c:pt>
                <c:pt idx="1">
                  <c:v>-72</c:v>
                </c:pt>
                <c:pt idx="2">
                  <c:v>#N/A</c:v>
                </c:pt>
                <c:pt idx="3">
                  <c:v>#N/A</c:v>
                </c:pt>
                <c:pt idx="4">
                  <c:v>-72</c:v>
                </c:pt>
                <c:pt idx="5">
                  <c:v>#N/A</c:v>
                </c:pt>
                <c:pt idx="6">
                  <c:v>#N/A</c:v>
                </c:pt>
                <c:pt idx="7">
                  <c:v>#N/A</c:v>
                </c:pt>
                <c:pt idx="8">
                  <c:v>#N/A</c:v>
                </c:pt>
                <c:pt idx="9">
                  <c:v>#N/A</c:v>
                </c:pt>
                <c:pt idx="10">
                  <c:v>#N/A</c:v>
                </c:pt>
                <c:pt idx="11">
                  <c:v>#N/A</c:v>
                </c:pt>
                <c:pt idx="12">
                  <c:v>-72</c:v>
                </c:pt>
                <c:pt idx="13">
                  <c:v>#N/A</c:v>
                </c:pt>
                <c:pt idx="14">
                  <c:v>#N/A</c:v>
                </c:pt>
                <c:pt idx="15">
                  <c:v>#N/A</c:v>
                </c:pt>
                <c:pt idx="16">
                  <c:v>#N/A</c:v>
                </c:pt>
                <c:pt idx="17">
                  <c:v>#N/A</c:v>
                </c:pt>
                <c:pt idx="18">
                  <c:v>#N/A</c:v>
                </c:pt>
                <c:pt idx="19">
                  <c:v>#N/A</c:v>
                </c:pt>
                <c:pt idx="20">
                  <c:v>-72</c:v>
                </c:pt>
                <c:pt idx="21">
                  <c:v>#N/A</c:v>
                </c:pt>
                <c:pt idx="22">
                  <c:v>#N/A</c:v>
                </c:pt>
                <c:pt idx="23">
                  <c:v>#N/A</c:v>
                </c:pt>
                <c:pt idx="24">
                  <c:v>#N/A</c:v>
                </c:pt>
                <c:pt idx="25">
                  <c:v>#N/A</c:v>
                </c:pt>
                <c:pt idx="26">
                  <c:v>#N/A</c:v>
                </c:pt>
                <c:pt idx="27">
                  <c:v>#N/A</c:v>
                </c:pt>
                <c:pt idx="28">
                  <c:v>-72</c:v>
                </c:pt>
                <c:pt idx="29">
                  <c:v>#N/A</c:v>
                </c:pt>
              </c:numCache>
            </c:numRef>
          </c:val>
          <c:smooth val="0"/>
          <c:extLst>
            <c:ext xmlns:c15="http://schemas.microsoft.com/office/drawing/2012/chart" uri="{02D57815-91ED-43cb-92C2-25804820EDAC}">
              <c15:datalabelsRange>
                <c15:f>example!$P$8:$P$37</c15:f>
                <c15:dlblRangeCache>
                  <c:ptCount val="30"/>
                  <c:pt idx="0">
                    <c:v>#N/A</c:v>
                  </c:pt>
                  <c:pt idx="1">
                    <c:v>    Bush Sr.</c:v>
                  </c:pt>
                  <c:pt idx="2">
                    <c:v>#N/A</c:v>
                  </c:pt>
                  <c:pt idx="3">
                    <c:v>#N/A</c:v>
                  </c:pt>
                  <c:pt idx="4">
                    <c:v>  Clinton</c:v>
                  </c:pt>
                  <c:pt idx="5">
                    <c:v>#N/A</c:v>
                  </c:pt>
                  <c:pt idx="6">
                    <c:v>#N/A</c:v>
                  </c:pt>
                  <c:pt idx="7">
                    <c:v>#N/A</c:v>
                  </c:pt>
                  <c:pt idx="8">
                    <c:v>#N/A</c:v>
                  </c:pt>
                  <c:pt idx="9">
                    <c:v>#N/A</c:v>
                  </c:pt>
                  <c:pt idx="10">
                    <c:v>#N/A</c:v>
                  </c:pt>
                  <c:pt idx="11">
                    <c:v>#N/A</c:v>
                  </c:pt>
                  <c:pt idx="12">
                    <c:v>    Bush Jr.</c:v>
                  </c:pt>
                  <c:pt idx="13">
                    <c:v>#N/A</c:v>
                  </c:pt>
                  <c:pt idx="14">
                    <c:v>#N/A</c:v>
                  </c:pt>
                  <c:pt idx="15">
                    <c:v>#N/A</c:v>
                  </c:pt>
                  <c:pt idx="16">
                    <c:v>#N/A</c:v>
                  </c:pt>
                  <c:pt idx="17">
                    <c:v>#N/A</c:v>
                  </c:pt>
                  <c:pt idx="18">
                    <c:v>#N/A</c:v>
                  </c:pt>
                  <c:pt idx="19">
                    <c:v>#N/A</c:v>
                  </c:pt>
                  <c:pt idx="20">
                    <c:v>  Obama</c:v>
                  </c:pt>
                  <c:pt idx="21">
                    <c:v>#N/A</c:v>
                  </c:pt>
                  <c:pt idx="22">
                    <c:v>#N/A</c:v>
                  </c:pt>
                  <c:pt idx="23">
                    <c:v>#N/A</c:v>
                  </c:pt>
                  <c:pt idx="24">
                    <c:v>#N/A</c:v>
                  </c:pt>
                  <c:pt idx="25">
                    <c:v>#N/A</c:v>
                  </c:pt>
                  <c:pt idx="26">
                    <c:v>#N/A</c:v>
                  </c:pt>
                  <c:pt idx="27">
                    <c:v>#N/A</c:v>
                  </c:pt>
                  <c:pt idx="28">
                    <c:v> Trump</c:v>
                  </c:pt>
                  <c:pt idx="29">
                    <c:v>#N/A</c:v>
                  </c:pt>
                </c15:dlblRangeCache>
              </c15:datalabelsRange>
            </c:ext>
            <c:ext xmlns:c16="http://schemas.microsoft.com/office/drawing/2014/chart" uri="{C3380CC4-5D6E-409C-BE32-E72D297353CC}">
              <c16:uniqueId val="{0000002B-0A15-41DD-BEEE-ACF83F9F18F7}"/>
            </c:ext>
          </c:extLst>
        </c:ser>
        <c:ser>
          <c:idx val="9"/>
          <c:order val="9"/>
          <c:tx>
            <c:strRef>
              <c:f>example!$BO$3</c:f>
              <c:strCache>
                <c:ptCount val="1"/>
                <c:pt idx="0">
                  <c:v># of troops 
 growth %</c:v>
                </c:pt>
              </c:strCache>
            </c:strRef>
          </c:tx>
          <c:marker>
            <c:symbol val="circle"/>
            <c:size val="7"/>
            <c:spPr>
              <a:solidFill>
                <a:schemeClr val="bg1"/>
              </a:solidFill>
              <a:ln w="25400">
                <a:solidFill>
                  <a:schemeClr val="tx1">
                    <a:lumMod val="65000"/>
                    <a:lumOff val="35000"/>
                  </a:schemeClr>
                </a:solidFill>
              </a:ln>
            </c:spPr>
          </c:marker>
          <c:dLbls>
            <c:numFmt formatCode="#,##0" sourceLinked="0"/>
            <c:spPr>
              <a:noFill/>
              <a:ln>
                <a:noFill/>
              </a:ln>
              <a:effectLst/>
            </c:spPr>
            <c:txPr>
              <a:bodyPr wrap="square" lIns="38100" tIns="19050" rIns="38100" bIns="19050" anchor="ctr" anchorCtr="0">
                <a:spAutoFit/>
              </a:bodyPr>
              <a:lstStyle/>
              <a:p>
                <a:pPr algn="l">
                  <a:defRPr sz="1400" b="1"/>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[0]!_13_Index_1_label</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-38.401785714285722</c:v>
                </c:pt>
              </c:numCache>
            </c:numRef>
          </c:val>
          <c:smooth val="0"/>
          <c:extLst>
            <c:ext xmlns:c16="http://schemas.microsoft.com/office/drawing/2014/chart" uri="{C3380CC4-5D6E-409C-BE32-E72D297353CC}">
              <c16:uniqueId val="{0000002C-0A15-41DD-BEEE-ACF83F9F18F7}"/>
            </c:ext>
          </c:extLst>
        </c:ser>
        <c:ser>
          <c:idx val="10"/>
          <c:order val="10"/>
          <c:tx>
            <c:strRef>
              <c:f>example!$BP$3</c:f>
              <c:strCache>
                <c:ptCount val="1"/>
                <c:pt idx="0">
                  <c:v>Military 
expenditure
growth %</c:v>
                </c:pt>
              </c:strCache>
            </c:strRef>
          </c:tx>
          <c:marker>
            <c:symbol val="circle"/>
            <c:size val="7"/>
            <c:spPr>
              <a:solidFill>
                <a:schemeClr val="bg1"/>
              </a:solidFill>
              <a:ln w="25400">
                <a:solidFill>
                  <a:schemeClr val="tx1">
                    <a:lumMod val="75000"/>
                    <a:lumOff val="25000"/>
                  </a:schemeClr>
                </a:solidFill>
              </a:ln>
            </c:spPr>
          </c:marker>
          <c:dLbls>
            <c:numFmt formatCode="\+#,##0_ ;\-#,##0\ " sourceLinked="0"/>
            <c:spPr>
              <a:noFill/>
              <a:ln>
                <a:noFill/>
              </a:ln>
              <a:effectLst/>
            </c:spPr>
            <c:txPr>
              <a:bodyPr wrap="square" lIns="38100" tIns="19050" rIns="38100" bIns="19050" anchor="ctr" anchorCtr="0">
                <a:spAutoFit/>
              </a:bodyPr>
              <a:lstStyle/>
              <a:p>
                <a:pPr algn="l">
                  <a:defRPr sz="1400" b="1"/>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[0]!_14_Index_2_label</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112.04172391405271</c:v>
                </c:pt>
              </c:numCache>
            </c:numRef>
          </c:val>
          <c:smooth val="0"/>
          <c:extLst>
            <c:ext xmlns:c16="http://schemas.microsoft.com/office/drawing/2014/chart" uri="{C3380CC4-5D6E-409C-BE32-E72D297353CC}">
              <c16:uniqueId val="{0000002D-0A15-41DD-BEEE-ACF83F9F18F7}"/>
            </c:ext>
          </c:extLst>
        </c:ser>
        <c:ser>
          <c:idx val="11"/>
          <c:order val="11"/>
          <c:tx>
            <c:strRef>
              <c:f>example!$BO$3</c:f>
              <c:strCache>
                <c:ptCount val="1"/>
                <c:pt idx="0">
                  <c:v># of troops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[0]!_15_Index_1_label_2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-58.401785714285722</c:v>
                </c:pt>
              </c:numCache>
            </c:numRef>
          </c:val>
          <c:smooth val="0"/>
          <c:extLst>
            <c:ext xmlns:c16="http://schemas.microsoft.com/office/drawing/2014/chart" uri="{C3380CC4-5D6E-409C-BE32-E72D297353CC}">
              <c16:uniqueId val="{0000002E-0A15-41DD-BEEE-ACF83F9F18F7}"/>
            </c:ext>
          </c:extLst>
        </c:ser>
        <c:ser>
          <c:idx val="12"/>
          <c:order val="12"/>
          <c:tx>
            <c:strRef>
              <c:f>example!$BP$3</c:f>
              <c:strCache>
                <c:ptCount val="1"/>
                <c:pt idx="0">
                  <c:v>Military 
expenditure
growth %</c:v>
                </c:pt>
              </c:strCache>
            </c:strRef>
          </c:tx>
          <c:marker>
            <c:symbol val="none"/>
          </c:marker>
          <c:dLbls>
            <c:spPr>
              <a:noFill/>
              <a:ln>
                <a:noFill/>
              </a:ln>
              <a:effectLst/>
            </c:spPr>
            <c:txPr>
              <a:bodyPr wrap="square" lIns="38100" tIns="19050" rIns="38100" bIns="19050" anchor="ctr" anchorCtr="0">
                <a:spAutoFit/>
              </a:bodyPr>
              <a:lstStyle/>
              <a:p>
                <a:pPr algn="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cat>
            <c:strRef>
              <c:f>[0]!_05_year</c:f>
              <c:strCache>
                <c:ptCount val="30"/>
                <c:pt idx="1">
                  <c:v>90</c:v>
                </c:pt>
                <c:pt idx="3">
                  <c:v>92</c:v>
                </c:pt>
                <c:pt idx="5">
                  <c:v>94</c:v>
                </c:pt>
                <c:pt idx="7">
                  <c:v>96</c:v>
                </c:pt>
                <c:pt idx="9">
                  <c:v>98</c:v>
                </c:pt>
                <c:pt idx="11">
                  <c:v>00</c:v>
                </c:pt>
                <c:pt idx="13">
                  <c:v>02</c:v>
                </c:pt>
                <c:pt idx="15">
                  <c:v>04</c:v>
                </c:pt>
                <c:pt idx="17">
                  <c:v>06</c:v>
                </c:pt>
                <c:pt idx="19">
                  <c:v>08</c:v>
                </c:pt>
                <c:pt idx="21">
                  <c:v>10</c:v>
                </c:pt>
                <c:pt idx="23">
                  <c:v>12</c:v>
                </c:pt>
                <c:pt idx="25">
                  <c:v>14</c:v>
                </c:pt>
                <c:pt idx="27">
                  <c:v>16</c:v>
                </c:pt>
                <c:pt idx="29">
                  <c:v>18</c:v>
                </c:pt>
              </c:strCache>
            </c:strRef>
          </c:cat>
          <c:val>
            <c:numRef>
              <c:f>[0]!_16_Index_2_label_2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87.04172391405271</c:v>
                </c:pt>
              </c:numCache>
            </c:numRef>
          </c:val>
          <c:smooth val="0"/>
          <c:extLst>
            <c:ext xmlns:c16="http://schemas.microsoft.com/office/drawing/2014/chart" uri="{C3380CC4-5D6E-409C-BE32-E72D297353CC}">
              <c16:uniqueId val="{0000002F-0A15-41DD-BEEE-ACF83F9F18F7}"/>
            </c:ext>
          </c:extLst>
        </c:ser>
        <c:dLbls>
          <c:showLegendKey val="0"/>
          <c:showVal val="0"/>
          <c:showCatName val="0"/>
          <c:showSerName val="0"/>
          <c:showPercent val="0"/>
          <c:showBubbleSize val="0"/>
        </c:dLbls>
        <c:marker val="1"/>
        <c:smooth val="0"/>
        <c:axId val="1676269535"/>
        <c:axId val="1676264543"/>
      </c:lineChart>
      <c:catAx>
        <c:axId val="16762695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r>
                  <a:rPr lang="en-US" sz="1000"/>
                  <a:t>Year</a:t>
                </a:r>
              </a:p>
            </c:rich>
          </c:tx>
          <c:layout>
            <c:manualLayout>
              <c:xMode val="edge"/>
              <c:yMode val="edge"/>
              <c:x val="5.5007429270314254E-2"/>
              <c:y val="0.91929850492237963"/>
            </c:manualLayout>
          </c:layout>
          <c:overlay val="0"/>
          <c:spPr>
            <a:noFill/>
            <a:ln>
              <a:noFill/>
            </a:ln>
            <a:effectLst/>
          </c:spPr>
        </c:title>
        <c:numFmt formatCode="General" sourceLinked="0"/>
        <c:majorTickMark val="none"/>
        <c:minorTickMark val="none"/>
        <c:tickLblPos val="low"/>
        <c:spPr>
          <a:noFill/>
          <a:ln w="12700" cap="flat" cmpd="sng" algn="ctr">
            <a:solidFill>
              <a:schemeClr val="tx1">
                <a:lumMod val="75000"/>
                <a:lumOff val="25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4543"/>
        <c:crosses val="autoZero"/>
        <c:auto val="1"/>
        <c:lblAlgn val="ctr"/>
        <c:lblOffset val="100"/>
        <c:noMultiLvlLbl val="1"/>
      </c:catAx>
      <c:valAx>
        <c:axId val="1676264543"/>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ova Light" panose="020B0304020202020204" pitchFamily="34" charset="0"/>
                <a:ea typeface="+mn-ea"/>
                <a:cs typeface="Arial" panose="020B0604020202020204" pitchFamily="34" charset="0"/>
              </a:defRPr>
            </a:pPr>
            <a:endParaRPr lang="en-US"/>
          </a:p>
        </c:txPr>
        <c:crossAx val="1676269535"/>
        <c:crosses val="autoZero"/>
        <c:crossBetween val="midCat"/>
        <c:majorUnit val="25"/>
      </c:valAx>
      <c:valAx>
        <c:axId val="206170303"/>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Nova Light" panose="020B0304020202020204" pitchFamily="34" charset="0"/>
                <a:ea typeface="+mn-ea"/>
                <a:cs typeface="Arial" panose="020B0604020202020204" pitchFamily="34" charset="0"/>
              </a:defRPr>
            </a:pPr>
            <a:endParaRPr lang="en-US"/>
          </a:p>
        </c:txPr>
        <c:crossAx val="206172799"/>
        <c:crosses val="max"/>
        <c:crossBetween val="between"/>
      </c:valAx>
      <c:catAx>
        <c:axId val="206172799"/>
        <c:scaling>
          <c:orientation val="minMax"/>
        </c:scaling>
        <c:delete val="1"/>
        <c:axPos val="b"/>
        <c:numFmt formatCode="General" sourceLinked="1"/>
        <c:majorTickMark val="out"/>
        <c:minorTickMark val="none"/>
        <c:tickLblPos val="nextTo"/>
        <c:crossAx val="2061703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latin typeface="Arial Nova Light" panose="020B0304020202020204" pitchFamily="34" charset="0"/>
          <a:cs typeface="Arial" panose="020B0604020202020204" pitchFamily="34" charset="0"/>
        </a:defRPr>
      </a:pPr>
      <a:endParaRPr lang="en-US"/>
    </a:p>
  </c:txPr>
  <c:printSettings>
    <c:headerFooter/>
    <c:pageMargins b="0.75" l="0.7" r="0.7" t="0.75" header="0.3" footer="0.3"/>
    <c:pageSetup/>
  </c:printSettings>
  <c:userShapes r:id="rId6"/>
</c:chartSpace>
</file>

<file path=xl/ctrlProps/ctrlProp1.xml><?xml version="1.0" encoding="utf-8"?>
<formControlPr xmlns="http://schemas.microsoft.com/office/spreadsheetml/2009/9/main" objectType="Spin" dx="26" fmlaLink="$BT$5" max="30" min="4" page="10" val="30"/>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7.png"/><Relationship Id="rId7" Type="http://schemas.openxmlformats.org/officeDocument/2006/relationships/chart" Target="../charts/chart2.xml"/><Relationship Id="rId2" Type="http://schemas.openxmlformats.org/officeDocument/2006/relationships/image" Target="../media/image6.png"/><Relationship Id="rId1" Type="http://schemas.openxmlformats.org/officeDocument/2006/relationships/chart" Target="../charts/chart1.xml"/><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9"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absolute">
    <xdr:from>
      <xdr:col>26</xdr:col>
      <xdr:colOff>99060</xdr:colOff>
      <xdr:row>4</xdr:row>
      <xdr:rowOff>60960</xdr:rowOff>
    </xdr:from>
    <xdr:to>
      <xdr:col>38</xdr:col>
      <xdr:colOff>236220</xdr:colOff>
      <xdr:row>37</xdr:row>
      <xdr:rowOff>66676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229158</xdr:colOff>
      <xdr:row>1</xdr:row>
      <xdr:rowOff>112393</xdr:rowOff>
    </xdr:from>
    <xdr:to>
      <xdr:col>13</xdr:col>
      <xdr:colOff>41275</xdr:colOff>
      <xdr:row>5</xdr:row>
      <xdr:rowOff>26233</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rot="10800000" flipV="1">
          <a:off x="6187998" y="241933"/>
          <a:ext cx="337897" cy="432000"/>
        </a:xfrm>
        <a:prstGeom prst="rect">
          <a:avLst/>
        </a:prstGeom>
      </xdr:spPr>
    </xdr:pic>
    <xdr:clientData/>
  </xdr:twoCellAnchor>
  <xdr:twoCellAnchor>
    <xdr:from>
      <xdr:col>14</xdr:col>
      <xdr:colOff>360638</xdr:colOff>
      <xdr:row>1</xdr:row>
      <xdr:rowOff>107414</xdr:rowOff>
    </xdr:from>
    <xdr:to>
      <xdr:col>15</xdr:col>
      <xdr:colOff>105548</xdr:colOff>
      <xdr:row>5</xdr:row>
      <xdr:rowOff>21254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rot="10800000" flipV="1">
          <a:off x="7424378" y="236954"/>
          <a:ext cx="324030" cy="432000"/>
        </a:xfrm>
        <a:prstGeom prst="rect">
          <a:avLst/>
        </a:prstGeom>
      </xdr:spPr>
    </xdr:pic>
    <xdr:clientData/>
  </xdr:twoCellAnchor>
  <xdr:twoCellAnchor>
    <xdr:from>
      <xdr:col>11</xdr:col>
      <xdr:colOff>278901</xdr:colOff>
      <xdr:row>1</xdr:row>
      <xdr:rowOff>110338</xdr:rowOff>
    </xdr:from>
    <xdr:to>
      <xdr:col>12</xdr:col>
      <xdr:colOff>132913</xdr:colOff>
      <xdr:row>5</xdr:row>
      <xdr:rowOff>24178</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rot="10800000" flipV="1">
          <a:off x="5750061" y="239878"/>
          <a:ext cx="341692" cy="432000"/>
        </a:xfrm>
        <a:prstGeom prst="rect">
          <a:avLst/>
        </a:prstGeom>
      </xdr:spPr>
    </xdr:pic>
    <xdr:clientData/>
  </xdr:twoCellAnchor>
  <xdr:twoCellAnchor>
    <xdr:from>
      <xdr:col>13</xdr:col>
      <xdr:colOff>121836</xdr:colOff>
      <xdr:row>1</xdr:row>
      <xdr:rowOff>111781</xdr:rowOff>
    </xdr:from>
    <xdr:to>
      <xdr:col>13</xdr:col>
      <xdr:colOff>458887</xdr:colOff>
      <xdr:row>5</xdr:row>
      <xdr:rowOff>25621</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0800000" flipV="1">
          <a:off x="6606456" y="241321"/>
          <a:ext cx="337051" cy="432000"/>
        </a:xfrm>
        <a:prstGeom prst="rect">
          <a:avLst/>
        </a:prstGeom>
      </xdr:spPr>
    </xdr:pic>
    <xdr:clientData/>
  </xdr:twoCellAnchor>
  <xdr:twoCellAnchor>
    <xdr:from>
      <xdr:col>13</xdr:col>
      <xdr:colOff>540050</xdr:colOff>
      <xdr:row>1</xdr:row>
      <xdr:rowOff>105994</xdr:rowOff>
    </xdr:from>
    <xdr:to>
      <xdr:col>14</xdr:col>
      <xdr:colOff>285035</xdr:colOff>
      <xdr:row>5</xdr:row>
      <xdr:rowOff>19834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rot="10800000" flipV="1">
          <a:off x="7024670" y="235534"/>
          <a:ext cx="324105" cy="432000"/>
        </a:xfrm>
        <a:prstGeom prst="rect">
          <a:avLst/>
        </a:prstGeom>
      </xdr:spPr>
    </xdr:pic>
    <xdr:clientData/>
  </xdr:twoCellAnchor>
  <xdr:twoCellAnchor editAs="absolute">
    <xdr:from>
      <xdr:col>33</xdr:col>
      <xdr:colOff>363854</xdr:colOff>
      <xdr:row>37</xdr:row>
      <xdr:rowOff>120015</xdr:rowOff>
    </xdr:from>
    <xdr:to>
      <xdr:col>42</xdr:col>
      <xdr:colOff>320039</xdr:colOff>
      <xdr:row>40</xdr:row>
      <xdr:rowOff>62865</xdr:rowOff>
    </xdr:to>
    <mc:AlternateContent xmlns:mc="http://schemas.openxmlformats.org/markup-compatibility/2006" xmlns:sle15="http://schemas.microsoft.com/office/drawing/2012/slicer">
      <mc:Choice Requires="sle15">
        <xdr:graphicFrame macro="">
          <xdr:nvGraphicFramePr>
            <xdr:cNvPr id="4" name="Presidency">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Presidency"/>
            </a:graphicData>
          </a:graphic>
        </xdr:graphicFrame>
      </mc:Choice>
      <mc:Fallback xmlns="">
        <xdr:sp macro="" textlink="">
          <xdr:nvSpPr>
            <xdr:cNvPr id="0" name=""/>
            <xdr:cNvSpPr>
              <a:spLocks noTextEdit="1"/>
            </xdr:cNvSpPr>
          </xdr:nvSpPr>
          <xdr:spPr>
            <a:xfrm>
              <a:off x="17318354" y="4912995"/>
              <a:ext cx="4368165" cy="33147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39</xdr:col>
      <xdr:colOff>60960</xdr:colOff>
      <xdr:row>4</xdr:row>
      <xdr:rowOff>55245</xdr:rowOff>
    </xdr:from>
    <xdr:to>
      <xdr:col>51</xdr:col>
      <xdr:colOff>144780</xdr:colOff>
      <xdr:row>38</xdr:row>
      <xdr:rowOff>99060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xdr:from>
          <xdr:col>72</xdr:col>
          <xdr:colOff>60960</xdr:colOff>
          <xdr:row>4</xdr:row>
          <xdr:rowOff>53340</xdr:rowOff>
        </xdr:from>
        <xdr:to>
          <xdr:col>72</xdr:col>
          <xdr:colOff>266700</xdr:colOff>
          <xdr:row>6</xdr:row>
          <xdr:rowOff>83820</xdr:rowOff>
        </xdr:to>
        <xdr:sp macro="" textlink="">
          <xdr:nvSpPr>
            <xdr:cNvPr id="1025" name="Spinne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absolute">
    <xdr:from>
      <xdr:col>73</xdr:col>
      <xdr:colOff>152400</xdr:colOff>
      <xdr:row>4</xdr:row>
      <xdr:rowOff>60960</xdr:rowOff>
    </xdr:from>
    <xdr:to>
      <xdr:col>85</xdr:col>
      <xdr:colOff>312420</xdr:colOff>
      <xdr:row>37</xdr:row>
      <xdr:rowOff>66676</xdr:rowOff>
    </xdr:to>
    <xdr:graphicFrame macro="">
      <xdr:nvGraphicFramePr>
        <xdr:cNvPr id="12" name="Chart 11">
          <a:extLst>
            <a:ext uri="{FF2B5EF4-FFF2-40B4-BE49-F238E27FC236}">
              <a16:creationId xmlns:a16="http://schemas.microsoft.com/office/drawing/2014/main" id="{00000000-0008-0000-00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86</xdr:col>
      <xdr:colOff>60960</xdr:colOff>
      <xdr:row>4</xdr:row>
      <xdr:rowOff>60960</xdr:rowOff>
    </xdr:from>
    <xdr:to>
      <xdr:col>98</xdr:col>
      <xdr:colOff>144780</xdr:colOff>
      <xdr:row>38</xdr:row>
      <xdr:rowOff>83820</xdr:rowOff>
    </xdr:to>
    <xdr:graphicFrame macro="">
      <xdr:nvGraphicFramePr>
        <xdr:cNvPr id="13" name="Chart 12">
          <a:extLst>
            <a:ext uri="{FF2B5EF4-FFF2-40B4-BE49-F238E27FC236}">
              <a16:creationId xmlns:a16="http://schemas.microsoft.com/office/drawing/2014/main" id="{00000000-0008-0000-00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74</xdr:col>
      <xdr:colOff>106680</xdr:colOff>
      <xdr:row>1</xdr:row>
      <xdr:rowOff>91440</xdr:rowOff>
    </xdr:from>
    <xdr:ext cx="11101244" cy="38728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7437060" y="220980"/>
          <a:ext cx="1110124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chemeClr val="tx1">
                  <a:lumMod val="65000"/>
                  <a:lumOff val="35000"/>
                </a:schemeClr>
              </a:solidFill>
              <a:latin typeface="Arial" panose="020B0604020202020204" pitchFamily="34" charset="0"/>
              <a:cs typeface="Arial" panose="020B0604020202020204" pitchFamily="34" charset="0"/>
            </a:rPr>
            <a:t>The anual growth % of the number of US troops &amp; military expenditure versus 1989 (base)</a:t>
          </a:r>
        </a:p>
      </xdr:txBody>
    </xdr:sp>
    <xdr:clientData/>
  </xdr:oneCellAnchor>
  <xdr:oneCellAnchor>
    <xdr:from>
      <xdr:col>74</xdr:col>
      <xdr:colOff>320040</xdr:colOff>
      <xdr:row>37</xdr:row>
      <xdr:rowOff>53340</xdr:rowOff>
    </xdr:from>
    <xdr:ext cx="3032760" cy="29880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37650420" y="4846320"/>
          <a:ext cx="303276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lumMod val="50000"/>
                  <a:lumOff val="50000"/>
                </a:schemeClr>
              </a:solidFill>
              <a:effectLst/>
              <a:latin typeface="Arial" panose="020B0604020202020204" pitchFamily="34" charset="0"/>
              <a:ea typeface="+mn-ea"/>
              <a:cs typeface="Arial" panose="020B0604020202020204" pitchFamily="34" charset="0"/>
            </a:rPr>
            <a:t>with partisan colored backgrounds</a:t>
          </a:r>
          <a:endParaRPr lang="en-US" sz="1400">
            <a:solidFill>
              <a:schemeClr val="tx1">
                <a:lumMod val="50000"/>
                <a:lumOff val="50000"/>
              </a:schemeClr>
            </a:solidFill>
            <a:effectLst/>
            <a:latin typeface="Arial" panose="020B0604020202020204" pitchFamily="34" charset="0"/>
            <a:cs typeface="Arial" panose="020B0604020202020204" pitchFamily="34" charset="0"/>
          </a:endParaRPr>
        </a:p>
      </xdr:txBody>
    </xdr:sp>
    <xdr:clientData/>
  </xdr:oneCellAnchor>
  <xdr:oneCellAnchor>
    <xdr:from>
      <xdr:col>87</xdr:col>
      <xdr:colOff>45720</xdr:colOff>
      <xdr:row>37</xdr:row>
      <xdr:rowOff>53340</xdr:rowOff>
    </xdr:from>
    <xdr:ext cx="3314700" cy="29880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3715940" y="4846320"/>
          <a:ext cx="3314700"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lumMod val="50000"/>
                  <a:lumOff val="50000"/>
                </a:schemeClr>
              </a:solidFill>
              <a:effectLst/>
              <a:latin typeface="Arial" panose="020B0604020202020204" pitchFamily="34" charset="0"/>
              <a:ea typeface="+mn-ea"/>
              <a:cs typeface="Arial" panose="020B0604020202020204" pitchFamily="34" charset="0"/>
            </a:rPr>
            <a:t>without partisan colored backgrounds</a:t>
          </a:r>
          <a:endParaRPr lang="en-US" sz="1400">
            <a:solidFill>
              <a:schemeClr val="tx1">
                <a:lumMod val="50000"/>
                <a:lumOff val="50000"/>
              </a:schemeClr>
            </a:solidFill>
            <a:effectLst/>
            <a:latin typeface="Arial" panose="020B0604020202020204" pitchFamily="34" charset="0"/>
            <a:cs typeface="Arial" panose="020B0604020202020204" pitchFamily="34" charset="0"/>
          </a:endParaRPr>
        </a:p>
      </xdr:txBody>
    </xdr:sp>
    <xdr:clientData/>
  </xdr:oneCellAnchor>
  <xdr:oneCellAnchor>
    <xdr:from>
      <xdr:col>1</xdr:col>
      <xdr:colOff>469789</xdr:colOff>
      <xdr:row>39</xdr:row>
      <xdr:rowOff>6493</xdr:rowOff>
    </xdr:from>
    <xdr:ext cx="1412351" cy="446212"/>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622189" y="5058553"/>
          <a:ext cx="1412351"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266700</xdr:colOff>
      <xdr:row>37</xdr:row>
      <xdr:rowOff>82698</xdr:rowOff>
    </xdr:from>
    <xdr:to>
      <xdr:col>4</xdr:col>
      <xdr:colOff>297179</xdr:colOff>
      <xdr:row>39</xdr:row>
      <xdr:rowOff>15239</xdr:rowOff>
    </xdr:to>
    <xdr:sp macro="" textlink="">
      <xdr:nvSpPr>
        <xdr:cNvPr id="22" name="Left Brace 21">
          <a:extLst>
            <a:ext uri="{FF2B5EF4-FFF2-40B4-BE49-F238E27FC236}">
              <a16:creationId xmlns:a16="http://schemas.microsoft.com/office/drawing/2014/main" id="{00000000-0008-0000-0000-000016000000}"/>
            </a:ext>
          </a:extLst>
        </xdr:cNvPr>
        <xdr:cNvSpPr/>
      </xdr:nvSpPr>
      <xdr:spPr>
        <a:xfrm rot="16200000">
          <a:off x="1153869" y="4140909"/>
          <a:ext cx="191621" cy="166115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121920</xdr:colOff>
      <xdr:row>43</xdr:row>
      <xdr:rowOff>82693</xdr:rowOff>
    </xdr:from>
    <xdr:ext cx="3368040" cy="387286"/>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121920" y="5652913"/>
          <a:ext cx="336804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with</a:t>
          </a:r>
          <a:r>
            <a:rPr lang="en-US" sz="2000" baseline="0">
              <a:solidFill>
                <a:schemeClr val="tx1">
                  <a:lumMod val="75000"/>
                  <a:lumOff val="25000"/>
                </a:schemeClr>
              </a:solidFill>
              <a:latin typeface="Arial" panose="020B0604020202020204" pitchFamily="34" charset="0"/>
              <a:cs typeface="Arial" panose="020B0604020202020204" pitchFamily="34" charset="0"/>
            </a:rPr>
            <a:t> Excel tables</a:t>
          </a:r>
          <a:endParaRPr lang="en-US" sz="2000">
            <a:solidFill>
              <a:schemeClr val="tx1">
                <a:lumMod val="75000"/>
                <a:lumOff val="25000"/>
              </a:schemeClr>
            </a:solidFill>
            <a:latin typeface="Arial" panose="020B0604020202020204" pitchFamily="34" charset="0"/>
            <a:cs typeface="Arial" panose="020B0604020202020204" pitchFamily="34" charset="0"/>
          </a:endParaRPr>
        </a:p>
      </xdr:txBody>
    </xdr:sp>
    <xdr:clientData/>
  </xdr:oneCellAnchor>
  <xdr:twoCellAnchor>
    <xdr:from>
      <xdr:col>4</xdr:col>
      <xdr:colOff>167640</xdr:colOff>
      <xdr:row>39</xdr:row>
      <xdr:rowOff>106680</xdr:rowOff>
    </xdr:from>
    <xdr:to>
      <xdr:col>4</xdr:col>
      <xdr:colOff>571500</xdr:colOff>
      <xdr:row>43</xdr:row>
      <xdr:rowOff>22860</xdr:rowOff>
    </xdr:to>
    <xdr:sp macro="" textlink="">
      <xdr:nvSpPr>
        <xdr:cNvPr id="24" name="Oval 7">
          <a:extLst>
            <a:ext uri="{FF2B5EF4-FFF2-40B4-BE49-F238E27FC236}">
              <a16:creationId xmlns:a16="http://schemas.microsoft.com/office/drawing/2014/main" id="{00000000-0008-0000-0000-000018000000}"/>
            </a:ext>
          </a:extLst>
        </xdr:cNvPr>
        <xdr:cNvSpPr/>
      </xdr:nvSpPr>
      <xdr:spPr>
        <a:xfrm>
          <a:off x="1950720" y="51587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5</xdr:col>
      <xdr:colOff>554250</xdr:colOff>
      <xdr:row>37</xdr:row>
      <xdr:rowOff>67453</xdr:rowOff>
    </xdr:from>
    <xdr:to>
      <xdr:col>6</xdr:col>
      <xdr:colOff>310410</xdr:colOff>
      <xdr:row>40</xdr:row>
      <xdr:rowOff>113173</xdr:rowOff>
    </xdr:to>
    <xdr:sp macro="" textlink="">
      <xdr:nvSpPr>
        <xdr:cNvPr id="25" name="Oval 24">
          <a:extLst>
            <a:ext uri="{FF2B5EF4-FFF2-40B4-BE49-F238E27FC236}">
              <a16:creationId xmlns:a16="http://schemas.microsoft.com/office/drawing/2014/main" id="{00000000-0008-0000-0000-000019000000}"/>
            </a:ext>
          </a:extLst>
        </xdr:cNvPr>
        <xdr:cNvSpPr/>
      </xdr:nvSpPr>
      <xdr:spPr>
        <a:xfrm>
          <a:off x="2924070" y="48604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9</xdr:col>
      <xdr:colOff>31651</xdr:colOff>
      <xdr:row>39</xdr:row>
      <xdr:rowOff>73268</xdr:rowOff>
    </xdr:from>
    <xdr:to>
      <xdr:col>9</xdr:col>
      <xdr:colOff>435511</xdr:colOff>
      <xdr:row>42</xdr:row>
      <xdr:rowOff>118988</xdr:rowOff>
    </xdr:to>
    <xdr:sp macro="" textlink="">
      <xdr:nvSpPr>
        <xdr:cNvPr id="26" name="Oval 25">
          <a:extLst>
            <a:ext uri="{FF2B5EF4-FFF2-40B4-BE49-F238E27FC236}">
              <a16:creationId xmlns:a16="http://schemas.microsoft.com/office/drawing/2014/main" id="{00000000-0008-0000-0000-00001A000000}"/>
            </a:ext>
          </a:extLst>
        </xdr:cNvPr>
        <xdr:cNvSpPr/>
      </xdr:nvSpPr>
      <xdr:spPr>
        <a:xfrm>
          <a:off x="4527451" y="5125328"/>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13</xdr:col>
      <xdr:colOff>425798</xdr:colOff>
      <xdr:row>39</xdr:row>
      <xdr:rowOff>73650</xdr:rowOff>
    </xdr:from>
    <xdr:to>
      <xdr:col>14</xdr:col>
      <xdr:colOff>250538</xdr:colOff>
      <xdr:row>42</xdr:row>
      <xdr:rowOff>119370</xdr:rowOff>
    </xdr:to>
    <xdr:sp macro="" textlink="">
      <xdr:nvSpPr>
        <xdr:cNvPr id="27" name="Oval 26">
          <a:extLst>
            <a:ext uri="{FF2B5EF4-FFF2-40B4-BE49-F238E27FC236}">
              <a16:creationId xmlns:a16="http://schemas.microsoft.com/office/drawing/2014/main" id="{00000000-0008-0000-0000-00001B000000}"/>
            </a:ext>
          </a:extLst>
        </xdr:cNvPr>
        <xdr:cNvSpPr/>
      </xdr:nvSpPr>
      <xdr:spPr>
        <a:xfrm>
          <a:off x="6910418" y="512571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18</xdr:col>
      <xdr:colOff>512856</xdr:colOff>
      <xdr:row>39</xdr:row>
      <xdr:rowOff>108383</xdr:rowOff>
    </xdr:from>
    <xdr:to>
      <xdr:col>19</xdr:col>
      <xdr:colOff>337596</xdr:colOff>
      <xdr:row>43</xdr:row>
      <xdr:rowOff>24563</xdr:rowOff>
    </xdr:to>
    <xdr:sp macro="" textlink="">
      <xdr:nvSpPr>
        <xdr:cNvPr id="28" name="Oval 27">
          <a:extLst>
            <a:ext uri="{FF2B5EF4-FFF2-40B4-BE49-F238E27FC236}">
              <a16:creationId xmlns:a16="http://schemas.microsoft.com/office/drawing/2014/main" id="{00000000-0008-0000-0000-00001C000000}"/>
            </a:ext>
          </a:extLst>
        </xdr:cNvPr>
        <xdr:cNvSpPr/>
      </xdr:nvSpPr>
      <xdr:spPr>
        <a:xfrm>
          <a:off x="9893076" y="516044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7</xdr:col>
      <xdr:colOff>91440</xdr:colOff>
      <xdr:row>37</xdr:row>
      <xdr:rowOff>97938</xdr:rowOff>
    </xdr:from>
    <xdr:to>
      <xdr:col>12</xdr:col>
      <xdr:colOff>38099</xdr:colOff>
      <xdr:row>38</xdr:row>
      <xdr:rowOff>83820</xdr:rowOff>
    </xdr:to>
    <xdr:sp macro="" textlink="">
      <xdr:nvSpPr>
        <xdr:cNvPr id="29" name="Left Brace 28">
          <a:extLst>
            <a:ext uri="{FF2B5EF4-FFF2-40B4-BE49-F238E27FC236}">
              <a16:creationId xmlns:a16="http://schemas.microsoft.com/office/drawing/2014/main" id="{00000000-0008-0000-0000-00001D000000}"/>
            </a:ext>
          </a:extLst>
        </xdr:cNvPr>
        <xdr:cNvSpPr/>
      </xdr:nvSpPr>
      <xdr:spPr>
        <a:xfrm rot="16200000">
          <a:off x="4746699" y="3756099"/>
          <a:ext cx="115422" cy="238505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182881</xdr:colOff>
      <xdr:row>37</xdr:row>
      <xdr:rowOff>105558</xdr:rowOff>
    </xdr:from>
    <xdr:to>
      <xdr:col>15</xdr:col>
      <xdr:colOff>434340</xdr:colOff>
      <xdr:row>38</xdr:row>
      <xdr:rowOff>106680</xdr:rowOff>
    </xdr:to>
    <xdr:sp macro="" textlink="">
      <xdr:nvSpPr>
        <xdr:cNvPr id="30" name="Left Brace 29">
          <a:extLst>
            <a:ext uri="{FF2B5EF4-FFF2-40B4-BE49-F238E27FC236}">
              <a16:creationId xmlns:a16="http://schemas.microsoft.com/office/drawing/2014/main" id="{00000000-0008-0000-0000-00001E000000}"/>
            </a:ext>
          </a:extLst>
        </xdr:cNvPr>
        <xdr:cNvSpPr/>
      </xdr:nvSpPr>
      <xdr:spPr>
        <a:xfrm rot="16200000">
          <a:off x="7044130" y="3996129"/>
          <a:ext cx="130662" cy="193547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16</xdr:col>
      <xdr:colOff>30483</xdr:colOff>
      <xdr:row>37</xdr:row>
      <xdr:rowOff>105558</xdr:rowOff>
    </xdr:from>
    <xdr:to>
      <xdr:col>21</xdr:col>
      <xdr:colOff>640083</xdr:colOff>
      <xdr:row>38</xdr:row>
      <xdr:rowOff>121917</xdr:rowOff>
    </xdr:to>
    <xdr:sp macro="" textlink="">
      <xdr:nvSpPr>
        <xdr:cNvPr id="31" name="Left Brace 30">
          <a:extLst>
            <a:ext uri="{FF2B5EF4-FFF2-40B4-BE49-F238E27FC236}">
              <a16:creationId xmlns:a16="http://schemas.microsoft.com/office/drawing/2014/main" id="{00000000-0008-0000-0000-00001F000000}"/>
            </a:ext>
          </a:extLst>
        </xdr:cNvPr>
        <xdr:cNvSpPr/>
      </xdr:nvSpPr>
      <xdr:spPr>
        <a:xfrm rot="16200000">
          <a:off x="10027363" y="3123638"/>
          <a:ext cx="145899" cy="36957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406176</xdr:colOff>
      <xdr:row>12</xdr:row>
      <xdr:rowOff>123623</xdr:rowOff>
    </xdr:from>
    <xdr:to>
      <xdr:col>24</xdr:col>
      <xdr:colOff>269016</xdr:colOff>
      <xdr:row>16</xdr:row>
      <xdr:rowOff>39803</xdr:rowOff>
    </xdr:to>
    <xdr:sp macro="" textlink="">
      <xdr:nvSpPr>
        <xdr:cNvPr id="32" name="Oval 31">
          <a:extLst>
            <a:ext uri="{FF2B5EF4-FFF2-40B4-BE49-F238E27FC236}">
              <a16:creationId xmlns:a16="http://schemas.microsoft.com/office/drawing/2014/main" id="{00000000-0008-0000-0000-000020000000}"/>
            </a:ext>
          </a:extLst>
        </xdr:cNvPr>
        <xdr:cNvSpPr/>
      </xdr:nvSpPr>
      <xdr:spPr>
        <a:xfrm>
          <a:off x="12697236" y="16781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19</xdr:col>
      <xdr:colOff>78516</xdr:colOff>
      <xdr:row>1</xdr:row>
      <xdr:rowOff>62663</xdr:rowOff>
    </xdr:from>
    <xdr:to>
      <xdr:col>19</xdr:col>
      <xdr:colOff>482376</xdr:colOff>
      <xdr:row>4</xdr:row>
      <xdr:rowOff>108383</xdr:rowOff>
    </xdr:to>
    <xdr:sp macro="" textlink="">
      <xdr:nvSpPr>
        <xdr:cNvPr id="33" name="Oval 32">
          <a:extLst>
            <a:ext uri="{FF2B5EF4-FFF2-40B4-BE49-F238E27FC236}">
              <a16:creationId xmlns:a16="http://schemas.microsoft.com/office/drawing/2014/main" id="{00000000-0008-0000-0000-000021000000}"/>
            </a:ext>
          </a:extLst>
        </xdr:cNvPr>
        <xdr:cNvSpPr/>
      </xdr:nvSpPr>
      <xdr:spPr>
        <a:xfrm>
          <a:off x="10037856" y="19220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34</xdr:col>
      <xdr:colOff>320040</xdr:colOff>
      <xdr:row>40</xdr:row>
      <xdr:rowOff>0</xdr:rowOff>
    </xdr:from>
    <xdr:to>
      <xdr:col>35</xdr:col>
      <xdr:colOff>68579</xdr:colOff>
      <xdr:row>42</xdr:row>
      <xdr:rowOff>115315</xdr:rowOff>
    </xdr:to>
    <xdr:grpSp>
      <xdr:nvGrpSpPr>
        <xdr:cNvPr id="34" name="Gráfico 43" descr="Gesto de doble toque">
          <a:extLst>
            <a:ext uri="{FF2B5EF4-FFF2-40B4-BE49-F238E27FC236}">
              <a16:creationId xmlns:a16="http://schemas.microsoft.com/office/drawing/2014/main" id="{00000000-0008-0000-0000-000022000000}"/>
            </a:ext>
          </a:extLst>
        </xdr:cNvPr>
        <xdr:cNvGrpSpPr/>
      </xdr:nvGrpSpPr>
      <xdr:grpSpPr>
        <a:xfrm>
          <a:off x="17762220" y="5334000"/>
          <a:ext cx="243839" cy="382015"/>
          <a:chOff x="8125968" y="1234227"/>
          <a:chExt cx="505005" cy="775395"/>
        </a:xfrm>
        <a:solidFill>
          <a:schemeClr val="tx1">
            <a:lumMod val="50000"/>
            <a:lumOff val="50000"/>
          </a:schemeClr>
        </a:solidFill>
      </xdr:grpSpPr>
      <xdr:sp macro="" textlink="">
        <xdr:nvSpPr>
          <xdr:cNvPr id="35" name="Forma libre: forma 9">
            <a:extLst>
              <a:ext uri="{FF2B5EF4-FFF2-40B4-BE49-F238E27FC236}">
                <a16:creationId xmlns:a16="http://schemas.microsoft.com/office/drawing/2014/main" id="{00000000-0008-0000-0000-000023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36" name="Forma libre: forma 10">
            <a:extLst>
              <a:ext uri="{FF2B5EF4-FFF2-40B4-BE49-F238E27FC236}">
                <a16:creationId xmlns:a16="http://schemas.microsoft.com/office/drawing/2014/main" id="{00000000-0008-0000-0000-000024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26</xdr:col>
      <xdr:colOff>291876</xdr:colOff>
      <xdr:row>2</xdr:row>
      <xdr:rowOff>16943</xdr:rowOff>
    </xdr:from>
    <xdr:to>
      <xdr:col>27</xdr:col>
      <xdr:colOff>208056</xdr:colOff>
      <xdr:row>5</xdr:row>
      <xdr:rowOff>62663</xdr:rowOff>
    </xdr:to>
    <xdr:sp macro="" textlink="">
      <xdr:nvSpPr>
        <xdr:cNvPr id="37" name="Oval 36">
          <a:extLst>
            <a:ext uri="{FF2B5EF4-FFF2-40B4-BE49-F238E27FC236}">
              <a16:creationId xmlns:a16="http://schemas.microsoft.com/office/drawing/2014/main" id="{00000000-0008-0000-0000-000025000000}"/>
            </a:ext>
          </a:extLst>
        </xdr:cNvPr>
        <xdr:cNvSpPr/>
      </xdr:nvSpPr>
      <xdr:spPr>
        <a:xfrm>
          <a:off x="13832616" y="27602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39</xdr:col>
      <xdr:colOff>40416</xdr:colOff>
      <xdr:row>1</xdr:row>
      <xdr:rowOff>93143</xdr:rowOff>
    </xdr:from>
    <xdr:to>
      <xdr:col>39</xdr:col>
      <xdr:colOff>444276</xdr:colOff>
      <xdr:row>5</xdr:row>
      <xdr:rowOff>9323</xdr:rowOff>
    </xdr:to>
    <xdr:sp macro="" textlink="">
      <xdr:nvSpPr>
        <xdr:cNvPr id="38" name="Oval 37">
          <a:extLst>
            <a:ext uri="{FF2B5EF4-FFF2-40B4-BE49-F238E27FC236}">
              <a16:creationId xmlns:a16="http://schemas.microsoft.com/office/drawing/2014/main" id="{00000000-0008-0000-0000-000026000000}"/>
            </a:ext>
          </a:extLst>
        </xdr:cNvPr>
        <xdr:cNvSpPr/>
      </xdr:nvSpPr>
      <xdr:spPr>
        <a:xfrm>
          <a:off x="19943856" y="22268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32</xdr:col>
      <xdr:colOff>436656</xdr:colOff>
      <xdr:row>37</xdr:row>
      <xdr:rowOff>62663</xdr:rowOff>
    </xdr:from>
    <xdr:to>
      <xdr:col>33</xdr:col>
      <xdr:colOff>352836</xdr:colOff>
      <xdr:row>40</xdr:row>
      <xdr:rowOff>108383</xdr:rowOff>
    </xdr:to>
    <xdr:sp macro="" textlink="">
      <xdr:nvSpPr>
        <xdr:cNvPr id="39" name="Oval 38">
          <a:extLst>
            <a:ext uri="{FF2B5EF4-FFF2-40B4-BE49-F238E27FC236}">
              <a16:creationId xmlns:a16="http://schemas.microsoft.com/office/drawing/2014/main" id="{00000000-0008-0000-0000-000027000000}"/>
            </a:ext>
          </a:extLst>
        </xdr:cNvPr>
        <xdr:cNvSpPr/>
      </xdr:nvSpPr>
      <xdr:spPr>
        <a:xfrm>
          <a:off x="16903476" y="485564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xdr:from>
      <xdr:col>52</xdr:col>
      <xdr:colOff>198120</xdr:colOff>
      <xdr:row>3</xdr:row>
      <xdr:rowOff>76200</xdr:rowOff>
    </xdr:from>
    <xdr:to>
      <xdr:col>69</xdr:col>
      <xdr:colOff>335280</xdr:colOff>
      <xdr:row>4</xdr:row>
      <xdr:rowOff>114300</xdr:rowOff>
    </xdr:to>
    <xdr:sp macro="" textlink="">
      <xdr:nvSpPr>
        <xdr:cNvPr id="40" name="Left Brace 39">
          <a:extLst>
            <a:ext uri="{FF2B5EF4-FFF2-40B4-BE49-F238E27FC236}">
              <a16:creationId xmlns:a16="http://schemas.microsoft.com/office/drawing/2014/main" id="{00000000-0008-0000-0000-000028000000}"/>
            </a:ext>
          </a:extLst>
        </xdr:cNvPr>
        <xdr:cNvSpPr/>
      </xdr:nvSpPr>
      <xdr:spPr>
        <a:xfrm rot="5400000">
          <a:off x="30830520" y="-3924300"/>
          <a:ext cx="167640" cy="894588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58</xdr:col>
      <xdr:colOff>169630</xdr:colOff>
      <xdr:row>0</xdr:row>
      <xdr:rowOff>60960</xdr:rowOff>
    </xdr:from>
    <xdr:ext cx="2596430" cy="387286"/>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29857150" y="60960"/>
          <a:ext cx="259643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bg1">
                  <a:lumMod val="65000"/>
                </a:schemeClr>
              </a:solidFill>
              <a:latin typeface="Arial" panose="020B0604020202020204" pitchFamily="34" charset="0"/>
              <a:cs typeface="Arial" panose="020B0604020202020204" pitchFamily="34" charset="0"/>
            </a:rPr>
            <a:t>with dynamic</a:t>
          </a:r>
          <a:r>
            <a:rPr lang="en-US" sz="2000" baseline="0">
              <a:solidFill>
                <a:schemeClr val="bg1">
                  <a:lumMod val="65000"/>
                </a:schemeClr>
              </a:solidFill>
              <a:latin typeface="Arial" panose="020B0604020202020204" pitchFamily="34" charset="0"/>
              <a:cs typeface="Arial" panose="020B0604020202020204" pitchFamily="34" charset="0"/>
            </a:rPr>
            <a:t> arrays</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72</xdr:col>
      <xdr:colOff>7620</xdr:colOff>
      <xdr:row>0</xdr:row>
      <xdr:rowOff>54467</xdr:rowOff>
    </xdr:from>
    <xdr:to>
      <xdr:col>73</xdr:col>
      <xdr:colOff>83820</xdr:colOff>
      <xdr:row>3</xdr:row>
      <xdr:rowOff>100187</xdr:rowOff>
    </xdr:to>
    <xdr:sp macro="" textlink="">
      <xdr:nvSpPr>
        <xdr:cNvPr id="42" name="Oval 7">
          <a:extLst>
            <a:ext uri="{FF2B5EF4-FFF2-40B4-BE49-F238E27FC236}">
              <a16:creationId xmlns:a16="http://schemas.microsoft.com/office/drawing/2014/main" id="{00000000-0008-0000-0000-00002A000000}"/>
            </a:ext>
          </a:extLst>
        </xdr:cNvPr>
        <xdr:cNvSpPr/>
      </xdr:nvSpPr>
      <xdr:spPr>
        <a:xfrm>
          <a:off x="36522660" y="54467"/>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53</xdr:col>
      <xdr:colOff>447570</xdr:colOff>
      <xdr:row>39</xdr:row>
      <xdr:rowOff>22860</xdr:rowOff>
    </xdr:from>
    <xdr:to>
      <xdr:col>54</xdr:col>
      <xdr:colOff>234210</xdr:colOff>
      <xdr:row>42</xdr:row>
      <xdr:rowOff>68580</xdr:rowOff>
    </xdr:to>
    <xdr:sp macro="" textlink="">
      <xdr:nvSpPr>
        <xdr:cNvPr id="43" name="Oval 42">
          <a:extLst>
            <a:ext uri="{FF2B5EF4-FFF2-40B4-BE49-F238E27FC236}">
              <a16:creationId xmlns:a16="http://schemas.microsoft.com/office/drawing/2014/main" id="{00000000-0008-0000-0000-00002B000000}"/>
            </a:ext>
          </a:extLst>
        </xdr:cNvPr>
        <xdr:cNvSpPr/>
      </xdr:nvSpPr>
      <xdr:spPr>
        <a:xfrm>
          <a:off x="27308070" y="50749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55</xdr:col>
      <xdr:colOff>526951</xdr:colOff>
      <xdr:row>37</xdr:row>
      <xdr:rowOff>74395</xdr:rowOff>
    </xdr:from>
    <xdr:to>
      <xdr:col>56</xdr:col>
      <xdr:colOff>313591</xdr:colOff>
      <xdr:row>40</xdr:row>
      <xdr:rowOff>120115</xdr:rowOff>
    </xdr:to>
    <xdr:sp macro="" textlink="">
      <xdr:nvSpPr>
        <xdr:cNvPr id="44" name="Oval 43">
          <a:extLst>
            <a:ext uri="{FF2B5EF4-FFF2-40B4-BE49-F238E27FC236}">
              <a16:creationId xmlns:a16="http://schemas.microsoft.com/office/drawing/2014/main" id="{00000000-0008-0000-0000-00002C000000}"/>
            </a:ext>
          </a:extLst>
        </xdr:cNvPr>
        <xdr:cNvSpPr/>
      </xdr:nvSpPr>
      <xdr:spPr>
        <a:xfrm>
          <a:off x="28621891" y="4867375"/>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59</xdr:col>
      <xdr:colOff>159098</xdr:colOff>
      <xdr:row>38</xdr:row>
      <xdr:rowOff>128117</xdr:rowOff>
    </xdr:from>
    <xdr:to>
      <xdr:col>60</xdr:col>
      <xdr:colOff>75278</xdr:colOff>
      <xdr:row>42</xdr:row>
      <xdr:rowOff>44297</xdr:rowOff>
    </xdr:to>
    <xdr:sp macro="" textlink="">
      <xdr:nvSpPr>
        <xdr:cNvPr id="45" name="Oval 44">
          <a:extLst>
            <a:ext uri="{FF2B5EF4-FFF2-40B4-BE49-F238E27FC236}">
              <a16:creationId xmlns:a16="http://schemas.microsoft.com/office/drawing/2014/main" id="{00000000-0008-0000-0000-00002D000000}"/>
            </a:ext>
          </a:extLst>
        </xdr:cNvPr>
        <xdr:cNvSpPr/>
      </xdr:nvSpPr>
      <xdr:spPr>
        <a:xfrm>
          <a:off x="30334298" y="5050637"/>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63</xdr:col>
      <xdr:colOff>413796</xdr:colOff>
      <xdr:row>39</xdr:row>
      <xdr:rowOff>33310</xdr:rowOff>
    </xdr:from>
    <xdr:to>
      <xdr:col>64</xdr:col>
      <xdr:colOff>329976</xdr:colOff>
      <xdr:row>42</xdr:row>
      <xdr:rowOff>79030</xdr:rowOff>
    </xdr:to>
    <xdr:sp macro="" textlink="">
      <xdr:nvSpPr>
        <xdr:cNvPr id="46" name="Oval 45">
          <a:extLst>
            <a:ext uri="{FF2B5EF4-FFF2-40B4-BE49-F238E27FC236}">
              <a16:creationId xmlns:a16="http://schemas.microsoft.com/office/drawing/2014/main" id="{00000000-0008-0000-0000-00002E000000}"/>
            </a:ext>
          </a:extLst>
        </xdr:cNvPr>
        <xdr:cNvSpPr/>
      </xdr:nvSpPr>
      <xdr:spPr>
        <a:xfrm>
          <a:off x="32539716" y="508537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52</xdr:col>
      <xdr:colOff>373384</xdr:colOff>
      <xdr:row>37</xdr:row>
      <xdr:rowOff>99060</xdr:rowOff>
    </xdr:from>
    <xdr:to>
      <xdr:col>55</xdr:col>
      <xdr:colOff>335284</xdr:colOff>
      <xdr:row>38</xdr:row>
      <xdr:rowOff>68580</xdr:rowOff>
    </xdr:to>
    <xdr:sp macro="" textlink="">
      <xdr:nvSpPr>
        <xdr:cNvPr id="47" name="Left Brace 46">
          <a:extLst>
            <a:ext uri="{FF2B5EF4-FFF2-40B4-BE49-F238E27FC236}">
              <a16:creationId xmlns:a16="http://schemas.microsoft.com/office/drawing/2014/main" id="{00000000-0008-0000-0000-00002F000000}"/>
            </a:ext>
          </a:extLst>
        </xdr:cNvPr>
        <xdr:cNvSpPr/>
      </xdr:nvSpPr>
      <xdr:spPr>
        <a:xfrm rot="16200000">
          <a:off x="27473914" y="4034790"/>
          <a:ext cx="99060" cy="18135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57</xdr:col>
      <xdr:colOff>198125</xdr:colOff>
      <xdr:row>37</xdr:row>
      <xdr:rowOff>68580</xdr:rowOff>
    </xdr:from>
    <xdr:to>
      <xdr:col>62</xdr:col>
      <xdr:colOff>45723</xdr:colOff>
      <xdr:row>38</xdr:row>
      <xdr:rowOff>45720</xdr:rowOff>
    </xdr:to>
    <xdr:sp macro="" textlink="">
      <xdr:nvSpPr>
        <xdr:cNvPr id="48" name="Left Brace 47">
          <a:extLst>
            <a:ext uri="{FF2B5EF4-FFF2-40B4-BE49-F238E27FC236}">
              <a16:creationId xmlns:a16="http://schemas.microsoft.com/office/drawing/2014/main" id="{00000000-0008-0000-0000-000030000000}"/>
            </a:ext>
          </a:extLst>
        </xdr:cNvPr>
        <xdr:cNvSpPr/>
      </xdr:nvSpPr>
      <xdr:spPr>
        <a:xfrm rot="16200000">
          <a:off x="30487624" y="3771901"/>
          <a:ext cx="106680" cy="228599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66</xdr:col>
      <xdr:colOff>182883</xdr:colOff>
      <xdr:row>37</xdr:row>
      <xdr:rowOff>45720</xdr:rowOff>
    </xdr:from>
    <xdr:to>
      <xdr:col>71</xdr:col>
      <xdr:colOff>304805</xdr:colOff>
      <xdr:row>38</xdr:row>
      <xdr:rowOff>115420</xdr:rowOff>
    </xdr:to>
    <xdr:sp macro="" textlink="">
      <xdr:nvSpPr>
        <xdr:cNvPr id="49" name="Left Brace 48">
          <a:extLst>
            <a:ext uri="{FF2B5EF4-FFF2-40B4-BE49-F238E27FC236}">
              <a16:creationId xmlns:a16="http://schemas.microsoft.com/office/drawing/2014/main" id="{00000000-0008-0000-0000-000031000000}"/>
            </a:ext>
          </a:extLst>
        </xdr:cNvPr>
        <xdr:cNvSpPr/>
      </xdr:nvSpPr>
      <xdr:spPr>
        <a:xfrm rot="16200000">
          <a:off x="34952384" y="3658159"/>
          <a:ext cx="199240" cy="256032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62</xdr:col>
      <xdr:colOff>220985</xdr:colOff>
      <xdr:row>37</xdr:row>
      <xdr:rowOff>60960</xdr:rowOff>
    </xdr:from>
    <xdr:to>
      <xdr:col>66</xdr:col>
      <xdr:colOff>38100</xdr:colOff>
      <xdr:row>38</xdr:row>
      <xdr:rowOff>60960</xdr:rowOff>
    </xdr:to>
    <xdr:sp macro="" textlink="">
      <xdr:nvSpPr>
        <xdr:cNvPr id="50" name="Left Brace 49">
          <a:extLst>
            <a:ext uri="{FF2B5EF4-FFF2-40B4-BE49-F238E27FC236}">
              <a16:creationId xmlns:a16="http://schemas.microsoft.com/office/drawing/2014/main" id="{00000000-0008-0000-0000-000032000000}"/>
            </a:ext>
          </a:extLst>
        </xdr:cNvPr>
        <xdr:cNvSpPr/>
      </xdr:nvSpPr>
      <xdr:spPr>
        <a:xfrm rot="16200000">
          <a:off x="32678373" y="4034792"/>
          <a:ext cx="129540" cy="1767835"/>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68</xdr:col>
      <xdr:colOff>299496</xdr:colOff>
      <xdr:row>39</xdr:row>
      <xdr:rowOff>63790</xdr:rowOff>
    </xdr:from>
    <xdr:to>
      <xdr:col>69</xdr:col>
      <xdr:colOff>215676</xdr:colOff>
      <xdr:row>42</xdr:row>
      <xdr:rowOff>109510</xdr:rowOff>
    </xdr:to>
    <xdr:sp macro="" textlink="">
      <xdr:nvSpPr>
        <xdr:cNvPr id="51" name="Oval 50">
          <a:extLst>
            <a:ext uri="{FF2B5EF4-FFF2-40B4-BE49-F238E27FC236}">
              <a16:creationId xmlns:a16="http://schemas.microsoft.com/office/drawing/2014/main" id="{00000000-0008-0000-0000-000033000000}"/>
            </a:ext>
          </a:extLst>
        </xdr:cNvPr>
        <xdr:cNvSpPr/>
      </xdr:nvSpPr>
      <xdr:spPr>
        <a:xfrm>
          <a:off x="34863816" y="511585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65</xdr:col>
      <xdr:colOff>48036</xdr:colOff>
      <xdr:row>0</xdr:row>
      <xdr:rowOff>33310</xdr:rowOff>
    </xdr:from>
    <xdr:to>
      <xdr:col>65</xdr:col>
      <xdr:colOff>451896</xdr:colOff>
      <xdr:row>3</xdr:row>
      <xdr:rowOff>79030</xdr:rowOff>
    </xdr:to>
    <xdr:sp macro="" textlink="">
      <xdr:nvSpPr>
        <xdr:cNvPr id="52" name="Oval 51">
          <a:extLst>
            <a:ext uri="{FF2B5EF4-FFF2-40B4-BE49-F238E27FC236}">
              <a16:creationId xmlns:a16="http://schemas.microsoft.com/office/drawing/2014/main" id="{00000000-0008-0000-0000-000034000000}"/>
            </a:ext>
          </a:extLst>
        </xdr:cNvPr>
        <xdr:cNvSpPr/>
      </xdr:nvSpPr>
      <xdr:spPr>
        <a:xfrm>
          <a:off x="33149316" y="3331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73</xdr:col>
      <xdr:colOff>215676</xdr:colOff>
      <xdr:row>36</xdr:row>
      <xdr:rowOff>2830</xdr:rowOff>
    </xdr:from>
    <xdr:to>
      <xdr:col>74</xdr:col>
      <xdr:colOff>131856</xdr:colOff>
      <xdr:row>39</xdr:row>
      <xdr:rowOff>48550</xdr:rowOff>
    </xdr:to>
    <xdr:sp macro="" textlink="">
      <xdr:nvSpPr>
        <xdr:cNvPr id="53" name="Oval 52">
          <a:extLst>
            <a:ext uri="{FF2B5EF4-FFF2-40B4-BE49-F238E27FC236}">
              <a16:creationId xmlns:a16="http://schemas.microsoft.com/office/drawing/2014/main" id="{00000000-0008-0000-0000-000035000000}"/>
            </a:ext>
          </a:extLst>
        </xdr:cNvPr>
        <xdr:cNvSpPr/>
      </xdr:nvSpPr>
      <xdr:spPr>
        <a:xfrm>
          <a:off x="37058376" y="466627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57</xdr:col>
      <xdr:colOff>126872</xdr:colOff>
      <xdr:row>0</xdr:row>
      <xdr:rowOff>127998</xdr:rowOff>
    </xdr:from>
    <xdr:to>
      <xdr:col>58</xdr:col>
      <xdr:colOff>70992</xdr:colOff>
      <xdr:row>3</xdr:row>
      <xdr:rowOff>61111</xdr:rowOff>
    </xdr:to>
    <xdr:sp macro="" textlink="">
      <xdr:nvSpPr>
        <xdr:cNvPr id="54" name="Arrow: Down 22">
          <a:extLst>
            <a:ext uri="{FF2B5EF4-FFF2-40B4-BE49-F238E27FC236}">
              <a16:creationId xmlns:a16="http://schemas.microsoft.com/office/drawing/2014/main" id="{00000000-0008-0000-0000-000036000000}"/>
            </a:ext>
          </a:extLst>
        </xdr:cNvPr>
        <xdr:cNvSpPr/>
      </xdr:nvSpPr>
      <xdr:spPr>
        <a:xfrm rot="16200000">
          <a:off x="29381745" y="72965"/>
          <a:ext cx="321733" cy="431800"/>
        </a:xfrm>
        <a:prstGeom prst="downArrow">
          <a:avLst/>
        </a:prstGeom>
        <a:solidFill>
          <a:schemeClr val="accent2">
            <a:lumMod val="40000"/>
            <a:lumOff val="60000"/>
          </a:schemeClr>
        </a:solidFill>
        <a:ln>
          <a:solidFill>
            <a:schemeClr val="bg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54</xdr:col>
      <xdr:colOff>426720</xdr:colOff>
      <xdr:row>0</xdr:row>
      <xdr:rowOff>91440</xdr:rowOff>
    </xdr:from>
    <xdr:ext cx="1684020" cy="387286"/>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27904440" y="91440"/>
          <a:ext cx="168402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 with</a:t>
          </a:r>
        </a:p>
      </xdr:txBody>
    </xdr:sp>
    <xdr:clientData/>
  </xdr:oneCellAnchor>
  <xdr:twoCellAnchor editAs="absolute">
    <xdr:from>
      <xdr:col>35</xdr:col>
      <xdr:colOff>144780</xdr:colOff>
      <xdr:row>39</xdr:row>
      <xdr:rowOff>114300</xdr:rowOff>
    </xdr:from>
    <xdr:to>
      <xdr:col>44</xdr:col>
      <xdr:colOff>160020</xdr:colOff>
      <xdr:row>43</xdr:row>
      <xdr:rowOff>45720</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18082260" y="5166360"/>
          <a:ext cx="4419600" cy="4495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a:solidFill>
                <a:schemeClr val="tx1">
                  <a:lumMod val="50000"/>
                  <a:lumOff val="50000"/>
                </a:schemeClr>
              </a:solidFill>
              <a:latin typeface="Arial" panose="020B0604020202020204" pitchFamily="34" charset="0"/>
              <a:cs typeface="Arial" panose="020B0604020202020204" pitchFamily="34" charset="0"/>
            </a:rPr>
            <a:t>Note: always have 1. Bush dad selected, and hold </a:t>
          </a:r>
          <a:br>
            <a:rPr lang="en-US" sz="1050">
              <a:solidFill>
                <a:schemeClr val="tx1">
                  <a:lumMod val="50000"/>
                  <a:lumOff val="50000"/>
                </a:schemeClr>
              </a:solidFill>
              <a:latin typeface="Arial" panose="020B0604020202020204" pitchFamily="34" charset="0"/>
              <a:cs typeface="Arial" panose="020B0604020202020204" pitchFamily="34" charset="0"/>
            </a:rPr>
          </a:br>
          <a:r>
            <a:rPr lang="en-US" sz="1050">
              <a:solidFill>
                <a:schemeClr val="tx1">
                  <a:lumMod val="50000"/>
                  <a:lumOff val="50000"/>
                </a:schemeClr>
              </a:solidFill>
              <a:latin typeface="Arial" panose="020B0604020202020204" pitchFamily="34" charset="0"/>
              <a:cs typeface="Arial" panose="020B0604020202020204" pitchFamily="34" charset="0"/>
            </a:rPr>
            <a:t>keystroke CTRL and then pres the following president.</a:t>
          </a:r>
          <a:r>
            <a:rPr lang="en-US" sz="1050" baseline="0">
              <a:solidFill>
                <a:schemeClr val="tx1">
                  <a:lumMod val="50000"/>
                  <a:lumOff val="50000"/>
                </a:schemeClr>
              </a:solidFill>
              <a:latin typeface="Arial" panose="020B0604020202020204" pitchFamily="34" charset="0"/>
              <a:cs typeface="Arial" panose="020B0604020202020204" pitchFamily="34" charset="0"/>
            </a:rPr>
            <a:t> </a:t>
          </a:r>
          <a:r>
            <a:rPr lang="en-US" sz="1050">
              <a:solidFill>
                <a:schemeClr val="tx1">
                  <a:lumMod val="50000"/>
                  <a:lumOff val="50000"/>
                </a:schemeClr>
              </a:solidFill>
              <a:latin typeface="Arial" panose="020B0604020202020204" pitchFamily="34" charset="0"/>
              <a:cs typeface="Arial" panose="020B0604020202020204" pitchFamily="34" charset="0"/>
            </a:rPr>
            <a:t>--&gt; 1.2.3.4.5</a:t>
          </a:r>
          <a:r>
            <a:rPr lang="en-US" sz="1050" baseline="0">
              <a:solidFill>
                <a:schemeClr val="tx1">
                  <a:lumMod val="50000"/>
                  <a:lumOff val="50000"/>
                </a:schemeClr>
              </a:solidFill>
              <a:latin typeface="Arial" panose="020B0604020202020204" pitchFamily="34" charset="0"/>
              <a:cs typeface="Arial" panose="020B0604020202020204" pitchFamily="34" charset="0"/>
            </a:rPr>
            <a:t> </a:t>
          </a:r>
          <a:endParaRPr lang="en-US" sz="105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editAs="absolute">
    <xdr:from>
      <xdr:col>72</xdr:col>
      <xdr:colOff>304800</xdr:colOff>
      <xdr:row>5</xdr:row>
      <xdr:rowOff>83820</xdr:rowOff>
    </xdr:from>
    <xdr:to>
      <xdr:col>73</xdr:col>
      <xdr:colOff>220979</xdr:colOff>
      <xdr:row>8</xdr:row>
      <xdr:rowOff>69595</xdr:rowOff>
    </xdr:to>
    <xdr:grpSp>
      <xdr:nvGrpSpPr>
        <xdr:cNvPr id="56" name="Gráfico 43" descr="Gesto de doble toque">
          <a:extLst>
            <a:ext uri="{FF2B5EF4-FFF2-40B4-BE49-F238E27FC236}">
              <a16:creationId xmlns:a16="http://schemas.microsoft.com/office/drawing/2014/main" id="{00000000-0008-0000-0000-000038000000}"/>
            </a:ext>
          </a:extLst>
        </xdr:cNvPr>
        <xdr:cNvGrpSpPr/>
      </xdr:nvGrpSpPr>
      <xdr:grpSpPr>
        <a:xfrm>
          <a:off x="36819840" y="750570"/>
          <a:ext cx="243839" cy="385825"/>
          <a:chOff x="8125968" y="1234227"/>
          <a:chExt cx="505005" cy="775395"/>
        </a:xfrm>
        <a:solidFill>
          <a:schemeClr val="tx1">
            <a:lumMod val="50000"/>
            <a:lumOff val="50000"/>
          </a:schemeClr>
        </a:solidFill>
      </xdr:grpSpPr>
      <xdr:sp macro="" textlink="">
        <xdr:nvSpPr>
          <xdr:cNvPr id="57" name="Forma libre: forma 9">
            <a:extLst>
              <a:ext uri="{FF2B5EF4-FFF2-40B4-BE49-F238E27FC236}">
                <a16:creationId xmlns:a16="http://schemas.microsoft.com/office/drawing/2014/main" id="{00000000-0008-0000-0000-000039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58" name="Forma libre: forma 10">
            <a:extLst>
              <a:ext uri="{FF2B5EF4-FFF2-40B4-BE49-F238E27FC236}">
                <a16:creationId xmlns:a16="http://schemas.microsoft.com/office/drawing/2014/main" id="{00000000-0008-0000-0000-00003A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85</xdr:col>
      <xdr:colOff>375696</xdr:colOff>
      <xdr:row>35</xdr:row>
      <xdr:rowOff>56170</xdr:rowOff>
    </xdr:from>
    <xdr:to>
      <xdr:col>86</xdr:col>
      <xdr:colOff>291876</xdr:colOff>
      <xdr:row>38</xdr:row>
      <xdr:rowOff>101890</xdr:rowOff>
    </xdr:to>
    <xdr:sp macro="" textlink="">
      <xdr:nvSpPr>
        <xdr:cNvPr id="59" name="Oval 58">
          <a:extLst>
            <a:ext uri="{FF2B5EF4-FFF2-40B4-BE49-F238E27FC236}">
              <a16:creationId xmlns:a16="http://schemas.microsoft.com/office/drawing/2014/main" id="{00000000-0008-0000-0000-00003B000000}"/>
            </a:ext>
          </a:extLst>
        </xdr:cNvPr>
        <xdr:cNvSpPr/>
      </xdr:nvSpPr>
      <xdr:spPr>
        <a:xfrm>
          <a:off x="43070556" y="459007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cdr:x>
      <cdr:y>0.0356</cdr:y>
    </cdr:from>
    <cdr:to>
      <cdr:x>1</cdr:x>
      <cdr:y>0.17623</cdr:y>
    </cdr:to>
    <cdr:sp macro="" textlink="example!$C$3">
      <cdr:nvSpPr>
        <cdr:cNvPr id="2" name="TextBox 1">
          <a:extLst xmlns:a="http://schemas.openxmlformats.org/drawingml/2006/main">
            <a:ext uri="{FF2B5EF4-FFF2-40B4-BE49-F238E27FC236}">
              <a16:creationId xmlns:a16="http://schemas.microsoft.com/office/drawing/2014/main" id="{F907FE6E-95A5-4AAD-A56C-C17766A359AF}"/>
            </a:ext>
          </a:extLst>
        </cdr:cNvPr>
        <cdr:cNvSpPr txBox="1"/>
      </cdr:nvSpPr>
      <cdr:spPr>
        <a:xfrm xmlns:a="http://schemas.openxmlformats.org/drawingml/2006/main">
          <a:off x="0" y="152400"/>
          <a:ext cx="5867400" cy="60198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B4F553A-E778-463F-B109-FF2CD7AE8C85}" type="TxLink">
            <a:rPr lang="en-US" sz="1050" b="1" i="0" u="none" strike="noStrike">
              <a:solidFill>
                <a:schemeClr val="tx1">
                  <a:lumMod val="65000"/>
                  <a:lumOff val="35000"/>
                </a:schemeClr>
              </a:solidFill>
              <a:latin typeface="Arial Nova Light" panose="020B0304020202020204" pitchFamily="34" charset="0"/>
              <a:cs typeface="Calibri"/>
            </a:rPr>
            <a:pPr/>
            <a:t>Anual growth % of the number of US troops &amp; military expenditure in US billions $ versus 1989 (base)</a:t>
          </a:fld>
          <a:endParaRPr lang="en-US" sz="1600" b="1">
            <a:solidFill>
              <a:schemeClr val="tx1">
                <a:lumMod val="65000"/>
                <a:lumOff val="35000"/>
              </a:schemeClr>
            </a:solidFill>
            <a:latin typeface="Arial Nova Light" panose="020B03040202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cdr:x>
      <cdr:y>0.03516</cdr:y>
    </cdr:from>
    <cdr:to>
      <cdr:x>1</cdr:x>
      <cdr:y>0.17757</cdr:y>
    </cdr:to>
    <cdr:sp macro="" textlink="example!$C$3">
      <cdr:nvSpPr>
        <cdr:cNvPr id="2" name="TextBox 1">
          <a:extLst xmlns:a="http://schemas.openxmlformats.org/drawingml/2006/main">
            <a:ext uri="{FF2B5EF4-FFF2-40B4-BE49-F238E27FC236}">
              <a16:creationId xmlns:a16="http://schemas.microsoft.com/office/drawing/2014/main" id="{0D13707D-4BCD-41F4-9255-2E0975522799}"/>
            </a:ext>
          </a:extLst>
        </cdr:cNvPr>
        <cdr:cNvSpPr txBox="1"/>
      </cdr:nvSpPr>
      <cdr:spPr>
        <a:xfrm xmlns:a="http://schemas.openxmlformats.org/drawingml/2006/main">
          <a:off x="0" y="150495"/>
          <a:ext cx="5852160" cy="6096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indent="0"/>
          <a:fld id="{8616C001-7CB4-47B5-B4E3-FE6F73E126A7}" type="TxLink">
            <a:rPr lang="en-US" sz="1050" b="1" i="0" u="none" strike="noStrike">
              <a:solidFill>
                <a:schemeClr val="tx1">
                  <a:lumMod val="65000"/>
                  <a:lumOff val="35000"/>
                </a:schemeClr>
              </a:solidFill>
              <a:latin typeface="Arial Nova Light" panose="020B0304020202020204" pitchFamily="34" charset="0"/>
              <a:ea typeface="+mn-ea"/>
              <a:cs typeface="Calibri"/>
            </a:rPr>
            <a:pPr marL="0" indent="0"/>
            <a:t>Anual growth % of the number of US troops &amp; military expenditure in US billions $ versus 1989 (base)</a:t>
          </a:fld>
          <a:endParaRPr lang="en-US" sz="1050" b="1" i="0" u="none" strike="noStrike">
            <a:solidFill>
              <a:schemeClr val="tx1">
                <a:lumMod val="65000"/>
                <a:lumOff val="35000"/>
              </a:schemeClr>
            </a:solidFill>
            <a:latin typeface="Arial Nova Light" panose="020B0304020202020204" pitchFamily="34" charset="0"/>
            <a:ea typeface="+mn-ea"/>
            <a:cs typeface="Calibri"/>
          </a:endParaRPr>
        </a:p>
      </cdr:txBody>
    </cdr:sp>
  </cdr:relSizeAnchor>
  <cdr:relSizeAnchor xmlns:cdr="http://schemas.openxmlformats.org/drawingml/2006/chartDrawing">
    <cdr:from>
      <cdr:x>0.69833</cdr:x>
      <cdr:y>0.91092</cdr:y>
    </cdr:from>
    <cdr:to>
      <cdr:x>0.91656</cdr:x>
      <cdr:y>0.99657</cdr:y>
    </cdr:to>
    <cdr:sp macro="" textlink="">
      <cdr:nvSpPr>
        <cdr:cNvPr id="3" name="TextBox 2">
          <a:extLst xmlns:a="http://schemas.openxmlformats.org/drawingml/2006/main">
            <a:ext uri="{FF2B5EF4-FFF2-40B4-BE49-F238E27FC236}">
              <a16:creationId xmlns:a16="http://schemas.microsoft.com/office/drawing/2014/main" id="{A05D6B27-64CA-4660-B45A-A536E7CCC3B2}"/>
            </a:ext>
          </a:extLst>
        </cdr:cNvPr>
        <cdr:cNvSpPr txBox="1"/>
      </cdr:nvSpPr>
      <cdr:spPr>
        <a:xfrm xmlns:a="http://schemas.openxmlformats.org/drawingml/2006/main">
          <a:off x="4145292" y="4051942"/>
          <a:ext cx="1295388" cy="38098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solidFill>
                <a:srgbClr val="FF0000"/>
              </a:solidFill>
              <a:effectLst/>
              <a:latin typeface="Arial" panose="020B0604020202020204" pitchFamily="34" charset="0"/>
              <a:ea typeface="+mn-ea"/>
              <a:cs typeface="Arial" panose="020B0604020202020204" pitchFamily="34" charset="0"/>
            </a:rPr>
            <a:t>Red</a:t>
          </a:r>
          <a:r>
            <a:rPr lang="en-US" sz="800" b="1">
              <a:effectLst/>
              <a:latin typeface="Arial" panose="020B0604020202020204" pitchFamily="34" charset="0"/>
              <a:ea typeface="+mn-ea"/>
              <a:cs typeface="Arial" panose="020B0604020202020204" pitchFamily="34" charset="0"/>
            </a:rPr>
            <a:t> </a:t>
          </a:r>
          <a:r>
            <a:rPr lang="en-US" sz="800">
              <a:effectLst/>
              <a:latin typeface="Arial" panose="020B0604020202020204" pitchFamily="34" charset="0"/>
              <a:ea typeface="+mn-ea"/>
              <a:cs typeface="Arial" panose="020B0604020202020204" pitchFamily="34" charset="0"/>
            </a:rPr>
            <a:t>color:</a:t>
          </a:r>
          <a:r>
            <a:rPr lang="en-US" sz="800" baseline="0">
              <a:effectLst/>
              <a:latin typeface="Arial" panose="020B0604020202020204" pitchFamily="34" charset="0"/>
              <a:ea typeface="+mn-ea"/>
              <a:cs typeface="Arial" panose="020B0604020202020204" pitchFamily="34" charset="0"/>
            </a:rPr>
            <a:t> </a:t>
          </a:r>
          <a:r>
            <a:rPr lang="en-US" sz="800" b="1" baseline="0">
              <a:solidFill>
                <a:srgbClr val="FF0000"/>
              </a:solidFill>
              <a:effectLst/>
              <a:latin typeface="Arial" panose="020B0604020202020204" pitchFamily="34" charset="0"/>
              <a:ea typeface="+mn-ea"/>
              <a:cs typeface="Arial" panose="020B0604020202020204" pitchFamily="34" charset="0"/>
            </a:rPr>
            <a:t>Republican</a:t>
          </a:r>
          <a:br>
            <a:rPr lang="en-US" sz="800" baseline="0">
              <a:effectLst/>
              <a:latin typeface="Arial" panose="020B0604020202020204" pitchFamily="34" charset="0"/>
              <a:ea typeface="+mn-ea"/>
              <a:cs typeface="Arial" panose="020B0604020202020204" pitchFamily="34" charset="0"/>
            </a:rPr>
          </a:br>
          <a:r>
            <a:rPr lang="en-US" sz="800" b="1" baseline="0">
              <a:solidFill>
                <a:schemeClr val="accent1"/>
              </a:solidFill>
              <a:effectLst/>
              <a:latin typeface="Arial" panose="020B0604020202020204" pitchFamily="34" charset="0"/>
              <a:ea typeface="+mn-ea"/>
              <a:cs typeface="Arial" panose="020B0604020202020204" pitchFamily="34" charset="0"/>
            </a:rPr>
            <a:t>Blue</a:t>
          </a:r>
          <a:r>
            <a:rPr lang="en-US" sz="800" baseline="0">
              <a:effectLst/>
              <a:latin typeface="Arial" panose="020B0604020202020204" pitchFamily="34" charset="0"/>
              <a:ea typeface="+mn-ea"/>
              <a:cs typeface="Arial" panose="020B0604020202020204" pitchFamily="34" charset="0"/>
            </a:rPr>
            <a:t> color: </a:t>
          </a:r>
          <a:r>
            <a:rPr lang="en-US" sz="800" b="1" baseline="0">
              <a:solidFill>
                <a:schemeClr val="accent1"/>
              </a:solidFill>
              <a:effectLst/>
              <a:latin typeface="Arial" panose="020B0604020202020204" pitchFamily="34" charset="0"/>
              <a:ea typeface="+mn-ea"/>
              <a:cs typeface="Arial" panose="020B0604020202020204" pitchFamily="34" charset="0"/>
            </a:rPr>
            <a:t>Democrat</a:t>
          </a:r>
          <a:endParaRPr lang="en-US" sz="800">
            <a:solidFill>
              <a:schemeClr val="accent1"/>
            </a:solidFill>
            <a:effectLst/>
            <a:latin typeface="Arial" panose="020B0604020202020204" pitchFamily="34" charset="0"/>
            <a:cs typeface="Arial" panose="020B0604020202020204" pitchFamily="34" charset="0"/>
          </a:endParaRPr>
        </a:p>
        <a:p xmlns:a="http://schemas.openxmlformats.org/drawingml/2006/main">
          <a:endParaRPr lang="en-US" sz="800">
            <a:latin typeface="Arial" panose="020B0604020202020204" pitchFamily="34" charset="0"/>
            <a:cs typeface="Arial" panose="020B0604020202020204" pitchFamily="34"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0.7009</cdr:x>
      <cdr:y>0.91487</cdr:y>
    </cdr:from>
    <cdr:to>
      <cdr:x>0.97048</cdr:x>
      <cdr:y>1</cdr:y>
    </cdr:to>
    <cdr:sp macro="" textlink="">
      <cdr:nvSpPr>
        <cdr:cNvPr id="3" name="TextBox 2">
          <a:extLst xmlns:a="http://schemas.openxmlformats.org/drawingml/2006/main">
            <a:ext uri="{FF2B5EF4-FFF2-40B4-BE49-F238E27FC236}">
              <a16:creationId xmlns:a16="http://schemas.microsoft.com/office/drawing/2014/main" id="{108885B9-41C8-491A-AB0F-44D9F5C85BB4}"/>
            </a:ext>
          </a:extLst>
        </cdr:cNvPr>
        <cdr:cNvSpPr txBox="1"/>
      </cdr:nvSpPr>
      <cdr:spPr>
        <a:xfrm xmlns:a="http://schemas.openxmlformats.org/drawingml/2006/main">
          <a:off x="4160505" y="4085191"/>
          <a:ext cx="1600222" cy="38012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solidFill>
                <a:srgbClr val="FF0000"/>
              </a:solidFill>
              <a:latin typeface="Arial" panose="020B0604020202020204" pitchFamily="34" charset="0"/>
              <a:cs typeface="Arial" panose="020B0604020202020204" pitchFamily="34" charset="0"/>
            </a:rPr>
            <a:t>Red </a:t>
          </a:r>
          <a:r>
            <a:rPr lang="en-US" sz="800">
              <a:solidFill>
                <a:schemeClr val="tx1">
                  <a:lumMod val="65000"/>
                  <a:lumOff val="35000"/>
                </a:schemeClr>
              </a:solidFill>
              <a:latin typeface="Arial" panose="020B0604020202020204" pitchFamily="34" charset="0"/>
              <a:cs typeface="Arial" panose="020B0604020202020204" pitchFamily="34" charset="0"/>
            </a:rPr>
            <a:t>color:</a:t>
          </a:r>
          <a:r>
            <a:rPr lang="en-US" sz="800" baseline="0">
              <a:latin typeface="Arial" panose="020B0604020202020204" pitchFamily="34" charset="0"/>
              <a:cs typeface="Arial" panose="020B0604020202020204" pitchFamily="34" charset="0"/>
            </a:rPr>
            <a:t> </a:t>
          </a:r>
          <a:r>
            <a:rPr lang="en-US" sz="800" b="1" baseline="0">
              <a:solidFill>
                <a:srgbClr val="FF0000"/>
              </a:solidFill>
              <a:latin typeface="Arial" panose="020B0604020202020204" pitchFamily="34" charset="0"/>
              <a:cs typeface="Arial" panose="020B0604020202020204" pitchFamily="34" charset="0"/>
            </a:rPr>
            <a:t>Republican</a:t>
          </a:r>
          <a:br>
            <a:rPr lang="en-US" sz="800" baseline="0">
              <a:latin typeface="Arial" panose="020B0604020202020204" pitchFamily="34" charset="0"/>
              <a:cs typeface="Arial" panose="020B0604020202020204" pitchFamily="34" charset="0"/>
            </a:rPr>
          </a:br>
          <a:r>
            <a:rPr lang="en-US" sz="800" b="1" baseline="0">
              <a:solidFill>
                <a:schemeClr val="accent1"/>
              </a:solidFill>
              <a:latin typeface="Arial" panose="020B0604020202020204" pitchFamily="34" charset="0"/>
              <a:cs typeface="Arial" panose="020B0604020202020204" pitchFamily="34" charset="0"/>
            </a:rPr>
            <a:t>Blue</a:t>
          </a:r>
          <a:r>
            <a:rPr lang="en-US" sz="800" baseline="0">
              <a:latin typeface="Arial" panose="020B0604020202020204" pitchFamily="34" charset="0"/>
              <a:cs typeface="Arial" panose="020B0604020202020204" pitchFamily="34" charset="0"/>
            </a:rPr>
            <a:t> </a:t>
          </a:r>
          <a:r>
            <a:rPr lang="en-US" sz="800" baseline="0">
              <a:solidFill>
                <a:schemeClr val="tx1">
                  <a:lumMod val="65000"/>
                  <a:lumOff val="35000"/>
                </a:schemeClr>
              </a:solidFill>
              <a:latin typeface="Arial" panose="020B0604020202020204" pitchFamily="34" charset="0"/>
              <a:cs typeface="Arial" panose="020B0604020202020204" pitchFamily="34" charset="0"/>
            </a:rPr>
            <a:t>color:</a:t>
          </a:r>
          <a:r>
            <a:rPr lang="en-US" sz="800" baseline="0">
              <a:latin typeface="Arial" panose="020B0604020202020204" pitchFamily="34" charset="0"/>
              <a:cs typeface="Arial" panose="020B0604020202020204" pitchFamily="34" charset="0"/>
            </a:rPr>
            <a:t> </a:t>
          </a:r>
          <a:r>
            <a:rPr lang="en-US" sz="800" b="1" baseline="0">
              <a:solidFill>
                <a:schemeClr val="accent1"/>
              </a:solidFill>
              <a:latin typeface="Arial" panose="020B0604020202020204" pitchFamily="34" charset="0"/>
              <a:cs typeface="Arial" panose="020B0604020202020204" pitchFamily="34" charset="0"/>
            </a:rPr>
            <a:t>Democrat</a:t>
          </a:r>
          <a:endParaRPr lang="en-US" sz="800" b="1">
            <a:solidFill>
              <a:schemeClr val="accent1"/>
            </a:solidFill>
            <a:latin typeface="Arial" panose="020B0604020202020204" pitchFamily="34" charset="0"/>
            <a:cs typeface="Arial" panose="020B0604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1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20956</xdr:rowOff>
    </xdr:from>
    <xdr:to>
      <xdr:col>3</xdr:col>
      <xdr:colOff>736743</xdr:colOff>
      <xdr:row>29</xdr:row>
      <xdr:rowOff>23535</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6"/>
          <a:ext cx="2095008" cy="2717204"/>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cy_slicer" xr10:uid="{8DCAD788-EABD-4F01-8474-BECEE2DD91CA}" sourceName="Presidency">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cy" xr10:uid="{C8C9D086-B56C-4AE7-AF1B-67AD5DFF9A9A}" cache="_02_presidency_slicer" caption="Presidency" columnCount="5"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01_data" displayName="_01_data" ref="B7:V37" totalsRowShown="0">
  <autoFilter ref="B7:V37" xr:uid="{00000000-0009-0000-0100-000001000000}"/>
  <tableColumns count="21">
    <tableColumn id="1" xr3:uid="{00000000-0010-0000-0000-000001000000}" name="date" dataDxfId="17"/>
    <tableColumn id="2" xr3:uid="{00000000-0010-0000-0000-000002000000}" name="Number of US Troops"/>
    <tableColumn id="3" xr3:uid="{00000000-0010-0000-0000-000003000000}" name="Military Expenditure in US Billions $" dataDxfId="16"/>
    <tableColumn id="5" xr3:uid="{00000000-0010-0000-0000-000005000000}" name="Presidency"/>
    <tableColumn id="21" xr3:uid="{886B33A8-71FE-4C94-8336-F4A9AEADCC35}" name="comment"/>
    <tableColumn id="4" xr3:uid="{E002987E-EF1D-4D8D-9343-D7CF7ABEE811}" name="Year" dataDxfId="15">
      <calculatedColumnFormula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calculatedColumnFormula>
    </tableColumn>
    <tableColumn id="6" xr3:uid="{01055A85-90BD-4681-BB85-25756325AF9E}" name="P1" dataDxfId="14">
      <calculatedColumnFormula xml:space="preserve"> IF(
      OR( _01_data[[#This Row],[Presidency]] = "1. Bush Dad", _01_data[[#This Row],[Year]] = "92" ),
      1,
      NA()
     )</calculatedColumnFormula>
    </tableColumn>
    <tableColumn id="7" xr3:uid="{6E53A81D-3889-426D-AD9B-7E04A025B7EC}" name="P2" dataDxfId="13">
      <calculatedColumnFormula xml:space="preserve"> IF(
       OR( _01_data[[#This Row],[Presidency]] = "2. Clinton", _01_data[[#This Row],[Year]] = "00" ),
       1,
       NA()
      )</calculatedColumnFormula>
    </tableColumn>
    <tableColumn id="8" xr3:uid="{7B7C0F18-124C-448C-9044-6ABFE34FCA08}" name="P3" dataDxfId="12">
      <calculatedColumnFormula xml:space="preserve"> IF(
        OR( _01_data[[#This Row],[Presidency]] = "3. Bush Son", _01_data[[#This Row],[Year]] = "08" ),
        1,
        NA()
      )</calculatedColumnFormula>
    </tableColumn>
    <tableColumn id="9" xr3:uid="{5CC9752E-7B86-4D92-BABA-AC77E5FB437B}" name="P4" dataDxfId="11">
      <calculatedColumnFormula xml:space="preserve"> IF(
        OR( _01_data[[#This Row],[Presidency]] = "4. Obama", _01_data[[#This Row],[Year]] = "16" ),
        1,
        NA()
      )</calculatedColumnFormula>
    </tableColumn>
    <tableColumn id="10" xr3:uid="{2D3FAE81-BB27-4F30-A689-ACEE8E73A1C3}" name="P5" dataDxfId="10">
      <calculatedColumnFormula xml:space="preserve"> IF(
        _01_data[[#This Row],[Presidency]] = "5. Trump",
        1,
         NA()
      )</calculatedColumnFormula>
    </tableColumn>
    <tableColumn id="11" xr3:uid="{0E3FBA47-04AB-4393-91C3-D8C6A7102F6D}" name="photo_X" dataDxfId="9">
      <calculatedColumnFormula xml:space="preserve"> IF(
       E8 &lt;&gt; "",
       COUNTIF( OFFSET( $E$7, 1, 0, ROW() - 7 ), $E8 ),
      "" )</calculatedColumnFormula>
    </tableColumn>
    <tableColumn id="12" xr3:uid="{E143C05C-CE24-4B12-8E11-65FFB99D9C62}" name="photo_Y1" dataDxfId="8">
      <calculatedColumnFormula xml:space="preserve"> IF(
      AND( _01_data[[#This Row],[photo_X]] = 2, _01_data[[#This Row],[Presidency]] = "3. Bush son" ),
      -85,
      IF( _01_data[[#This Row],[photo_X]] = 2, -84, NA() )
     )</calculatedColumnFormula>
    </tableColumn>
    <tableColumn id="17" xr3:uid="{18C41672-9C3E-4EA6-BA82-52E02F3056D8}" name="photo_Y2" dataDxfId="7">
      <calculatedColumnFormula xml:space="preserve"> IF(
      AND( _01_data[[#This Row],[photo_X]] = 2, _01_data[[#This Row],[Presidency]] = "3. Bush son" ),
      -85+12,
      IF( _01_data[[#This Row],[photo_X]] = 2, -84+12, NA() )
     )</calculatedColumnFormula>
    </tableColumn>
    <tableColumn id="18" xr3:uid="{9C05B582-8C88-4ABD-BBD4-6736C2D2E58A}" name="photo_label" dataDxfId="6">
      <calculatedColumnFormula xml:space="preserve"> IF(
       ISNA( _01_data[[#This Row],[photo_Y2]] ),
       NA(),
       VLOOKUP( _01_data[[#This Row],[Presidency]], $X$8:$Y$12, 2, 0)
      )</calculatedColumnFormula>
    </tableColumn>
    <tableColumn id="14" xr3:uid="{FF3AB877-0F7B-4378-9F14-1390F8615F46}" name="Index1" dataDxfId="5">
      <calculatedColumnFormula xml:space="preserve"> ( _01_data[[#This Row],[Number of US Troops]]
    / INDEX( _01_data[Number of US Troops], 1 ) - 1 ) * 100</calculatedColumnFormula>
    </tableColumn>
    <tableColumn id="15" xr3:uid="{66F3E91C-AAAC-465C-B1FA-D7222ECD0027}" name="Index2" dataDxfId="4">
      <calculatedColumnFormula xml:space="preserve"> ( _01_data[[#This Row],[Military Expenditure in US Billions $]]
    / INDEX( _01_data[Military Expenditure in US Billions $], 1 ) - 1 ) * 100</calculatedColumnFormula>
    </tableColumn>
    <tableColumn id="19" xr3:uid="{2662A377-5589-4985-A77C-D0385C35257B}" name="Index 1 label" dataDxfId="3">
      <calculatedColumnFormula xml:space="preserve"> IF(
        YEAR( SUBTOTAL( 4, _01_data[date] ) ) = YEAR( _01_data[[#This Row],[date]] ),
        _01_data[[#This Row],[Index1]],
        NA()
      )</calculatedColumnFormula>
    </tableColumn>
    <tableColumn id="20" xr3:uid="{765B9A15-2FEE-4FA2-92F3-341DEA3AC17A}" name="Index 2 label" dataDxfId="2">
      <calculatedColumnFormula xml:space="preserve"> IF(
        YEAR( SUBTOTAL( 4, _01_data[date] ) ) = YEAR( _01_data[[#This Row],[date]] ),
        _01_data[[#This Row],[Index2]],
        NA()
      )</calculatedColumnFormula>
    </tableColumn>
    <tableColumn id="13" xr3:uid="{DC91CF71-EAC6-4209-8F86-32B029C8E292}" name="Index 1 label 2" dataDxfId="1">
      <calculatedColumnFormula>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calculatedColumnFormula>
    </tableColumn>
    <tableColumn id="16" xr3:uid="{C51418F8-55EC-4E7C-A61D-926DE4F1247F}" name="Index 2 label 2" dataDxfId="0">
      <calculatedColumnFormula>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microsoft.com/office/2007/relationships/slicer" Target="../slicers/slicer1.xml"/><Relationship Id="rId2" Type="http://schemas.openxmlformats.org/officeDocument/2006/relationships/printerSettings" Target="../printerSettings/printerSettings1.bin"/><Relationship Id="rId1" Type="http://schemas.openxmlformats.org/officeDocument/2006/relationships/hyperlink" Target="https://data.worldbank.org/indicator/MS.MIL.XPND.CD?locations=US" TargetMode="External"/><Relationship Id="rId6" Type="http://schemas.openxmlformats.org/officeDocument/2006/relationships/table" Target="../tables/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A70"/>
  <sheetViews>
    <sheetView showGridLines="0" topLeftCell="BS1" zoomScaleNormal="100" zoomScaleSheetLayoutView="110" workbookViewId="0">
      <selection activeCell="CU1" sqref="CU1"/>
    </sheetView>
  </sheetViews>
  <sheetFormatPr defaultColWidth="0" defaultRowHeight="10.5" zeroHeight="1" x14ac:dyDescent="0.4"/>
  <cols>
    <col min="1" max="1" width="2.85546875" customWidth="1"/>
    <col min="2" max="2" width="11.28515625" bestFit="1" customWidth="1"/>
    <col min="3" max="3" width="10.7109375" customWidth="1"/>
    <col min="4" max="4" width="8.5703125" customWidth="1"/>
    <col min="5" max="5" width="11" customWidth="1"/>
    <col min="6" max="6" width="12.140625" customWidth="1"/>
    <col min="7" max="7" width="9.42578125" customWidth="1"/>
    <col min="8" max="12" width="9.140625" customWidth="1"/>
    <col min="13" max="13" width="9.85546875" customWidth="1"/>
    <col min="14" max="20" width="10.85546875" customWidth="1"/>
    <col min="21" max="21" width="14.42578125" customWidth="1"/>
    <col min="22" max="22" width="14.7109375" customWidth="1"/>
    <col min="23" max="23" width="3.7109375" customWidth="1"/>
    <col min="24" max="24" width="10.140625" customWidth="1"/>
    <col min="25" max="25" width="10" customWidth="1"/>
    <col min="26" max="26" width="3.28515625" customWidth="1"/>
    <col min="27" max="34" width="9.140625" customWidth="1"/>
    <col min="35" max="37" width="9.28515625" customWidth="1"/>
    <col min="38" max="52" width="9.140625" customWidth="1"/>
    <col min="53" max="56" width="11.5703125" customWidth="1"/>
    <col min="57" max="72" width="9.140625" customWidth="1"/>
    <col min="73" max="73" width="6.140625" customWidth="1"/>
    <col min="74" max="98" width="9.140625" customWidth="1"/>
    <col min="99" max="99" width="9.28515625" customWidth="1"/>
    <col min="100" max="100" width="9.140625" hidden="1" customWidth="1"/>
    <col min="101" max="101" width="3.85546875" hidden="1" customWidth="1"/>
    <col min="102" max="102" width="3.42578125" hidden="1" customWidth="1"/>
    <col min="103" max="103" width="9.140625" hidden="1" customWidth="1"/>
    <col min="104" max="104" width="3.85546875" hidden="1" customWidth="1"/>
    <col min="105" max="105" width="3.42578125" hidden="1" customWidth="1"/>
    <col min="106" max="116" width="9.140625" hidden="1" customWidth="1"/>
    <col min="117" max="16384" width="9.140625" hidden="1"/>
  </cols>
  <sheetData>
    <row r="1" spans="2:93" x14ac:dyDescent="0.4">
      <c r="CO1" t="s">
        <v>58</v>
      </c>
    </row>
    <row r="2" spans="2:93" x14ac:dyDescent="0.4">
      <c r="BO2" t="s">
        <v>59</v>
      </c>
    </row>
    <row r="3" spans="2:93" x14ac:dyDescent="0.4">
      <c r="B3" t="s">
        <v>21</v>
      </c>
      <c r="C3" s="11" t="s">
        <v>33</v>
      </c>
      <c r="D3" t="s">
        <v>36</v>
      </c>
      <c r="BO3" s="10" t="str">
        <f>"# of troops "&amp;CHAR(10)&amp;" growth %"</f>
        <v># of troops 
 growth %</v>
      </c>
      <c r="BP3" s="9" t="str">
        <f>"Military "&amp;CHAR(10)&amp;"expenditure"&amp;CHAR(10)&amp;"growth %"</f>
        <v>Military 
expenditure
growth %</v>
      </c>
      <c r="BT3" s="14" t="s">
        <v>60</v>
      </c>
    </row>
    <row r="4" spans="2:93" x14ac:dyDescent="0.4">
      <c r="B4" s="12" t="s">
        <v>9</v>
      </c>
      <c r="C4" s="12" t="s">
        <v>1</v>
      </c>
      <c r="U4" t="s">
        <v>39</v>
      </c>
      <c r="X4" s="11" t="s">
        <v>56</v>
      </c>
    </row>
    <row r="5" spans="2:93" x14ac:dyDescent="0.4">
      <c r="C5" s="12" t="s">
        <v>41</v>
      </c>
      <c r="U5" s="10" t="str">
        <f>"# of troops "&amp;CHAR(10)&amp;" growth %:"</f>
        <v># of troops 
 growth %:</v>
      </c>
      <c r="V5" s="9" t="str">
        <f>"Military "&amp;CHAR(10)&amp;"expenditure"&amp;CHAR(10)&amp;"growth %"</f>
        <v>Military 
expenditure
growth %</v>
      </c>
      <c r="W5" s="9"/>
      <c r="X5" t="s">
        <v>57</v>
      </c>
      <c r="BS5" s="9" t="s">
        <v>40</v>
      </c>
      <c r="BT5" s="13">
        <v>30</v>
      </c>
    </row>
    <row r="6" spans="2:93" x14ac:dyDescent="0.4">
      <c r="BO6" t="s">
        <v>18</v>
      </c>
      <c r="BP6" t="s">
        <v>17</v>
      </c>
    </row>
    <row r="7" spans="2:93" x14ac:dyDescent="0.4">
      <c r="B7" t="s">
        <v>0</v>
      </c>
      <c r="C7" t="s">
        <v>18</v>
      </c>
      <c r="D7" t="s">
        <v>17</v>
      </c>
      <c r="E7" t="s">
        <v>2</v>
      </c>
      <c r="F7" t="s">
        <v>55</v>
      </c>
      <c r="G7" t="s">
        <v>3</v>
      </c>
      <c r="H7" t="s">
        <v>4</v>
      </c>
      <c r="I7" t="s">
        <v>5</v>
      </c>
      <c r="J7" t="s">
        <v>6</v>
      </c>
      <c r="K7" t="s">
        <v>7</v>
      </c>
      <c r="L7" t="s">
        <v>8</v>
      </c>
      <c r="M7" t="s">
        <v>10</v>
      </c>
      <c r="N7" t="s">
        <v>11</v>
      </c>
      <c r="O7" t="s">
        <v>22</v>
      </c>
      <c r="P7" t="s">
        <v>23</v>
      </c>
      <c r="Q7" t="s">
        <v>31</v>
      </c>
      <c r="R7" t="s">
        <v>30</v>
      </c>
      <c r="S7" t="s">
        <v>28</v>
      </c>
      <c r="T7" t="s">
        <v>29</v>
      </c>
      <c r="U7" t="s">
        <v>37</v>
      </c>
      <c r="V7" t="s">
        <v>38</v>
      </c>
      <c r="X7" t="s">
        <v>34</v>
      </c>
      <c r="Y7" t="s">
        <v>35</v>
      </c>
      <c r="BA7" t="s">
        <v>0</v>
      </c>
      <c r="BB7" t="s">
        <v>18</v>
      </c>
      <c r="BC7" t="s">
        <v>17</v>
      </c>
      <c r="BD7" t="s">
        <v>2</v>
      </c>
      <c r="BE7" t="s">
        <v>3</v>
      </c>
      <c r="BF7" t="s">
        <v>4</v>
      </c>
      <c r="BG7" t="s">
        <v>5</v>
      </c>
      <c r="BH7" t="s">
        <v>6</v>
      </c>
      <c r="BI7" t="s">
        <v>7</v>
      </c>
      <c r="BJ7" t="s">
        <v>8</v>
      </c>
      <c r="BK7" t="s">
        <v>10</v>
      </c>
      <c r="BL7" t="s">
        <v>11</v>
      </c>
      <c r="BM7" t="s">
        <v>22</v>
      </c>
      <c r="BN7" t="s">
        <v>23</v>
      </c>
      <c r="BO7" t="s">
        <v>31</v>
      </c>
      <c r="BP7" t="s">
        <v>30</v>
      </c>
      <c r="BQ7" t="s">
        <v>28</v>
      </c>
      <c r="BR7" t="s">
        <v>29</v>
      </c>
      <c r="BS7" t="s">
        <v>37</v>
      </c>
      <c r="BT7" s="9" t="s">
        <v>38</v>
      </c>
    </row>
    <row r="8" spans="2:93" x14ac:dyDescent="0.4">
      <c r="B8" s="1">
        <v>32873</v>
      </c>
      <c r="C8">
        <v>2240000</v>
      </c>
      <c r="D8" s="2">
        <v>321.86655880832001</v>
      </c>
      <c r="E8" t="s">
        <v>12</v>
      </c>
      <c r="F8" t="s">
        <v>42</v>
      </c>
      <c r="G8"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8">
        <f xml:space="preserve"> IF(
      OR( _01_data[[#This Row],[Presidency]] = "1. Bush Dad", _01_data[[#This Row],[Year]] = "92" ),
      1,
      NA()
     )</f>
        <v>1</v>
      </c>
      <c r="I8" t="e">
        <f xml:space="preserve"> IF(
       OR( _01_data[[#This Row],[Presidency]] = "2. Clinton", _01_data[[#This Row],[Year]] = "00" ),
       1,
       NA()
      )</f>
        <v>#N/A</v>
      </c>
      <c r="J8" t="e">
        <f xml:space="preserve"> IF(
        OR( _01_data[[#This Row],[Presidency]] = "3. Bush Son", _01_data[[#This Row],[Year]] = "08" ),
        1,
        NA()
      )</f>
        <v>#N/A</v>
      </c>
      <c r="K8" t="e">
        <f xml:space="preserve"> IF(
        OR( _01_data[[#This Row],[Presidency]] = "4. Obama", _01_data[[#This Row],[Year]] = "16" ),
        1,
        NA()
      )</f>
        <v>#N/A</v>
      </c>
      <c r="L8" t="e">
        <f xml:space="preserve"> IF(
        _01_data[[#This Row],[Presidency]] = "5. Trump",
        1,
         NA()
      )</f>
        <v>#N/A</v>
      </c>
      <c r="M8">
        <f t="shared" ref="M8:M37" ca="1" si="0" xml:space="preserve"> IF(
       E8 &lt;&gt; "",
       COUNTIF( OFFSET( $E$7, 1, 0, ROW() - 7 ), $E8 ),
      "" )</f>
        <v>1</v>
      </c>
      <c r="N8" t="e">
        <f ca="1" xml:space="preserve"> IF(
      AND( _01_data[[#This Row],[photo_X]] = 2, _01_data[[#This Row],[Presidency]] = "3. Bush son" ),
      -85,
      IF( _01_data[[#This Row],[photo_X]] = 2, -84, NA() )
     )</f>
        <v>#N/A</v>
      </c>
      <c r="O8" t="e">
        <f ca="1" xml:space="preserve"> IF(
      AND( _01_data[[#This Row],[photo_X]] = 2, _01_data[[#This Row],[Presidency]] = "3. Bush son" ),
      -85+12,
      IF( _01_data[[#This Row],[photo_X]] = 2, -84+12, NA() )
     )</f>
        <v>#N/A</v>
      </c>
      <c r="P8" t="e">
        <f ca="1" xml:space="preserve"> IF(
       ISNA( _01_data[[#This Row],[photo_Y2]] ),
       NA(),
       VLOOKUP( _01_data[[#This Row],[Presidency]], $X$8:$Y$12, 2, 0)
      )</f>
        <v>#N/A</v>
      </c>
      <c r="Q8">
        <f xml:space="preserve"> ( _01_data[[#This Row],[Number of US Troops]]
    / INDEX( _01_data[Number of US Troops], 1 ) - 1 ) * 100</f>
        <v>0</v>
      </c>
      <c r="R8">
        <f xml:space="preserve"> ( _01_data[[#This Row],[Military Expenditure in US Billions $]]
    / INDEX( _01_data[Military Expenditure in US Billions $], 1 ) - 1 ) * 100</f>
        <v>0</v>
      </c>
      <c r="S8" t="e">
        <f xml:space="preserve"> IF(
        YEAR( SUBTOTAL( 4, _01_data[date] ) ) = YEAR( _01_data[[#This Row],[date]] ),
        _01_data[[#This Row],[Index1]],
        NA()
      )</f>
        <v>#N/A</v>
      </c>
      <c r="T8" t="e">
        <f xml:space="preserve"> IF(
        YEAR( SUBTOTAL( 4, _01_data[date] ) ) = YEAR( _01_data[[#This Row],[date]] ),
        _01_data[[#This Row],[Index2]],
        NA()
      )</f>
        <v>#N/A</v>
      </c>
      <c r="U8"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8"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X8" t="s">
        <v>12</v>
      </c>
      <c r="Y8" t="s">
        <v>32</v>
      </c>
      <c r="BA8" cm="1">
        <f t="array" ref="BA8:BA37" xml:space="preserve"> INDEX(
         _01_data[],
         _xlfn.SEQUENCE( $BT$5, , 1 ),
         1 )</f>
        <v>32873</v>
      </c>
      <c r="BB8" cm="1">
        <f t="array" ref="BB8:BB37" xml:space="preserve"> INDEX(
           _01_data[],
           _xlfn.SEQUENCE( $BT$5, , 1 ),
           2 )</f>
        <v>2240000</v>
      </c>
      <c r="BC8" cm="1">
        <f t="array" ref="BC8:BC37" xml:space="preserve"> INDEX(
          _01_data[],
          _xlfn.SEQUENCE( $BT$5, , 1 ),
          3 )</f>
        <v>321.86655880832001</v>
      </c>
      <c r="BD8" s="10" t="str" cm="1">
        <f t="array" ref="BD8:BD37" xml:space="preserve"> INDEX(
          _01_data[],
          _xlfn.SEQUENCE( $BT$5, , 1 ),
          4 )</f>
        <v>1. Bush dad</v>
      </c>
      <c r="BE8" t="str" cm="1">
        <f t="array" ref="BE8:BE37" xml:space="preserve"> IF(
       IF( ISEVEN( MOD( RIGHT( YEAR(_xlfn.ANCHORARRAY( BA8) ), 2 ) * 1,2 ) ), RIGHT( YEAR(_xlfn.ANCHORARRAY( BA8)  ), 2 ) * 1, "" ) &lt; 10,
       "0" &amp; IF( ISEVEN( MOD( RIGHT( YEAR(_xlfn.ANCHORARRAY( BA8)  ),2 ) * 1, 2 ) ), RIGHT( YEAR(_xlfn.ANCHORARRAY( BA8)  ), 2 ) * 1, "" ),
       TEXT( IF( ISEVEN( MOD( RIGHT( YEAR(_xlfn.ANCHORARRAY( BA8)  ), 2 ) * 1, 2 ) ), RIGHT( YEAR(_xlfn.ANCHORARRAY( BA8)  ), 2 ) * 1, "" ),"#" )
      )</f>
        <v/>
      </c>
      <c r="BF8" cm="1">
        <f t="array" ref="BF8:BF37" xml:space="preserve"> IF(
        (_xlfn.ANCHORARRAY(BD8) = "1. Bush dad") + (_xlfn.ANCHORARRAY( BE8) = "92" ),
        1,
        NA()
      )</f>
        <v>1</v>
      </c>
      <c r="BG8" t="e" cm="1">
        <f t="array" ref="BG8:BG37" xml:space="preserve"> IF(
        (_xlfn.ANCHORARRAY( BD8) = "2. Clinton" ) + (_xlfn.ANCHORARRAY( BE8) = "00" ),
        1,
        NA()
      )</f>
        <v>#N/A</v>
      </c>
      <c r="BH8" t="e" cm="1">
        <f t="array" ref="BH8:BH37" xml:space="preserve"> IF(
        (_xlfn.ANCHORARRAY(BD8) = "3. Bush Son" ) + (_xlfn.ANCHORARRAY( BE8) = "08" ),
        1,
        NA()
       )</f>
        <v>#N/A</v>
      </c>
      <c r="BI8" t="e" cm="1">
        <f t="array" ref="BI8:BI37" xml:space="preserve"> IF(
        (_xlfn.ANCHORARRAY(BD8) = "4. Obama" ) + (_xlfn.ANCHORARRAY( BE8) = "16" ),
        1,
        NA()
      )</f>
        <v>#N/A</v>
      </c>
      <c r="BJ8" t="e" cm="1">
        <f t="array" ref="BJ8:BJ37" xml:space="preserve"> IF(_xlfn.ANCHORARRAY(
        BD8) = "5. Trump",
        1,
        NA()
       )</f>
        <v>#N/A</v>
      </c>
      <c r="BK8" cm="1">
        <f t="array" aca="1" ref="BK8:BK37" ca="1" xml:space="preserve"> COUNTIF(
             OFFSET( BD7, 1, , _xlfn.SEQUENCE( BT5, 1, 1 ) ),_xlfn.ANCHORARRAY(
             BD8) )</f>
        <v>1</v>
      </c>
      <c r="BL8" t="e" cm="1">
        <f t="array" aca="1" ref="BL8:BL37" ca="1" xml:space="preserve"> IF(
      AND(_xlfn.ANCHORARRAY( BK8) = 2,_xlfn.ANCHORARRAY( BD8) = "3. Bush son" ),
      -85,
      IF(_xlfn.ANCHORARRAY( BK8) = 2, -84, NA() )
     )</f>
        <v>#N/A</v>
      </c>
      <c r="BM8" t="e" cm="1">
        <f t="array" aca="1" ref="BM8:BM37" ca="1" xml:space="preserve"> IF(
      AND(_xlfn.ANCHORARRAY( BK8) = 2,_xlfn.ANCHORARRAY( BD8) = "3. Bush son" ),
      -85+12,
      IF(_xlfn.ANCHORARRAY( BK8) = 2, -84+12, NA() )
     )</f>
        <v>#N/A</v>
      </c>
      <c r="BN8" t="e" cm="1">
        <f t="array" aca="1" ref="BN8:BN37" ca="1" xml:space="preserve"> IF(
       ISNA(_xlfn.ANCHORARRAY( BM8) ),
       NA(),
       VLOOKUP(_xlfn.ANCHORARRAY( BD8), $X$8:$Y$12, 2, 0)
    )</f>
        <v>#N/A</v>
      </c>
      <c r="BO8" cm="1">
        <f t="array" ref="BO8:BO37" xml:space="preserve"> (_xlfn.ANCHORARRAY( BB8) / INDEX(_xlfn.ANCHORARRAY( BB8), 1 ) - 1 ) * 100</f>
        <v>0</v>
      </c>
      <c r="BP8" cm="1">
        <f t="array" ref="BP8:BP37" xml:space="preserve"> (_xlfn.ANCHORARRAY( BC8) / INDEX(_xlfn.ANCHORARRAY( BC8), 1 ) - 1 ) * 100</f>
        <v>0</v>
      </c>
      <c r="BQ8" t="e" cm="1">
        <f t="array" ref="BQ8:BQ37" xml:space="preserve"> IF(
      YEAR( SUBTOTAL( 4,_xlfn.ANCHORARRAY( BA8) ) ) = YEAR(_xlfn.ANCHORARRAY( BA8) ),_xlfn.ANCHORARRAY(
      BO8),
      NA()
    )</f>
        <v>#N/A</v>
      </c>
      <c r="BR8" t="e" cm="1">
        <f t="array" ref="BR8:BR37" xml:space="preserve"> IF(
      YEAR( SUBTOTAL( 4,_xlfn.ANCHORARRAY( BA8) ) ) = YEAR(_xlfn.ANCHORARRAY( BA8) ),_xlfn.ANCHORARRAY(
      BP8),
      NA()
    )</f>
        <v>#N/A</v>
      </c>
      <c r="BS8" t="e" cm="1">
        <f t="array" ref="BS8:BS37">IF(
       IF( YEAR(SUBTOTAL( 4,_xlfn.ANCHORARRAY( BA8) ) ) = YEAR(_xlfn.ANCHORARRAY( BA8) ),_xlfn.ANCHORARRAY(
             BO8),
             NA() ) -25 &lt; -55,
        IF( YEAR(SUBTOTAL( 4,_xlfn.ANCHORARRAY( BA8) ) ) = YEAR(_xlfn.ANCHORARRAY( BA8) ),_xlfn.ANCHORARRAY(
              BO8),
              NA() ) - 20,
        IF( YEAR( SUBTOTAL( 4,_xlfn.ANCHORARRAY( BA8) ) ) = YEAR(_xlfn.ANCHORARRAY( BA8) ),_xlfn.ANCHORARRAY(
              BO8),
              NA() ) - 10
       )</f>
        <v>#N/A</v>
      </c>
      <c r="BT8" t="e" cm="1">
        <f t="array" ref="BT8:BT37">IF(
       IF( YEAR(SUBTOTAL( 4,_xlfn.ANCHORARRAY( BA8) ) ) = YEAR(_xlfn.ANCHORARRAY( BA8) ),_xlfn.ANCHORARRAY(
             BP8),
             NA() ) -25 &lt; 0,
        IF( YEAR(SUBTOTAL( 4,_xlfn.ANCHORARRAY( BA8) ) ) = YEAR(_xlfn.ANCHORARRAY( BA8) ),_xlfn.ANCHORARRAY(
              BP8),
              NA() ) - 10,
        IF( YEAR( SUBTOTAL( 4,_xlfn.ANCHORARRAY( BA8) ) ) = YEAR(_xlfn.ANCHORARRAY( BA8) ),_xlfn.ANCHORARRAY(
              BP8),
              NA() ) - 25
       )</f>
        <v>#N/A</v>
      </c>
    </row>
    <row r="9" spans="2:93" x14ac:dyDescent="0.4">
      <c r="B9" s="1">
        <v>33238</v>
      </c>
      <c r="C9">
        <v>2180000</v>
      </c>
      <c r="D9" s="2">
        <v>325.12931398603098</v>
      </c>
      <c r="E9" t="s">
        <v>12</v>
      </c>
      <c r="F9" t="s">
        <v>43</v>
      </c>
      <c r="G9"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90</v>
      </c>
      <c r="H9">
        <f xml:space="preserve"> IF(
      OR( _01_data[[#This Row],[Presidency]] = "1. Bush Dad", _01_data[[#This Row],[Year]] = "92" ),
      1,
      NA()
     )</f>
        <v>1</v>
      </c>
      <c r="I9" t="e">
        <f xml:space="preserve"> IF(
       OR( _01_data[[#This Row],[Presidency]] = "2. Clinton", _01_data[[#This Row],[Year]] = "00" ),
       1,
       NA()
      )</f>
        <v>#N/A</v>
      </c>
      <c r="J9" t="e">
        <f xml:space="preserve"> IF(
        OR( _01_data[[#This Row],[Presidency]] = "3. Bush Son", _01_data[[#This Row],[Year]] = "08" ),
        1,
        NA()
      )</f>
        <v>#N/A</v>
      </c>
      <c r="K9" t="e">
        <f xml:space="preserve"> IF(
        OR( _01_data[[#This Row],[Presidency]] = "4. Obama", _01_data[[#This Row],[Year]] = "16" ),
        1,
        NA()
      )</f>
        <v>#N/A</v>
      </c>
      <c r="L9" t="e">
        <f xml:space="preserve"> IF(
        _01_data[[#This Row],[Presidency]] = "5. Trump",
        1,
         NA()
      )</f>
        <v>#N/A</v>
      </c>
      <c r="M9">
        <f t="shared" ca="1" si="0"/>
        <v>2</v>
      </c>
      <c r="N9">
        <f ca="1" xml:space="preserve"> IF(
      AND( _01_data[[#This Row],[photo_X]] = 2, _01_data[[#This Row],[Presidency]] = "3. Bush son" ),
      -85,
      IF( _01_data[[#This Row],[photo_X]] = 2, -84, NA() )
     )</f>
        <v>-84</v>
      </c>
      <c r="O9">
        <f ca="1" xml:space="preserve"> IF(
      AND( _01_data[[#This Row],[photo_X]] = 2, _01_data[[#This Row],[Presidency]] = "3. Bush son" ),
      -85+12,
      IF( _01_data[[#This Row],[photo_X]] = 2, -84+12, NA() )
     )</f>
        <v>-72</v>
      </c>
      <c r="P9" t="str">
        <f ca="1" xml:space="preserve"> IF(
       ISNA( _01_data[[#This Row],[photo_Y2]] ),
       NA(),
       VLOOKUP( _01_data[[#This Row],[Presidency]], $X$8:$Y$12, 2, 0)
      )</f>
        <v xml:space="preserve">    Bush Sr.</v>
      </c>
      <c r="Q9">
        <f xml:space="preserve"> ( _01_data[[#This Row],[Number of US Troops]]
    / INDEX( _01_data[Number of US Troops], 1 ) - 1 ) * 100</f>
        <v>-2.6785714285714302</v>
      </c>
      <c r="R9">
        <f xml:space="preserve"> ( _01_data[[#This Row],[Military Expenditure in US Billions $]]
    / INDEX( _01_data[Military Expenditure in US Billions $], 1 ) - 1 ) * 100</f>
        <v>1.0136980958167952</v>
      </c>
      <c r="S9" t="e">
        <f xml:space="preserve"> IF(
        YEAR( SUBTOTAL( 4, _01_data[date] ) ) = YEAR( _01_data[[#This Row],[date]] ),
        _01_data[[#This Row],[Index1]],
        NA()
      )</f>
        <v>#N/A</v>
      </c>
      <c r="T9" t="e">
        <f xml:space="preserve"> IF(
        YEAR( SUBTOTAL( 4, _01_data[date] ) ) = YEAR( _01_data[[#This Row],[date]] ),
        _01_data[[#This Row],[Index2]],
        NA()
      )</f>
        <v>#N/A</v>
      </c>
      <c r="U9"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9"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X9" t="s">
        <v>13</v>
      </c>
      <c r="Y9" t="s">
        <v>24</v>
      </c>
      <c r="BA9">
        <v>33238</v>
      </c>
      <c r="BB9">
        <v>2180000</v>
      </c>
      <c r="BC9">
        <v>325.12931398603098</v>
      </c>
      <c r="BD9" s="10" t="str">
        <v>1. Bush dad</v>
      </c>
      <c r="BE9" t="str">
        <v>90</v>
      </c>
      <c r="BF9">
        <v>1</v>
      </c>
      <c r="BG9" t="e">
        <v>#N/A</v>
      </c>
      <c r="BH9" t="e">
        <v>#N/A</v>
      </c>
      <c r="BI9" t="e">
        <v>#N/A</v>
      </c>
      <c r="BJ9" t="e">
        <v>#N/A</v>
      </c>
      <c r="BK9">
        <f ca="1"/>
        <v>2</v>
      </c>
      <c r="BL9">
        <f ca="1"/>
        <v>-84</v>
      </c>
      <c r="BM9">
        <f ca="1"/>
        <v>-72</v>
      </c>
      <c r="BN9" t="str">
        <f ca="1"/>
        <v xml:space="preserve">    Bush Sr.</v>
      </c>
      <c r="BO9">
        <v>-2.6785714285714302</v>
      </c>
      <c r="BP9">
        <v>1.0136980958167952</v>
      </c>
      <c r="BQ9" t="e">
        <v>#N/A</v>
      </c>
      <c r="BR9" t="e">
        <v>#N/A</v>
      </c>
      <c r="BS9" t="e">
        <v>#N/A</v>
      </c>
      <c r="BT9" t="e">
        <v>#N/A</v>
      </c>
    </row>
    <row r="10" spans="2:93" x14ac:dyDescent="0.4">
      <c r="B10" s="1">
        <v>33603</v>
      </c>
      <c r="C10">
        <v>2120000</v>
      </c>
      <c r="D10" s="2">
        <v>299.37277911459103</v>
      </c>
      <c r="E10" t="s">
        <v>12</v>
      </c>
      <c r="F10" t="s">
        <v>44</v>
      </c>
      <c r="G10"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10">
        <f xml:space="preserve"> IF(
      OR( _01_data[[#This Row],[Presidency]] = "1. Bush Dad", _01_data[[#This Row],[Year]] = "92" ),
      1,
      NA()
     )</f>
        <v>1</v>
      </c>
      <c r="I10" t="e">
        <f xml:space="preserve"> IF(
       OR( _01_data[[#This Row],[Presidency]] = "2. Clinton", _01_data[[#This Row],[Year]] = "00" ),
       1,
       NA()
      )</f>
        <v>#N/A</v>
      </c>
      <c r="J10" t="e">
        <f xml:space="preserve"> IF(
        OR( _01_data[[#This Row],[Presidency]] = "3. Bush Son", _01_data[[#This Row],[Year]] = "08" ),
        1,
        NA()
      )</f>
        <v>#N/A</v>
      </c>
      <c r="K10" t="e">
        <f xml:space="preserve"> IF(
        OR( _01_data[[#This Row],[Presidency]] = "4. Obama", _01_data[[#This Row],[Year]] = "16" ),
        1,
        NA()
      )</f>
        <v>#N/A</v>
      </c>
      <c r="L10" t="e">
        <f xml:space="preserve"> IF(
        _01_data[[#This Row],[Presidency]] = "5. Trump",
        1,
         NA()
      )</f>
        <v>#N/A</v>
      </c>
      <c r="M10">
        <f t="shared" ca="1" si="0"/>
        <v>3</v>
      </c>
      <c r="N10" t="e">
        <f ca="1" xml:space="preserve"> IF(
      AND( _01_data[[#This Row],[photo_X]] = 2, _01_data[[#This Row],[Presidency]] = "3. Bush son" ),
      -85,
      IF( _01_data[[#This Row],[photo_X]] = 2, -84, NA() )
     )</f>
        <v>#N/A</v>
      </c>
      <c r="O10" t="e">
        <f ca="1" xml:space="preserve"> IF(
      AND( _01_data[[#This Row],[photo_X]] = 2, _01_data[[#This Row],[Presidency]] = "3. Bush son" ),
      -85+12,
      IF( _01_data[[#This Row],[photo_X]] = 2, -84+12, NA() )
     )</f>
        <v>#N/A</v>
      </c>
      <c r="P10" t="e">
        <f ca="1" xml:space="preserve"> IF(
       ISNA( _01_data[[#This Row],[photo_Y2]] ),
       NA(),
       VLOOKUP( _01_data[[#This Row],[Presidency]], $X$8:$Y$12, 2, 0)
      )</f>
        <v>#N/A</v>
      </c>
      <c r="Q10">
        <f xml:space="preserve"> ( _01_data[[#This Row],[Number of US Troops]]
    / INDEX( _01_data[Number of US Troops], 1 ) - 1 ) * 100</f>
        <v>-5.3571428571428603</v>
      </c>
      <c r="R10">
        <f xml:space="preserve"> ( _01_data[[#This Row],[Military Expenditure in US Billions $]]
    / INDEX( _01_data[Military Expenditure in US Billions $], 1 ) - 1 ) * 100</f>
        <v>-6.9885420147436372</v>
      </c>
      <c r="S10" t="e">
        <f xml:space="preserve"> IF(
        YEAR( SUBTOTAL( 4, _01_data[date] ) ) = YEAR( _01_data[[#This Row],[date]] ),
        _01_data[[#This Row],[Index1]],
        NA()
      )</f>
        <v>#N/A</v>
      </c>
      <c r="T10" t="e">
        <f xml:space="preserve"> IF(
        YEAR( SUBTOTAL( 4, _01_data[date] ) ) = YEAR( _01_data[[#This Row],[date]] ),
        _01_data[[#This Row],[Index2]],
        NA()
      )</f>
        <v>#N/A</v>
      </c>
      <c r="U10"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0"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X10" t="s">
        <v>14</v>
      </c>
      <c r="Y10" t="s">
        <v>27</v>
      </c>
      <c r="BA10">
        <v>33603</v>
      </c>
      <c r="BB10">
        <v>2120000</v>
      </c>
      <c r="BC10">
        <v>299.37277911459103</v>
      </c>
      <c r="BD10" s="10" t="str">
        <v>1. Bush dad</v>
      </c>
      <c r="BE10" t="str">
        <v/>
      </c>
      <c r="BF10">
        <v>1</v>
      </c>
      <c r="BG10" t="e">
        <v>#N/A</v>
      </c>
      <c r="BH10" t="e">
        <v>#N/A</v>
      </c>
      <c r="BI10" t="e">
        <v>#N/A</v>
      </c>
      <c r="BJ10" t="e">
        <v>#N/A</v>
      </c>
      <c r="BK10">
        <f ca="1"/>
        <v>3</v>
      </c>
      <c r="BL10" t="e">
        <f ca="1"/>
        <v>#N/A</v>
      </c>
      <c r="BM10" t="e">
        <f ca="1"/>
        <v>#N/A</v>
      </c>
      <c r="BN10" t="e">
        <f ca="1"/>
        <v>#N/A</v>
      </c>
      <c r="BO10">
        <v>-5.3571428571428603</v>
      </c>
      <c r="BP10">
        <v>-6.9885420147436372</v>
      </c>
      <c r="BQ10" t="e">
        <v>#N/A</v>
      </c>
      <c r="BR10" t="e">
        <v>#N/A</v>
      </c>
      <c r="BS10" t="e">
        <v>#N/A</v>
      </c>
      <c r="BT10" t="e">
        <v>#N/A</v>
      </c>
    </row>
    <row r="11" spans="2:93" x14ac:dyDescent="0.4">
      <c r="B11" s="1">
        <v>33969</v>
      </c>
      <c r="C11">
        <v>1920000</v>
      </c>
      <c r="D11" s="2">
        <v>325.033735954804</v>
      </c>
      <c r="E11" t="s">
        <v>13</v>
      </c>
      <c r="F11" t="s">
        <v>45</v>
      </c>
      <c r="G11"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92</v>
      </c>
      <c r="H11">
        <f xml:space="preserve"> IF(
      OR( _01_data[[#This Row],[Presidency]] = "1. Bush Dad", _01_data[[#This Row],[Year]] = "92" ),
      1,
      NA()
     )</f>
        <v>1</v>
      </c>
      <c r="I11">
        <f xml:space="preserve"> IF(
       OR( _01_data[[#This Row],[Presidency]] = "2. Clinton", _01_data[[#This Row],[Year]] = "00" ),
       1,
       NA()
      )</f>
        <v>1</v>
      </c>
      <c r="J11" t="e">
        <f xml:space="preserve"> IF(
        OR( _01_data[[#This Row],[Presidency]] = "3. Bush Son", _01_data[[#This Row],[Year]] = "08" ),
        1,
        NA()
      )</f>
        <v>#N/A</v>
      </c>
      <c r="K11" t="e">
        <f xml:space="preserve"> IF(
        OR( _01_data[[#This Row],[Presidency]] = "4. Obama", _01_data[[#This Row],[Year]] = "16" ),
        1,
        NA()
      )</f>
        <v>#N/A</v>
      </c>
      <c r="L11" t="e">
        <f xml:space="preserve"> IF(
        _01_data[[#This Row],[Presidency]] = "5. Trump",
        1,
         NA()
      )</f>
        <v>#N/A</v>
      </c>
      <c r="M11">
        <f t="shared" ca="1" si="0"/>
        <v>1</v>
      </c>
      <c r="N11" t="e">
        <f ca="1" xml:space="preserve"> IF(
      AND( _01_data[[#This Row],[photo_X]] = 2, _01_data[[#This Row],[Presidency]] = "3. Bush son" ),
      -85,
      IF( _01_data[[#This Row],[photo_X]] = 2, -84, NA() )
     )</f>
        <v>#N/A</v>
      </c>
      <c r="O11" t="e">
        <f ca="1" xml:space="preserve"> IF(
      AND( _01_data[[#This Row],[photo_X]] = 2, _01_data[[#This Row],[Presidency]] = "3. Bush son" ),
      -85+12,
      IF( _01_data[[#This Row],[photo_X]] = 2, -84+12, NA() )
     )</f>
        <v>#N/A</v>
      </c>
      <c r="P11" t="e">
        <f ca="1" xml:space="preserve"> IF(
       ISNA( _01_data[[#This Row],[photo_Y2]] ),
       NA(),
       VLOOKUP( _01_data[[#This Row],[Presidency]], $X$8:$Y$12, 2, 0)
      )</f>
        <v>#N/A</v>
      </c>
      <c r="Q11">
        <f xml:space="preserve"> ( _01_data[[#This Row],[Number of US Troops]]
    / INDEX( _01_data[Number of US Troops], 1 ) - 1 ) * 100</f>
        <v>-14.28571428571429</v>
      </c>
      <c r="R11">
        <f xml:space="preserve"> ( _01_data[[#This Row],[Military Expenditure in US Billions $]]
    / INDEX( _01_data[Military Expenditure in US Billions $], 1 ) - 1 ) * 100</f>
        <v>0.98400317144164973</v>
      </c>
      <c r="S11" t="e">
        <f xml:space="preserve"> IF(
        YEAR( SUBTOTAL( 4, _01_data[date] ) ) = YEAR( _01_data[[#This Row],[date]] ),
        _01_data[[#This Row],[Index1]],
        NA()
      )</f>
        <v>#N/A</v>
      </c>
      <c r="T11" t="e">
        <f xml:space="preserve"> IF(
        YEAR( SUBTOTAL( 4, _01_data[date] ) ) = YEAR( _01_data[[#This Row],[date]] ),
        _01_data[[#This Row],[Index2]],
        NA()
      )</f>
        <v>#N/A</v>
      </c>
      <c r="U11"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1"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X11" t="s">
        <v>15</v>
      </c>
      <c r="Y11" t="s">
        <v>25</v>
      </c>
      <c r="BA11">
        <v>33969</v>
      </c>
      <c r="BB11">
        <v>1920000</v>
      </c>
      <c r="BC11">
        <v>325.033735954804</v>
      </c>
      <c r="BD11" s="10" t="str">
        <v>2. Clinton</v>
      </c>
      <c r="BE11" t="str">
        <v>92</v>
      </c>
      <c r="BF11">
        <v>1</v>
      </c>
      <c r="BG11">
        <v>1</v>
      </c>
      <c r="BH11" t="e">
        <v>#N/A</v>
      </c>
      <c r="BI11" t="e">
        <v>#N/A</v>
      </c>
      <c r="BJ11" t="e">
        <v>#N/A</v>
      </c>
      <c r="BK11">
        <f ca="1"/>
        <v>1</v>
      </c>
      <c r="BL11" t="e">
        <f ca="1"/>
        <v>#N/A</v>
      </c>
      <c r="BM11" t="e">
        <f ca="1"/>
        <v>#N/A</v>
      </c>
      <c r="BN11" t="e">
        <f ca="1"/>
        <v>#N/A</v>
      </c>
      <c r="BO11">
        <v>-14.28571428571429</v>
      </c>
      <c r="BP11">
        <v>0.98400317144164973</v>
      </c>
      <c r="BQ11" t="e">
        <v>#N/A</v>
      </c>
      <c r="BR11" t="e">
        <v>#N/A</v>
      </c>
      <c r="BS11" t="e">
        <v>#N/A</v>
      </c>
      <c r="BT11" t="e">
        <v>#N/A</v>
      </c>
    </row>
    <row r="12" spans="2:93" x14ac:dyDescent="0.4">
      <c r="B12" s="1">
        <v>34334</v>
      </c>
      <c r="C12">
        <v>1820000</v>
      </c>
      <c r="D12" s="2">
        <v>316.71944374742304</v>
      </c>
      <c r="E12" t="s">
        <v>13</v>
      </c>
      <c r="F12" t="s">
        <v>43</v>
      </c>
      <c r="G12"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12" t="e">
        <f xml:space="preserve"> IF(
      OR( _01_data[[#This Row],[Presidency]] = "1. Bush Dad", _01_data[[#This Row],[Year]] = "92" ),
      1,
      NA()
     )</f>
        <v>#N/A</v>
      </c>
      <c r="I12">
        <f xml:space="preserve"> IF(
       OR( _01_data[[#This Row],[Presidency]] = "2. Clinton", _01_data[[#This Row],[Year]] = "00" ),
       1,
       NA()
      )</f>
        <v>1</v>
      </c>
      <c r="J12" t="e">
        <f xml:space="preserve"> IF(
        OR( _01_data[[#This Row],[Presidency]] = "3. Bush Son", _01_data[[#This Row],[Year]] = "08" ),
        1,
        NA()
      )</f>
        <v>#N/A</v>
      </c>
      <c r="K12" t="e">
        <f xml:space="preserve"> IF(
        OR( _01_data[[#This Row],[Presidency]] = "4. Obama", _01_data[[#This Row],[Year]] = "16" ),
        1,
        NA()
      )</f>
        <v>#N/A</v>
      </c>
      <c r="L12" t="e">
        <f xml:space="preserve"> IF(
        _01_data[[#This Row],[Presidency]] = "5. Trump",
        1,
         NA()
      )</f>
        <v>#N/A</v>
      </c>
      <c r="M12">
        <f t="shared" ca="1" si="0"/>
        <v>2</v>
      </c>
      <c r="N12">
        <f ca="1" xml:space="preserve"> IF(
      AND( _01_data[[#This Row],[photo_X]] = 2, _01_data[[#This Row],[Presidency]] = "3. Bush son" ),
      -85,
      IF( _01_data[[#This Row],[photo_X]] = 2, -84, NA() )
     )</f>
        <v>-84</v>
      </c>
      <c r="O12">
        <f ca="1" xml:space="preserve"> IF(
      AND( _01_data[[#This Row],[photo_X]] = 2, _01_data[[#This Row],[Presidency]] = "3. Bush son" ),
      -85+12,
      IF( _01_data[[#This Row],[photo_X]] = 2, -84+12, NA() )
     )</f>
        <v>-72</v>
      </c>
      <c r="P12" t="str">
        <f ca="1" xml:space="preserve"> IF(
       ISNA( _01_data[[#This Row],[photo_Y2]] ),
       NA(),
       VLOOKUP( _01_data[[#This Row],[Presidency]], $X$8:$Y$12, 2, 0)
      )</f>
        <v xml:space="preserve">  Clinton</v>
      </c>
      <c r="Q12">
        <f xml:space="preserve"> ( _01_data[[#This Row],[Number of US Troops]]
    / INDEX( _01_data[Number of US Troops], 1 ) - 1 ) * 100</f>
        <v>-18.75</v>
      </c>
      <c r="R12">
        <f xml:space="preserve"> ( _01_data[[#This Row],[Military Expenditure in US Billions $]]
    / INDEX( _01_data[Military Expenditure in US Billions $], 1 ) - 1 ) * 100</f>
        <v>-1.599145645932798</v>
      </c>
      <c r="S12" t="e">
        <f xml:space="preserve"> IF(
        YEAR( SUBTOTAL( 4, _01_data[date] ) ) = YEAR( _01_data[[#This Row],[date]] ),
        _01_data[[#This Row],[Index1]],
        NA()
      )</f>
        <v>#N/A</v>
      </c>
      <c r="T12" t="e">
        <f xml:space="preserve"> IF(
        YEAR( SUBTOTAL( 4, _01_data[date] ) ) = YEAR( _01_data[[#This Row],[date]] ),
        _01_data[[#This Row],[Index2]],
        NA()
      )</f>
        <v>#N/A</v>
      </c>
      <c r="U12"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2"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X12" t="s">
        <v>16</v>
      </c>
      <c r="Y12" t="s">
        <v>26</v>
      </c>
      <c r="BA12">
        <v>34334</v>
      </c>
      <c r="BB12">
        <v>1820000</v>
      </c>
      <c r="BC12">
        <v>316.71944374742304</v>
      </c>
      <c r="BD12" s="10" t="str">
        <v>2. Clinton</v>
      </c>
      <c r="BE12" t="str">
        <v/>
      </c>
      <c r="BF12" t="e">
        <v>#N/A</v>
      </c>
      <c r="BG12">
        <v>1</v>
      </c>
      <c r="BH12" t="e">
        <v>#N/A</v>
      </c>
      <c r="BI12" t="e">
        <v>#N/A</v>
      </c>
      <c r="BJ12" t="e">
        <v>#N/A</v>
      </c>
      <c r="BK12">
        <f ca="1"/>
        <v>2</v>
      </c>
      <c r="BL12">
        <f ca="1"/>
        <v>-84</v>
      </c>
      <c r="BM12">
        <f ca="1"/>
        <v>-72</v>
      </c>
      <c r="BN12" t="str">
        <f ca="1"/>
        <v xml:space="preserve">  Clinton</v>
      </c>
      <c r="BO12">
        <v>-18.75</v>
      </c>
      <c r="BP12">
        <v>-1.599145645932798</v>
      </c>
      <c r="BQ12" t="e">
        <v>#N/A</v>
      </c>
      <c r="BR12" t="e">
        <v>#N/A</v>
      </c>
      <c r="BS12" t="e">
        <v>#N/A</v>
      </c>
      <c r="BT12" t="e">
        <v>#N/A</v>
      </c>
    </row>
    <row r="13" spans="2:93" x14ac:dyDescent="0.4">
      <c r="B13" s="1">
        <v>34699</v>
      </c>
      <c r="C13">
        <v>1720000</v>
      </c>
      <c r="D13" s="2">
        <v>308.084</v>
      </c>
      <c r="E13" t="s">
        <v>13</v>
      </c>
      <c r="F13" t="s">
        <v>43</v>
      </c>
      <c r="G13"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94</v>
      </c>
      <c r="H13" t="e">
        <f xml:space="preserve"> IF(
      OR( _01_data[[#This Row],[Presidency]] = "1. Bush Dad", _01_data[[#This Row],[Year]] = "92" ),
      1,
      NA()
     )</f>
        <v>#N/A</v>
      </c>
      <c r="I13">
        <f xml:space="preserve"> IF(
       OR( _01_data[[#This Row],[Presidency]] = "2. Clinton", _01_data[[#This Row],[Year]] = "00" ),
       1,
       NA()
      )</f>
        <v>1</v>
      </c>
      <c r="J13" t="e">
        <f xml:space="preserve"> IF(
        OR( _01_data[[#This Row],[Presidency]] = "3. Bush Son", _01_data[[#This Row],[Year]] = "08" ),
        1,
        NA()
      )</f>
        <v>#N/A</v>
      </c>
      <c r="K13" t="e">
        <f xml:space="preserve"> IF(
        OR( _01_data[[#This Row],[Presidency]] = "4. Obama", _01_data[[#This Row],[Year]] = "16" ),
        1,
        NA()
      )</f>
        <v>#N/A</v>
      </c>
      <c r="L13" t="e">
        <f xml:space="preserve"> IF(
        _01_data[[#This Row],[Presidency]] = "5. Trump",
        1,
         NA()
      )</f>
        <v>#N/A</v>
      </c>
      <c r="M13">
        <f t="shared" ca="1" si="0"/>
        <v>3</v>
      </c>
      <c r="N13" t="e">
        <f ca="1" xml:space="preserve"> IF(
      AND( _01_data[[#This Row],[photo_X]] = 2, _01_data[[#This Row],[Presidency]] = "3. Bush son" ),
      -85,
      IF( _01_data[[#This Row],[photo_X]] = 2, -84, NA() )
     )</f>
        <v>#N/A</v>
      </c>
      <c r="O13" t="e">
        <f ca="1" xml:space="preserve"> IF(
      AND( _01_data[[#This Row],[photo_X]] = 2, _01_data[[#This Row],[Presidency]] = "3. Bush son" ),
      -85+12,
      IF( _01_data[[#This Row],[photo_X]] = 2, -84+12, NA() )
     )</f>
        <v>#N/A</v>
      </c>
      <c r="P13" t="e">
        <f ca="1" xml:space="preserve"> IF(
       ISNA( _01_data[[#This Row],[photo_Y2]] ),
       NA(),
       VLOOKUP( _01_data[[#This Row],[Presidency]], $X$8:$Y$12, 2, 0)
      )</f>
        <v>#N/A</v>
      </c>
      <c r="Q13">
        <f xml:space="preserve"> ( _01_data[[#This Row],[Number of US Troops]]
    / INDEX( _01_data[Number of US Troops], 1 ) - 1 ) * 100</f>
        <v>-23.214285714285708</v>
      </c>
      <c r="R13">
        <f xml:space="preserve"> ( _01_data[[#This Row],[Military Expenditure in US Billions $]]
    / INDEX( _01_data[Military Expenditure in US Billions $], 1 ) - 1 ) * 100</f>
        <v>-4.282072315728791</v>
      </c>
      <c r="S13" t="e">
        <f xml:space="preserve"> IF(
        YEAR( SUBTOTAL( 4, _01_data[date] ) ) = YEAR( _01_data[[#This Row],[date]] ),
        _01_data[[#This Row],[Index1]],
        NA()
      )</f>
        <v>#N/A</v>
      </c>
      <c r="T13" t="e">
        <f xml:space="preserve"> IF(
        YEAR( SUBTOTAL( 4, _01_data[date] ) ) = YEAR( _01_data[[#This Row],[date]] ),
        _01_data[[#This Row],[Index2]],
        NA()
      )</f>
        <v>#N/A</v>
      </c>
      <c r="U13"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3"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3">
        <v>34699</v>
      </c>
      <c r="BB13">
        <v>1720000</v>
      </c>
      <c r="BC13">
        <v>308.084</v>
      </c>
      <c r="BD13" s="10" t="str">
        <v>2. Clinton</v>
      </c>
      <c r="BE13" t="str">
        <v>94</v>
      </c>
      <c r="BF13" t="e">
        <v>#N/A</v>
      </c>
      <c r="BG13">
        <v>1</v>
      </c>
      <c r="BH13" t="e">
        <v>#N/A</v>
      </c>
      <c r="BI13" t="e">
        <v>#N/A</v>
      </c>
      <c r="BJ13" t="e">
        <v>#N/A</v>
      </c>
      <c r="BK13">
        <f ca="1"/>
        <v>3</v>
      </c>
      <c r="BL13" t="e">
        <f ca="1"/>
        <v>#N/A</v>
      </c>
      <c r="BM13" t="e">
        <f ca="1"/>
        <v>#N/A</v>
      </c>
      <c r="BN13" t="e">
        <f ca="1"/>
        <v>#N/A</v>
      </c>
      <c r="BO13">
        <v>-23.214285714285708</v>
      </c>
      <c r="BP13">
        <v>-4.282072315728791</v>
      </c>
      <c r="BQ13" t="e">
        <v>#N/A</v>
      </c>
      <c r="BR13" t="e">
        <v>#N/A</v>
      </c>
      <c r="BS13" t="e">
        <v>#N/A</v>
      </c>
      <c r="BT13" t="e">
        <v>#N/A</v>
      </c>
    </row>
    <row r="14" spans="2:93" x14ac:dyDescent="0.4">
      <c r="B14" s="1">
        <v>35064</v>
      </c>
      <c r="C14">
        <v>1635600</v>
      </c>
      <c r="D14" s="2">
        <v>295.85309772466098</v>
      </c>
      <c r="E14" t="s">
        <v>13</v>
      </c>
      <c r="F14" t="s">
        <v>43</v>
      </c>
      <c r="G14"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14" t="e">
        <f xml:space="preserve"> IF(
      OR( _01_data[[#This Row],[Presidency]] = "1. Bush Dad", _01_data[[#This Row],[Year]] = "92" ),
      1,
      NA()
     )</f>
        <v>#N/A</v>
      </c>
      <c r="I14">
        <f xml:space="preserve"> IF(
       OR( _01_data[[#This Row],[Presidency]] = "2. Clinton", _01_data[[#This Row],[Year]] = "00" ),
       1,
       NA()
      )</f>
        <v>1</v>
      </c>
      <c r="J14" t="e">
        <f xml:space="preserve"> IF(
        OR( _01_data[[#This Row],[Presidency]] = "3. Bush Son", _01_data[[#This Row],[Year]] = "08" ),
        1,
        NA()
      )</f>
        <v>#N/A</v>
      </c>
      <c r="K14" t="e">
        <f xml:space="preserve"> IF(
        OR( _01_data[[#This Row],[Presidency]] = "4. Obama", _01_data[[#This Row],[Year]] = "16" ),
        1,
        NA()
      )</f>
        <v>#N/A</v>
      </c>
      <c r="L14" t="e">
        <f xml:space="preserve"> IF(
        _01_data[[#This Row],[Presidency]] = "5. Trump",
        1,
         NA()
      )</f>
        <v>#N/A</v>
      </c>
      <c r="M14">
        <f t="shared" ca="1" si="0"/>
        <v>4</v>
      </c>
      <c r="N14" t="e">
        <f ca="1" xml:space="preserve"> IF(
      AND( _01_data[[#This Row],[photo_X]] = 2, _01_data[[#This Row],[Presidency]] = "3. Bush son" ),
      -85,
      IF( _01_data[[#This Row],[photo_X]] = 2, -84, NA() )
     )</f>
        <v>#N/A</v>
      </c>
      <c r="O14" t="e">
        <f ca="1" xml:space="preserve"> IF(
      AND( _01_data[[#This Row],[photo_X]] = 2, _01_data[[#This Row],[Presidency]] = "3. Bush son" ),
      -85+12,
      IF( _01_data[[#This Row],[photo_X]] = 2, -84+12, NA() )
     )</f>
        <v>#N/A</v>
      </c>
      <c r="P14" t="e">
        <f ca="1" xml:space="preserve"> IF(
       ISNA( _01_data[[#This Row],[photo_Y2]] ),
       NA(),
       VLOOKUP( _01_data[[#This Row],[Presidency]], $X$8:$Y$12, 2, 0)
      )</f>
        <v>#N/A</v>
      </c>
      <c r="Q14">
        <f xml:space="preserve"> ( _01_data[[#This Row],[Number of US Troops]]
    / INDEX( _01_data[Number of US Troops], 1 ) - 1 ) * 100</f>
        <v>-26.982142857142854</v>
      </c>
      <c r="R14">
        <f xml:space="preserve"> ( _01_data[[#This Row],[Military Expenditure in US Billions $]]
    / INDEX( _01_data[Military Expenditure in US Billions $], 1 ) - 1 ) * 100</f>
        <v>-8.0820639397803156</v>
      </c>
      <c r="S14" t="e">
        <f xml:space="preserve"> IF(
        YEAR( SUBTOTAL( 4, _01_data[date] ) ) = YEAR( _01_data[[#This Row],[date]] ),
        _01_data[[#This Row],[Index1]],
        NA()
      )</f>
        <v>#N/A</v>
      </c>
      <c r="T14" t="e">
        <f xml:space="preserve"> IF(
        YEAR( SUBTOTAL( 4, _01_data[date] ) ) = YEAR( _01_data[[#This Row],[date]] ),
        _01_data[[#This Row],[Index2]],
        NA()
      )</f>
        <v>#N/A</v>
      </c>
      <c r="U14"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4"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4">
        <v>35064</v>
      </c>
      <c r="BB14">
        <v>1635600</v>
      </c>
      <c r="BC14">
        <v>295.85309772466098</v>
      </c>
      <c r="BD14" s="10" t="str">
        <v>2. Clinton</v>
      </c>
      <c r="BE14" t="str">
        <v/>
      </c>
      <c r="BF14" t="e">
        <v>#N/A</v>
      </c>
      <c r="BG14">
        <v>1</v>
      </c>
      <c r="BH14" t="e">
        <v>#N/A</v>
      </c>
      <c r="BI14" t="e">
        <v>#N/A</v>
      </c>
      <c r="BJ14" t="e">
        <v>#N/A</v>
      </c>
      <c r="BK14">
        <f ca="1"/>
        <v>4</v>
      </c>
      <c r="BL14" t="e">
        <f ca="1"/>
        <v>#N/A</v>
      </c>
      <c r="BM14" t="e">
        <f ca="1"/>
        <v>#N/A</v>
      </c>
      <c r="BN14" t="e">
        <f ca="1"/>
        <v>#N/A</v>
      </c>
      <c r="BO14">
        <v>-26.982142857142854</v>
      </c>
      <c r="BP14">
        <v>-8.0820639397803156</v>
      </c>
      <c r="BQ14" t="e">
        <v>#N/A</v>
      </c>
      <c r="BR14" t="e">
        <v>#N/A</v>
      </c>
      <c r="BS14" t="e">
        <v>#N/A</v>
      </c>
      <c r="BT14" t="e">
        <v>#N/A</v>
      </c>
    </row>
    <row r="15" spans="2:93" x14ac:dyDescent="0.4">
      <c r="B15" s="1">
        <v>35430</v>
      </c>
      <c r="C15">
        <v>1572100</v>
      </c>
      <c r="D15" s="2">
        <v>287.96066867894001</v>
      </c>
      <c r="E15" t="s">
        <v>13</v>
      </c>
      <c r="F15" t="s">
        <v>46</v>
      </c>
      <c r="G15"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96</v>
      </c>
      <c r="H15" t="e">
        <f xml:space="preserve"> IF(
      OR( _01_data[[#This Row],[Presidency]] = "1. Bush Dad", _01_data[[#This Row],[Year]] = "92" ),
      1,
      NA()
     )</f>
        <v>#N/A</v>
      </c>
      <c r="I15">
        <f xml:space="preserve"> IF(
       OR( _01_data[[#This Row],[Presidency]] = "2. Clinton", _01_data[[#This Row],[Year]] = "00" ),
       1,
       NA()
      )</f>
        <v>1</v>
      </c>
      <c r="J15" t="e">
        <f xml:space="preserve"> IF(
        OR( _01_data[[#This Row],[Presidency]] = "3. Bush Son", _01_data[[#This Row],[Year]] = "08" ),
        1,
        NA()
      )</f>
        <v>#N/A</v>
      </c>
      <c r="K15" t="e">
        <f xml:space="preserve"> IF(
        OR( _01_data[[#This Row],[Presidency]] = "4. Obama", _01_data[[#This Row],[Year]] = "16" ),
        1,
        NA()
      )</f>
        <v>#N/A</v>
      </c>
      <c r="L15" t="e">
        <f xml:space="preserve"> IF(
        _01_data[[#This Row],[Presidency]] = "5. Trump",
        1,
         NA()
      )</f>
        <v>#N/A</v>
      </c>
      <c r="M15">
        <f t="shared" ca="1" si="0"/>
        <v>5</v>
      </c>
      <c r="N15" t="e">
        <f ca="1" xml:space="preserve"> IF(
      AND( _01_data[[#This Row],[photo_X]] = 2, _01_data[[#This Row],[Presidency]] = "3. Bush son" ),
      -85,
      IF( _01_data[[#This Row],[photo_X]] = 2, -84, NA() )
     )</f>
        <v>#N/A</v>
      </c>
      <c r="O15" t="e">
        <f ca="1" xml:space="preserve"> IF(
      AND( _01_data[[#This Row],[photo_X]] = 2, _01_data[[#This Row],[Presidency]] = "3. Bush son" ),
      -85+12,
      IF( _01_data[[#This Row],[photo_X]] = 2, -84+12, NA() )
     )</f>
        <v>#N/A</v>
      </c>
      <c r="P15" t="e">
        <f ca="1" xml:space="preserve"> IF(
       ISNA( _01_data[[#This Row],[photo_Y2]] ),
       NA(),
       VLOOKUP( _01_data[[#This Row],[Presidency]], $X$8:$Y$12, 2, 0)
      )</f>
        <v>#N/A</v>
      </c>
      <c r="Q15">
        <f xml:space="preserve"> ( _01_data[[#This Row],[Number of US Troops]]
    / INDEX( _01_data[Number of US Troops], 1 ) - 1 ) * 100</f>
        <v>-29.816964285714288</v>
      </c>
      <c r="R15">
        <f xml:space="preserve"> ( _01_data[[#This Row],[Military Expenditure in US Billions $]]
    / INDEX( _01_data[Military Expenditure in US Billions $], 1 ) - 1 ) * 100</f>
        <v>-10.534145036661558</v>
      </c>
      <c r="S15" t="e">
        <f xml:space="preserve"> IF(
        YEAR( SUBTOTAL( 4, _01_data[date] ) ) = YEAR( _01_data[[#This Row],[date]] ),
        _01_data[[#This Row],[Index1]],
        NA()
      )</f>
        <v>#N/A</v>
      </c>
      <c r="T15" t="e">
        <f xml:space="preserve"> IF(
        YEAR( SUBTOTAL( 4, _01_data[date] ) ) = YEAR( _01_data[[#This Row],[date]] ),
        _01_data[[#This Row],[Index2]],
        NA()
      )</f>
        <v>#N/A</v>
      </c>
      <c r="U15"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5"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5">
        <v>35430</v>
      </c>
      <c r="BB15">
        <v>1572100</v>
      </c>
      <c r="BC15">
        <v>287.96066867894001</v>
      </c>
      <c r="BD15" s="10" t="str">
        <v>2. Clinton</v>
      </c>
      <c r="BE15" t="str">
        <v>96</v>
      </c>
      <c r="BF15" t="e">
        <v>#N/A</v>
      </c>
      <c r="BG15">
        <v>1</v>
      </c>
      <c r="BH15" t="e">
        <v>#N/A</v>
      </c>
      <c r="BI15" t="e">
        <v>#N/A</v>
      </c>
      <c r="BJ15" t="e">
        <v>#N/A</v>
      </c>
      <c r="BK15">
        <f ca="1"/>
        <v>5</v>
      </c>
      <c r="BL15" t="e">
        <f ca="1"/>
        <v>#N/A</v>
      </c>
      <c r="BM15" t="e">
        <f ca="1"/>
        <v>#N/A</v>
      </c>
      <c r="BN15" t="e">
        <f ca="1"/>
        <v>#N/A</v>
      </c>
      <c r="BO15">
        <v>-29.816964285714288</v>
      </c>
      <c r="BP15">
        <v>-10.534145036661558</v>
      </c>
      <c r="BQ15" t="e">
        <v>#N/A</v>
      </c>
      <c r="BR15" t="e">
        <v>#N/A</v>
      </c>
      <c r="BS15" t="e">
        <v>#N/A</v>
      </c>
      <c r="BT15" t="e">
        <v>#N/A</v>
      </c>
    </row>
    <row r="16" spans="2:93" x14ac:dyDescent="0.4">
      <c r="B16" s="1">
        <v>35795</v>
      </c>
      <c r="C16">
        <v>1533300</v>
      </c>
      <c r="D16" s="2">
        <v>293.16782579097099</v>
      </c>
      <c r="E16" t="s">
        <v>13</v>
      </c>
      <c r="F16" t="s">
        <v>43</v>
      </c>
      <c r="G16"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16" t="e">
        <f xml:space="preserve"> IF(
      OR( _01_data[[#This Row],[Presidency]] = "1. Bush Dad", _01_data[[#This Row],[Year]] = "92" ),
      1,
      NA()
     )</f>
        <v>#N/A</v>
      </c>
      <c r="I16">
        <f xml:space="preserve"> IF(
       OR( _01_data[[#This Row],[Presidency]] = "2. Clinton", _01_data[[#This Row],[Year]] = "00" ),
       1,
       NA()
      )</f>
        <v>1</v>
      </c>
      <c r="J16" t="e">
        <f xml:space="preserve"> IF(
        OR( _01_data[[#This Row],[Presidency]] = "3. Bush Son", _01_data[[#This Row],[Year]] = "08" ),
        1,
        NA()
      )</f>
        <v>#N/A</v>
      </c>
      <c r="K16" t="e">
        <f xml:space="preserve"> IF(
        OR( _01_data[[#This Row],[Presidency]] = "4. Obama", _01_data[[#This Row],[Year]] = "16" ),
        1,
        NA()
      )</f>
        <v>#N/A</v>
      </c>
      <c r="L16" t="e">
        <f xml:space="preserve"> IF(
        _01_data[[#This Row],[Presidency]] = "5. Trump",
        1,
         NA()
      )</f>
        <v>#N/A</v>
      </c>
      <c r="M16">
        <f t="shared" ca="1" si="0"/>
        <v>6</v>
      </c>
      <c r="N16" t="e">
        <f ca="1" xml:space="preserve"> IF(
      AND( _01_data[[#This Row],[photo_X]] = 2, _01_data[[#This Row],[Presidency]] = "3. Bush son" ),
      -85,
      IF( _01_data[[#This Row],[photo_X]] = 2, -84, NA() )
     )</f>
        <v>#N/A</v>
      </c>
      <c r="O16" t="e">
        <f ca="1" xml:space="preserve"> IF(
      AND( _01_data[[#This Row],[photo_X]] = 2, _01_data[[#This Row],[Presidency]] = "3. Bush son" ),
      -85+12,
      IF( _01_data[[#This Row],[photo_X]] = 2, -84+12, NA() )
     )</f>
        <v>#N/A</v>
      </c>
      <c r="P16" t="e">
        <f ca="1" xml:space="preserve"> IF(
       ISNA( _01_data[[#This Row],[photo_Y2]] ),
       NA(),
       VLOOKUP( _01_data[[#This Row],[Presidency]], $X$8:$Y$12, 2, 0)
      )</f>
        <v>#N/A</v>
      </c>
      <c r="Q16">
        <f xml:space="preserve"> ( _01_data[[#This Row],[Number of US Troops]]
    / INDEX( _01_data[Number of US Troops], 1 ) - 1 ) * 100</f>
        <v>-31.549107142857146</v>
      </c>
      <c r="R16">
        <f xml:space="preserve"> ( _01_data[[#This Row],[Military Expenditure in US Billions $]]
    / INDEX( _01_data[Military Expenditure in US Billions $], 1 ) - 1 ) * 100</f>
        <v>-8.9163450603887853</v>
      </c>
      <c r="S16" t="e">
        <f xml:space="preserve"> IF(
        YEAR( SUBTOTAL( 4, _01_data[date] ) ) = YEAR( _01_data[[#This Row],[date]] ),
        _01_data[[#This Row],[Index1]],
        NA()
      )</f>
        <v>#N/A</v>
      </c>
      <c r="T16" t="e">
        <f xml:space="preserve"> IF(
        YEAR( SUBTOTAL( 4, _01_data[date] ) ) = YEAR( _01_data[[#This Row],[date]] ),
        _01_data[[#This Row],[Index2]],
        NA()
      )</f>
        <v>#N/A</v>
      </c>
      <c r="U16"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6"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6">
        <v>35795</v>
      </c>
      <c r="BB16">
        <v>1533300</v>
      </c>
      <c r="BC16">
        <v>293.16782579097099</v>
      </c>
      <c r="BD16" s="10" t="str">
        <v>2. Clinton</v>
      </c>
      <c r="BE16" t="str">
        <v/>
      </c>
      <c r="BF16" t="e">
        <v>#N/A</v>
      </c>
      <c r="BG16">
        <v>1</v>
      </c>
      <c r="BH16" t="e">
        <v>#N/A</v>
      </c>
      <c r="BI16" t="e">
        <v>#N/A</v>
      </c>
      <c r="BJ16" t="e">
        <v>#N/A</v>
      </c>
      <c r="BK16">
        <f ca="1"/>
        <v>6</v>
      </c>
      <c r="BL16" t="e">
        <f ca="1"/>
        <v>#N/A</v>
      </c>
      <c r="BM16" t="e">
        <f ca="1"/>
        <v>#N/A</v>
      </c>
      <c r="BN16" t="e">
        <f ca="1"/>
        <v>#N/A</v>
      </c>
      <c r="BO16">
        <v>-31.549107142857146</v>
      </c>
      <c r="BP16">
        <v>-8.9163450603887853</v>
      </c>
      <c r="BQ16" t="e">
        <v>#N/A</v>
      </c>
      <c r="BR16" t="e">
        <v>#N/A</v>
      </c>
      <c r="BS16" t="e">
        <v>#N/A</v>
      </c>
      <c r="BT16" t="e">
        <v>#N/A</v>
      </c>
    </row>
    <row r="17" spans="2:72" x14ac:dyDescent="0.4">
      <c r="B17" s="1">
        <v>36160</v>
      </c>
      <c r="C17">
        <v>1594000</v>
      </c>
      <c r="D17" s="2">
        <v>290.99605508837806</v>
      </c>
      <c r="E17" t="s">
        <v>13</v>
      </c>
      <c r="F17" t="s">
        <v>43</v>
      </c>
      <c r="G17"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98</v>
      </c>
      <c r="H17" t="e">
        <f xml:space="preserve"> IF(
      OR( _01_data[[#This Row],[Presidency]] = "1. Bush Dad", _01_data[[#This Row],[Year]] = "92" ),
      1,
      NA()
     )</f>
        <v>#N/A</v>
      </c>
      <c r="I17">
        <f xml:space="preserve"> IF(
       OR( _01_data[[#This Row],[Presidency]] = "2. Clinton", _01_data[[#This Row],[Year]] = "00" ),
       1,
       NA()
      )</f>
        <v>1</v>
      </c>
      <c r="J17" t="e">
        <f xml:space="preserve"> IF(
        OR( _01_data[[#This Row],[Presidency]] = "3. Bush Son", _01_data[[#This Row],[Year]] = "08" ),
        1,
        NA()
      )</f>
        <v>#N/A</v>
      </c>
      <c r="K17" t="e">
        <f xml:space="preserve"> IF(
        OR( _01_data[[#This Row],[Presidency]] = "4. Obama", _01_data[[#This Row],[Year]] = "16" ),
        1,
        NA()
      )</f>
        <v>#N/A</v>
      </c>
      <c r="L17" t="e">
        <f xml:space="preserve"> IF(
        _01_data[[#This Row],[Presidency]] = "5. Trump",
        1,
         NA()
      )</f>
        <v>#N/A</v>
      </c>
      <c r="M17">
        <f t="shared" ca="1" si="0"/>
        <v>7</v>
      </c>
      <c r="N17" t="e">
        <f ca="1" xml:space="preserve"> IF(
      AND( _01_data[[#This Row],[photo_X]] = 2, _01_data[[#This Row],[Presidency]] = "3. Bush son" ),
      -85,
      IF( _01_data[[#This Row],[photo_X]] = 2, -84, NA() )
     )</f>
        <v>#N/A</v>
      </c>
      <c r="O17" t="e">
        <f ca="1" xml:space="preserve"> IF(
      AND( _01_data[[#This Row],[photo_X]] = 2, _01_data[[#This Row],[Presidency]] = "3. Bush son" ),
      -85+12,
      IF( _01_data[[#This Row],[photo_X]] = 2, -84+12, NA() )
     )</f>
        <v>#N/A</v>
      </c>
      <c r="P17" t="e">
        <f ca="1" xml:space="preserve"> IF(
       ISNA( _01_data[[#This Row],[photo_Y2]] ),
       NA(),
       VLOOKUP( _01_data[[#This Row],[Presidency]], $X$8:$Y$12, 2, 0)
      )</f>
        <v>#N/A</v>
      </c>
      <c r="Q17">
        <f xml:space="preserve"> ( _01_data[[#This Row],[Number of US Troops]]
    / INDEX( _01_data[Number of US Troops], 1 ) - 1 ) * 100</f>
        <v>-28.839285714285712</v>
      </c>
      <c r="R17">
        <f xml:space="preserve"> ( _01_data[[#This Row],[Military Expenditure in US Billions $]]
    / INDEX( _01_data[Military Expenditure in US Billions $], 1 ) - 1 ) * 100</f>
        <v>-9.5910876340297708</v>
      </c>
      <c r="S17" t="e">
        <f xml:space="preserve"> IF(
        YEAR( SUBTOTAL( 4, _01_data[date] ) ) = YEAR( _01_data[[#This Row],[date]] ),
        _01_data[[#This Row],[Index1]],
        NA()
      )</f>
        <v>#N/A</v>
      </c>
      <c r="T17" t="e">
        <f xml:space="preserve"> IF(
        YEAR( SUBTOTAL( 4, _01_data[date] ) ) = YEAR( _01_data[[#This Row],[date]] ),
        _01_data[[#This Row],[Index2]],
        NA()
      )</f>
        <v>#N/A</v>
      </c>
      <c r="U17"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7"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7">
        <v>36160</v>
      </c>
      <c r="BB17">
        <v>1594000</v>
      </c>
      <c r="BC17">
        <v>290.99605508837806</v>
      </c>
      <c r="BD17" s="10" t="str">
        <v>2. Clinton</v>
      </c>
      <c r="BE17" t="str">
        <v>98</v>
      </c>
      <c r="BF17" t="e">
        <v>#N/A</v>
      </c>
      <c r="BG17">
        <v>1</v>
      </c>
      <c r="BH17" t="e">
        <v>#N/A</v>
      </c>
      <c r="BI17" t="e">
        <v>#N/A</v>
      </c>
      <c r="BJ17" t="e">
        <v>#N/A</v>
      </c>
      <c r="BK17">
        <f ca="1"/>
        <v>7</v>
      </c>
      <c r="BL17" t="e">
        <f ca="1"/>
        <v>#N/A</v>
      </c>
      <c r="BM17" t="e">
        <f ca="1"/>
        <v>#N/A</v>
      </c>
      <c r="BN17" t="e">
        <f ca="1"/>
        <v>#N/A</v>
      </c>
      <c r="BO17">
        <v>-28.839285714285712</v>
      </c>
      <c r="BP17">
        <v>-9.5910876340297708</v>
      </c>
      <c r="BQ17" t="e">
        <v>#N/A</v>
      </c>
      <c r="BR17" t="e">
        <v>#N/A</v>
      </c>
      <c r="BS17" t="e">
        <v>#N/A</v>
      </c>
      <c r="BT17" t="e">
        <v>#N/A</v>
      </c>
    </row>
    <row r="18" spans="2:72" x14ac:dyDescent="0.4">
      <c r="B18" s="1">
        <v>36525</v>
      </c>
      <c r="C18">
        <v>1575000</v>
      </c>
      <c r="D18" s="2">
        <v>298.09489132240401</v>
      </c>
      <c r="E18" t="s">
        <v>13</v>
      </c>
      <c r="F18" t="s">
        <v>43</v>
      </c>
      <c r="G18"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18" t="e">
        <f xml:space="preserve"> IF(
      OR( _01_data[[#This Row],[Presidency]] = "1. Bush Dad", _01_data[[#This Row],[Year]] = "92" ),
      1,
      NA()
     )</f>
        <v>#N/A</v>
      </c>
      <c r="I18">
        <f xml:space="preserve"> IF(
       OR( _01_data[[#This Row],[Presidency]] = "2. Clinton", _01_data[[#This Row],[Year]] = "00" ),
       1,
       NA()
      )</f>
        <v>1</v>
      </c>
      <c r="J18" t="e">
        <f xml:space="preserve"> IF(
        OR( _01_data[[#This Row],[Presidency]] = "3. Bush Son", _01_data[[#This Row],[Year]] = "08" ),
        1,
        NA()
      )</f>
        <v>#N/A</v>
      </c>
      <c r="K18" t="e">
        <f xml:space="preserve"> IF(
        OR( _01_data[[#This Row],[Presidency]] = "4. Obama", _01_data[[#This Row],[Year]] = "16" ),
        1,
        NA()
      )</f>
        <v>#N/A</v>
      </c>
      <c r="L18" t="e">
        <f xml:space="preserve"> IF(
        _01_data[[#This Row],[Presidency]] = "5. Trump",
        1,
         NA()
      )</f>
        <v>#N/A</v>
      </c>
      <c r="M18">
        <f t="shared" ca="1" si="0"/>
        <v>8</v>
      </c>
      <c r="N18" t="e">
        <f ca="1" xml:space="preserve"> IF(
      AND( _01_data[[#This Row],[photo_X]] = 2, _01_data[[#This Row],[Presidency]] = "3. Bush son" ),
      -85,
      IF( _01_data[[#This Row],[photo_X]] = 2, -84, NA() )
     )</f>
        <v>#N/A</v>
      </c>
      <c r="O18" t="e">
        <f ca="1" xml:space="preserve"> IF(
      AND( _01_data[[#This Row],[photo_X]] = 2, _01_data[[#This Row],[Presidency]] = "3. Bush son" ),
      -85+12,
      IF( _01_data[[#This Row],[photo_X]] = 2, -84+12, NA() )
     )</f>
        <v>#N/A</v>
      </c>
      <c r="P18" t="e">
        <f ca="1" xml:space="preserve"> IF(
       ISNA( _01_data[[#This Row],[photo_Y2]] ),
       NA(),
       VLOOKUP( _01_data[[#This Row],[Presidency]], $X$8:$Y$12, 2, 0)
      )</f>
        <v>#N/A</v>
      </c>
      <c r="Q18">
        <f xml:space="preserve"> ( _01_data[[#This Row],[Number of US Troops]]
    / INDEX( _01_data[Number of US Troops], 1 ) - 1 ) * 100</f>
        <v>-29.6875</v>
      </c>
      <c r="R18">
        <f xml:space="preserve"> ( _01_data[[#This Row],[Military Expenditure in US Billions $]]
    / INDEX( _01_data[Military Expenditure in US Billions $], 1 ) - 1 ) * 100</f>
        <v>-7.3855661097345209</v>
      </c>
      <c r="S18" t="e">
        <f xml:space="preserve"> IF(
        YEAR( SUBTOTAL( 4, _01_data[date] ) ) = YEAR( _01_data[[#This Row],[date]] ),
        _01_data[[#This Row],[Index1]],
        NA()
      )</f>
        <v>#N/A</v>
      </c>
      <c r="T18" t="e">
        <f xml:space="preserve"> IF(
        YEAR( SUBTOTAL( 4, _01_data[date] ) ) = YEAR( _01_data[[#This Row],[date]] ),
        _01_data[[#This Row],[Index2]],
        NA()
      )</f>
        <v>#N/A</v>
      </c>
      <c r="U18"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8"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8">
        <v>36525</v>
      </c>
      <c r="BB18">
        <v>1575000</v>
      </c>
      <c r="BC18">
        <v>298.09489132240401</v>
      </c>
      <c r="BD18" s="10" t="str">
        <v>2. Clinton</v>
      </c>
      <c r="BE18" t="str">
        <v/>
      </c>
      <c r="BF18" t="e">
        <v>#N/A</v>
      </c>
      <c r="BG18">
        <v>1</v>
      </c>
      <c r="BH18" t="e">
        <v>#N/A</v>
      </c>
      <c r="BI18" t="e">
        <v>#N/A</v>
      </c>
      <c r="BJ18" t="e">
        <v>#N/A</v>
      </c>
      <c r="BK18">
        <f ca="1"/>
        <v>8</v>
      </c>
      <c r="BL18" t="e">
        <f ca="1"/>
        <v>#N/A</v>
      </c>
      <c r="BM18" t="e">
        <f ca="1"/>
        <v>#N/A</v>
      </c>
      <c r="BN18" t="e">
        <f ca="1"/>
        <v>#N/A</v>
      </c>
      <c r="BO18">
        <v>-29.6875</v>
      </c>
      <c r="BP18">
        <v>-7.3855661097345209</v>
      </c>
      <c r="BQ18" t="e">
        <v>#N/A</v>
      </c>
      <c r="BR18" t="e">
        <v>#N/A</v>
      </c>
      <c r="BS18" t="e">
        <v>#N/A</v>
      </c>
      <c r="BT18" t="e">
        <v>#N/A</v>
      </c>
    </row>
    <row r="19" spans="2:72" x14ac:dyDescent="0.4">
      <c r="B19" s="1">
        <v>36891</v>
      </c>
      <c r="C19">
        <v>1454800</v>
      </c>
      <c r="D19" s="2">
        <v>320.08632421119597</v>
      </c>
      <c r="E19" t="s">
        <v>14</v>
      </c>
      <c r="F19" t="s">
        <v>43</v>
      </c>
      <c r="G19"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00</v>
      </c>
      <c r="H19" t="e">
        <f xml:space="preserve"> IF(
      OR( _01_data[[#This Row],[Presidency]] = "1. Bush Dad", _01_data[[#This Row],[Year]] = "92" ),
      1,
      NA()
     )</f>
        <v>#N/A</v>
      </c>
      <c r="I19">
        <f xml:space="preserve"> IF(
       OR( _01_data[[#This Row],[Presidency]] = "2. Clinton", _01_data[[#This Row],[Year]] = "00" ),
       1,
       NA()
      )</f>
        <v>1</v>
      </c>
      <c r="J19">
        <f xml:space="preserve"> IF(
        OR( _01_data[[#This Row],[Presidency]] = "3. Bush Son", _01_data[[#This Row],[Year]] = "08" ),
        1,
        NA()
      )</f>
        <v>1</v>
      </c>
      <c r="K19" t="e">
        <f xml:space="preserve"> IF(
        OR( _01_data[[#This Row],[Presidency]] = "4. Obama", _01_data[[#This Row],[Year]] = "16" ),
        1,
        NA()
      )</f>
        <v>#N/A</v>
      </c>
      <c r="L19" t="e">
        <f xml:space="preserve"> IF(
        _01_data[[#This Row],[Presidency]] = "5. Trump",
        1,
         NA()
      )</f>
        <v>#N/A</v>
      </c>
      <c r="M19">
        <f t="shared" ca="1" si="0"/>
        <v>1</v>
      </c>
      <c r="N19" t="e">
        <f ca="1" xml:space="preserve"> IF(
      AND( _01_data[[#This Row],[photo_X]] = 2, _01_data[[#This Row],[Presidency]] = "3. Bush son" ),
      -85,
      IF( _01_data[[#This Row],[photo_X]] = 2, -84, NA() )
     )</f>
        <v>#N/A</v>
      </c>
      <c r="O19" t="e">
        <f ca="1" xml:space="preserve"> IF(
      AND( _01_data[[#This Row],[photo_X]] = 2, _01_data[[#This Row],[Presidency]] = "3. Bush son" ),
      -85+12,
      IF( _01_data[[#This Row],[photo_X]] = 2, -84+12, NA() )
     )</f>
        <v>#N/A</v>
      </c>
      <c r="P19" t="e">
        <f ca="1" xml:space="preserve"> IF(
       ISNA( _01_data[[#This Row],[photo_Y2]] ),
       NA(),
       VLOOKUP( _01_data[[#This Row],[Presidency]], $X$8:$Y$12, 2, 0)
      )</f>
        <v>#N/A</v>
      </c>
      <c r="Q19">
        <f xml:space="preserve"> ( _01_data[[#This Row],[Number of US Troops]]
    / INDEX( _01_data[Number of US Troops], 1 ) - 1 ) * 100</f>
        <v>-35.053571428571431</v>
      </c>
      <c r="R19">
        <f xml:space="preserve"> ( _01_data[[#This Row],[Military Expenditure in US Billions $]]
    / INDEX( _01_data[Military Expenditure in US Billions $], 1 ) - 1 ) * 100</f>
        <v>-0.55309709828669229</v>
      </c>
      <c r="S19" t="e">
        <f xml:space="preserve"> IF(
        YEAR( SUBTOTAL( 4, _01_data[date] ) ) = YEAR( _01_data[[#This Row],[date]] ),
        _01_data[[#This Row],[Index1]],
        NA()
      )</f>
        <v>#N/A</v>
      </c>
      <c r="T19" t="e">
        <f xml:space="preserve"> IF(
        YEAR( SUBTOTAL( 4, _01_data[date] ) ) = YEAR( _01_data[[#This Row],[date]] ),
        _01_data[[#This Row],[Index2]],
        NA()
      )</f>
        <v>#N/A</v>
      </c>
      <c r="U19"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19"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19">
        <v>36891</v>
      </c>
      <c r="BB19">
        <v>1454800</v>
      </c>
      <c r="BC19">
        <v>320.08632421119597</v>
      </c>
      <c r="BD19" s="10" t="str">
        <v>3. Bush son</v>
      </c>
      <c r="BE19" t="str">
        <v>00</v>
      </c>
      <c r="BF19" t="e">
        <v>#N/A</v>
      </c>
      <c r="BG19">
        <v>1</v>
      </c>
      <c r="BH19">
        <v>1</v>
      </c>
      <c r="BI19" t="e">
        <v>#N/A</v>
      </c>
      <c r="BJ19" t="e">
        <v>#N/A</v>
      </c>
      <c r="BK19">
        <f ca="1"/>
        <v>1</v>
      </c>
      <c r="BL19" t="e">
        <f ca="1"/>
        <v>#N/A</v>
      </c>
      <c r="BM19" t="e">
        <f ca="1"/>
        <v>#N/A</v>
      </c>
      <c r="BN19" t="e">
        <f ca="1"/>
        <v>#N/A</v>
      </c>
      <c r="BO19">
        <v>-35.053571428571431</v>
      </c>
      <c r="BP19">
        <v>-0.55309709828669229</v>
      </c>
      <c r="BQ19" t="e">
        <v>#N/A</v>
      </c>
      <c r="BR19" t="e">
        <v>#N/A</v>
      </c>
      <c r="BS19" t="e">
        <v>#N/A</v>
      </c>
      <c r="BT19" t="e">
        <v>#N/A</v>
      </c>
    </row>
    <row r="20" spans="2:72" x14ac:dyDescent="0.4">
      <c r="B20" s="1">
        <v>37256</v>
      </c>
      <c r="C20">
        <v>1420700</v>
      </c>
      <c r="D20" s="2">
        <v>331.80561057213703</v>
      </c>
      <c r="E20" t="s">
        <v>14</v>
      </c>
      <c r="F20" t="s">
        <v>47</v>
      </c>
      <c r="G20"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20" t="e">
        <f xml:space="preserve"> IF(
      OR( _01_data[[#This Row],[Presidency]] = "1. Bush Dad", _01_data[[#This Row],[Year]] = "92" ),
      1,
      NA()
     )</f>
        <v>#N/A</v>
      </c>
      <c r="I20" t="e">
        <f xml:space="preserve"> IF(
       OR( _01_data[[#This Row],[Presidency]] = "2. Clinton", _01_data[[#This Row],[Year]] = "00" ),
       1,
       NA()
      )</f>
        <v>#N/A</v>
      </c>
      <c r="J20">
        <f xml:space="preserve"> IF(
        OR( _01_data[[#This Row],[Presidency]] = "3. Bush Son", _01_data[[#This Row],[Year]] = "08" ),
        1,
        NA()
      )</f>
        <v>1</v>
      </c>
      <c r="K20" t="e">
        <f xml:space="preserve"> IF(
        OR( _01_data[[#This Row],[Presidency]] = "4. Obama", _01_data[[#This Row],[Year]] = "16" ),
        1,
        NA()
      )</f>
        <v>#N/A</v>
      </c>
      <c r="L20" t="e">
        <f xml:space="preserve"> IF(
        _01_data[[#This Row],[Presidency]] = "5. Trump",
        1,
         NA()
      )</f>
        <v>#N/A</v>
      </c>
      <c r="M20">
        <f t="shared" ca="1" si="0"/>
        <v>2</v>
      </c>
      <c r="N20">
        <f ca="1" xml:space="preserve"> IF(
      AND( _01_data[[#This Row],[photo_X]] = 2, _01_data[[#This Row],[Presidency]] = "3. Bush son" ),
      -85,
      IF( _01_data[[#This Row],[photo_X]] = 2, -84, NA() )
     )</f>
        <v>-85</v>
      </c>
      <c r="O20">
        <f ca="1" xml:space="preserve"> IF(
      AND( _01_data[[#This Row],[photo_X]] = 2, _01_data[[#This Row],[Presidency]] = "3. Bush son" ),
      -85+12,
      IF( _01_data[[#This Row],[photo_X]] = 2, -84+12, NA() )
     )</f>
        <v>-73</v>
      </c>
      <c r="P20" t="str">
        <f ca="1" xml:space="preserve"> IF(
       ISNA( _01_data[[#This Row],[photo_Y2]] ),
       NA(),
       VLOOKUP( _01_data[[#This Row],[Presidency]], $X$8:$Y$12, 2, 0)
      )</f>
        <v xml:space="preserve">    Bush Jr.</v>
      </c>
      <c r="Q20">
        <f xml:space="preserve"> ( _01_data[[#This Row],[Number of US Troops]]
    / INDEX( _01_data[Number of US Troops], 1 ) - 1 ) * 100</f>
        <v>-36.575892857142854</v>
      </c>
      <c r="R20">
        <f xml:space="preserve"> ( _01_data[[#This Row],[Military Expenditure in US Billions $]]
    / INDEX( _01_data[Military Expenditure in US Billions $], 1 ) - 1 ) * 100</f>
        <v>3.087941723618437</v>
      </c>
      <c r="S20" t="e">
        <f xml:space="preserve"> IF(
        YEAR( SUBTOTAL( 4, _01_data[date] ) ) = YEAR( _01_data[[#This Row],[date]] ),
        _01_data[[#This Row],[Index1]],
        NA()
      )</f>
        <v>#N/A</v>
      </c>
      <c r="T20" t="e">
        <f xml:space="preserve"> IF(
        YEAR( SUBTOTAL( 4, _01_data[date] ) ) = YEAR( _01_data[[#This Row],[date]] ),
        _01_data[[#This Row],[Index2]],
        NA()
      )</f>
        <v>#N/A</v>
      </c>
      <c r="U20"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0"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0">
        <v>37256</v>
      </c>
      <c r="BB20">
        <v>1420700</v>
      </c>
      <c r="BC20">
        <v>331.80561057213703</v>
      </c>
      <c r="BD20" s="10" t="str">
        <v>3. Bush son</v>
      </c>
      <c r="BE20" t="str">
        <v/>
      </c>
      <c r="BF20" t="e">
        <v>#N/A</v>
      </c>
      <c r="BG20" t="e">
        <v>#N/A</v>
      </c>
      <c r="BH20">
        <v>1</v>
      </c>
      <c r="BI20" t="e">
        <v>#N/A</v>
      </c>
      <c r="BJ20" t="e">
        <v>#N/A</v>
      </c>
      <c r="BK20">
        <f ca="1"/>
        <v>2</v>
      </c>
      <c r="BL20">
        <f ca="1"/>
        <v>-84</v>
      </c>
      <c r="BM20">
        <f ca="1"/>
        <v>-72</v>
      </c>
      <c r="BN20" t="str">
        <f ca="1"/>
        <v xml:space="preserve">    Bush Jr.</v>
      </c>
      <c r="BO20">
        <v>-36.575892857142854</v>
      </c>
      <c r="BP20">
        <v>3.087941723618437</v>
      </c>
      <c r="BQ20" t="e">
        <v>#N/A</v>
      </c>
      <c r="BR20" t="e">
        <v>#N/A</v>
      </c>
      <c r="BS20" t="e">
        <v>#N/A</v>
      </c>
      <c r="BT20" t="e">
        <v>#N/A</v>
      </c>
    </row>
    <row r="21" spans="2:72" x14ac:dyDescent="0.4">
      <c r="B21" s="1">
        <v>37621</v>
      </c>
      <c r="C21">
        <v>1467000</v>
      </c>
      <c r="D21" s="2">
        <v>378.46313875384101</v>
      </c>
      <c r="E21" t="s">
        <v>14</v>
      </c>
      <c r="F21" t="s">
        <v>43</v>
      </c>
      <c r="G21"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02</v>
      </c>
      <c r="H21" t="e">
        <f xml:space="preserve"> IF(
      OR( _01_data[[#This Row],[Presidency]] = "1. Bush Dad", _01_data[[#This Row],[Year]] = "92" ),
      1,
      NA()
     )</f>
        <v>#N/A</v>
      </c>
      <c r="I21" t="e">
        <f xml:space="preserve"> IF(
       OR( _01_data[[#This Row],[Presidency]] = "2. Clinton", _01_data[[#This Row],[Year]] = "00" ),
       1,
       NA()
      )</f>
        <v>#N/A</v>
      </c>
      <c r="J21">
        <f xml:space="preserve"> IF(
        OR( _01_data[[#This Row],[Presidency]] = "3. Bush Son", _01_data[[#This Row],[Year]] = "08" ),
        1,
        NA()
      )</f>
        <v>1</v>
      </c>
      <c r="K21" t="e">
        <f xml:space="preserve"> IF(
        OR( _01_data[[#This Row],[Presidency]] = "4. Obama", _01_data[[#This Row],[Year]] = "16" ),
        1,
        NA()
      )</f>
        <v>#N/A</v>
      </c>
      <c r="L21" t="e">
        <f xml:space="preserve"> IF(
        _01_data[[#This Row],[Presidency]] = "5. Trump",
        1,
         NA()
      )</f>
        <v>#N/A</v>
      </c>
      <c r="M21">
        <f t="shared" ca="1" si="0"/>
        <v>3</v>
      </c>
      <c r="N21" t="e">
        <f ca="1" xml:space="preserve"> IF(
      AND( _01_data[[#This Row],[photo_X]] = 2, _01_data[[#This Row],[Presidency]] = "3. Bush son" ),
      -85,
      IF( _01_data[[#This Row],[photo_X]] = 2, -84, NA() )
     )</f>
        <v>#N/A</v>
      </c>
      <c r="O21" t="e">
        <f ca="1" xml:space="preserve"> IF(
      AND( _01_data[[#This Row],[photo_X]] = 2, _01_data[[#This Row],[Presidency]] = "3. Bush son" ),
      -85+12,
      IF( _01_data[[#This Row],[photo_X]] = 2, -84+12, NA() )
     )</f>
        <v>#N/A</v>
      </c>
      <c r="P21" t="e">
        <f ca="1" xml:space="preserve"> IF(
       ISNA( _01_data[[#This Row],[photo_Y2]] ),
       NA(),
       VLOOKUP( _01_data[[#This Row],[Presidency]], $X$8:$Y$12, 2, 0)
      )</f>
        <v>#N/A</v>
      </c>
      <c r="Q21">
        <f xml:space="preserve"> ( _01_data[[#This Row],[Number of US Troops]]
    / INDEX( _01_data[Number of US Troops], 1 ) - 1 ) * 100</f>
        <v>-34.508928571428577</v>
      </c>
      <c r="R21">
        <f xml:space="preserve"> ( _01_data[[#This Row],[Military Expenditure in US Billions $]]
    / INDEX( _01_data[Military Expenditure in US Billions $], 1 ) - 1 ) * 100</f>
        <v>17.583864616151601</v>
      </c>
      <c r="S21" t="e">
        <f xml:space="preserve"> IF(
        YEAR( SUBTOTAL( 4, _01_data[date] ) ) = YEAR( _01_data[[#This Row],[date]] ),
        _01_data[[#This Row],[Index1]],
        NA()
      )</f>
        <v>#N/A</v>
      </c>
      <c r="T21" t="e">
        <f xml:space="preserve"> IF(
        YEAR( SUBTOTAL( 4, _01_data[date] ) ) = YEAR( _01_data[[#This Row],[date]] ),
        _01_data[[#This Row],[Index2]],
        NA()
      )</f>
        <v>#N/A</v>
      </c>
      <c r="U21"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1"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1">
        <v>37621</v>
      </c>
      <c r="BB21">
        <v>1467000</v>
      </c>
      <c r="BC21">
        <v>378.46313875384101</v>
      </c>
      <c r="BD21" s="10" t="str">
        <v>3. Bush son</v>
      </c>
      <c r="BE21" t="str">
        <v>02</v>
      </c>
      <c r="BF21" t="e">
        <v>#N/A</v>
      </c>
      <c r="BG21" t="e">
        <v>#N/A</v>
      </c>
      <c r="BH21">
        <v>1</v>
      </c>
      <c r="BI21" t="e">
        <v>#N/A</v>
      </c>
      <c r="BJ21" t="e">
        <v>#N/A</v>
      </c>
      <c r="BK21">
        <f ca="1"/>
        <v>3</v>
      </c>
      <c r="BL21" t="e">
        <f ca="1"/>
        <v>#N/A</v>
      </c>
      <c r="BM21" t="e">
        <f ca="1"/>
        <v>#N/A</v>
      </c>
      <c r="BN21" t="e">
        <f ca="1"/>
        <v>#N/A</v>
      </c>
      <c r="BO21">
        <v>-34.508928571428577</v>
      </c>
      <c r="BP21">
        <v>17.583864616151601</v>
      </c>
      <c r="BQ21" t="e">
        <v>#N/A</v>
      </c>
      <c r="BR21" t="e">
        <v>#N/A</v>
      </c>
      <c r="BS21" t="e">
        <v>#N/A</v>
      </c>
      <c r="BT21" t="e">
        <v>#N/A</v>
      </c>
    </row>
    <row r="22" spans="2:72" x14ac:dyDescent="0.4">
      <c r="B22" s="1">
        <v>37986</v>
      </c>
      <c r="C22">
        <v>1480000</v>
      </c>
      <c r="D22" s="2">
        <v>440.53206958619199</v>
      </c>
      <c r="E22" t="s">
        <v>14</v>
      </c>
      <c r="F22" t="s">
        <v>48</v>
      </c>
      <c r="G22"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22" t="e">
        <f xml:space="preserve"> IF(
      OR( _01_data[[#This Row],[Presidency]] = "1. Bush Dad", _01_data[[#This Row],[Year]] = "92" ),
      1,
      NA()
     )</f>
        <v>#N/A</v>
      </c>
      <c r="I22" t="e">
        <f xml:space="preserve"> IF(
       OR( _01_data[[#This Row],[Presidency]] = "2. Clinton", _01_data[[#This Row],[Year]] = "00" ),
       1,
       NA()
      )</f>
        <v>#N/A</v>
      </c>
      <c r="J22">
        <f xml:space="preserve"> IF(
        OR( _01_data[[#This Row],[Presidency]] = "3. Bush Son", _01_data[[#This Row],[Year]] = "08" ),
        1,
        NA()
      )</f>
        <v>1</v>
      </c>
      <c r="K22" t="e">
        <f xml:space="preserve"> IF(
        OR( _01_data[[#This Row],[Presidency]] = "4. Obama", _01_data[[#This Row],[Year]] = "16" ),
        1,
        NA()
      )</f>
        <v>#N/A</v>
      </c>
      <c r="L22" t="e">
        <f xml:space="preserve"> IF(
        _01_data[[#This Row],[Presidency]] = "5. Trump",
        1,
         NA()
      )</f>
        <v>#N/A</v>
      </c>
      <c r="M22">
        <f t="shared" ca="1" si="0"/>
        <v>4</v>
      </c>
      <c r="N22" t="e">
        <f ca="1" xml:space="preserve"> IF(
      AND( _01_data[[#This Row],[photo_X]] = 2, _01_data[[#This Row],[Presidency]] = "3. Bush son" ),
      -85,
      IF( _01_data[[#This Row],[photo_X]] = 2, -84, NA() )
     )</f>
        <v>#N/A</v>
      </c>
      <c r="O22" t="e">
        <f ca="1" xml:space="preserve"> IF(
      AND( _01_data[[#This Row],[photo_X]] = 2, _01_data[[#This Row],[Presidency]] = "3. Bush son" ),
      -85+12,
      IF( _01_data[[#This Row],[photo_X]] = 2, -84+12, NA() )
     )</f>
        <v>#N/A</v>
      </c>
      <c r="P22" t="e">
        <f ca="1" xml:space="preserve"> IF(
       ISNA( _01_data[[#This Row],[photo_Y2]] ),
       NA(),
       VLOOKUP( _01_data[[#This Row],[Presidency]], $X$8:$Y$12, 2, 0)
      )</f>
        <v>#N/A</v>
      </c>
      <c r="Q22">
        <f xml:space="preserve"> ( _01_data[[#This Row],[Number of US Troops]]
    / INDEX( _01_data[Number of US Troops], 1 ) - 1 ) * 100</f>
        <v>-33.928571428571431</v>
      </c>
      <c r="R22">
        <f xml:space="preserve"> ( _01_data[[#This Row],[Military Expenditure in US Billions $]]
    / INDEX( _01_data[Military Expenditure in US Billions $], 1 ) - 1 ) * 100</f>
        <v>36.867921668290002</v>
      </c>
      <c r="S22" t="e">
        <f xml:space="preserve"> IF(
        YEAR( SUBTOTAL( 4, _01_data[date] ) ) = YEAR( _01_data[[#This Row],[date]] ),
        _01_data[[#This Row],[Index1]],
        NA()
      )</f>
        <v>#N/A</v>
      </c>
      <c r="T22" t="e">
        <f xml:space="preserve"> IF(
        YEAR( SUBTOTAL( 4, _01_data[date] ) ) = YEAR( _01_data[[#This Row],[date]] ),
        _01_data[[#This Row],[Index2]],
        NA()
      )</f>
        <v>#N/A</v>
      </c>
      <c r="U22"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2"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2">
        <v>37986</v>
      </c>
      <c r="BB22">
        <v>1480000</v>
      </c>
      <c r="BC22">
        <v>440.53206958619199</v>
      </c>
      <c r="BD22" s="10" t="str">
        <v>3. Bush son</v>
      </c>
      <c r="BE22" t="str">
        <v/>
      </c>
      <c r="BF22" t="e">
        <v>#N/A</v>
      </c>
      <c r="BG22" t="e">
        <v>#N/A</v>
      </c>
      <c r="BH22">
        <v>1</v>
      </c>
      <c r="BI22" t="e">
        <v>#N/A</v>
      </c>
      <c r="BJ22" t="e">
        <v>#N/A</v>
      </c>
      <c r="BK22">
        <f ca="1"/>
        <v>4</v>
      </c>
      <c r="BL22" t="e">
        <f ca="1"/>
        <v>#N/A</v>
      </c>
      <c r="BM22" t="e">
        <f ca="1"/>
        <v>#N/A</v>
      </c>
      <c r="BN22" t="e">
        <f ca="1"/>
        <v>#N/A</v>
      </c>
      <c r="BO22">
        <v>-33.928571428571431</v>
      </c>
      <c r="BP22">
        <v>36.867921668290002</v>
      </c>
      <c r="BQ22" t="e">
        <v>#N/A</v>
      </c>
      <c r="BR22" t="e">
        <v>#N/A</v>
      </c>
      <c r="BS22" t="e">
        <v>#N/A</v>
      </c>
      <c r="BT22" t="e">
        <v>#N/A</v>
      </c>
    </row>
    <row r="23" spans="2:72" x14ac:dyDescent="0.4">
      <c r="B23" s="1">
        <v>38352</v>
      </c>
      <c r="C23">
        <v>1473000</v>
      </c>
      <c r="D23" s="2">
        <v>492.99937615939706</v>
      </c>
      <c r="E23" t="s">
        <v>14</v>
      </c>
      <c r="F23" t="s">
        <v>43</v>
      </c>
      <c r="G23"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04</v>
      </c>
      <c r="H23" t="e">
        <f xml:space="preserve"> IF(
      OR( _01_data[[#This Row],[Presidency]] = "1. Bush Dad", _01_data[[#This Row],[Year]] = "92" ),
      1,
      NA()
     )</f>
        <v>#N/A</v>
      </c>
      <c r="I23" t="e">
        <f xml:space="preserve"> IF(
       OR( _01_data[[#This Row],[Presidency]] = "2. Clinton", _01_data[[#This Row],[Year]] = "00" ),
       1,
       NA()
      )</f>
        <v>#N/A</v>
      </c>
      <c r="J23">
        <f xml:space="preserve"> IF(
        OR( _01_data[[#This Row],[Presidency]] = "3. Bush Son", _01_data[[#This Row],[Year]] = "08" ),
        1,
        NA()
      )</f>
        <v>1</v>
      </c>
      <c r="K23" t="e">
        <f xml:space="preserve"> IF(
        OR( _01_data[[#This Row],[Presidency]] = "4. Obama", _01_data[[#This Row],[Year]] = "16" ),
        1,
        NA()
      )</f>
        <v>#N/A</v>
      </c>
      <c r="L23" t="e">
        <f xml:space="preserve"> IF(
        _01_data[[#This Row],[Presidency]] = "5. Trump",
        1,
         NA()
      )</f>
        <v>#N/A</v>
      </c>
      <c r="M23">
        <f t="shared" ca="1" si="0"/>
        <v>5</v>
      </c>
      <c r="N23" t="e">
        <f ca="1" xml:space="preserve"> IF(
      AND( _01_data[[#This Row],[photo_X]] = 2, _01_data[[#This Row],[Presidency]] = "3. Bush son" ),
      -85,
      IF( _01_data[[#This Row],[photo_X]] = 2, -84, NA() )
     )</f>
        <v>#N/A</v>
      </c>
      <c r="O23" t="e">
        <f ca="1" xml:space="preserve"> IF(
      AND( _01_data[[#This Row],[photo_X]] = 2, _01_data[[#This Row],[Presidency]] = "3. Bush son" ),
      -85+12,
      IF( _01_data[[#This Row],[photo_X]] = 2, -84+12, NA() )
     )</f>
        <v>#N/A</v>
      </c>
      <c r="P23" t="e">
        <f ca="1" xml:space="preserve"> IF(
       ISNA( _01_data[[#This Row],[photo_Y2]] ),
       NA(),
       VLOOKUP( _01_data[[#This Row],[Presidency]], $X$8:$Y$12, 2, 0)
      )</f>
        <v>#N/A</v>
      </c>
      <c r="Q23">
        <f xml:space="preserve"> ( _01_data[[#This Row],[Number of US Troops]]
    / INDEX( _01_data[Number of US Troops], 1 ) - 1 ) * 100</f>
        <v>-34.241071428571423</v>
      </c>
      <c r="R23">
        <f xml:space="preserve"> ( _01_data[[#This Row],[Military Expenditure in US Billions $]]
    / INDEX( _01_data[Military Expenditure in US Billions $], 1 ) - 1 ) * 100</f>
        <v>53.168871592215062</v>
      </c>
      <c r="S23" t="e">
        <f xml:space="preserve"> IF(
        YEAR( SUBTOTAL( 4, _01_data[date] ) ) = YEAR( _01_data[[#This Row],[date]] ),
        _01_data[[#This Row],[Index1]],
        NA()
      )</f>
        <v>#N/A</v>
      </c>
      <c r="T23" t="e">
        <f xml:space="preserve"> IF(
        YEAR( SUBTOTAL( 4, _01_data[date] ) ) = YEAR( _01_data[[#This Row],[date]] ),
        _01_data[[#This Row],[Index2]],
        NA()
      )</f>
        <v>#N/A</v>
      </c>
      <c r="U23"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3"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3">
        <v>38352</v>
      </c>
      <c r="BB23">
        <v>1473000</v>
      </c>
      <c r="BC23">
        <v>492.99937615939706</v>
      </c>
      <c r="BD23" s="10" t="str">
        <v>3. Bush son</v>
      </c>
      <c r="BE23" t="str">
        <v>04</v>
      </c>
      <c r="BF23" t="e">
        <v>#N/A</v>
      </c>
      <c r="BG23" t="e">
        <v>#N/A</v>
      </c>
      <c r="BH23">
        <v>1</v>
      </c>
      <c r="BI23" t="e">
        <v>#N/A</v>
      </c>
      <c r="BJ23" t="e">
        <v>#N/A</v>
      </c>
      <c r="BK23">
        <f ca="1"/>
        <v>5</v>
      </c>
      <c r="BL23" t="e">
        <f ca="1"/>
        <v>#N/A</v>
      </c>
      <c r="BM23" t="e">
        <f ca="1"/>
        <v>#N/A</v>
      </c>
      <c r="BN23" t="e">
        <f ca="1"/>
        <v>#N/A</v>
      </c>
      <c r="BO23">
        <v>-34.241071428571423</v>
      </c>
      <c r="BP23">
        <v>53.168871592215062</v>
      </c>
      <c r="BQ23" t="e">
        <v>#N/A</v>
      </c>
      <c r="BR23" t="e">
        <v>#N/A</v>
      </c>
      <c r="BS23" t="e">
        <v>#N/A</v>
      </c>
      <c r="BT23" t="e">
        <v>#N/A</v>
      </c>
    </row>
    <row r="24" spans="2:72" x14ac:dyDescent="0.4">
      <c r="B24" s="1">
        <v>38717</v>
      </c>
      <c r="C24">
        <v>1546000</v>
      </c>
      <c r="D24" s="2">
        <v>533.20299999999997</v>
      </c>
      <c r="E24" t="s">
        <v>14</v>
      </c>
      <c r="F24" t="s">
        <v>49</v>
      </c>
      <c r="G24"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24" t="e">
        <f xml:space="preserve"> IF(
      OR( _01_data[[#This Row],[Presidency]] = "1. Bush Dad", _01_data[[#This Row],[Year]] = "92" ),
      1,
      NA()
     )</f>
        <v>#N/A</v>
      </c>
      <c r="I24" t="e">
        <f xml:space="preserve"> IF(
       OR( _01_data[[#This Row],[Presidency]] = "2. Clinton", _01_data[[#This Row],[Year]] = "00" ),
       1,
       NA()
      )</f>
        <v>#N/A</v>
      </c>
      <c r="J24">
        <f xml:space="preserve"> IF(
        OR( _01_data[[#This Row],[Presidency]] = "3. Bush Son", _01_data[[#This Row],[Year]] = "08" ),
        1,
        NA()
      )</f>
        <v>1</v>
      </c>
      <c r="K24" t="e">
        <f xml:space="preserve"> IF(
        OR( _01_data[[#This Row],[Presidency]] = "4. Obama", _01_data[[#This Row],[Year]] = "16" ),
        1,
        NA()
      )</f>
        <v>#N/A</v>
      </c>
      <c r="L24" t="e">
        <f xml:space="preserve"> IF(
        _01_data[[#This Row],[Presidency]] = "5. Trump",
        1,
         NA()
      )</f>
        <v>#N/A</v>
      </c>
      <c r="M24">
        <f t="shared" ca="1" si="0"/>
        <v>6</v>
      </c>
      <c r="N24" t="e">
        <f ca="1" xml:space="preserve"> IF(
      AND( _01_data[[#This Row],[photo_X]] = 2, _01_data[[#This Row],[Presidency]] = "3. Bush son" ),
      -85,
      IF( _01_data[[#This Row],[photo_X]] = 2, -84, NA() )
     )</f>
        <v>#N/A</v>
      </c>
      <c r="O24" t="e">
        <f ca="1" xml:space="preserve"> IF(
      AND( _01_data[[#This Row],[photo_X]] = 2, _01_data[[#This Row],[Presidency]] = "3. Bush son" ),
      -85+12,
      IF( _01_data[[#This Row],[photo_X]] = 2, -84+12, NA() )
     )</f>
        <v>#N/A</v>
      </c>
      <c r="P24" t="e">
        <f ca="1" xml:space="preserve"> IF(
       ISNA( _01_data[[#This Row],[photo_Y2]] ),
       NA(),
       VLOOKUP( _01_data[[#This Row],[Presidency]], $X$8:$Y$12, 2, 0)
      )</f>
        <v>#N/A</v>
      </c>
      <c r="Q24">
        <f xml:space="preserve"> ( _01_data[[#This Row],[Number of US Troops]]
    / INDEX( _01_data[Number of US Troops], 1 ) - 1 ) * 100</f>
        <v>-30.982142857142858</v>
      </c>
      <c r="R24">
        <f xml:space="preserve"> ( _01_data[[#This Row],[Military Expenditure in US Billions $]]
    / INDEX( _01_data[Military Expenditure in US Billions $], 1 ) - 1 ) * 100</f>
        <v>65.659645405267582</v>
      </c>
      <c r="S24" t="e">
        <f xml:space="preserve"> IF(
        YEAR( SUBTOTAL( 4, _01_data[date] ) ) = YEAR( _01_data[[#This Row],[date]] ),
        _01_data[[#This Row],[Index1]],
        NA()
      )</f>
        <v>#N/A</v>
      </c>
      <c r="T24" t="e">
        <f xml:space="preserve"> IF(
        YEAR( SUBTOTAL( 4, _01_data[date] ) ) = YEAR( _01_data[[#This Row],[date]] ),
        _01_data[[#This Row],[Index2]],
        NA()
      )</f>
        <v>#N/A</v>
      </c>
      <c r="U24"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4"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4">
        <v>38717</v>
      </c>
      <c r="BB24">
        <v>1546000</v>
      </c>
      <c r="BC24">
        <v>533.20299999999997</v>
      </c>
      <c r="BD24" s="10" t="str">
        <v>3. Bush son</v>
      </c>
      <c r="BE24" t="str">
        <v/>
      </c>
      <c r="BF24" t="e">
        <v>#N/A</v>
      </c>
      <c r="BG24" t="e">
        <v>#N/A</v>
      </c>
      <c r="BH24">
        <v>1</v>
      </c>
      <c r="BI24" t="e">
        <v>#N/A</v>
      </c>
      <c r="BJ24" t="e">
        <v>#N/A</v>
      </c>
      <c r="BK24">
        <f ca="1"/>
        <v>6</v>
      </c>
      <c r="BL24" t="e">
        <f ca="1"/>
        <v>#N/A</v>
      </c>
      <c r="BM24" t="e">
        <f ca="1"/>
        <v>#N/A</v>
      </c>
      <c r="BN24" t="e">
        <f ca="1"/>
        <v>#N/A</v>
      </c>
      <c r="BO24">
        <v>-30.982142857142858</v>
      </c>
      <c r="BP24">
        <v>65.659645405267582</v>
      </c>
      <c r="BQ24" t="e">
        <v>#N/A</v>
      </c>
      <c r="BR24" t="e">
        <v>#N/A</v>
      </c>
      <c r="BS24" t="e">
        <v>#N/A</v>
      </c>
      <c r="BT24" t="e">
        <v>#N/A</v>
      </c>
    </row>
    <row r="25" spans="2:72" x14ac:dyDescent="0.4">
      <c r="B25" s="1">
        <v>39082</v>
      </c>
      <c r="C25">
        <v>1498000</v>
      </c>
      <c r="D25" s="2">
        <v>558.33500000000004</v>
      </c>
      <c r="E25" t="s">
        <v>14</v>
      </c>
      <c r="F25" t="s">
        <v>43</v>
      </c>
      <c r="G25"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06</v>
      </c>
      <c r="H25" t="e">
        <f xml:space="preserve"> IF(
      OR( _01_data[[#This Row],[Presidency]] = "1. Bush Dad", _01_data[[#This Row],[Year]] = "92" ),
      1,
      NA()
     )</f>
        <v>#N/A</v>
      </c>
      <c r="I25" t="e">
        <f xml:space="preserve"> IF(
       OR( _01_data[[#This Row],[Presidency]] = "2. Clinton", _01_data[[#This Row],[Year]] = "00" ),
       1,
       NA()
      )</f>
        <v>#N/A</v>
      </c>
      <c r="J25">
        <f xml:space="preserve"> IF(
        OR( _01_data[[#This Row],[Presidency]] = "3. Bush Son", _01_data[[#This Row],[Year]] = "08" ),
        1,
        NA()
      )</f>
        <v>1</v>
      </c>
      <c r="K25" t="e">
        <f xml:space="preserve"> IF(
        OR( _01_data[[#This Row],[Presidency]] = "4. Obama", _01_data[[#This Row],[Year]] = "16" ),
        1,
        NA()
      )</f>
        <v>#N/A</v>
      </c>
      <c r="L25" t="e">
        <f xml:space="preserve"> IF(
        _01_data[[#This Row],[Presidency]] = "5. Trump",
        1,
         NA()
      )</f>
        <v>#N/A</v>
      </c>
      <c r="M25">
        <f t="shared" ca="1" si="0"/>
        <v>7</v>
      </c>
      <c r="N25" t="e">
        <f ca="1" xml:space="preserve"> IF(
      AND( _01_data[[#This Row],[photo_X]] = 2, _01_data[[#This Row],[Presidency]] = "3. Bush son" ),
      -85,
      IF( _01_data[[#This Row],[photo_X]] = 2, -84, NA() )
     )</f>
        <v>#N/A</v>
      </c>
      <c r="O25" t="e">
        <f ca="1" xml:space="preserve"> IF(
      AND( _01_data[[#This Row],[photo_X]] = 2, _01_data[[#This Row],[Presidency]] = "3. Bush son" ),
      -85+12,
      IF( _01_data[[#This Row],[photo_X]] = 2, -84+12, NA() )
     )</f>
        <v>#N/A</v>
      </c>
      <c r="P25" t="e">
        <f ca="1" xml:space="preserve"> IF(
       ISNA( _01_data[[#This Row],[photo_Y2]] ),
       NA(),
       VLOOKUP( _01_data[[#This Row],[Presidency]], $X$8:$Y$12, 2, 0)
      )</f>
        <v>#N/A</v>
      </c>
      <c r="Q25">
        <f xml:space="preserve"> ( _01_data[[#This Row],[Number of US Troops]]
    / INDEX( _01_data[Number of US Troops], 1 ) - 1 ) * 100</f>
        <v>-33.125000000000007</v>
      </c>
      <c r="R25">
        <f xml:space="preserve"> ( _01_data[[#This Row],[Military Expenditure in US Billions $]]
    / INDEX( _01_data[Military Expenditure in US Billions $], 1 ) - 1 ) * 100</f>
        <v>73.467850175918144</v>
      </c>
      <c r="S25" t="e">
        <f xml:space="preserve"> IF(
        YEAR( SUBTOTAL( 4, _01_data[date] ) ) = YEAR( _01_data[[#This Row],[date]] ),
        _01_data[[#This Row],[Index1]],
        NA()
      )</f>
        <v>#N/A</v>
      </c>
      <c r="T25" t="e">
        <f xml:space="preserve"> IF(
        YEAR( SUBTOTAL( 4, _01_data[date] ) ) = YEAR( _01_data[[#This Row],[date]] ),
        _01_data[[#This Row],[Index2]],
        NA()
      )</f>
        <v>#N/A</v>
      </c>
      <c r="U25"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5"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5">
        <v>39082</v>
      </c>
      <c r="BB25">
        <v>1498000</v>
      </c>
      <c r="BC25">
        <v>558.33500000000004</v>
      </c>
      <c r="BD25" s="10" t="str">
        <v>3. Bush son</v>
      </c>
      <c r="BE25" t="str">
        <v>06</v>
      </c>
      <c r="BF25" t="e">
        <v>#N/A</v>
      </c>
      <c r="BG25" t="e">
        <v>#N/A</v>
      </c>
      <c r="BH25">
        <v>1</v>
      </c>
      <c r="BI25" t="e">
        <v>#N/A</v>
      </c>
      <c r="BJ25" t="e">
        <v>#N/A</v>
      </c>
      <c r="BK25">
        <f ca="1"/>
        <v>7</v>
      </c>
      <c r="BL25" t="e">
        <f ca="1"/>
        <v>#N/A</v>
      </c>
      <c r="BM25" t="e">
        <f ca="1"/>
        <v>#N/A</v>
      </c>
      <c r="BN25" t="e">
        <f ca="1"/>
        <v>#N/A</v>
      </c>
      <c r="BO25">
        <v>-33.125000000000007</v>
      </c>
      <c r="BP25">
        <v>73.467850175918144</v>
      </c>
      <c r="BQ25" t="e">
        <v>#N/A</v>
      </c>
      <c r="BR25" t="e">
        <v>#N/A</v>
      </c>
      <c r="BS25" t="e">
        <v>#N/A</v>
      </c>
      <c r="BT25" t="e">
        <v>#N/A</v>
      </c>
    </row>
    <row r="26" spans="2:72" x14ac:dyDescent="0.4">
      <c r="B26" s="1">
        <v>39447</v>
      </c>
      <c r="C26">
        <v>1555000</v>
      </c>
      <c r="D26" s="2">
        <v>589.58600000000001</v>
      </c>
      <c r="E26" t="s">
        <v>14</v>
      </c>
      <c r="F26" t="s">
        <v>50</v>
      </c>
      <c r="G26"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26" t="e">
        <f xml:space="preserve"> IF(
      OR( _01_data[[#This Row],[Presidency]] = "1. Bush Dad", _01_data[[#This Row],[Year]] = "92" ),
      1,
      NA()
     )</f>
        <v>#N/A</v>
      </c>
      <c r="I26" t="e">
        <f xml:space="preserve"> IF(
       OR( _01_data[[#This Row],[Presidency]] = "2. Clinton", _01_data[[#This Row],[Year]] = "00" ),
       1,
       NA()
      )</f>
        <v>#N/A</v>
      </c>
      <c r="J26">
        <f xml:space="preserve"> IF(
        OR( _01_data[[#This Row],[Presidency]] = "3. Bush Son", _01_data[[#This Row],[Year]] = "08" ),
        1,
        NA()
      )</f>
        <v>1</v>
      </c>
      <c r="K26" t="e">
        <f xml:space="preserve"> IF(
        OR( _01_data[[#This Row],[Presidency]] = "4. Obama", _01_data[[#This Row],[Year]] = "16" ),
        1,
        NA()
      )</f>
        <v>#N/A</v>
      </c>
      <c r="L26" t="e">
        <f xml:space="preserve"> IF(
        _01_data[[#This Row],[Presidency]] = "5. Trump",
        1,
         NA()
      )</f>
        <v>#N/A</v>
      </c>
      <c r="M26">
        <f t="shared" ca="1" si="0"/>
        <v>8</v>
      </c>
      <c r="N26" t="e">
        <f ca="1" xml:space="preserve"> IF(
      AND( _01_data[[#This Row],[photo_X]] = 2, _01_data[[#This Row],[Presidency]] = "3. Bush son" ),
      -85,
      IF( _01_data[[#This Row],[photo_X]] = 2, -84, NA() )
     )</f>
        <v>#N/A</v>
      </c>
      <c r="O26" t="e">
        <f ca="1" xml:space="preserve"> IF(
      AND( _01_data[[#This Row],[photo_X]] = 2, _01_data[[#This Row],[Presidency]] = "3. Bush son" ),
      -85+12,
      IF( _01_data[[#This Row],[photo_X]] = 2, -84+12, NA() )
     )</f>
        <v>#N/A</v>
      </c>
      <c r="P26" t="e">
        <f ca="1" xml:space="preserve"> IF(
       ISNA( _01_data[[#This Row],[photo_Y2]] ),
       NA(),
       VLOOKUP( _01_data[[#This Row],[Presidency]], $X$8:$Y$12, 2, 0)
      )</f>
        <v>#N/A</v>
      </c>
      <c r="Q26">
        <f xml:space="preserve"> ( _01_data[[#This Row],[Number of US Troops]]
    / INDEX( _01_data[Number of US Troops], 1 ) - 1 ) * 100</f>
        <v>-30.580357142857139</v>
      </c>
      <c r="R26">
        <f xml:space="preserve"> ( _01_data[[#This Row],[Military Expenditure in US Billions $]]
    / INDEX( _01_data[Military Expenditure in US Billions $], 1 ) - 1 ) * 100</f>
        <v>83.177153346680527</v>
      </c>
      <c r="S26" t="e">
        <f xml:space="preserve"> IF(
        YEAR( SUBTOTAL( 4, _01_data[date] ) ) = YEAR( _01_data[[#This Row],[date]] ),
        _01_data[[#This Row],[Index1]],
        NA()
      )</f>
        <v>#N/A</v>
      </c>
      <c r="T26" t="e">
        <f xml:space="preserve"> IF(
        YEAR( SUBTOTAL( 4, _01_data[date] ) ) = YEAR( _01_data[[#This Row],[date]] ),
        _01_data[[#This Row],[Index2]],
        NA()
      )</f>
        <v>#N/A</v>
      </c>
      <c r="U26"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6"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6">
        <v>39447</v>
      </c>
      <c r="BB26">
        <v>1555000</v>
      </c>
      <c r="BC26">
        <v>589.58600000000001</v>
      </c>
      <c r="BD26" s="10" t="str">
        <v>3. Bush son</v>
      </c>
      <c r="BE26" t="str">
        <v/>
      </c>
      <c r="BF26" t="e">
        <v>#N/A</v>
      </c>
      <c r="BG26" t="e">
        <v>#N/A</v>
      </c>
      <c r="BH26">
        <v>1</v>
      </c>
      <c r="BI26" t="e">
        <v>#N/A</v>
      </c>
      <c r="BJ26" t="e">
        <v>#N/A</v>
      </c>
      <c r="BK26">
        <f ca="1"/>
        <v>8</v>
      </c>
      <c r="BL26" t="e">
        <f ca="1"/>
        <v>#N/A</v>
      </c>
      <c r="BM26" t="e">
        <f ca="1"/>
        <v>#N/A</v>
      </c>
      <c r="BN26" t="e">
        <f ca="1"/>
        <v>#N/A</v>
      </c>
      <c r="BO26">
        <v>-30.580357142857139</v>
      </c>
      <c r="BP26">
        <v>83.177153346680527</v>
      </c>
      <c r="BQ26" t="e">
        <v>#N/A</v>
      </c>
      <c r="BR26" t="e">
        <v>#N/A</v>
      </c>
      <c r="BS26" t="e">
        <v>#N/A</v>
      </c>
      <c r="BT26" t="e">
        <v>#N/A</v>
      </c>
    </row>
    <row r="27" spans="2:72" x14ac:dyDescent="0.4">
      <c r="B27" s="1">
        <v>39813</v>
      </c>
      <c r="C27">
        <v>1540000</v>
      </c>
      <c r="D27" s="2">
        <v>656.75599999999997</v>
      </c>
      <c r="E27" t="s">
        <v>15</v>
      </c>
      <c r="F27" t="s">
        <v>51</v>
      </c>
      <c r="G27"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08</v>
      </c>
      <c r="H27" t="e">
        <f xml:space="preserve"> IF(
      OR( _01_data[[#This Row],[Presidency]] = "1. Bush Dad", _01_data[[#This Row],[Year]] = "92" ),
      1,
      NA()
     )</f>
        <v>#N/A</v>
      </c>
      <c r="I27" t="e">
        <f xml:space="preserve"> IF(
       OR( _01_data[[#This Row],[Presidency]] = "2. Clinton", _01_data[[#This Row],[Year]] = "00" ),
       1,
       NA()
      )</f>
        <v>#N/A</v>
      </c>
      <c r="J27">
        <f xml:space="preserve"> IF(
        OR( _01_data[[#This Row],[Presidency]] = "3. Bush Son", _01_data[[#This Row],[Year]] = "08" ),
        1,
        NA()
      )</f>
        <v>1</v>
      </c>
      <c r="K27">
        <f xml:space="preserve"> IF(
        OR( _01_data[[#This Row],[Presidency]] = "4. Obama", _01_data[[#This Row],[Year]] = "16" ),
        1,
        NA()
      )</f>
        <v>1</v>
      </c>
      <c r="L27" t="e">
        <f xml:space="preserve"> IF(
        _01_data[[#This Row],[Presidency]] = "5. Trump",
        1,
         NA()
      )</f>
        <v>#N/A</v>
      </c>
      <c r="M27">
        <f t="shared" ca="1" si="0"/>
        <v>1</v>
      </c>
      <c r="N27" t="e">
        <f ca="1" xml:space="preserve"> IF(
      AND( _01_data[[#This Row],[photo_X]] = 2, _01_data[[#This Row],[Presidency]] = "3. Bush son" ),
      -85,
      IF( _01_data[[#This Row],[photo_X]] = 2, -84, NA() )
     )</f>
        <v>#N/A</v>
      </c>
      <c r="O27" t="e">
        <f ca="1" xml:space="preserve"> IF(
      AND( _01_data[[#This Row],[photo_X]] = 2, _01_data[[#This Row],[Presidency]] = "3. Bush son" ),
      -85+12,
      IF( _01_data[[#This Row],[photo_X]] = 2, -84+12, NA() )
     )</f>
        <v>#N/A</v>
      </c>
      <c r="P27" t="e">
        <f ca="1" xml:space="preserve"> IF(
       ISNA( _01_data[[#This Row],[photo_Y2]] ),
       NA(),
       VLOOKUP( _01_data[[#This Row],[Presidency]], $X$8:$Y$12, 2, 0)
      )</f>
        <v>#N/A</v>
      </c>
      <c r="Q27">
        <f xml:space="preserve"> ( _01_data[[#This Row],[Number of US Troops]]
    / INDEX( _01_data[Number of US Troops], 1 ) - 1 ) * 100</f>
        <v>-31.25</v>
      </c>
      <c r="R27">
        <f xml:space="preserve"> ( _01_data[[#This Row],[Military Expenditure in US Billions $]]
    / INDEX( _01_data[Military Expenditure in US Billions $], 1 ) - 1 ) * 100</f>
        <v>104.04605014934636</v>
      </c>
      <c r="S27" t="e">
        <f xml:space="preserve"> IF(
        YEAR( SUBTOTAL( 4, _01_data[date] ) ) = YEAR( _01_data[[#This Row],[date]] ),
        _01_data[[#This Row],[Index1]],
        NA()
      )</f>
        <v>#N/A</v>
      </c>
      <c r="T27" t="e">
        <f xml:space="preserve"> IF(
        YEAR( SUBTOTAL( 4, _01_data[date] ) ) = YEAR( _01_data[[#This Row],[date]] ),
        _01_data[[#This Row],[Index2]],
        NA()
      )</f>
        <v>#N/A</v>
      </c>
      <c r="U27"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7"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7">
        <v>39813</v>
      </c>
      <c r="BB27">
        <v>1540000</v>
      </c>
      <c r="BC27">
        <v>656.75599999999997</v>
      </c>
      <c r="BD27" s="10" t="str">
        <v>4. Obama</v>
      </c>
      <c r="BE27" t="str">
        <v>08</v>
      </c>
      <c r="BF27" t="e">
        <v>#N/A</v>
      </c>
      <c r="BG27" t="e">
        <v>#N/A</v>
      </c>
      <c r="BH27">
        <v>1</v>
      </c>
      <c r="BI27">
        <v>1</v>
      </c>
      <c r="BJ27" t="e">
        <v>#N/A</v>
      </c>
      <c r="BK27">
        <f ca="1"/>
        <v>1</v>
      </c>
      <c r="BL27" t="e">
        <f ca="1"/>
        <v>#N/A</v>
      </c>
      <c r="BM27" t="e">
        <f ca="1"/>
        <v>#N/A</v>
      </c>
      <c r="BN27" t="e">
        <f ca="1"/>
        <v>#N/A</v>
      </c>
      <c r="BO27">
        <v>-31.25</v>
      </c>
      <c r="BP27">
        <v>104.04605014934636</v>
      </c>
      <c r="BQ27" t="e">
        <v>#N/A</v>
      </c>
      <c r="BR27" t="e">
        <v>#N/A</v>
      </c>
      <c r="BS27" t="e">
        <v>#N/A</v>
      </c>
      <c r="BT27" t="e">
        <v>#N/A</v>
      </c>
    </row>
    <row r="28" spans="2:72" x14ac:dyDescent="0.4">
      <c r="B28" s="1">
        <v>40178</v>
      </c>
      <c r="C28">
        <v>1563996</v>
      </c>
      <c r="D28" s="2">
        <v>705.91700000000003</v>
      </c>
      <c r="E28" t="s">
        <v>15</v>
      </c>
      <c r="F28" t="s">
        <v>43</v>
      </c>
      <c r="G28"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28" t="e">
        <f xml:space="preserve"> IF(
      OR( _01_data[[#This Row],[Presidency]] = "1. Bush Dad", _01_data[[#This Row],[Year]] = "92" ),
      1,
      NA()
     )</f>
        <v>#N/A</v>
      </c>
      <c r="I28" t="e">
        <f xml:space="preserve"> IF(
       OR( _01_data[[#This Row],[Presidency]] = "2. Clinton", _01_data[[#This Row],[Year]] = "00" ),
       1,
       NA()
      )</f>
        <v>#N/A</v>
      </c>
      <c r="J28" t="e">
        <f xml:space="preserve"> IF(
        OR( _01_data[[#This Row],[Presidency]] = "3. Bush Son", _01_data[[#This Row],[Year]] = "08" ),
        1,
        NA()
      )</f>
        <v>#N/A</v>
      </c>
      <c r="K28">
        <f xml:space="preserve"> IF(
        OR( _01_data[[#This Row],[Presidency]] = "4. Obama", _01_data[[#This Row],[Year]] = "16" ),
        1,
        NA()
      )</f>
        <v>1</v>
      </c>
      <c r="L28" t="e">
        <f xml:space="preserve"> IF(
        _01_data[[#This Row],[Presidency]] = "5. Trump",
        1,
         NA()
      )</f>
        <v>#N/A</v>
      </c>
      <c r="M28">
        <f t="shared" ca="1" si="0"/>
        <v>2</v>
      </c>
      <c r="N28">
        <f ca="1" xml:space="preserve"> IF(
      AND( _01_data[[#This Row],[photo_X]] = 2, _01_data[[#This Row],[Presidency]] = "3. Bush son" ),
      -85,
      IF( _01_data[[#This Row],[photo_X]] = 2, -84, NA() )
     )</f>
        <v>-84</v>
      </c>
      <c r="O28">
        <f ca="1" xml:space="preserve"> IF(
      AND( _01_data[[#This Row],[photo_X]] = 2, _01_data[[#This Row],[Presidency]] = "3. Bush son" ),
      -85+12,
      IF( _01_data[[#This Row],[photo_X]] = 2, -84+12, NA() )
     )</f>
        <v>-72</v>
      </c>
      <c r="P28" t="str">
        <f ca="1" xml:space="preserve"> IF(
       ISNA( _01_data[[#This Row],[photo_Y2]] ),
       NA(),
       VLOOKUP( _01_data[[#This Row],[Presidency]], $X$8:$Y$12, 2, 0)
      )</f>
        <v xml:space="preserve">  Obama</v>
      </c>
      <c r="Q28">
        <f xml:space="preserve"> ( _01_data[[#This Row],[Number of US Troops]]
    / INDEX( _01_data[Number of US Troops], 1 ) - 1 ) * 100</f>
        <v>-30.178749999999997</v>
      </c>
      <c r="R28">
        <f xml:space="preserve"> ( _01_data[[#This Row],[Military Expenditure in US Billions $]]
    / INDEX( _01_data[Military Expenditure in US Billions $], 1 ) - 1 ) * 100</f>
        <v>119.31977109196738</v>
      </c>
      <c r="S28" t="e">
        <f xml:space="preserve"> IF(
        YEAR( SUBTOTAL( 4, _01_data[date] ) ) = YEAR( _01_data[[#This Row],[date]] ),
        _01_data[[#This Row],[Index1]],
        NA()
      )</f>
        <v>#N/A</v>
      </c>
      <c r="T28" t="e">
        <f xml:space="preserve"> IF(
        YEAR( SUBTOTAL( 4, _01_data[date] ) ) = YEAR( _01_data[[#This Row],[date]] ),
        _01_data[[#This Row],[Index2]],
        NA()
      )</f>
        <v>#N/A</v>
      </c>
      <c r="U28"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8"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8">
        <v>40178</v>
      </c>
      <c r="BB28">
        <v>1563996</v>
      </c>
      <c r="BC28">
        <v>705.91700000000003</v>
      </c>
      <c r="BD28" s="10" t="str">
        <v>4. Obama</v>
      </c>
      <c r="BE28" t="str">
        <v/>
      </c>
      <c r="BF28" t="e">
        <v>#N/A</v>
      </c>
      <c r="BG28" t="e">
        <v>#N/A</v>
      </c>
      <c r="BH28" t="e">
        <v>#N/A</v>
      </c>
      <c r="BI28">
        <v>1</v>
      </c>
      <c r="BJ28" t="e">
        <v>#N/A</v>
      </c>
      <c r="BK28">
        <f ca="1"/>
        <v>2</v>
      </c>
      <c r="BL28">
        <f ca="1"/>
        <v>-84</v>
      </c>
      <c r="BM28">
        <f ca="1"/>
        <v>-72</v>
      </c>
      <c r="BN28" t="str">
        <f ca="1"/>
        <v xml:space="preserve">  Obama</v>
      </c>
      <c r="BO28">
        <v>-30.178749999999997</v>
      </c>
      <c r="BP28">
        <v>119.31977109196738</v>
      </c>
      <c r="BQ28" t="e">
        <v>#N/A</v>
      </c>
      <c r="BR28" t="e">
        <v>#N/A</v>
      </c>
      <c r="BS28" t="e">
        <v>#N/A</v>
      </c>
      <c r="BT28" t="e">
        <v>#N/A</v>
      </c>
    </row>
    <row r="29" spans="2:72" x14ac:dyDescent="0.4">
      <c r="B29" s="1">
        <v>40543</v>
      </c>
      <c r="C29">
        <v>1569417</v>
      </c>
      <c r="D29" s="2">
        <v>738.005</v>
      </c>
      <c r="E29" t="s">
        <v>15</v>
      </c>
      <c r="F29" t="s">
        <v>43</v>
      </c>
      <c r="G29"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10</v>
      </c>
      <c r="H29" t="e">
        <f xml:space="preserve"> IF(
      OR( _01_data[[#This Row],[Presidency]] = "1. Bush Dad", _01_data[[#This Row],[Year]] = "92" ),
      1,
      NA()
     )</f>
        <v>#N/A</v>
      </c>
      <c r="I29" t="e">
        <f xml:space="preserve"> IF(
       OR( _01_data[[#This Row],[Presidency]] = "2. Clinton", _01_data[[#This Row],[Year]] = "00" ),
       1,
       NA()
      )</f>
        <v>#N/A</v>
      </c>
      <c r="J29" t="e">
        <f xml:space="preserve"> IF(
        OR( _01_data[[#This Row],[Presidency]] = "3. Bush Son", _01_data[[#This Row],[Year]] = "08" ),
        1,
        NA()
      )</f>
        <v>#N/A</v>
      </c>
      <c r="K29">
        <f xml:space="preserve"> IF(
        OR( _01_data[[#This Row],[Presidency]] = "4. Obama", _01_data[[#This Row],[Year]] = "16" ),
        1,
        NA()
      )</f>
        <v>1</v>
      </c>
      <c r="L29" t="e">
        <f xml:space="preserve"> IF(
        _01_data[[#This Row],[Presidency]] = "5. Trump",
        1,
         NA()
      )</f>
        <v>#N/A</v>
      </c>
      <c r="M29">
        <f t="shared" ca="1" si="0"/>
        <v>3</v>
      </c>
      <c r="N29" t="e">
        <f ca="1" xml:space="preserve"> IF(
      AND( _01_data[[#This Row],[photo_X]] = 2, _01_data[[#This Row],[Presidency]] = "3. Bush son" ),
      -85,
      IF( _01_data[[#This Row],[photo_X]] = 2, -84, NA() )
     )</f>
        <v>#N/A</v>
      </c>
      <c r="O29" t="e">
        <f ca="1" xml:space="preserve"> IF(
      AND( _01_data[[#This Row],[photo_X]] = 2, _01_data[[#This Row],[Presidency]] = "3. Bush son" ),
      -85+12,
      IF( _01_data[[#This Row],[photo_X]] = 2, -84+12, NA() )
     )</f>
        <v>#N/A</v>
      </c>
      <c r="P29" t="e">
        <f ca="1" xml:space="preserve"> IF(
       ISNA( _01_data[[#This Row],[photo_Y2]] ),
       NA(),
       VLOOKUP( _01_data[[#This Row],[Presidency]], $X$8:$Y$12, 2, 0)
      )</f>
        <v>#N/A</v>
      </c>
      <c r="Q29">
        <f xml:space="preserve"> ( _01_data[[#This Row],[Number of US Troops]]
    / INDEX( _01_data[Number of US Troops], 1 ) - 1 ) * 100</f>
        <v>-29.936741071428575</v>
      </c>
      <c r="R29">
        <f xml:space="preserve"> ( _01_data[[#This Row],[Military Expenditure in US Billions $]]
    / INDEX( _01_data[Military Expenditure in US Billions $], 1 ) - 1 ) * 100</f>
        <v>129.28911991739454</v>
      </c>
      <c r="S29" t="e">
        <f xml:space="preserve"> IF(
        YEAR( SUBTOTAL( 4, _01_data[date] ) ) = YEAR( _01_data[[#This Row],[date]] ),
        _01_data[[#This Row],[Index1]],
        NA()
      )</f>
        <v>#N/A</v>
      </c>
      <c r="T29" t="e">
        <f xml:space="preserve"> IF(
        YEAR( SUBTOTAL( 4, _01_data[date] ) ) = YEAR( _01_data[[#This Row],[date]] ),
        _01_data[[#This Row],[Index2]],
        NA()
      )</f>
        <v>#N/A</v>
      </c>
      <c r="U29"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29"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29">
        <v>40543</v>
      </c>
      <c r="BB29">
        <v>1569417</v>
      </c>
      <c r="BC29">
        <v>738.005</v>
      </c>
      <c r="BD29" s="10" t="str">
        <v>4. Obama</v>
      </c>
      <c r="BE29" t="str">
        <v>10</v>
      </c>
      <c r="BF29" t="e">
        <v>#N/A</v>
      </c>
      <c r="BG29" t="e">
        <v>#N/A</v>
      </c>
      <c r="BH29" t="e">
        <v>#N/A</v>
      </c>
      <c r="BI29">
        <v>1</v>
      </c>
      <c r="BJ29" t="e">
        <v>#N/A</v>
      </c>
      <c r="BK29">
        <f ca="1"/>
        <v>3</v>
      </c>
      <c r="BL29" t="e">
        <f ca="1"/>
        <v>#N/A</v>
      </c>
      <c r="BM29" t="e">
        <f ca="1"/>
        <v>#N/A</v>
      </c>
      <c r="BN29" t="e">
        <f ca="1"/>
        <v>#N/A</v>
      </c>
      <c r="BO29">
        <v>-29.936741071428575</v>
      </c>
      <c r="BP29">
        <v>129.28911991739454</v>
      </c>
      <c r="BQ29" t="e">
        <v>#N/A</v>
      </c>
      <c r="BR29" t="e">
        <v>#N/A</v>
      </c>
      <c r="BS29" t="e">
        <v>#N/A</v>
      </c>
      <c r="BT29" t="e">
        <v>#N/A</v>
      </c>
    </row>
    <row r="30" spans="2:72" x14ac:dyDescent="0.4">
      <c r="B30" s="1">
        <v>40908</v>
      </c>
      <c r="C30">
        <v>1520100</v>
      </c>
      <c r="D30" s="2">
        <v>752.28800000000001</v>
      </c>
      <c r="E30" t="s">
        <v>15</v>
      </c>
      <c r="F30" t="s">
        <v>52</v>
      </c>
      <c r="G30"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30" t="e">
        <f xml:space="preserve"> IF(
      OR( _01_data[[#This Row],[Presidency]] = "1. Bush Dad", _01_data[[#This Row],[Year]] = "92" ),
      1,
      NA()
     )</f>
        <v>#N/A</v>
      </c>
      <c r="I30" t="e">
        <f xml:space="preserve"> IF(
       OR( _01_data[[#This Row],[Presidency]] = "2. Clinton", _01_data[[#This Row],[Year]] = "00" ),
       1,
       NA()
      )</f>
        <v>#N/A</v>
      </c>
      <c r="J30" t="e">
        <f xml:space="preserve"> IF(
        OR( _01_data[[#This Row],[Presidency]] = "3. Bush Son", _01_data[[#This Row],[Year]] = "08" ),
        1,
        NA()
      )</f>
        <v>#N/A</v>
      </c>
      <c r="K30">
        <f xml:space="preserve"> IF(
        OR( _01_data[[#This Row],[Presidency]] = "4. Obama", _01_data[[#This Row],[Year]] = "16" ),
        1,
        NA()
      )</f>
        <v>1</v>
      </c>
      <c r="L30" t="e">
        <f xml:space="preserve"> IF(
        _01_data[[#This Row],[Presidency]] = "5. Trump",
        1,
         NA()
      )</f>
        <v>#N/A</v>
      </c>
      <c r="M30">
        <f t="shared" ca="1" si="0"/>
        <v>4</v>
      </c>
      <c r="N30" t="e">
        <f ca="1" xml:space="preserve"> IF(
      AND( _01_data[[#This Row],[photo_X]] = 2, _01_data[[#This Row],[Presidency]] = "3. Bush son" ),
      -85,
      IF( _01_data[[#This Row],[photo_X]] = 2, -84, NA() )
     )</f>
        <v>#N/A</v>
      </c>
      <c r="O30" t="e">
        <f ca="1" xml:space="preserve"> IF(
      AND( _01_data[[#This Row],[photo_X]] = 2, _01_data[[#This Row],[Presidency]] = "3. Bush son" ),
      -85+12,
      IF( _01_data[[#This Row],[photo_X]] = 2, -84+12, NA() )
     )</f>
        <v>#N/A</v>
      </c>
      <c r="P30" t="e">
        <f ca="1" xml:space="preserve"> IF(
       ISNA( _01_data[[#This Row],[photo_Y2]] ),
       NA(),
       VLOOKUP( _01_data[[#This Row],[Presidency]], $X$8:$Y$12, 2, 0)
      )</f>
        <v>#N/A</v>
      </c>
      <c r="Q30">
        <f xml:space="preserve"> ( _01_data[[#This Row],[Number of US Troops]]
    / INDEX( _01_data[Number of US Troops], 1 ) - 1 ) * 100</f>
        <v>-32.138392857142861</v>
      </c>
      <c r="R30">
        <f xml:space="preserve"> ( _01_data[[#This Row],[Military Expenditure in US Billions $]]
    / INDEX( _01_data[Military Expenditure in US Billions $], 1 ) - 1 ) * 100</f>
        <v>133.72667318570589</v>
      </c>
      <c r="S30" t="e">
        <f xml:space="preserve"> IF(
        YEAR( SUBTOTAL( 4, _01_data[date] ) ) = YEAR( _01_data[[#This Row],[date]] ),
        _01_data[[#This Row],[Index1]],
        NA()
      )</f>
        <v>#N/A</v>
      </c>
      <c r="T30" t="e">
        <f xml:space="preserve"> IF(
        YEAR( SUBTOTAL( 4, _01_data[date] ) ) = YEAR( _01_data[[#This Row],[date]] ),
        _01_data[[#This Row],[Index2]],
        NA()
      )</f>
        <v>#N/A</v>
      </c>
      <c r="U30"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0"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0">
        <v>40908</v>
      </c>
      <c r="BB30">
        <v>1520100</v>
      </c>
      <c r="BC30">
        <v>752.28800000000001</v>
      </c>
      <c r="BD30" s="10" t="str">
        <v>4. Obama</v>
      </c>
      <c r="BE30" t="str">
        <v/>
      </c>
      <c r="BF30" t="e">
        <v>#N/A</v>
      </c>
      <c r="BG30" t="e">
        <v>#N/A</v>
      </c>
      <c r="BH30" t="e">
        <v>#N/A</v>
      </c>
      <c r="BI30">
        <v>1</v>
      </c>
      <c r="BJ30" t="e">
        <v>#N/A</v>
      </c>
      <c r="BK30">
        <f ca="1"/>
        <v>4</v>
      </c>
      <c r="BL30" t="e">
        <f ca="1"/>
        <v>#N/A</v>
      </c>
      <c r="BM30" t="e">
        <f ca="1"/>
        <v>#N/A</v>
      </c>
      <c r="BN30" t="e">
        <f ca="1"/>
        <v>#N/A</v>
      </c>
      <c r="BO30">
        <v>-32.138392857142861</v>
      </c>
      <c r="BP30">
        <v>133.72667318570589</v>
      </c>
      <c r="BQ30" t="e">
        <v>#N/A</v>
      </c>
      <c r="BR30" t="e">
        <v>#N/A</v>
      </c>
      <c r="BS30" t="e">
        <v>#N/A</v>
      </c>
      <c r="BT30" t="e">
        <v>#N/A</v>
      </c>
    </row>
    <row r="31" spans="2:72" x14ac:dyDescent="0.4">
      <c r="B31" s="1">
        <v>41274</v>
      </c>
      <c r="C31">
        <v>1492200</v>
      </c>
      <c r="D31" s="2">
        <v>725.20500000000004</v>
      </c>
      <c r="E31" t="s">
        <v>15</v>
      </c>
      <c r="F31" t="s">
        <v>43</v>
      </c>
      <c r="G31"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12</v>
      </c>
      <c r="H31" t="e">
        <f xml:space="preserve"> IF(
      OR( _01_data[[#This Row],[Presidency]] = "1. Bush Dad", _01_data[[#This Row],[Year]] = "92" ),
      1,
      NA()
     )</f>
        <v>#N/A</v>
      </c>
      <c r="I31" t="e">
        <f xml:space="preserve"> IF(
       OR( _01_data[[#This Row],[Presidency]] = "2. Clinton", _01_data[[#This Row],[Year]] = "00" ),
       1,
       NA()
      )</f>
        <v>#N/A</v>
      </c>
      <c r="J31" t="e">
        <f xml:space="preserve"> IF(
        OR( _01_data[[#This Row],[Presidency]] = "3. Bush Son", _01_data[[#This Row],[Year]] = "08" ),
        1,
        NA()
      )</f>
        <v>#N/A</v>
      </c>
      <c r="K31">
        <f xml:space="preserve"> IF(
        OR( _01_data[[#This Row],[Presidency]] = "4. Obama", _01_data[[#This Row],[Year]] = "16" ),
        1,
        NA()
      )</f>
        <v>1</v>
      </c>
      <c r="L31" t="e">
        <f xml:space="preserve"> IF(
        _01_data[[#This Row],[Presidency]] = "5. Trump",
        1,
         NA()
      )</f>
        <v>#N/A</v>
      </c>
      <c r="M31">
        <f t="shared" ca="1" si="0"/>
        <v>5</v>
      </c>
      <c r="N31" t="e">
        <f ca="1" xml:space="preserve"> IF(
      AND( _01_data[[#This Row],[photo_X]] = 2, _01_data[[#This Row],[Presidency]] = "3. Bush son" ),
      -85,
      IF( _01_data[[#This Row],[photo_X]] = 2, -84, NA() )
     )</f>
        <v>#N/A</v>
      </c>
      <c r="O31" t="e">
        <f ca="1" xml:space="preserve"> IF(
      AND( _01_data[[#This Row],[photo_X]] = 2, _01_data[[#This Row],[Presidency]] = "3. Bush son" ),
      -85+12,
      IF( _01_data[[#This Row],[photo_X]] = 2, -84+12, NA() )
     )</f>
        <v>#N/A</v>
      </c>
      <c r="P31" t="e">
        <f ca="1" xml:space="preserve"> IF(
       ISNA( _01_data[[#This Row],[photo_Y2]] ),
       NA(),
       VLOOKUP( _01_data[[#This Row],[Presidency]], $X$8:$Y$12, 2, 0)
      )</f>
        <v>#N/A</v>
      </c>
      <c r="Q31">
        <f xml:space="preserve"> ( _01_data[[#This Row],[Number of US Troops]]
    / INDEX( _01_data[Number of US Troops], 1 ) - 1 ) * 100</f>
        <v>-33.383928571428569</v>
      </c>
      <c r="R31">
        <f xml:space="preserve"> ( _01_data[[#This Row],[Military Expenditure in US Billions $]]
    / INDEX( _01_data[Military Expenditure in US Billions $], 1 ) - 1 ) * 100</f>
        <v>125.31231659635651</v>
      </c>
      <c r="S31" t="e">
        <f xml:space="preserve"> IF(
        YEAR( SUBTOTAL( 4, _01_data[date] ) ) = YEAR( _01_data[[#This Row],[date]] ),
        _01_data[[#This Row],[Index1]],
        NA()
      )</f>
        <v>#N/A</v>
      </c>
      <c r="T31" t="e">
        <f xml:space="preserve"> IF(
        YEAR( SUBTOTAL( 4, _01_data[date] ) ) = YEAR( _01_data[[#This Row],[date]] ),
        _01_data[[#This Row],[Index2]],
        NA()
      )</f>
        <v>#N/A</v>
      </c>
      <c r="U31"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1"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1">
        <v>41274</v>
      </c>
      <c r="BB31">
        <v>1492200</v>
      </c>
      <c r="BC31">
        <v>725.20500000000004</v>
      </c>
      <c r="BD31" s="10" t="str">
        <v>4. Obama</v>
      </c>
      <c r="BE31" t="str">
        <v>12</v>
      </c>
      <c r="BF31" t="e">
        <v>#N/A</v>
      </c>
      <c r="BG31" t="e">
        <v>#N/A</v>
      </c>
      <c r="BH31" t="e">
        <v>#N/A</v>
      </c>
      <c r="BI31">
        <v>1</v>
      </c>
      <c r="BJ31" t="e">
        <v>#N/A</v>
      </c>
      <c r="BK31">
        <f ca="1"/>
        <v>5</v>
      </c>
      <c r="BL31" t="e">
        <f ca="1"/>
        <v>#N/A</v>
      </c>
      <c r="BM31" t="e">
        <f ca="1"/>
        <v>#N/A</v>
      </c>
      <c r="BN31" t="e">
        <f ca="1"/>
        <v>#N/A</v>
      </c>
      <c r="BO31">
        <v>-33.383928571428569</v>
      </c>
      <c r="BP31">
        <v>125.31231659635651</v>
      </c>
      <c r="BQ31" t="e">
        <v>#N/A</v>
      </c>
      <c r="BR31" t="e">
        <v>#N/A</v>
      </c>
      <c r="BS31" t="e">
        <v>#N/A</v>
      </c>
      <c r="BT31" t="e">
        <v>#N/A</v>
      </c>
    </row>
    <row r="32" spans="2:72" x14ac:dyDescent="0.4">
      <c r="B32" s="1">
        <v>41639</v>
      </c>
      <c r="C32">
        <v>1433150</v>
      </c>
      <c r="D32" s="2">
        <v>679.22900000000004</v>
      </c>
      <c r="E32" t="s">
        <v>15</v>
      </c>
      <c r="F32" t="s">
        <v>43</v>
      </c>
      <c r="G32"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32" t="e">
        <f xml:space="preserve"> IF(
      OR( _01_data[[#This Row],[Presidency]] = "1. Bush Dad", _01_data[[#This Row],[Year]] = "92" ),
      1,
      NA()
     )</f>
        <v>#N/A</v>
      </c>
      <c r="I32" t="e">
        <f xml:space="preserve"> IF(
       OR( _01_data[[#This Row],[Presidency]] = "2. Clinton", _01_data[[#This Row],[Year]] = "00" ),
       1,
       NA()
      )</f>
        <v>#N/A</v>
      </c>
      <c r="J32" t="e">
        <f xml:space="preserve"> IF(
        OR( _01_data[[#This Row],[Presidency]] = "3. Bush Son", _01_data[[#This Row],[Year]] = "08" ),
        1,
        NA()
      )</f>
        <v>#N/A</v>
      </c>
      <c r="K32">
        <f xml:space="preserve"> IF(
        OR( _01_data[[#This Row],[Presidency]] = "4. Obama", _01_data[[#This Row],[Year]] = "16" ),
        1,
        NA()
      )</f>
        <v>1</v>
      </c>
      <c r="L32" t="e">
        <f xml:space="preserve"> IF(
        _01_data[[#This Row],[Presidency]] = "5. Trump",
        1,
         NA()
      )</f>
        <v>#N/A</v>
      </c>
      <c r="M32">
        <f t="shared" ca="1" si="0"/>
        <v>6</v>
      </c>
      <c r="N32" t="e">
        <f ca="1" xml:space="preserve"> IF(
      AND( _01_data[[#This Row],[photo_X]] = 2, _01_data[[#This Row],[Presidency]] = "3. Bush son" ),
      -85,
      IF( _01_data[[#This Row],[photo_X]] = 2, -84, NA() )
     )</f>
        <v>#N/A</v>
      </c>
      <c r="O32" t="e">
        <f ca="1" xml:space="preserve"> IF(
      AND( _01_data[[#This Row],[photo_X]] = 2, _01_data[[#This Row],[Presidency]] = "3. Bush son" ),
      -85+12,
      IF( _01_data[[#This Row],[photo_X]] = 2, -84+12, NA() )
     )</f>
        <v>#N/A</v>
      </c>
      <c r="P32" t="e">
        <f ca="1" xml:space="preserve"> IF(
       ISNA( _01_data[[#This Row],[photo_Y2]] ),
       NA(),
       VLOOKUP( _01_data[[#This Row],[Presidency]], $X$8:$Y$12, 2, 0)
      )</f>
        <v>#N/A</v>
      </c>
      <c r="Q32">
        <f xml:space="preserve"> ( _01_data[[#This Row],[Number of US Troops]]
    / INDEX( _01_data[Number of US Troops], 1 ) - 1 ) * 100</f>
        <v>-36.020089285714285</v>
      </c>
      <c r="R32">
        <f xml:space="preserve"> ( _01_data[[#This Row],[Military Expenditure in US Billions $]]
    / INDEX( _01_data[Military Expenditure in US Billions $], 1 ) - 1 ) * 100</f>
        <v>111.02813616760314</v>
      </c>
      <c r="S32" t="e">
        <f xml:space="preserve"> IF(
        YEAR( SUBTOTAL( 4, _01_data[date] ) ) = YEAR( _01_data[[#This Row],[date]] ),
        _01_data[[#This Row],[Index1]],
        NA()
      )</f>
        <v>#N/A</v>
      </c>
      <c r="T32" t="e">
        <f xml:space="preserve"> IF(
        YEAR( SUBTOTAL( 4, _01_data[date] ) ) = YEAR( _01_data[[#This Row],[date]] ),
        _01_data[[#This Row],[Index2]],
        NA()
      )</f>
        <v>#N/A</v>
      </c>
      <c r="U32"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2"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2">
        <v>41639</v>
      </c>
      <c r="BB32">
        <v>1433150</v>
      </c>
      <c r="BC32">
        <v>679.22900000000004</v>
      </c>
      <c r="BD32" s="10" t="str">
        <v>4. Obama</v>
      </c>
      <c r="BE32" t="str">
        <v/>
      </c>
      <c r="BF32" t="e">
        <v>#N/A</v>
      </c>
      <c r="BG32" t="e">
        <v>#N/A</v>
      </c>
      <c r="BH32" t="e">
        <v>#N/A</v>
      </c>
      <c r="BI32">
        <v>1</v>
      </c>
      <c r="BJ32" t="e">
        <v>#N/A</v>
      </c>
      <c r="BK32">
        <f ca="1"/>
        <v>6</v>
      </c>
      <c r="BL32" t="e">
        <f ca="1"/>
        <v>#N/A</v>
      </c>
      <c r="BM32" t="e">
        <f ca="1"/>
        <v>#N/A</v>
      </c>
      <c r="BN32" t="e">
        <f ca="1"/>
        <v>#N/A</v>
      </c>
      <c r="BO32">
        <v>-36.020089285714285</v>
      </c>
      <c r="BP32">
        <v>111.02813616760314</v>
      </c>
      <c r="BQ32" t="e">
        <v>#N/A</v>
      </c>
      <c r="BR32" t="e">
        <v>#N/A</v>
      </c>
      <c r="BS32" t="e">
        <v>#N/A</v>
      </c>
      <c r="BT32" t="e">
        <v>#N/A</v>
      </c>
    </row>
    <row r="33" spans="2:72" x14ac:dyDescent="0.4">
      <c r="B33" s="1">
        <v>42004</v>
      </c>
      <c r="C33">
        <v>1381250</v>
      </c>
      <c r="D33" s="2">
        <v>647.78899999999999</v>
      </c>
      <c r="E33" t="s">
        <v>15</v>
      </c>
      <c r="F33" t="s">
        <v>53</v>
      </c>
      <c r="G33"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14</v>
      </c>
      <c r="H33" t="e">
        <f xml:space="preserve"> IF(
      OR( _01_data[[#This Row],[Presidency]] = "1. Bush Dad", _01_data[[#This Row],[Year]] = "92" ),
      1,
      NA()
     )</f>
        <v>#N/A</v>
      </c>
      <c r="I33" t="e">
        <f xml:space="preserve"> IF(
       OR( _01_data[[#This Row],[Presidency]] = "2. Clinton", _01_data[[#This Row],[Year]] = "00" ),
       1,
       NA()
      )</f>
        <v>#N/A</v>
      </c>
      <c r="J33" t="e">
        <f xml:space="preserve"> IF(
        OR( _01_data[[#This Row],[Presidency]] = "3. Bush Son", _01_data[[#This Row],[Year]] = "08" ),
        1,
        NA()
      )</f>
        <v>#N/A</v>
      </c>
      <c r="K33">
        <f xml:space="preserve"> IF(
        OR( _01_data[[#This Row],[Presidency]] = "4. Obama", _01_data[[#This Row],[Year]] = "16" ),
        1,
        NA()
      )</f>
        <v>1</v>
      </c>
      <c r="L33" t="e">
        <f xml:space="preserve"> IF(
        _01_data[[#This Row],[Presidency]] = "5. Trump",
        1,
         NA()
      )</f>
        <v>#N/A</v>
      </c>
      <c r="M33">
        <f t="shared" ca="1" si="0"/>
        <v>7</v>
      </c>
      <c r="N33" t="e">
        <f ca="1" xml:space="preserve"> IF(
      AND( _01_data[[#This Row],[photo_X]] = 2, _01_data[[#This Row],[Presidency]] = "3. Bush son" ),
      -85,
      IF( _01_data[[#This Row],[photo_X]] = 2, -84, NA() )
     )</f>
        <v>#N/A</v>
      </c>
      <c r="O33" t="e">
        <f ca="1" xml:space="preserve"> IF(
      AND( _01_data[[#This Row],[photo_X]] = 2, _01_data[[#This Row],[Presidency]] = "3. Bush son" ),
      -85+12,
      IF( _01_data[[#This Row],[photo_X]] = 2, -84+12, NA() )
     )</f>
        <v>#N/A</v>
      </c>
      <c r="P33" t="e">
        <f ca="1" xml:space="preserve"> IF(
       ISNA( _01_data[[#This Row],[photo_Y2]] ),
       NA(),
       VLOOKUP( _01_data[[#This Row],[Presidency]], $X$8:$Y$12, 2, 0)
      )</f>
        <v>#N/A</v>
      </c>
      <c r="Q33">
        <f xml:space="preserve"> ( _01_data[[#This Row],[Number of US Troops]]
    / INDEX( _01_data[Number of US Troops], 1 ) - 1 ) * 100</f>
        <v>-38.337053571428569</v>
      </c>
      <c r="R33">
        <f xml:space="preserve"> ( _01_data[[#This Row],[Military Expenditure in US Billions $]]
    / INDEX( _01_data[Military Expenditure in US Billions $], 1 ) - 1 ) * 100</f>
        <v>101.26011301030356</v>
      </c>
      <c r="S33" t="e">
        <f xml:space="preserve"> IF(
        YEAR( SUBTOTAL( 4, _01_data[date] ) ) = YEAR( _01_data[[#This Row],[date]] ),
        _01_data[[#This Row],[Index1]],
        NA()
      )</f>
        <v>#N/A</v>
      </c>
      <c r="T33" t="e">
        <f xml:space="preserve"> IF(
        YEAR( SUBTOTAL( 4, _01_data[date] ) ) = YEAR( _01_data[[#This Row],[date]] ),
        _01_data[[#This Row],[Index2]],
        NA()
      )</f>
        <v>#N/A</v>
      </c>
      <c r="U33"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3"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3">
        <v>42004</v>
      </c>
      <c r="BB33">
        <v>1381250</v>
      </c>
      <c r="BC33">
        <v>647.78899999999999</v>
      </c>
      <c r="BD33" s="10" t="str">
        <v>4. Obama</v>
      </c>
      <c r="BE33" t="str">
        <v>14</v>
      </c>
      <c r="BF33" t="e">
        <v>#N/A</v>
      </c>
      <c r="BG33" t="e">
        <v>#N/A</v>
      </c>
      <c r="BH33" t="e">
        <v>#N/A</v>
      </c>
      <c r="BI33">
        <v>1</v>
      </c>
      <c r="BJ33" t="e">
        <v>#N/A</v>
      </c>
      <c r="BK33">
        <f ca="1"/>
        <v>7</v>
      </c>
      <c r="BL33" t="e">
        <f ca="1"/>
        <v>#N/A</v>
      </c>
      <c r="BM33" t="e">
        <f ca="1"/>
        <v>#N/A</v>
      </c>
      <c r="BN33" t="e">
        <f ca="1"/>
        <v>#N/A</v>
      </c>
      <c r="BO33">
        <v>-38.337053571428569</v>
      </c>
      <c r="BP33">
        <v>101.26011301030356</v>
      </c>
      <c r="BQ33" t="e">
        <v>#N/A</v>
      </c>
      <c r="BR33" t="e">
        <v>#N/A</v>
      </c>
      <c r="BS33" t="e">
        <v>#N/A</v>
      </c>
      <c r="BT33" t="e">
        <v>#N/A</v>
      </c>
    </row>
    <row r="34" spans="2:72" x14ac:dyDescent="0.4">
      <c r="B34" s="1">
        <v>42369</v>
      </c>
      <c r="C34">
        <v>1347300</v>
      </c>
      <c r="D34" s="2">
        <v>633.82963900000004</v>
      </c>
      <c r="E34" t="s">
        <v>15</v>
      </c>
      <c r="F34" t="s">
        <v>43</v>
      </c>
      <c r="G34"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34" t="e">
        <f xml:space="preserve"> IF(
      OR( _01_data[[#This Row],[Presidency]] = "1. Bush Dad", _01_data[[#This Row],[Year]] = "92" ),
      1,
      NA()
     )</f>
        <v>#N/A</v>
      </c>
      <c r="I34" t="e">
        <f xml:space="preserve"> IF(
       OR( _01_data[[#This Row],[Presidency]] = "2. Clinton", _01_data[[#This Row],[Year]] = "00" ),
       1,
       NA()
      )</f>
        <v>#N/A</v>
      </c>
      <c r="J34" t="e">
        <f xml:space="preserve"> IF(
        OR( _01_data[[#This Row],[Presidency]] = "3. Bush Son", _01_data[[#This Row],[Year]] = "08" ),
        1,
        NA()
      )</f>
        <v>#N/A</v>
      </c>
      <c r="K34">
        <f xml:space="preserve"> IF(
        OR( _01_data[[#This Row],[Presidency]] = "4. Obama", _01_data[[#This Row],[Year]] = "16" ),
        1,
        NA()
      )</f>
        <v>1</v>
      </c>
      <c r="L34" t="e">
        <f xml:space="preserve"> IF(
        _01_data[[#This Row],[Presidency]] = "5. Trump",
        1,
         NA()
      )</f>
        <v>#N/A</v>
      </c>
      <c r="M34">
        <f t="shared" ca="1" si="0"/>
        <v>8</v>
      </c>
      <c r="N34" t="e">
        <f ca="1" xml:space="preserve"> IF(
      AND( _01_data[[#This Row],[photo_X]] = 2, _01_data[[#This Row],[Presidency]] = "3. Bush son" ),
      -85,
      IF( _01_data[[#This Row],[photo_X]] = 2, -84, NA() )
     )</f>
        <v>#N/A</v>
      </c>
      <c r="O34" t="e">
        <f ca="1" xml:space="preserve"> IF(
      AND( _01_data[[#This Row],[photo_X]] = 2, _01_data[[#This Row],[Presidency]] = "3. Bush son" ),
      -85+12,
      IF( _01_data[[#This Row],[photo_X]] = 2, -84+12, NA() )
     )</f>
        <v>#N/A</v>
      </c>
      <c r="P34" t="e">
        <f ca="1" xml:space="preserve"> IF(
       ISNA( _01_data[[#This Row],[photo_Y2]] ),
       NA(),
       VLOOKUP( _01_data[[#This Row],[Presidency]], $X$8:$Y$12, 2, 0)
      )</f>
        <v>#N/A</v>
      </c>
      <c r="Q34">
        <f xml:space="preserve"> ( _01_data[[#This Row],[Number of US Troops]]
    / INDEX( _01_data[Number of US Troops], 1 ) - 1 ) * 100</f>
        <v>-39.852678571428569</v>
      </c>
      <c r="R34">
        <f xml:space="preserve"> ( _01_data[[#This Row],[Military Expenditure in US Billions $]]
    / INDEX( _01_data[Military Expenditure in US Billions $], 1 ) - 1 ) * 100</f>
        <v>96.923110417774794</v>
      </c>
      <c r="S34" t="e">
        <f xml:space="preserve"> IF(
        YEAR( SUBTOTAL( 4, _01_data[date] ) ) = YEAR( _01_data[[#This Row],[date]] ),
        _01_data[[#This Row],[Index1]],
        NA()
      )</f>
        <v>#N/A</v>
      </c>
      <c r="T34" t="e">
        <f xml:space="preserve"> IF(
        YEAR( SUBTOTAL( 4, _01_data[date] ) ) = YEAR( _01_data[[#This Row],[date]] ),
        _01_data[[#This Row],[Index2]],
        NA()
      )</f>
        <v>#N/A</v>
      </c>
      <c r="U34"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4"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4">
        <v>42369</v>
      </c>
      <c r="BB34">
        <v>1347300</v>
      </c>
      <c r="BC34">
        <v>633.82963900000004</v>
      </c>
      <c r="BD34" s="10" t="str">
        <v>4. Obama</v>
      </c>
      <c r="BE34" t="str">
        <v/>
      </c>
      <c r="BF34" t="e">
        <v>#N/A</v>
      </c>
      <c r="BG34" t="e">
        <v>#N/A</v>
      </c>
      <c r="BH34" t="e">
        <v>#N/A</v>
      </c>
      <c r="BI34">
        <v>1</v>
      </c>
      <c r="BJ34" t="e">
        <v>#N/A</v>
      </c>
      <c r="BK34">
        <f ca="1"/>
        <v>8</v>
      </c>
      <c r="BL34" t="e">
        <f ca="1"/>
        <v>#N/A</v>
      </c>
      <c r="BM34" t="e">
        <f ca="1"/>
        <v>#N/A</v>
      </c>
      <c r="BN34" t="e">
        <f ca="1"/>
        <v>#N/A</v>
      </c>
      <c r="BO34">
        <v>-39.852678571428569</v>
      </c>
      <c r="BP34">
        <v>96.923110417774794</v>
      </c>
      <c r="BQ34" t="e">
        <v>#N/A</v>
      </c>
      <c r="BR34" t="e">
        <v>#N/A</v>
      </c>
      <c r="BS34" t="e">
        <v>#N/A</v>
      </c>
      <c r="BT34" t="e">
        <v>#N/A</v>
      </c>
    </row>
    <row r="35" spans="2:72" x14ac:dyDescent="0.4">
      <c r="B35" s="1">
        <v>42735</v>
      </c>
      <c r="C35">
        <v>1348400</v>
      </c>
      <c r="D35" s="2">
        <v>639.85644300000001</v>
      </c>
      <c r="E35" t="s">
        <v>16</v>
      </c>
      <c r="F35" t="s">
        <v>54</v>
      </c>
      <c r="G35"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16</v>
      </c>
      <c r="H35" t="e">
        <f xml:space="preserve"> IF(
      OR( _01_data[[#This Row],[Presidency]] = "1. Bush Dad", _01_data[[#This Row],[Year]] = "92" ),
      1,
      NA()
     )</f>
        <v>#N/A</v>
      </c>
      <c r="I35" t="e">
        <f xml:space="preserve"> IF(
       OR( _01_data[[#This Row],[Presidency]] = "2. Clinton", _01_data[[#This Row],[Year]] = "00" ),
       1,
       NA()
      )</f>
        <v>#N/A</v>
      </c>
      <c r="J35" t="e">
        <f xml:space="preserve"> IF(
        OR( _01_data[[#This Row],[Presidency]] = "3. Bush Son", _01_data[[#This Row],[Year]] = "08" ),
        1,
        NA()
      )</f>
        <v>#N/A</v>
      </c>
      <c r="K35">
        <f xml:space="preserve"> IF(
        OR( _01_data[[#This Row],[Presidency]] = "4. Obama", _01_data[[#This Row],[Year]] = "16" ),
        1,
        NA()
      )</f>
        <v>1</v>
      </c>
      <c r="L35">
        <f xml:space="preserve"> IF(
        _01_data[[#This Row],[Presidency]] = "5. Trump",
        1,
         NA()
      )</f>
        <v>1</v>
      </c>
      <c r="M35">
        <f t="shared" ca="1" si="0"/>
        <v>1</v>
      </c>
      <c r="N35" t="e">
        <f ca="1" xml:space="preserve"> IF(
      AND( _01_data[[#This Row],[photo_X]] = 2, _01_data[[#This Row],[Presidency]] = "3. Bush son" ),
      -85,
      IF( _01_data[[#This Row],[photo_X]] = 2, -84, NA() )
     )</f>
        <v>#N/A</v>
      </c>
      <c r="O35" t="e">
        <f ca="1" xml:space="preserve"> IF(
      AND( _01_data[[#This Row],[photo_X]] = 2, _01_data[[#This Row],[Presidency]] = "3. Bush son" ),
      -85+12,
      IF( _01_data[[#This Row],[photo_X]] = 2, -84+12, NA() )
     )</f>
        <v>#N/A</v>
      </c>
      <c r="P35" t="e">
        <f ca="1" xml:space="preserve"> IF(
       ISNA( _01_data[[#This Row],[photo_Y2]] ),
       NA(),
       VLOOKUP( _01_data[[#This Row],[Presidency]], $X$8:$Y$12, 2, 0)
      )</f>
        <v>#N/A</v>
      </c>
      <c r="Q35">
        <f xml:space="preserve"> ( _01_data[[#This Row],[Number of US Troops]]
    / INDEX( _01_data[Number of US Troops], 1 ) - 1 ) * 100</f>
        <v>-39.803571428571431</v>
      </c>
      <c r="R35">
        <f xml:space="preserve"> ( _01_data[[#This Row],[Military Expenditure in US Billions $]]
    / INDEX( _01_data[Military Expenditure in US Billions $], 1 ) - 1 ) * 100</f>
        <v>98.795564649215819</v>
      </c>
      <c r="S35" t="e">
        <f xml:space="preserve"> IF(
        YEAR( SUBTOTAL( 4, _01_data[date] ) ) = YEAR( _01_data[[#This Row],[date]] ),
        _01_data[[#This Row],[Index1]],
        NA()
      )</f>
        <v>#N/A</v>
      </c>
      <c r="T35" t="e">
        <f xml:space="preserve"> IF(
        YEAR( SUBTOTAL( 4, _01_data[date] ) ) = YEAR( _01_data[[#This Row],[date]] ),
        _01_data[[#This Row],[Index2]],
        NA()
      )</f>
        <v>#N/A</v>
      </c>
      <c r="U35"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5"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5">
        <v>42735</v>
      </c>
      <c r="BB35">
        <v>1348400</v>
      </c>
      <c r="BC35">
        <v>639.85644300000001</v>
      </c>
      <c r="BD35" s="10" t="str">
        <v>5. Trump</v>
      </c>
      <c r="BE35" t="str">
        <v>16</v>
      </c>
      <c r="BF35" t="e">
        <v>#N/A</v>
      </c>
      <c r="BG35" t="e">
        <v>#N/A</v>
      </c>
      <c r="BH35" t="e">
        <v>#N/A</v>
      </c>
      <c r="BI35">
        <v>1</v>
      </c>
      <c r="BJ35">
        <v>1</v>
      </c>
      <c r="BK35">
        <f ca="1"/>
        <v>1</v>
      </c>
      <c r="BL35" t="e">
        <f ca="1"/>
        <v>#N/A</v>
      </c>
      <c r="BM35" t="e">
        <f ca="1"/>
        <v>#N/A</v>
      </c>
      <c r="BN35" t="e">
        <f ca="1"/>
        <v>#N/A</v>
      </c>
      <c r="BO35">
        <v>-39.803571428571431</v>
      </c>
      <c r="BP35">
        <v>98.795564649215819</v>
      </c>
      <c r="BQ35" t="e">
        <v>#N/A</v>
      </c>
      <c r="BR35" t="e">
        <v>#N/A</v>
      </c>
      <c r="BS35" t="e">
        <v>#N/A</v>
      </c>
      <c r="BT35" t="e">
        <v>#N/A</v>
      </c>
    </row>
    <row r="36" spans="2:72" x14ac:dyDescent="0.4">
      <c r="B36" s="1">
        <v>43100</v>
      </c>
      <c r="C36">
        <v>1359000</v>
      </c>
      <c r="D36" s="2">
        <v>646.752927</v>
      </c>
      <c r="E36" t="s">
        <v>16</v>
      </c>
      <c r="F36" t="s">
        <v>43</v>
      </c>
      <c r="G36"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
      </c>
      <c r="H36" t="e">
        <f xml:space="preserve"> IF(
      OR( _01_data[[#This Row],[Presidency]] = "1. Bush Dad", _01_data[[#This Row],[Year]] = "92" ),
      1,
      NA()
     )</f>
        <v>#N/A</v>
      </c>
      <c r="I36" t="e">
        <f xml:space="preserve"> IF(
       OR( _01_data[[#This Row],[Presidency]] = "2. Clinton", _01_data[[#This Row],[Year]] = "00" ),
       1,
       NA()
      )</f>
        <v>#N/A</v>
      </c>
      <c r="J36" t="e">
        <f xml:space="preserve"> IF(
        OR( _01_data[[#This Row],[Presidency]] = "3. Bush Son", _01_data[[#This Row],[Year]] = "08" ),
        1,
        NA()
      )</f>
        <v>#N/A</v>
      </c>
      <c r="K36" t="e">
        <f xml:space="preserve"> IF(
        OR( _01_data[[#This Row],[Presidency]] = "4. Obama", _01_data[[#This Row],[Year]] = "16" ),
        1,
        NA()
      )</f>
        <v>#N/A</v>
      </c>
      <c r="L36">
        <f xml:space="preserve"> IF(
        _01_data[[#This Row],[Presidency]] = "5. Trump",
        1,
         NA()
      )</f>
        <v>1</v>
      </c>
      <c r="M36">
        <f t="shared" ca="1" si="0"/>
        <v>2</v>
      </c>
      <c r="N36">
        <f ca="1" xml:space="preserve"> IF(
      AND( _01_data[[#This Row],[photo_X]] = 2, _01_data[[#This Row],[Presidency]] = "3. Bush son" ),
      -85,
      IF( _01_data[[#This Row],[photo_X]] = 2, -84, NA() )
     )</f>
        <v>-84</v>
      </c>
      <c r="O36">
        <f ca="1" xml:space="preserve"> IF(
      AND( _01_data[[#This Row],[photo_X]] = 2, _01_data[[#This Row],[Presidency]] = "3. Bush son" ),
      -85+12,
      IF( _01_data[[#This Row],[photo_X]] = 2, -84+12, NA() )
     )</f>
        <v>-72</v>
      </c>
      <c r="P36" t="str">
        <f ca="1" xml:space="preserve"> IF(
       ISNA( _01_data[[#This Row],[photo_Y2]] ),
       NA(),
       VLOOKUP( _01_data[[#This Row],[Presidency]], $X$8:$Y$12, 2, 0)
      )</f>
        <v xml:space="preserve"> Trump</v>
      </c>
      <c r="Q36">
        <f xml:space="preserve"> ( _01_data[[#This Row],[Number of US Troops]]
    / INDEX( _01_data[Number of US Troops], 1 ) - 1 ) * 100</f>
        <v>-39.330357142857139</v>
      </c>
      <c r="R36">
        <f xml:space="preserve"> ( _01_data[[#This Row],[Military Expenditure in US Billions $]]
    / INDEX( _01_data[Military Expenditure in US Billions $], 1 ) - 1 ) * 100</f>
        <v>100.93821781130062</v>
      </c>
      <c r="S36" t="e">
        <f xml:space="preserve"> IF(
        YEAR( SUBTOTAL( 4, _01_data[date] ) ) = YEAR( _01_data[[#This Row],[date]] ),
        _01_data[[#This Row],[Index1]],
        NA()
      )</f>
        <v>#N/A</v>
      </c>
      <c r="T36" t="e">
        <f xml:space="preserve"> IF(
        YEAR( SUBTOTAL( 4, _01_data[date] ) ) = YEAR( _01_data[[#This Row],[date]] ),
        _01_data[[#This Row],[Index2]],
        NA()
      )</f>
        <v>#N/A</v>
      </c>
      <c r="U36" t="e">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#N/A</v>
      </c>
      <c r="V36" t="e">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#N/A</v>
      </c>
      <c r="BA36">
        <v>43100</v>
      </c>
      <c r="BB36">
        <v>1359000</v>
      </c>
      <c r="BC36">
        <v>646.752927</v>
      </c>
      <c r="BD36" s="10" t="str">
        <v>5. Trump</v>
      </c>
      <c r="BE36" t="str">
        <v/>
      </c>
      <c r="BF36" t="e">
        <v>#N/A</v>
      </c>
      <c r="BG36" t="e">
        <v>#N/A</v>
      </c>
      <c r="BH36" t="e">
        <v>#N/A</v>
      </c>
      <c r="BI36" t="e">
        <v>#N/A</v>
      </c>
      <c r="BJ36">
        <v>1</v>
      </c>
      <c r="BK36">
        <f ca="1"/>
        <v>2</v>
      </c>
      <c r="BL36">
        <f ca="1"/>
        <v>-84</v>
      </c>
      <c r="BM36">
        <f ca="1"/>
        <v>-72</v>
      </c>
      <c r="BN36" t="str">
        <f ca="1"/>
        <v xml:space="preserve"> Trump</v>
      </c>
      <c r="BO36">
        <v>-39.330357142857139</v>
      </c>
      <c r="BP36">
        <v>100.93821781130062</v>
      </c>
      <c r="BQ36" t="e">
        <v>#N/A</v>
      </c>
      <c r="BR36" t="e">
        <v>#N/A</v>
      </c>
      <c r="BS36" t="e">
        <v>#N/A</v>
      </c>
      <c r="BT36" t="e">
        <v>#N/A</v>
      </c>
    </row>
    <row r="37" spans="2:72" x14ac:dyDescent="0.4">
      <c r="B37" s="1">
        <v>43465</v>
      </c>
      <c r="C37">
        <v>1379800</v>
      </c>
      <c r="D37" s="2">
        <v>682.4914</v>
      </c>
      <c r="E37" t="s">
        <v>16</v>
      </c>
      <c r="F37" t="s">
        <v>43</v>
      </c>
      <c r="G37" t="str">
        <f xml:space="preserve"> IF(
       IF( ISEVEN( MOD( RIGHT( YEAR( _01_data[[#This Row],[date]] ), 2 ) * 1,2 ) ), RIGHT( YEAR( _01_data[[#This Row],[date]] ), 2 ) * 1, "" ) &lt; 10,
       "0" &amp; IF( ISEVEN( MOD( RIGHT( YEAR( _01_data[[#This Row],[date]] ),2 ) * 1, 2 ) ), RIGHT( YEAR( _01_data[[#This Row],[date]] ), 2 ) * 1, "" ),
       TEXT( IF( ISEVEN( MOD( RIGHT( YEAR(_01_data[[#This Row],[date]] ), 2 ) * 1, 2 ) ), RIGHT( YEAR( _01_data[[#This Row],[date]] ), 2 ) * 1, "" ),"#" )
      )</f>
        <v>18</v>
      </c>
      <c r="H37" t="e">
        <f xml:space="preserve"> IF(
      OR( _01_data[[#This Row],[Presidency]] = "1. Bush Dad", _01_data[[#This Row],[Year]] = "92" ),
      1,
      NA()
     )</f>
        <v>#N/A</v>
      </c>
      <c r="I37" t="e">
        <f xml:space="preserve"> IF(
       OR( _01_data[[#This Row],[Presidency]] = "2. Clinton", _01_data[[#This Row],[Year]] = "00" ),
       1,
       NA()
      )</f>
        <v>#N/A</v>
      </c>
      <c r="J37" t="e">
        <f xml:space="preserve"> IF(
        OR( _01_data[[#This Row],[Presidency]] = "3. Bush Son", _01_data[[#This Row],[Year]] = "08" ),
        1,
        NA()
      )</f>
        <v>#N/A</v>
      </c>
      <c r="K37" t="e">
        <f xml:space="preserve"> IF(
        OR( _01_data[[#This Row],[Presidency]] = "4. Obama", _01_data[[#This Row],[Year]] = "16" ),
        1,
        NA()
      )</f>
        <v>#N/A</v>
      </c>
      <c r="L37">
        <f xml:space="preserve"> IF(
        _01_data[[#This Row],[Presidency]] = "5. Trump",
        1,
         NA()
      )</f>
        <v>1</v>
      </c>
      <c r="M37">
        <f t="shared" ca="1" si="0"/>
        <v>3</v>
      </c>
      <c r="N37" t="e">
        <f ca="1" xml:space="preserve"> IF(
      AND( _01_data[[#This Row],[photo_X]] = 2, _01_data[[#This Row],[Presidency]] = "3. Bush son" ),
      -85,
      IF( _01_data[[#This Row],[photo_X]] = 2, -84, NA() )
     )</f>
        <v>#N/A</v>
      </c>
      <c r="O37" t="e">
        <f ca="1" xml:space="preserve"> IF(
      AND( _01_data[[#This Row],[photo_X]] = 2, _01_data[[#This Row],[Presidency]] = "3. Bush son" ),
      -85+12,
      IF( _01_data[[#This Row],[photo_X]] = 2, -84+12, NA() )
     )</f>
        <v>#N/A</v>
      </c>
      <c r="P37" t="e">
        <f ca="1" xml:space="preserve"> IF(
       ISNA( _01_data[[#This Row],[photo_Y2]] ),
       NA(),
       VLOOKUP( _01_data[[#This Row],[Presidency]], $X$8:$Y$12, 2, 0)
      )</f>
        <v>#N/A</v>
      </c>
      <c r="Q37">
        <f xml:space="preserve"> ( _01_data[[#This Row],[Number of US Troops]]
    / INDEX( _01_data[Number of US Troops], 1 ) - 1 ) * 100</f>
        <v>-38.401785714285722</v>
      </c>
      <c r="R37">
        <f xml:space="preserve"> ( _01_data[[#This Row],[Military Expenditure in US Billions $]]
    / INDEX( _01_data[Military Expenditure in US Billions $], 1 ) - 1 ) * 100</f>
        <v>112.04172391405271</v>
      </c>
      <c r="S37">
        <f xml:space="preserve"> IF(
        YEAR( SUBTOTAL( 4, _01_data[date] ) ) = YEAR( _01_data[[#This Row],[date]] ),
        _01_data[[#This Row],[Index1]],
        NA()
      )</f>
        <v>-38.401785714285722</v>
      </c>
      <c r="T37">
        <f xml:space="preserve"> IF(
        YEAR( SUBTOTAL( 4, _01_data[date] ) ) = YEAR( _01_data[[#This Row],[date]] ),
        _01_data[[#This Row],[Index2]],
        NA()
      )</f>
        <v>112.04172391405271</v>
      </c>
      <c r="U37">
        <f>IF(
       IF( YEAR(SUBTOTAL( 4, _01_data[date] ) ) = YEAR( _01_data[[#This Row],[date]] ),
             _01_data[[#This Row],[Index1]],
             NA() ) -25 &lt; -55,
        IF( YEAR(SUBTOTAL( 4, _01_data[date] ) ) = YEAR( _01_data[[#This Row],[date]] ),
              _01_data[[#This Row],[Index1]],
              NA() ) - 20,
        IF( YEAR( SUBTOTAL( 4, _01_data[date] ) ) = YEAR( _01_data[[#This Row],[date]] ),
              _01_data[[#This Row],[Index1]],
              NA() ) - 10
       )</f>
        <v>-58.401785714285722</v>
      </c>
      <c r="V37">
        <f>IF(
       IF( YEAR(SUBTOTAL( 4, _01_data[date] ) ) = YEAR( _01_data[[#This Row],[date]] ),
             _01_data[[#This Row],[Index2]],
             NA() ) -25 &lt; 0,
        IF( YEAR(SUBTOTAL( 4, _01_data[date] ) ) = YEAR( _01_data[[#This Row],[date]] ),
              _01_data[[#This Row],[Index2]],
              NA() ) - 10,
        IF( YEAR( SUBTOTAL( 4, _01_data[date] ) ) = YEAR( _01_data[[#This Row],[date]] ),
              _01_data[[#This Row],[Index2]],
              NA() ) - 25
       )</f>
        <v>87.04172391405271</v>
      </c>
      <c r="BA37">
        <v>43465</v>
      </c>
      <c r="BB37">
        <v>1379800</v>
      </c>
      <c r="BC37">
        <v>682.4914</v>
      </c>
      <c r="BD37" s="10" t="str">
        <v>5. Trump</v>
      </c>
      <c r="BE37" t="str">
        <v>18</v>
      </c>
      <c r="BF37" t="e">
        <v>#N/A</v>
      </c>
      <c r="BG37" t="e">
        <v>#N/A</v>
      </c>
      <c r="BH37" t="e">
        <v>#N/A</v>
      </c>
      <c r="BI37" t="e">
        <v>#N/A</v>
      </c>
      <c r="BJ37">
        <v>1</v>
      </c>
      <c r="BK37">
        <f ca="1"/>
        <v>3</v>
      </c>
      <c r="BL37" t="e">
        <f ca="1"/>
        <v>#N/A</v>
      </c>
      <c r="BM37" t="e">
        <f ca="1"/>
        <v>#N/A</v>
      </c>
      <c r="BN37" t="e">
        <f ca="1"/>
        <v>#N/A</v>
      </c>
      <c r="BO37">
        <v>-38.401785714285722</v>
      </c>
      <c r="BP37">
        <v>112.04172391405271</v>
      </c>
      <c r="BQ37">
        <v>-38.401785714285722</v>
      </c>
      <c r="BR37">
        <v>112.04172391405271</v>
      </c>
      <c r="BS37">
        <v>-58.401785714285722</v>
      </c>
      <c r="BT37">
        <v>87.04172391405271</v>
      </c>
    </row>
    <row r="38" spans="2:72" x14ac:dyDescent="0.4"/>
    <row r="39" spans="2:72" x14ac:dyDescent="0.4"/>
    <row r="40" spans="2:72" x14ac:dyDescent="0.4"/>
    <row r="41" spans="2:72" x14ac:dyDescent="0.4"/>
    <row r="42" spans="2:72" x14ac:dyDescent="0.4"/>
    <row r="43" spans="2:72" x14ac:dyDescent="0.4"/>
    <row r="44" spans="2:72" x14ac:dyDescent="0.4"/>
    <row r="45" spans="2:72" x14ac:dyDescent="0.4">
      <c r="AI45" s="12"/>
    </row>
    <row r="46" spans="2:72" x14ac:dyDescent="0.4"/>
    <row r="47" spans="2:72" x14ac:dyDescent="0.4"/>
    <row r="48" spans="2:72"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sheetData>
  <phoneticPr fontId="18" type="noConversion"/>
  <dataValidations count="1">
    <dataValidation type="whole" allowBlank="1" showInputMessage="1" showErrorMessage="1" sqref="BT5" xr:uid="{4FAF4AB3-E60F-4688-B429-915060346972}">
      <formula1>4</formula1>
      <formula2>30</formula2>
    </dataValidation>
  </dataValidations>
  <hyperlinks>
    <hyperlink ref="C4" r:id="rId1" xr:uid="{00000000-0004-0000-0300-000002000000}"/>
  </hyperlinks>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pinner 1">
              <controlPr defaultSize="0" autoPict="0">
                <anchor moveWithCells="1" sizeWithCells="1">
                  <from>
                    <xdr:col>72</xdr:col>
                    <xdr:colOff>60960</xdr:colOff>
                    <xdr:row>4</xdr:row>
                    <xdr:rowOff>53340</xdr:rowOff>
                  </from>
                  <to>
                    <xdr:col>72</xdr:col>
                    <xdr:colOff>266700</xdr:colOff>
                    <xdr:row>6</xdr:row>
                    <xdr:rowOff>83820</xdr:rowOff>
                  </to>
                </anchor>
              </controlPr>
            </control>
          </mc:Choice>
        </mc:AlternateContent>
      </controls>
    </mc:Choice>
  </mc:AlternateContent>
  <tableParts count="1">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5961F-FB31-42ED-8C9D-A9FCB93A3908}">
  <dimension ref="A1:L34"/>
  <sheetViews>
    <sheetView showGridLines="0" tabSelected="1" zoomScale="80" zoomScaleNormal="80" workbookViewId="0"/>
  </sheetViews>
  <sheetFormatPr defaultColWidth="0" defaultRowHeight="14.4" customHeight="1" zeroHeight="1" x14ac:dyDescent="0.55000000000000004"/>
  <cols>
    <col min="1" max="2" width="14.85546875" style="3" customWidth="1"/>
    <col min="3" max="3" width="8.7109375" style="3" customWidth="1"/>
    <col min="4" max="12" width="14.85546875" style="3" customWidth="1"/>
    <col min="13" max="16384" width="14.85546875" style="3"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4" t="s">
        <v>19</v>
      </c>
      <c r="G29" s="5" t="s">
        <v>20</v>
      </c>
    </row>
    <row r="30" spans="6:7" x14ac:dyDescent="0.55000000000000004">
      <c r="F30" s="4"/>
      <c r="G30" s="5"/>
    </row>
    <row r="31" spans="6:7" x14ac:dyDescent="0.55000000000000004">
      <c r="F31" s="4"/>
      <c r="G31" s="6"/>
    </row>
    <row r="32" spans="6:7" x14ac:dyDescent="0.55000000000000004">
      <c r="F32" s="4"/>
      <c r="G32" s="7"/>
    </row>
    <row r="33" spans="6:7" x14ac:dyDescent="0.55000000000000004">
      <c r="F33" s="4"/>
      <c r="G33" s="8"/>
    </row>
    <row r="34" spans="6:7" x14ac:dyDescent="0.55000000000000004"/>
  </sheetData>
  <hyperlinks>
    <hyperlink ref="G29" r:id="rId1" display="https://www.linkedin.com/in/ca-bc" xr:uid="{52BD1CF3-1581-47C3-8C19-3787C1D5E599}"/>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Barboza</cp:lastModifiedBy>
  <dcterms:created xsi:type="dcterms:W3CDTF">2021-01-16T14:04:57Z</dcterms:created>
  <dcterms:modified xsi:type="dcterms:W3CDTF">2023-01-22T21:31:55Z</dcterms:modified>
</cp:coreProperties>
</file>