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B1B9FA4A-CF27-4488-B889-74B8674D60AB}" xr6:coauthVersionLast="47" xr6:coauthVersionMax="47" xr10:uidLastSave="{00000000-0000-0000-0000-000000000000}"/>
  <bookViews>
    <workbookView xWindow="-96" yWindow="-96" windowWidth="23232" windowHeight="13872" activeTab="1" xr2:uid="{46410BD5-5313-489C-89A5-F34655E2A33D}"/>
  </bookViews>
  <sheets>
    <sheet name="example" sheetId="1" r:id="rId1"/>
    <sheet name="thank you!" sheetId="2" r:id="rId2"/>
  </sheets>
  <definedNames>
    <definedName name="_02_detail_slicer">#N/A</definedName>
    <definedName name="_03_continent_slicer">#N/A</definedName>
    <definedName name="_04_region_slicer">#N/A</definedName>
    <definedName name="_05_countries">_xlfn.ANCHORARRAY(example!$Y$12)</definedName>
    <definedName name="_06_prisioners">_xlfn.ANCHORARRAY(example!$U$12)</definedName>
    <definedName name="_07_accum_pct">_xlfn.ANCHORARRAY(example!$X$12)</definedName>
    <definedName name="_08_ranking">_xlfn.ANCHORARRAY(example!$V$12)</definedName>
    <definedName name="_09_ref_point">_xlfn.ANCHORARRAY(example!$Z$12)</definedName>
    <definedName name="_10_datalabels">_xlfn.ANCHORARRAY(example!$Z$12)</definedName>
    <definedName name="_11_cutoff">_xlfn.ANCHORARRAY(example!$AA$12)</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 l="1" a="1"/>
  <c r="J12" i="1" s="1"/>
  <c r="AA11" i="1"/>
  <c r="K38" i="1" l="1"/>
  <c r="J38" i="1"/>
  <c r="I38" i="1"/>
  <c r="J63" i="1" l="1"/>
  <c r="N8" i="1"/>
  <c r="M12" i="1" s="1" a="1"/>
  <c r="M12" i="1" s="1"/>
  <c r="F4" i="1" l="1"/>
  <c r="N12" i="1" l="1" a="1"/>
  <c r="N12" i="1" s="1"/>
  <c r="O12" i="1" s="1" a="1"/>
  <c r="O12" i="1" s="1"/>
  <c r="P12" i="1" l="1" a="1"/>
  <c r="P12" i="1" s="1"/>
  <c r="Q12" i="1" l="1" a="1"/>
  <c r="Q12" i="1" s="1"/>
  <c r="R12" i="1" a="1"/>
  <c r="R12" i="1" s="1"/>
  <c r="S12" i="1" l="1" a="1"/>
  <c r="S12" i="1" s="1"/>
  <c r="X12" i="1" s="1" a="1"/>
  <c r="X12" i="1" s="1"/>
  <c r="J65" i="1" s="1"/>
  <c r="W12" i="1" a="1"/>
  <c r="W12" i="1" s="1"/>
  <c r="T12" i="1" a="1"/>
  <c r="T12" i="1" s="1"/>
  <c r="U12" i="1" a="1"/>
  <c r="U12" i="1" s="1"/>
  <c r="AA12" i="1" l="1" a="1"/>
  <c r="AA12" i="1" s="1"/>
  <c r="V12" i="1" a="1"/>
  <c r="V12" i="1" s="1"/>
  <c r="K63" i="1" s="1"/>
  <c r="Z12" i="1" a="1"/>
  <c r="Z12" i="1" s="1"/>
  <c r="Y12" i="1" a="1"/>
  <c r="Y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<sst xmlns="http://schemas.openxmlformats.org/spreadsheetml/2006/main" count="911" uniqueCount="303">
  <si>
    <t>https://www.linkedin.com/in/merod/</t>
  </si>
  <si>
    <t>LinkedIn:</t>
  </si>
  <si>
    <t>country</t>
  </si>
  <si>
    <t>region</t>
  </si>
  <si>
    <t>continent</t>
  </si>
  <si>
    <t>prisoners</t>
  </si>
  <si>
    <t>Afghanistan</t>
  </si>
  <si>
    <t>Southern Asia</t>
  </si>
  <si>
    <t>Asia</t>
  </si>
  <si>
    <t>Albania</t>
  </si>
  <si>
    <t>Eastern Europe</t>
  </si>
  <si>
    <t>Europe</t>
  </si>
  <si>
    <t>Algeria</t>
  </si>
  <si>
    <t>Northern Africa</t>
  </si>
  <si>
    <t>Africa</t>
  </si>
  <si>
    <t>Andorra</t>
  </si>
  <si>
    <t>Western Europe</t>
  </si>
  <si>
    <t>Angola</t>
  </si>
  <si>
    <t>Middle Africa</t>
  </si>
  <si>
    <t>Antigua and Barbuda</t>
  </si>
  <si>
    <t>North America</t>
  </si>
  <si>
    <t>Americas</t>
  </si>
  <si>
    <t>Argentina</t>
  </si>
  <si>
    <t>South America</t>
  </si>
  <si>
    <t>Armenia</t>
  </si>
  <si>
    <t>Western Asia</t>
  </si>
  <si>
    <t>Aruba (Netherlands)</t>
  </si>
  <si>
    <t>Aruba</t>
  </si>
  <si>
    <t>Caribbean</t>
  </si>
  <si>
    <t>Australia</t>
  </si>
  <si>
    <t>Oceania</t>
  </si>
  <si>
    <t>Austria</t>
  </si>
  <si>
    <t>Azerbaijan</t>
  </si>
  <si>
    <t>Bahrain</t>
  </si>
  <si>
    <t>Bangladesh</t>
  </si>
  <si>
    <t>Barbados</t>
  </si>
  <si>
    <t>Belarus</t>
  </si>
  <si>
    <t>Belgium</t>
  </si>
  <si>
    <t>Belize</t>
  </si>
  <si>
    <t>Central America</t>
  </si>
  <si>
    <t>Benin</t>
  </si>
  <si>
    <t>Western Africa</t>
  </si>
  <si>
    <t>Bhutan</t>
  </si>
  <si>
    <t>Bolivia</t>
  </si>
  <si>
    <t>Bosnia and Herzegovina: Federation</t>
  </si>
  <si>
    <t>Bosnia and Herzegovina</t>
  </si>
  <si>
    <t>Bosnia and Herzegovina: Republika Srpska</t>
  </si>
  <si>
    <t>Botswana</t>
  </si>
  <si>
    <t>Southern Africa</t>
  </si>
  <si>
    <t>Brazil</t>
  </si>
  <si>
    <t>Brunei Darussalam</t>
  </si>
  <si>
    <t>South-Eastern Asia</t>
  </si>
  <si>
    <t>Bulgaria</t>
  </si>
  <si>
    <t>Burkina Faso</t>
  </si>
  <si>
    <t>Burundi</t>
  </si>
  <si>
    <t>Eastern Africa</t>
  </si>
  <si>
    <t>Cambodia</t>
  </si>
  <si>
    <t>Cameroon</t>
  </si>
  <si>
    <t>Canada</t>
  </si>
  <si>
    <t>Cape Verde (Cabo Verde)</t>
  </si>
  <si>
    <t>Cape Verde</t>
  </si>
  <si>
    <t>Cayman Islands (United Kingdom)</t>
  </si>
  <si>
    <t>Cayman Islands</t>
  </si>
  <si>
    <t>Central African Republic</t>
  </si>
  <si>
    <t>Chad</t>
  </si>
  <si>
    <t>Chile</t>
  </si>
  <si>
    <t>China</t>
  </si>
  <si>
    <t>Eastern Asia</t>
  </si>
  <si>
    <t>Hong Kong (China)</t>
  </si>
  <si>
    <t>Macau (China)</t>
  </si>
  <si>
    <t>Colombia</t>
  </si>
  <si>
    <t>Comoros</t>
  </si>
  <si>
    <t>Democratic Republic of Congo</t>
  </si>
  <si>
    <t>Congo (DRC)</t>
  </si>
  <si>
    <t>Congo (Republic of)</t>
  </si>
  <si>
    <t>Congo (Republic)</t>
  </si>
  <si>
    <t>Costa Rica</t>
  </si>
  <si>
    <t>Croatia</t>
  </si>
  <si>
    <t>Cuba</t>
  </si>
  <si>
    <t>Curaçao (Netherlands)</t>
  </si>
  <si>
    <t>Curacao</t>
  </si>
  <si>
    <t>Cyprus (Republic of)</t>
  </si>
  <si>
    <t>Cyprus</t>
  </si>
  <si>
    <t>Czech Republic</t>
  </si>
  <si>
    <t>Denmark</t>
  </si>
  <si>
    <t>Djibouti</t>
  </si>
  <si>
    <t>Dominican Republic</t>
  </si>
  <si>
    <t>Ecuador</t>
  </si>
  <si>
    <t>Egypt</t>
  </si>
  <si>
    <t>El Salvador</t>
  </si>
  <si>
    <t>Equatorial Guinea</t>
  </si>
  <si>
    <t>Estonia</t>
  </si>
  <si>
    <t>Ethiopia</t>
  </si>
  <si>
    <t>Faeroe Islands (Denmark)</t>
  </si>
  <si>
    <t>Faroe Islands</t>
  </si>
  <si>
    <t>Fiji</t>
  </si>
  <si>
    <t>Finland</t>
  </si>
  <si>
    <t>France</t>
  </si>
  <si>
    <t>French Polynesia (France)</t>
  </si>
  <si>
    <t>New Caledonia (France)</t>
  </si>
  <si>
    <t>French Guiana/Guyane (France)</t>
  </si>
  <si>
    <t>French Guiana</t>
  </si>
  <si>
    <t>Gabon</t>
  </si>
  <si>
    <t>Gambia</t>
  </si>
  <si>
    <t>Georgia</t>
  </si>
  <si>
    <t>Germany</t>
  </si>
  <si>
    <t>Ghana</t>
  </si>
  <si>
    <t>Gibraltar (United Kingdom)</t>
  </si>
  <si>
    <t>Gibraltar</t>
  </si>
  <si>
    <t>Greece</t>
  </si>
  <si>
    <t>Greenland (Denmark)</t>
  </si>
  <si>
    <t>Greenland</t>
  </si>
  <si>
    <t>Grenada</t>
  </si>
  <si>
    <t>Guadeloupe (France)</t>
  </si>
  <si>
    <t>Guadeloupe</t>
  </si>
  <si>
    <t>Guam (USA)</t>
  </si>
  <si>
    <t>Guam</t>
  </si>
  <si>
    <t>Guatemala</t>
  </si>
  <si>
    <t>Guernsey (United Kingdom)</t>
  </si>
  <si>
    <t>Guernsey</t>
  </si>
  <si>
    <t>Guinea (Republic of)</t>
  </si>
  <si>
    <t>Guinea</t>
  </si>
  <si>
    <t>Guyana</t>
  </si>
  <si>
    <t>Haiti</t>
  </si>
  <si>
    <t>Honduras</t>
  </si>
  <si>
    <t>Hungary</t>
  </si>
  <si>
    <t>Iceland</t>
  </si>
  <si>
    <t>India</t>
  </si>
  <si>
    <t>Indonesia</t>
  </si>
  <si>
    <t>Iran</t>
  </si>
  <si>
    <t>Iraq</t>
  </si>
  <si>
    <t>Ireland, Republic of</t>
  </si>
  <si>
    <t>Ireland</t>
  </si>
  <si>
    <t>Israel</t>
  </si>
  <si>
    <t>Italy</t>
  </si>
  <si>
    <t>Cote d'Ivoire</t>
  </si>
  <si>
    <t>Ivory Coast</t>
  </si>
  <si>
    <t>Jamaica</t>
  </si>
  <si>
    <t>Japan</t>
  </si>
  <si>
    <t>Jordan</t>
  </si>
  <si>
    <t>Kazakhstan</t>
  </si>
  <si>
    <t>Central Asia</t>
  </si>
  <si>
    <t>Kenya</t>
  </si>
  <si>
    <t>Kosovo/Kosova</t>
  </si>
  <si>
    <t>Kosovo</t>
  </si>
  <si>
    <t>Kuwait</t>
  </si>
  <si>
    <t>Kyrgyzstan</t>
  </si>
  <si>
    <t>Laos</t>
  </si>
  <si>
    <t>Latvia</t>
  </si>
  <si>
    <t>Lebanon</t>
  </si>
  <si>
    <t>Lesotho</t>
  </si>
  <si>
    <t>Liberia</t>
  </si>
  <si>
    <t>Libya</t>
  </si>
  <si>
    <t>Liechtenstein</t>
  </si>
  <si>
    <t>Lithuania</t>
  </si>
  <si>
    <t>Luxembourg</t>
  </si>
  <si>
    <t>North Macedonia</t>
  </si>
  <si>
    <t>Macedonia</t>
  </si>
  <si>
    <t>Madagascar</t>
  </si>
  <si>
    <t>Malawi</t>
  </si>
  <si>
    <t>Malaysia</t>
  </si>
  <si>
    <t>Maldives</t>
  </si>
  <si>
    <t>Mali</t>
  </si>
  <si>
    <t>Malta</t>
  </si>
  <si>
    <t>Marshall Islands</t>
  </si>
  <si>
    <t>Martinique (France)</t>
  </si>
  <si>
    <t>Martinique</t>
  </si>
  <si>
    <t>Mauritania</t>
  </si>
  <si>
    <t>Mauritius</t>
  </si>
  <si>
    <t>Mayotte (France)</t>
  </si>
  <si>
    <t>Mayotte</t>
  </si>
  <si>
    <t>Mexico</t>
  </si>
  <si>
    <t>Micronesia, Federated States of</t>
  </si>
  <si>
    <t>Micronesia</t>
  </si>
  <si>
    <t>Moldova (Republic of)</t>
  </si>
  <si>
    <t>Moldova</t>
  </si>
  <si>
    <t>Monaco</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</si>
  <si>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</si>
  <si>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</si>
  <si>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</si>
  <si>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</si>
  <si>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</si>
  <si>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</si>
  <si>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</si>
  <si>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</si>
  <si>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</si>
  <si>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</si>
  <si>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</si>
  <si>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</si>
  <si>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</si>
  <si>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</si>
  <si>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</si>
  <si>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</si>
  <si>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</si>
  <si>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</si>
  <si>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</si>
  <si>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</si>
  <si>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</si>
  <si>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</si>
  <si>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</si>
  <si>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Reunion (France)</t>
  </si>
  <si>
    <t>Reunion</t>
  </si>
  <si>
    <t>Romania</t>
  </si>
  <si>
    <t>Russian Federation</t>
  </si>
  <si>
    <t>Russia</t>
  </si>
  <si>
    <t>Rwanda</t>
  </si>
  <si>
    <t>St. Lucia</t>
  </si>
  <si>
    <t>Saint Lucia</t>
  </si>
  <si>
    <t>St. Vincent and the Grenadines</t>
  </si>
  <si>
    <t>Saint Vincent and the Grenadines</t>
  </si>
  <si>
    <t>Samoa</t>
  </si>
  <si>
    <t>San Marino</t>
  </si>
  <si>
    <t>Saudi Arabia</t>
  </si>
  <si>
    <t>Senegal</t>
  </si>
  <si>
    <t>Serbia</t>
  </si>
  <si>
    <t>Seychelles</t>
  </si>
  <si>
    <t>Sierra Leone</t>
  </si>
  <si>
    <t>Singapore</t>
  </si>
  <si>
    <t>Slovakia</t>
  </si>
  <si>
    <t>Slovenia</t>
  </si>
  <si>
    <t>Solomon Islands</t>
  </si>
  <si>
    <t>South Africa</t>
  </si>
  <si>
    <t>Republic of (South) Korea</t>
  </si>
  <si>
    <t>South Korea</t>
  </si>
  <si>
    <t>South Sudan</t>
  </si>
  <si>
    <t>Spain</t>
  </si>
  <si>
    <t>Sri Lanka</t>
  </si>
  <si>
    <t>Sudan</t>
  </si>
  <si>
    <t>Suriname</t>
  </si>
  <si>
    <t>Swaziland/eSwatini</t>
  </si>
  <si>
    <t>Sweden</t>
  </si>
  <si>
    <t>Switzerland</t>
  </si>
  <si>
    <t>Syria</t>
  </si>
  <si>
    <t>Taiwan</t>
  </si>
  <si>
    <t>Tajikistan</t>
  </si>
  <si>
    <t>Tanzania</t>
  </si>
  <si>
    <t>Thailand</t>
  </si>
  <si>
    <t>Bahamas</t>
  </si>
  <si>
    <t>The Bahamas</t>
  </si>
  <si>
    <t>Timor-Leste (formerly East Timor)</t>
  </si>
  <si>
    <t>Timor-Leste</t>
  </si>
  <si>
    <t>Togo</t>
  </si>
  <si>
    <t>Trinidad and Tobago</t>
  </si>
  <si>
    <t>Tunisia</t>
  </si>
  <si>
    <t>Turkey</t>
  </si>
  <si>
    <t>Turkmenistan</t>
  </si>
  <si>
    <t>Uganda</t>
  </si>
  <si>
    <t>Ukraine</t>
  </si>
  <si>
    <t>United Arab Emirates</t>
  </si>
  <si>
    <t>United Kingdom: England &amp; Wales</t>
  </si>
  <si>
    <t>United Kingdom</t>
  </si>
  <si>
    <t>United Kingdom: Scotland</t>
  </si>
  <si>
    <t>United Kingdom: Northern Ireland</t>
  </si>
  <si>
    <t>Bermuda (United Kingdom)</t>
  </si>
  <si>
    <t>Virgin Islands (United Kingdom)</t>
  </si>
  <si>
    <t>Jersey (United Kingdom)</t>
  </si>
  <si>
    <t>Isle of Man (United Kingdom)</t>
  </si>
  <si>
    <t>Anguilla (United Kingdom)</t>
  </si>
  <si>
    <t>United States</t>
  </si>
  <si>
    <t>Puerto Rico (USA)</t>
  </si>
  <si>
    <t>Virgin Islands (USA)</t>
  </si>
  <si>
    <t>Uruguay</t>
  </si>
  <si>
    <t>Uzbekistan</t>
  </si>
  <si>
    <t>Vanuatu</t>
  </si>
  <si>
    <t>Venezuela</t>
  </si>
  <si>
    <t>Vietnam</t>
  </si>
  <si>
    <t>Yemen</t>
  </si>
  <si>
    <t>Zambia</t>
  </si>
  <si>
    <t>Zimbabwe</t>
  </si>
  <si>
    <t>https://www.prisonstudies.org/highest-to-lowest/prison-population-total?field_region_taxonomy_tid=All</t>
  </si>
  <si>
    <t/>
  </si>
  <si>
    <t>data source:</t>
  </si>
  <si>
    <t>country_group</t>
  </si>
  <si>
    <t>Total prisioners:</t>
  </si>
  <si>
    <t>detail</t>
  </si>
  <si>
    <t>1. continent</t>
  </si>
  <si>
    <t>2. region</t>
  </si>
  <si>
    <t>3. country</t>
  </si>
  <si>
    <t>option chosen:</t>
  </si>
  <si>
    <t>continent:</t>
  </si>
  <si>
    <t>region:</t>
  </si>
  <si>
    <t>detail:</t>
  </si>
  <si>
    <t>country_1</t>
  </si>
  <si>
    <t>country_2</t>
  </si>
  <si>
    <t>prisioners_1</t>
  </si>
  <si>
    <t>prisioners_2</t>
  </si>
  <si>
    <t>country_3</t>
  </si>
  <si>
    <t>rank_1</t>
  </si>
  <si>
    <t>rank_2</t>
  </si>
  <si>
    <t>share_1</t>
  </si>
  <si>
    <t>share_2</t>
  </si>
  <si>
    <t>accum_1</t>
  </si>
  <si>
    <t>x</t>
  </si>
  <si>
    <t>y</t>
  </si>
  <si>
    <t>ref_line1</t>
  </si>
  <si>
    <t>data labels</t>
  </si>
  <si>
    <t>* ordered arrays</t>
  </si>
  <si>
    <t>* share % calculations</t>
  </si>
  <si>
    <t>* initial arrays</t>
  </si>
  <si>
    <t>key fx:</t>
  </si>
  <si>
    <t>Total # of prisioners</t>
  </si>
  <si>
    <t>Cumulative % percentage total</t>
  </si>
  <si>
    <t>chart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</si>
</sst>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8"/>
      <color theme="1"/>
      <name val="Calibri"/>
      <family val="2"/>
      <scheme val="minor"/>
    </font>
    <font>
      <b/>
      <sz val="8"/>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
      <sz val="6"/>
      <color theme="1"/>
      <name val="Calibri"/>
      <family val="2"/>
      <scheme val="minor"/>
    </font>
    <font>
      <i/>
      <sz val="8"/>
      <color theme="1"/>
      <name val="Calibri"/>
      <family val="2"/>
      <scheme val="minor"/>
    </font>
    <font>
      <b/>
      <sz val="8"/>
      <color theme="5"/>
      <name val="Calibri"/>
      <family val="2"/>
      <scheme val="minor"/>
    </font>
    <font>
      <b/>
      <sz val="8"/>
      <color theme="1" tint="0.34998626667073579"/>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9">
    <border>
      <left/>
      <right/>
      <top/>
      <bottom/>
      <diagonal/>
    </border>
    <border>
      <left/>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s>
  <cellStyleXfs count="8">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6" fillId="0" borderId="0"/>
    <xf numFmtId="0" fontId="2" fillId="0" borderId="0"/>
    <xf numFmtId="0" fontId="7" fillId="0" borderId="0"/>
  </cellStyleXfs>
  <cellXfs count="29">
    <xf numFmtId="0" fontId="0" fillId="0" borderId="0" xfId="0"/>
    <xf numFmtId="0" fontId="2" fillId="0" borderId="0" xfId="1"/>
    <xf numFmtId="0" fontId="2" fillId="0" borderId="0" xfId="1" quotePrefix="1"/>
    <xf numFmtId="0" fontId="2" fillId="0" borderId="0" xfId="1" applyAlignment="1">
      <alignment horizontal="right"/>
    </xf>
    <xf numFmtId="0" fontId="3" fillId="0" borderId="0" xfId="2"/>
    <xf numFmtId="0" fontId="4" fillId="0" borderId="0" xfId="3"/>
    <xf numFmtId="0" fontId="5" fillId="0" borderId="0" xfId="2" applyFont="1"/>
    <xf numFmtId="0" fontId="0" fillId="0" borderId="0" xfId="0" quotePrefix="1"/>
    <xf numFmtId="0" fontId="4" fillId="0" borderId="0" xfId="4"/>
    <xf numFmtId="0" fontId="0" fillId="0" borderId="0" xfId="0" applyAlignment="1">
      <alignment horizontal="right"/>
    </xf>
    <xf numFmtId="0" fontId="0" fillId="0" borderId="0" xfId="0" applyAlignment="1">
      <alignment horizontal="center"/>
    </xf>
    <xf numFmtId="3" fontId="1" fillId="2" borderId="0" xfId="0" applyNumberFormat="1" applyFont="1" applyFill="1"/>
    <xf numFmtId="0" fontId="0" fillId="0" borderId="0" xfId="0" pivotButton="1"/>
    <xf numFmtId="0" fontId="8" fillId="0" borderId="0" xfId="0" applyFont="1"/>
    <xf numFmtId="0" fontId="1" fillId="3" borderId="0" xfId="0" applyFont="1" applyFill="1" applyAlignment="1">
      <alignment horizontal="center"/>
    </xf>
    <xf numFmtId="0" fontId="8" fillId="2" borderId="2" xfId="0" applyFont="1" applyFill="1" applyBorder="1" applyAlignment="1">
      <alignment horizontal="centerContinuous"/>
    </xf>
    <xf numFmtId="0" fontId="8" fillId="2" borderId="3" xfId="0" applyFont="1" applyFill="1" applyBorder="1" applyAlignment="1">
      <alignment horizontal="centerContinuous"/>
    </xf>
    <xf numFmtId="0" fontId="0" fillId="2" borderId="4" xfId="0" applyFill="1" applyBorder="1"/>
    <xf numFmtId="0" fontId="0" fillId="2" borderId="5" xfId="0" applyFill="1" applyBorder="1" applyAlignment="1">
      <alignment horizontal="right"/>
    </xf>
    <xf numFmtId="0" fontId="8" fillId="2" borderId="1" xfId="0" applyFont="1" applyFill="1" applyBorder="1" applyAlignment="1">
      <alignment horizontal="centerContinuous"/>
    </xf>
    <xf numFmtId="0" fontId="0" fillId="2" borderId="4" xfId="0" applyFill="1" applyBorder="1" applyAlignment="1">
      <alignment horizontal="right"/>
    </xf>
    <xf numFmtId="0" fontId="0" fillId="2" borderId="6" xfId="0" applyFill="1" applyBorder="1" applyAlignment="1">
      <alignment horizontal="right"/>
    </xf>
    <xf numFmtId="0" fontId="0" fillId="0" borderId="2" xfId="0" applyBorder="1"/>
    <xf numFmtId="0" fontId="0" fillId="0" borderId="3" xfId="0" applyBorder="1"/>
    <xf numFmtId="0" fontId="0" fillId="0" borderId="7" xfId="0" applyBorder="1"/>
    <xf numFmtId="0" fontId="0" fillId="0" borderId="8" xfId="0" applyBorder="1"/>
    <xf numFmtId="0" fontId="0" fillId="0" borderId="1" xfId="0" applyBorder="1"/>
    <xf numFmtId="0" fontId="9" fillId="0" borderId="0" xfId="0" applyFont="1" applyAlignment="1">
      <alignment horizontal="center"/>
    </xf>
    <xf numFmtId="0" fontId="10" fillId="3" borderId="0" xfId="0" applyFont="1" applyFill="1"/>
  </cellXfs>
  <cellStyles count="8">
    <cellStyle name="Hipervínculo 2" xfId="2" xr:uid="{1347DB20-2648-4738-8721-20CC20D7D8D9}"/>
    <cellStyle name="Hyperlink" xfId="4" builtinId="8"/>
    <cellStyle name="Hyperlink 2" xfId="3" xr:uid="{76110CA0-C3D8-4FC2-94CF-82C500605E63}"/>
    <cellStyle name="Normal" xfId="0" builtinId="0"/>
    <cellStyle name="Normal 2 2" xfId="1" xr:uid="{637892B9-C970-429B-BC2D-7E21E6C4D201}"/>
    <cellStyle name="Normal 2 3" xfId="7" xr:uid="{C9E6A0EF-D9AA-4837-AD60-FC9A72BC92C2}"/>
    <cellStyle name="Normal 3" xfId="6" xr:uid="{D0852006-F592-4715-A0D0-C681D5146855}"/>
    <cellStyle name="Normal 3 2" xfId="5" xr:uid="{874D7DC9-1AE8-4151-9718-8CEA441E6ABE}"/>
  </cellStyles>
  <dxfs count="2">
    <dxf>
      <font>
        <b/>
        <color theme="1"/>
      </font>
      <border>
        <bottom style="thin">
          <color theme="6"/>
        </bottom>
        <vertical/>
        <horizontal/>
      </border>
    </dxf>
    <dxf>
      <font>
        <sz val="7"/>
        <color theme="1" tint="0.24994659260841701"/>
      </font>
      <border diagonalUp="0" diagonalDown="0">
        <left/>
        <right/>
        <top/>
        <bottom/>
        <vertical/>
        <horizontal/>
      </border>
    </dxf>
  </dxfs>
  <tableStyles count="1" defaultTableStyle="TableStyleMedium2" defaultPivotStyle="PivotStyleLight16">
    <tableStyle name="xlorla" pivot="0" table="0" count="10" xr9:uid="{BF91A754-3CEB-4B71-8F73-7650524B2786}">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example!$U$11</c:f>
              <c:strCache>
                <c:ptCount val="1"/>
                <c:pt idx="0">
                  <c:v>Total # of prisioners</c:v>
                </c:pt>
              </c:strCache>
            </c:strRef>
          </c:tx>
          <c:spPr>
            <a:solidFill>
              <a:schemeClr val="bg1">
                <a:lumMod val="85000"/>
              </a:schemeClr>
            </a:solidFill>
            <a:ln>
              <a:solidFill>
                <a:schemeClr val="tx1">
                  <a:lumMod val="50000"/>
                  <a:lumOff val="50000"/>
                </a:schemeClr>
              </a:solidFill>
            </a:ln>
            <a:effectLst/>
          </c:spPr>
          <c:invertIfNegative val="0"/>
          <c:dLbls>
            <c:dLbl>
              <c:idx val="0"/>
              <c:tx>
                <c:rich>
                  <a:bodyPr/>
                  <a:lstStyle/>
                  <a:p>
                    <a:fld id="{017CD398-9680-4279-9B99-06869E662CE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64D-477E-B1B8-6170736328ED}"/>
                </c:ext>
              </c:extLst>
            </c:dLbl>
            <c:dLbl>
              <c:idx val="1"/>
              <c:tx>
                <c:rich>
                  <a:bodyPr/>
                  <a:lstStyle/>
                  <a:p>
                    <a:fld id="{F4A1005E-C7CE-4BD5-9058-7F0D95B75E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64D-477E-B1B8-6170736328ED}"/>
                </c:ext>
              </c:extLst>
            </c:dLbl>
            <c:dLbl>
              <c:idx val="2"/>
              <c:tx>
                <c:rich>
                  <a:bodyPr/>
                  <a:lstStyle/>
                  <a:p>
                    <a:fld id="{8E556886-A0B9-49C6-9E1B-893AE2212F1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64D-477E-B1B8-6170736328ED}"/>
                </c:ext>
              </c:extLst>
            </c:dLbl>
            <c:dLbl>
              <c:idx val="3"/>
              <c:tx>
                <c:rich>
                  <a:bodyPr/>
                  <a:lstStyle/>
                  <a:p>
                    <a:fld id="{A8E99C9C-1404-4951-9993-EC2E226EF24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64D-477E-B1B8-6170736328ED}"/>
                </c:ext>
              </c:extLst>
            </c:dLbl>
            <c:dLbl>
              <c:idx val="4"/>
              <c:tx>
                <c:rich>
                  <a:bodyPr/>
                  <a:lstStyle/>
                  <a:p>
                    <a:fld id="{92DB66B3-C241-424F-A287-581FEF6C6B9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64D-477E-B1B8-6170736328ED}"/>
                </c:ext>
              </c:extLst>
            </c:dLbl>
            <c:dLbl>
              <c:idx val="5"/>
              <c:tx>
                <c:rich>
                  <a:bodyPr/>
                  <a:lstStyle/>
                  <a:p>
                    <a:fld id="{D3DE571A-2AAC-43D2-B6A3-18D4A9ACF6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64D-477E-B1B8-6170736328ED}"/>
                </c:ext>
              </c:extLst>
            </c:dLbl>
            <c:dLbl>
              <c:idx val="6"/>
              <c:tx>
                <c:rich>
                  <a:bodyPr/>
                  <a:lstStyle/>
                  <a:p>
                    <a:fld id="{89E910C9-0CD6-4A21-90F3-B325DE8F674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64D-477E-B1B8-6170736328ED}"/>
                </c:ext>
              </c:extLst>
            </c:dLbl>
            <c:dLbl>
              <c:idx val="7"/>
              <c:tx>
                <c:rich>
                  <a:bodyPr/>
                  <a:lstStyle/>
                  <a:p>
                    <a:fld id="{4FF93540-E19E-4AEB-8D71-F4F8F1359ED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64D-477E-B1B8-6170736328ED}"/>
                </c:ext>
              </c:extLst>
            </c:dLbl>
            <c:dLbl>
              <c:idx val="8"/>
              <c:tx>
                <c:rich>
                  <a:bodyPr/>
                  <a:lstStyle/>
                  <a:p>
                    <a:fld id="{3FCCB036-908A-4517-8B76-5E986D6769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64D-477E-B1B8-6170736328ED}"/>
                </c:ext>
              </c:extLst>
            </c:dLbl>
            <c:dLbl>
              <c:idx val="9"/>
              <c:tx>
                <c:rich>
                  <a:bodyPr/>
                  <a:lstStyle/>
                  <a:p>
                    <a:fld id="{CC57F7A3-35F2-4806-A099-CCBDD840F8F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64D-477E-B1B8-6170736328ED}"/>
                </c:ext>
              </c:extLst>
            </c:dLbl>
            <c:dLbl>
              <c:idx val="10"/>
              <c:tx>
                <c:rich>
                  <a:bodyPr/>
                  <a:lstStyle/>
                  <a:p>
                    <a:fld id="{E4F8530E-C7A4-4EF6-9FEE-09D8101589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64D-477E-B1B8-6170736328ED}"/>
                </c:ext>
              </c:extLst>
            </c:dLbl>
            <c:dLbl>
              <c:idx val="11"/>
              <c:tx>
                <c:rich>
                  <a:bodyPr/>
                  <a:lstStyle/>
                  <a:p>
                    <a:fld id="{FEA40921-4DA5-4941-AE1E-4033A81256D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664D-477E-B1B8-6170736328ED}"/>
                </c:ext>
              </c:extLst>
            </c:dLbl>
            <c:dLbl>
              <c:idx val="12"/>
              <c:tx>
                <c:rich>
                  <a:bodyPr/>
                  <a:lstStyle/>
                  <a:p>
                    <a:fld id="{18491183-CCC8-4C8C-AAFE-9F195A1C8F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664D-477E-B1B8-6170736328ED}"/>
                </c:ext>
              </c:extLst>
            </c:dLbl>
            <c:dLbl>
              <c:idx val="13"/>
              <c:tx>
                <c:rich>
                  <a:bodyPr/>
                  <a:lstStyle/>
                  <a:p>
                    <a:fld id="{17921D5B-A202-4DFD-BA8C-FD9C66F1C21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664D-477E-B1B8-6170736328ED}"/>
                </c:ext>
              </c:extLst>
            </c:dLbl>
            <c:dLbl>
              <c:idx val="14"/>
              <c:tx>
                <c:rich>
                  <a:bodyPr/>
                  <a:lstStyle/>
                  <a:p>
                    <a:fld id="{7B92E7C2-51CE-4670-9D8A-3FF1292174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664D-477E-B1B8-6170736328ED}"/>
                </c:ext>
              </c:extLst>
            </c:dLbl>
            <c:dLbl>
              <c:idx val="15"/>
              <c:tx>
                <c:rich>
                  <a:bodyPr/>
                  <a:lstStyle/>
                  <a:p>
                    <a:fld id="{6086A58F-B211-41E2-B2BE-53BB206879B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664D-477E-B1B8-6170736328ED}"/>
                </c:ext>
              </c:extLst>
            </c:dLbl>
            <c:dLbl>
              <c:idx val="16"/>
              <c:tx>
                <c:rich>
                  <a:bodyPr/>
                  <a:lstStyle/>
                  <a:p>
                    <a:fld id="{AB9F6614-83FD-4913-9824-EF56BC2BB01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664D-477E-B1B8-6170736328ED}"/>
                </c:ext>
              </c:extLst>
            </c:dLbl>
            <c:dLbl>
              <c:idx val="17"/>
              <c:tx>
                <c:rich>
                  <a:bodyPr/>
                  <a:lstStyle/>
                  <a:p>
                    <a:fld id="{1928DBD2-265E-42CD-AA38-83F1E7E6AFD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664D-477E-B1B8-6170736328ED}"/>
                </c:ext>
              </c:extLst>
            </c:dLbl>
            <c:dLbl>
              <c:idx val="18"/>
              <c:tx>
                <c:rich>
                  <a:bodyPr/>
                  <a:lstStyle/>
                  <a:p>
                    <a:fld id="{D9FC2C2E-6534-4EEC-B5F3-FCBF866B69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664D-477E-B1B8-6170736328ED}"/>
                </c:ext>
              </c:extLst>
            </c:dLbl>
            <c:dLbl>
              <c:idx val="19"/>
              <c:tx>
                <c:rich>
                  <a:bodyPr/>
                  <a:lstStyle/>
                  <a:p>
                    <a:fld id="{A77FA8FA-3199-46E7-B70E-B8EA8FC5F15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664D-477E-B1B8-6170736328ED}"/>
                </c:ext>
              </c:extLst>
            </c:dLbl>
            <c:dLbl>
              <c:idx val="20"/>
              <c:tx>
                <c:rich>
                  <a:bodyPr/>
                  <a:lstStyle/>
                  <a:p>
                    <a:fld id="{C76EA2FD-469B-4882-9063-AA6B6DC68F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664D-477E-B1B8-6170736328ED}"/>
                </c:ext>
              </c:extLst>
            </c:dLbl>
            <c:dLbl>
              <c:idx val="21"/>
              <c:tx>
                <c:rich>
                  <a:bodyPr/>
                  <a:lstStyle/>
                  <a:p>
                    <a:fld id="{AE75CA6D-49BF-4F33-94F3-720755833A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664D-477E-B1B8-6170736328ED}"/>
                </c:ext>
              </c:extLst>
            </c:dLbl>
            <c:dLbl>
              <c:idx val="22"/>
              <c:tx>
                <c:rich>
                  <a:bodyPr/>
                  <a:lstStyle/>
                  <a:p>
                    <a:fld id="{D6975BC2-F673-49E4-B7A7-208BC094F44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664D-477E-B1B8-6170736328ED}"/>
                </c:ext>
              </c:extLst>
            </c:dLbl>
            <c:dLbl>
              <c:idx val="23"/>
              <c:tx>
                <c:rich>
                  <a:bodyPr/>
                  <a:lstStyle/>
                  <a:p>
                    <a:fld id="{AC6B2709-EBB4-4B2E-9A68-953C180F1E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664D-477E-B1B8-6170736328ED}"/>
                </c:ext>
              </c:extLst>
            </c:dLbl>
            <c:dLbl>
              <c:idx val="24"/>
              <c:tx>
                <c:rich>
                  <a:bodyPr/>
                  <a:lstStyle/>
                  <a:p>
                    <a:fld id="{0A0F923C-5731-4FBF-B24C-95ADFCE11D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664D-477E-B1B8-6170736328ED}"/>
                </c:ext>
              </c:extLst>
            </c:dLbl>
            <c:dLbl>
              <c:idx val="25"/>
              <c:tx>
                <c:rich>
                  <a:bodyPr/>
                  <a:lstStyle/>
                  <a:p>
                    <a:fld id="{7C840456-5E71-42AC-9DBB-A9B2309186D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664D-477E-B1B8-6170736328ED}"/>
                </c:ext>
              </c:extLst>
            </c:dLbl>
            <c:dLbl>
              <c:idx val="26"/>
              <c:tx>
                <c:rich>
                  <a:bodyPr/>
                  <a:lstStyle/>
                  <a:p>
                    <a:fld id="{352F14BE-8E8F-4135-8559-E8ABDA75892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664D-477E-B1B8-6170736328ED}"/>
                </c:ext>
              </c:extLst>
            </c:dLbl>
            <c:dLbl>
              <c:idx val="27"/>
              <c:tx>
                <c:rich>
                  <a:bodyPr/>
                  <a:lstStyle/>
                  <a:p>
                    <a:fld id="{864126E7-019A-46C4-9EE8-AC461FC96EF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664D-477E-B1B8-6170736328ED}"/>
                </c:ext>
              </c:extLst>
            </c:dLbl>
            <c:dLbl>
              <c:idx val="28"/>
              <c:tx>
                <c:rich>
                  <a:bodyPr/>
                  <a:lstStyle/>
                  <a:p>
                    <a:fld id="{77EB87D5-ACFE-4D9A-988E-8DB6B822178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664D-477E-B1B8-6170736328ED}"/>
                </c:ext>
              </c:extLst>
            </c:dLbl>
            <c:dLbl>
              <c:idx val="29"/>
              <c:tx>
                <c:rich>
                  <a:bodyPr/>
                  <a:lstStyle/>
                  <a:p>
                    <a:fld id="{C850650D-51B8-49A2-AFF8-165C55F8859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664D-477E-B1B8-6170736328ED}"/>
                </c:ext>
              </c:extLst>
            </c:dLbl>
            <c:dLbl>
              <c:idx val="30"/>
              <c:tx>
                <c:rich>
                  <a:bodyPr/>
                  <a:lstStyle/>
                  <a:p>
                    <a:fld id="{2381B0C6-1B6E-4D7B-B2E5-05D1134CBE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664D-477E-B1B8-6170736328ED}"/>
                </c:ext>
              </c:extLst>
            </c:dLbl>
            <c:dLbl>
              <c:idx val="31"/>
              <c:tx>
                <c:rich>
                  <a:bodyPr/>
                  <a:lstStyle/>
                  <a:p>
                    <a:fld id="{E1161EA3-A188-494D-BA32-CCEF1B9DC4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664D-477E-B1B8-6170736328ED}"/>
                </c:ext>
              </c:extLst>
            </c:dLbl>
            <c:dLbl>
              <c:idx val="32"/>
              <c:tx>
                <c:rich>
                  <a:bodyPr/>
                  <a:lstStyle/>
                  <a:p>
                    <a:fld id="{83F18815-148F-4D7E-953A-08EDE8FFC91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664D-477E-B1B8-6170736328ED}"/>
                </c:ext>
              </c:extLst>
            </c:dLbl>
            <c:dLbl>
              <c:idx val="33"/>
              <c:tx>
                <c:rich>
                  <a:bodyPr/>
                  <a:lstStyle/>
                  <a:p>
                    <a:fld id="{05EA3422-FC96-4C8B-A003-BD993A673F8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664D-477E-B1B8-6170736328ED}"/>
                </c:ext>
              </c:extLst>
            </c:dLbl>
            <c:dLbl>
              <c:idx val="34"/>
              <c:tx>
                <c:rich>
                  <a:bodyPr/>
                  <a:lstStyle/>
                  <a:p>
                    <a:fld id="{2587D3B7-60B9-434A-B249-E758759E00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664D-477E-B1B8-6170736328ED}"/>
                </c:ext>
              </c:extLst>
            </c:dLbl>
            <c:dLbl>
              <c:idx val="35"/>
              <c:tx>
                <c:rich>
                  <a:bodyPr/>
                  <a:lstStyle/>
                  <a:p>
                    <a:fld id="{745C2827-7E65-473C-AC2C-521F799F476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664D-477E-B1B8-6170736328E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lumMod val="6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[0]!_05_countries</c:f>
              <c:strCache>
                <c:ptCount val="36"/>
                <c:pt idx="0">
                  <c:v>Uganda: 0.5%</c:v>
                </c:pt>
                <c:pt idx="1">
                  <c:v>Venezuela: 0.5%</c:v>
                </c:pt>
                <c:pt idx="2">
                  <c:v>Cuba: 0.5%</c:v>
                </c:pt>
                <c:pt idx="3">
                  <c:v>Germany: 0.5%</c:v>
                </c:pt>
                <c:pt idx="4">
                  <c:v>Spain: 0.5%</c:v>
                </c:pt>
                <c:pt idx="5">
                  <c:v>Taiwan: 0.6%</c:v>
                </c:pt>
                <c:pt idx="6">
                  <c:v>Saudi Arabia: 0.6%</c:v>
                </c:pt>
                <c:pt idx="7">
                  <c:v>France: 0.6%</c:v>
                </c:pt>
                <c:pt idx="8">
                  <c:v>Algeria: 0.6%</c:v>
                </c:pt>
                <c:pt idx="9">
                  <c:v>Rwanda: 0.6%</c:v>
                </c:pt>
                <c:pt idx="10">
                  <c:v>Nigeria: 0.6%</c:v>
                </c:pt>
                <c:pt idx="11">
                  <c:v>Poland: 0.6%</c:v>
                </c:pt>
                <c:pt idx="12">
                  <c:v>Malaysia: 0.6%</c:v>
                </c:pt>
                <c:pt idx="13">
                  <c:v>Pakistan: 0.7%</c:v>
                </c:pt>
                <c:pt idx="14">
                  <c:v>Morocco: 0.8%</c:v>
                </c:pt>
                <c:pt idx="15">
                  <c:v>Bangladesh: 0.8%</c:v>
                </c:pt>
                <c:pt idx="16">
                  <c:v>United Kingdom: 0.8%</c:v>
                </c:pt>
                <c:pt idx="17">
                  <c:v>Myanmar: 0.8%</c:v>
                </c:pt>
                <c:pt idx="18">
                  <c:v>Peru: 0.9%</c:v>
                </c:pt>
                <c:pt idx="19">
                  <c:v>Colombia: 0.9%</c:v>
                </c:pt>
                <c:pt idx="20">
                  <c:v>Argentina: 0.9%</c:v>
                </c:pt>
                <c:pt idx="21">
                  <c:v>Egypt: 1.0%</c:v>
                </c:pt>
                <c:pt idx="22">
                  <c:v>Ethiopia: 1.0%</c:v>
                </c:pt>
                <c:pt idx="23">
                  <c:v>Vietnam: 1.1%</c:v>
                </c:pt>
                <c:pt idx="24">
                  <c:v>South Africa: 1.4%</c:v>
                </c:pt>
                <c:pt idx="25">
                  <c:v>Mexico: 2.0%</c:v>
                </c:pt>
                <c:pt idx="26">
                  <c:v>Philippines: 2.0%</c:v>
                </c:pt>
                <c:pt idx="27">
                  <c:v>Iran: 2.2%</c:v>
                </c:pt>
                <c:pt idx="28">
                  <c:v>Indonesia: 2.2%</c:v>
                </c:pt>
                <c:pt idx="29">
                  <c:v>Turkey: 2.6%</c:v>
                </c:pt>
                <c:pt idx="30">
                  <c:v>Thailand: 3.2%</c:v>
                </c:pt>
                <c:pt idx="31">
                  <c:v>India: 4.4%</c:v>
                </c:pt>
                <c:pt idx="32">
                  <c:v>Russia: 4.5%</c:v>
                </c:pt>
                <c:pt idx="33">
                  <c:v>Brazil: 6.9%</c:v>
                </c:pt>
                <c:pt idx="34">
                  <c:v>China: 15.8%</c:v>
                </c:pt>
                <c:pt idx="35">
                  <c:v>United States: 19.3%</c:v>
                </c:pt>
              </c:strCache>
            </c:strRef>
          </c:cat>
          <c:val>
            <c:numRef>
              <c:f>[0]!_06_prisioners</c:f>
              <c:numCache>
                <c:formatCode>General</c:formatCode>
                <c:ptCount val="36"/>
                <c:pt idx="0">
                  <c:v>55229</c:v>
                </c:pt>
                <c:pt idx="1">
                  <c:v>57096</c:v>
                </c:pt>
                <c:pt idx="2">
                  <c:v>57337</c:v>
                </c:pt>
                <c:pt idx="3">
                  <c:v>57600</c:v>
                </c:pt>
                <c:pt idx="4">
                  <c:v>57680</c:v>
                </c:pt>
                <c:pt idx="5">
                  <c:v>60956</c:v>
                </c:pt>
                <c:pt idx="6">
                  <c:v>61000</c:v>
                </c:pt>
                <c:pt idx="7">
                  <c:v>62141</c:v>
                </c:pt>
                <c:pt idx="8">
                  <c:v>65000</c:v>
                </c:pt>
                <c:pt idx="9">
                  <c:v>65000</c:v>
                </c:pt>
                <c:pt idx="10">
                  <c:v>65988</c:v>
                </c:pt>
                <c:pt idx="11">
                  <c:v>68518</c:v>
                </c:pt>
                <c:pt idx="12">
                  <c:v>68603</c:v>
                </c:pt>
                <c:pt idx="13">
                  <c:v>77275</c:v>
                </c:pt>
                <c:pt idx="14">
                  <c:v>85767</c:v>
                </c:pt>
                <c:pt idx="15">
                  <c:v>88084</c:v>
                </c:pt>
                <c:pt idx="16">
                  <c:v>88441</c:v>
                </c:pt>
                <c:pt idx="17">
                  <c:v>92000</c:v>
                </c:pt>
                <c:pt idx="18">
                  <c:v>96440</c:v>
                </c:pt>
                <c:pt idx="19">
                  <c:v>98033</c:v>
                </c:pt>
                <c:pt idx="20">
                  <c:v>103209</c:v>
                </c:pt>
                <c:pt idx="21">
                  <c:v>106000</c:v>
                </c:pt>
                <c:pt idx="22">
                  <c:v>113727</c:v>
                </c:pt>
                <c:pt idx="23">
                  <c:v>123697</c:v>
                </c:pt>
                <c:pt idx="24">
                  <c:v>154437</c:v>
                </c:pt>
                <c:pt idx="25">
                  <c:v>213493</c:v>
                </c:pt>
                <c:pt idx="26">
                  <c:v>215000</c:v>
                </c:pt>
                <c:pt idx="27">
                  <c:v>240000</c:v>
                </c:pt>
                <c:pt idx="28">
                  <c:v>243597</c:v>
                </c:pt>
                <c:pt idx="29">
                  <c:v>281094</c:v>
                </c:pt>
                <c:pt idx="30">
                  <c:v>346170</c:v>
                </c:pt>
                <c:pt idx="31">
                  <c:v>478600</c:v>
                </c:pt>
                <c:pt idx="32">
                  <c:v>489118</c:v>
                </c:pt>
                <c:pt idx="33">
                  <c:v>755274</c:v>
                </c:pt>
                <c:pt idx="34">
                  <c:v>1718352</c:v>
                </c:pt>
                <c:pt idx="35">
                  <c:v>2104887</c:v>
                </c:pt>
              </c:numCache>
            </c:numRef>
          </c:val>
          <c:extLst>
            <c:ext xmlns:c15="http://schemas.microsoft.com/office/drawing/2012/chart" uri="{02D57815-91ED-43cb-92C2-25804820EDAC}">
              <c15:datalabelsRange>
                <c15:f>[0]!_10_datalabels</c15:f>
                <c15:dlblRangeCache>
                  <c:ptCount val="36"/>
                  <c:pt idx="0">
                    <c:v>55 k</c:v>
                  </c:pt>
                  <c:pt idx="1">
                    <c:v>57 k</c:v>
                  </c:pt>
                  <c:pt idx="2">
                    <c:v>57 k</c:v>
                  </c:pt>
                  <c:pt idx="3">
                    <c:v>58 k</c:v>
                  </c:pt>
                  <c:pt idx="4">
                    <c:v>58 k</c:v>
                  </c:pt>
                  <c:pt idx="5">
                    <c:v>61 k</c:v>
                  </c:pt>
                  <c:pt idx="6">
                    <c:v>61 k</c:v>
                  </c:pt>
                  <c:pt idx="7">
                    <c:v>62 k</c:v>
                  </c:pt>
                  <c:pt idx="8">
                    <c:v>65 k</c:v>
                  </c:pt>
                  <c:pt idx="9">
                    <c:v>65 k</c:v>
                  </c:pt>
                  <c:pt idx="10">
                    <c:v>66 k</c:v>
                  </c:pt>
                  <c:pt idx="11">
                    <c:v>69 k</c:v>
                  </c:pt>
                  <c:pt idx="12">
                    <c:v>69 k</c:v>
                  </c:pt>
                  <c:pt idx="13">
                    <c:v>77 k</c:v>
                  </c:pt>
                  <c:pt idx="14">
                    <c:v>86 k</c:v>
                  </c:pt>
                  <c:pt idx="15">
                    <c:v>88 k</c:v>
                  </c:pt>
                  <c:pt idx="16">
                    <c:v>88 k</c:v>
                  </c:pt>
                  <c:pt idx="17">
                    <c:v>92 k</c:v>
                  </c:pt>
                  <c:pt idx="18">
                    <c:v>96 k</c:v>
                  </c:pt>
                  <c:pt idx="19">
                    <c:v>98 k</c:v>
                  </c:pt>
                  <c:pt idx="20">
                    <c:v>103 k</c:v>
                  </c:pt>
                  <c:pt idx="21">
                    <c:v>106 k</c:v>
                  </c:pt>
                  <c:pt idx="22">
                    <c:v>114 k</c:v>
                  </c:pt>
                  <c:pt idx="23">
                    <c:v>124 k</c:v>
                  </c:pt>
                  <c:pt idx="24">
                    <c:v>154 k</c:v>
                  </c:pt>
                  <c:pt idx="25">
                    <c:v>213 k</c:v>
                  </c:pt>
                  <c:pt idx="26">
                    <c:v>215 k</c:v>
                  </c:pt>
                  <c:pt idx="27">
                    <c:v>240 k</c:v>
                  </c:pt>
                  <c:pt idx="28">
                    <c:v>244 k</c:v>
                  </c:pt>
                  <c:pt idx="29">
                    <c:v>281 k</c:v>
                  </c:pt>
                  <c:pt idx="30">
                    <c:v>346 k</c:v>
                  </c:pt>
                  <c:pt idx="31">
                    <c:v>479 k</c:v>
                  </c:pt>
                  <c:pt idx="32">
                    <c:v>489 k</c:v>
                  </c:pt>
                  <c:pt idx="33">
                    <c:v>755 k</c:v>
                  </c:pt>
                  <c:pt idx="34">
                    <c:v>1.7 m</c:v>
                  </c:pt>
                  <c:pt idx="35">
                    <c:v>2.1 m</c:v>
                  </c:pt>
                </c15:dlblRangeCache>
              </c15:datalabelsRange>
            </c:ext>
            <c:ext xmlns:c16="http://schemas.microsoft.com/office/drawing/2014/chart" uri="{C3380CC4-5D6E-409C-BE32-E72D297353CC}">
              <c16:uniqueId val="{00000000-B5B3-4CD8-B800-189A88A7A1A0}"/>
            </c:ext>
          </c:extLst>
        </c:ser>
        <c:dLbls>
          <c:showLegendKey val="0"/>
          <c:showVal val="0"/>
          <c:showCatName val="0"/>
          <c:showSerName val="0"/>
          <c:showPercent val="0"/>
          <c:showBubbleSize val="0"/>
        </c:dLbls>
        <c:gapWidth val="0"/>
        <c:axId val="2118233839"/>
        <c:axId val="460326863"/>
      </c:barChart>
      <c:scatterChart>
        <c:scatterStyle val="smoothMarker"/>
        <c:varyColors val="0"/>
        <c:ser>
          <c:idx val="1"/>
          <c:order val="1"/>
          <c:tx>
            <c:strRef>
              <c:f>example!$X$11</c:f>
              <c:strCache>
                <c:ptCount val="1"/>
                <c:pt idx="0">
                  <c:v>Cumulative % percentage total</c:v>
                </c:pt>
              </c:strCache>
            </c:strRef>
          </c:tx>
          <c:spPr>
            <a:ln w="19050" cap="rnd">
              <a:solidFill>
                <a:schemeClr val="accent2"/>
              </a:solidFill>
              <a:round/>
            </a:ln>
            <a:effectLst/>
          </c:spPr>
          <c:marker>
            <c:symbol val="none"/>
          </c:marker>
          <c:xVal>
            <c:numRef>
              <c:f>[0]!_07_accum_pct</c:f>
              <c:numCache>
                <c:formatCode>General</c:formatCode>
                <c:ptCount val="36"/>
                <c:pt idx="0">
                  <c:v>0.83787682125293006</c:v>
                </c:pt>
                <c:pt idx="1">
                  <c:v>0.83279992646044954</c:v>
                </c:pt>
                <c:pt idx="2">
                  <c:v>0.82755140874201405</c:v>
                </c:pt>
                <c:pt idx="3">
                  <c:v>0.82228073723399364</c:v>
                </c:pt>
                <c:pt idx="4">
                  <c:v>0.81698588959874985</c:v>
                </c:pt>
                <c:pt idx="5">
                  <c:v>0.81168368800845703</c:v>
                </c:pt>
                <c:pt idx="6">
                  <c:v>0.80608034195890976</c:v>
                </c:pt>
                <c:pt idx="7">
                  <c:v>0.80047295123408557</c:v>
                </c:pt>
                <c:pt idx="8">
                  <c:v>0.7947606747253757</c:v>
                </c:pt>
                <c:pt idx="9">
                  <c:v>0.78878558624810402</c:v>
                </c:pt>
                <c:pt idx="10">
                  <c:v>0.78281049777083234</c:v>
                </c:pt>
                <c:pt idx="11">
                  <c:v>0.77674458794870616</c:v>
                </c:pt>
                <c:pt idx="12">
                  <c:v>0.77044610929815693</c:v>
                </c:pt>
                <c:pt idx="13">
                  <c:v>0.76413981707036815</c:v>
                </c:pt>
                <c:pt idx="14">
                  <c:v>0.7570363561152732</c:v>
                </c:pt>
                <c:pt idx="15">
                  <c:v>0.74915227283173225</c:v>
                </c:pt>
                <c:pt idx="16">
                  <c:v>0.74105520062508612</c:v>
                </c:pt>
                <c:pt idx="17">
                  <c:v>0.73292531139403405</c:v>
                </c:pt>
                <c:pt idx="18">
                  <c:v>0.72446826308774182</c:v>
                </c:pt>
                <c:pt idx="19">
                  <c:v>0.71560307027623293</c:v>
                </c:pt>
                <c:pt idx="20">
                  <c:v>0.70659144183481182</c:v>
                </c:pt>
                <c:pt idx="21">
                  <c:v>0.6971040125017236</c:v>
                </c:pt>
                <c:pt idx="22">
                  <c:v>0.68736002206186508</c:v>
                </c:pt>
                <c:pt idx="23">
                  <c:v>0.67690573148871624</c:v>
                </c:pt>
                <c:pt idx="24">
                  <c:v>0.66553495426759202</c:v>
                </c:pt>
                <c:pt idx="25">
                  <c:v>0.65133841981890883</c:v>
                </c:pt>
                <c:pt idx="26">
                  <c:v>0.63171319575309093</c:v>
                </c:pt>
                <c:pt idx="27">
                  <c:v>0.61194944155903852</c:v>
                </c:pt>
                <c:pt idx="28">
                  <c:v>0.58988757641218914</c:v>
                </c:pt>
                <c:pt idx="29">
                  <c:v>0.56749505906145148</c:v>
                </c:pt>
                <c:pt idx="30">
                  <c:v>0.54165565105483293</c:v>
                </c:pt>
                <c:pt idx="31">
                  <c:v>0.50983416831364614</c:v>
                </c:pt>
                <c:pt idx="32">
                  <c:v>0.4658391322333042</c:v>
                </c:pt>
                <c:pt idx="33">
                  <c:v>0.42087723491290158</c:v>
                </c:pt>
                <c:pt idx="34">
                  <c:v>0.35144909684239556</c:v>
                </c:pt>
                <c:pt idx="35">
                  <c:v>0.193490554763984</c:v>
                </c:pt>
              </c:numCache>
            </c:numRef>
          </c:xVal>
          <c:yVal>
            <c:numRef>
              <c:f>[0]!_08_ranking</c:f>
              <c:numCache>
                <c:formatCode>General</c:formatCode>
                <c:ptCount val="36"/>
                <c:pt idx="0">
                  <c:v>0.98611111111111116</c:v>
                </c:pt>
                <c:pt idx="1">
                  <c:v>0.95833333333333337</c:v>
                </c:pt>
                <c:pt idx="2">
                  <c:v>0.93055555555555558</c:v>
                </c:pt>
                <c:pt idx="3">
                  <c:v>0.90277777777777779</c:v>
                </c:pt>
                <c:pt idx="4">
                  <c:v>0.875</c:v>
                </c:pt>
                <c:pt idx="5">
                  <c:v>0.84722222222222232</c:v>
                </c:pt>
                <c:pt idx="6">
                  <c:v>0.81944444444444453</c:v>
                </c:pt>
                <c:pt idx="7">
                  <c:v>0.79166666666666674</c:v>
                </c:pt>
                <c:pt idx="8">
                  <c:v>0.76388888888888895</c:v>
                </c:pt>
                <c:pt idx="9">
                  <c:v>0.73611111111111116</c:v>
                </c:pt>
                <c:pt idx="10">
                  <c:v>0.70833333333333337</c:v>
                </c:pt>
                <c:pt idx="11">
                  <c:v>0.68055555555555558</c:v>
                </c:pt>
                <c:pt idx="12">
                  <c:v>0.65277777777777779</c:v>
                </c:pt>
                <c:pt idx="13">
                  <c:v>0.625</c:v>
                </c:pt>
                <c:pt idx="14">
                  <c:v>0.59722222222222232</c:v>
                </c:pt>
                <c:pt idx="15">
                  <c:v>0.56944444444444453</c:v>
                </c:pt>
                <c:pt idx="16">
                  <c:v>0.54166666666666674</c:v>
                </c:pt>
                <c:pt idx="17">
                  <c:v>0.51388888888888895</c:v>
                </c:pt>
                <c:pt idx="18">
                  <c:v>0.4861111111111111</c:v>
                </c:pt>
                <c:pt idx="19">
                  <c:v>0.45833333333333331</c:v>
                </c:pt>
                <c:pt idx="20">
                  <c:v>0.43055555555555552</c:v>
                </c:pt>
                <c:pt idx="21">
                  <c:v>0.40277777777777779</c:v>
                </c:pt>
                <c:pt idx="22">
                  <c:v>0.375</c:v>
                </c:pt>
                <c:pt idx="23">
                  <c:v>0.34722222222222221</c:v>
                </c:pt>
                <c:pt idx="24">
                  <c:v>0.31944444444444442</c:v>
                </c:pt>
                <c:pt idx="25">
                  <c:v>0.29166666666666669</c:v>
                </c:pt>
                <c:pt idx="26">
                  <c:v>0.2638888888888889</c:v>
                </c:pt>
                <c:pt idx="27">
                  <c:v>0.2361111111111111</c:v>
                </c:pt>
                <c:pt idx="28">
                  <c:v>0.20833333333333331</c:v>
                </c:pt>
                <c:pt idx="29">
                  <c:v>0.18055555555555555</c:v>
                </c:pt>
                <c:pt idx="30">
                  <c:v>0.15277777777777776</c:v>
                </c:pt>
                <c:pt idx="31">
                  <c:v>0.125</c:v>
                </c:pt>
                <c:pt idx="32">
                  <c:v>9.722222222222221E-2</c:v>
                </c:pt>
                <c:pt idx="33">
                  <c:v>6.9444444444444448E-2</c:v>
                </c:pt>
                <c:pt idx="34">
                  <c:v>4.1666666666666664E-2</c:v>
                </c:pt>
                <c:pt idx="35">
                  <c:v>1.3888888888888888E-2</c:v>
                </c:pt>
              </c:numCache>
            </c:numRef>
          </c:yVal>
          <c:smooth val="0"/>
          <c:extLst>
            <c:ext xmlns:c16="http://schemas.microsoft.com/office/drawing/2014/chart" uri="{C3380CC4-5D6E-409C-BE32-E72D297353CC}">
              <c16:uniqueId val="{00000003-B5B3-4CD8-B800-189A88A7A1A0}"/>
            </c:ext>
          </c:extLst>
        </c:ser>
        <c:ser>
          <c:idx val="2"/>
          <c:order val="2"/>
          <c:tx>
            <c:strRef>
              <c:f>example!$I$63</c:f>
              <c:strCache>
                <c:ptCount val="1"/>
                <c:pt idx="0">
                  <c:v>ref_line1</c:v>
                </c:pt>
              </c:strCache>
            </c:strRef>
          </c:tx>
          <c:spPr>
            <a:ln w="28575" cap="rnd">
              <a:solidFill>
                <a:schemeClr val="accent3"/>
              </a:solidFill>
              <a:round/>
            </a:ln>
            <a:effectLst/>
          </c:spPr>
          <c:marker>
            <c:symbol val="none"/>
          </c:marker>
          <c:errBars>
            <c:errDir val="y"/>
            <c:errBarType val="minus"/>
            <c:errValType val="percentage"/>
            <c:noEndCap val="1"/>
            <c:val val="100"/>
            <c:spPr>
              <a:noFill/>
              <a:ln w="22225" cap="flat" cmpd="sng" algn="ctr">
                <a:solidFill>
                  <a:schemeClr val="bg1">
                    <a:lumMod val="75000"/>
                    <a:alpha val="80000"/>
                  </a:schemeClr>
                </a:solidFill>
                <a:prstDash val="sysDash"/>
                <a:round/>
              </a:ln>
              <a:effectLst/>
            </c:spPr>
          </c:errBars>
          <c:xVal>
            <c:numRef>
              <c:f>example!$J$63</c:f>
              <c:numCache>
                <c:formatCode>General</c:formatCode>
                <c:ptCount val="1"/>
                <c:pt idx="0">
                  <c:v>0.8</c:v>
                </c:pt>
              </c:numCache>
            </c:numRef>
          </c:xVal>
          <c:yVal>
            <c:numRef>
              <c:f>example!$K$63</c:f>
              <c:numCache>
                <c:formatCode>General</c:formatCode>
                <c:ptCount val="1"/>
                <c:pt idx="0">
                  <c:v>0.98611111111111116</c:v>
                </c:pt>
              </c:numCache>
            </c:numRef>
          </c:yVal>
          <c:smooth val="1"/>
          <c:extLst>
            <c:ext xmlns:c16="http://schemas.microsoft.com/office/drawing/2014/chart" uri="{C3380CC4-5D6E-409C-BE32-E72D297353CC}">
              <c16:uniqueId val="{00000003-664D-477E-B1B8-6170736328ED}"/>
            </c:ext>
          </c:extLst>
        </c:ser>
        <c:ser>
          <c:idx val="3"/>
          <c:order val="3"/>
          <c:tx>
            <c:strRef>
              <c:f>example!$AA$11</c:f>
              <c:strCache>
                <c:ptCount val="1"/>
                <c:pt idx="0">
                  <c:v>80% cut off
Pareto 80/20</c:v>
                </c:pt>
              </c:strCache>
            </c:strRef>
          </c:tx>
          <c:spPr>
            <a:ln w="28575" cap="rnd">
              <a:solidFill>
                <a:schemeClr val="accent4"/>
              </a:solidFill>
              <a:round/>
            </a:ln>
            <a:effectLst/>
          </c:spPr>
          <c:marker>
            <c:symbol val="circle"/>
            <c:size val="6"/>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errBars>
            <c:errDir val="x"/>
            <c:errBarType val="minus"/>
            <c:errValType val="percentage"/>
            <c:noEndCap val="1"/>
            <c:val val="100"/>
            <c:spPr>
              <a:noFill/>
              <a:ln w="22225" cap="flat" cmpd="sng" algn="ctr">
                <a:solidFill>
                  <a:schemeClr val="bg1">
                    <a:lumMod val="75000"/>
                    <a:alpha val="80000"/>
                  </a:schemeClr>
                </a:solidFill>
                <a:prstDash val="sysDash"/>
                <a:round/>
              </a:ln>
              <a:effectLst/>
            </c:spPr>
          </c:errBars>
          <c:xVal>
            <c:numRef>
              <c:f>[0]!_11_cutoff</c:f>
              <c:numCache>
                <c:formatCode>General</c:formatCode>
                <c:ptCount val="36"/>
                <c:pt idx="0">
                  <c:v>#N/A</c:v>
                </c:pt>
                <c:pt idx="1">
                  <c:v>#N/A</c:v>
                </c:pt>
                <c:pt idx="2">
                  <c:v>#N/A</c:v>
                </c:pt>
                <c:pt idx="3">
                  <c:v>#N/A</c:v>
                </c:pt>
                <c:pt idx="4">
                  <c:v>#N/A</c:v>
                </c:pt>
                <c:pt idx="5">
                  <c:v>#N/A</c:v>
                </c:pt>
                <c:pt idx="6">
                  <c:v>#N/A</c:v>
                </c:pt>
                <c:pt idx="7">
                  <c:v>0.80047295123408557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xVal>
          <c:yVal>
            <c:numRef>
              <c:f>[0]!_08_ranking</c:f>
              <c:numCache>
                <c:formatCode>General</c:formatCode>
                <c:ptCount val="36"/>
                <c:pt idx="0">
                  <c:v>0.98611111111111116</c:v>
                </c:pt>
                <c:pt idx="1">
                  <c:v>0.95833333333333337</c:v>
                </c:pt>
                <c:pt idx="2">
                  <c:v>0.93055555555555558</c:v>
                </c:pt>
                <c:pt idx="3">
                  <c:v>0.90277777777777779</c:v>
                </c:pt>
                <c:pt idx="4">
                  <c:v>0.875</c:v>
                </c:pt>
                <c:pt idx="5">
                  <c:v>0.84722222222222232</c:v>
                </c:pt>
                <c:pt idx="6">
                  <c:v>0.81944444444444453</c:v>
                </c:pt>
                <c:pt idx="7">
                  <c:v>0.79166666666666674</c:v>
                </c:pt>
                <c:pt idx="8">
                  <c:v>0.76388888888888895</c:v>
                </c:pt>
                <c:pt idx="9">
                  <c:v>0.73611111111111116</c:v>
                </c:pt>
                <c:pt idx="10">
                  <c:v>0.70833333333333337</c:v>
                </c:pt>
                <c:pt idx="11">
                  <c:v>0.68055555555555558</c:v>
                </c:pt>
                <c:pt idx="12">
                  <c:v>0.65277777777777779</c:v>
                </c:pt>
                <c:pt idx="13">
                  <c:v>0.625</c:v>
                </c:pt>
                <c:pt idx="14">
                  <c:v>0.59722222222222232</c:v>
                </c:pt>
                <c:pt idx="15">
                  <c:v>0.56944444444444453</c:v>
                </c:pt>
                <c:pt idx="16">
                  <c:v>0.54166666666666674</c:v>
                </c:pt>
                <c:pt idx="17">
                  <c:v>0.51388888888888895</c:v>
                </c:pt>
                <c:pt idx="18">
                  <c:v>0.4861111111111111</c:v>
                </c:pt>
                <c:pt idx="19">
                  <c:v>0.45833333333333331</c:v>
                </c:pt>
                <c:pt idx="20">
                  <c:v>0.43055555555555552</c:v>
                </c:pt>
                <c:pt idx="21">
                  <c:v>0.40277777777777779</c:v>
                </c:pt>
                <c:pt idx="22">
                  <c:v>0.375</c:v>
                </c:pt>
                <c:pt idx="23">
                  <c:v>0.34722222222222221</c:v>
                </c:pt>
                <c:pt idx="24">
                  <c:v>0.31944444444444442</c:v>
                </c:pt>
                <c:pt idx="25">
                  <c:v>0.29166666666666669</c:v>
                </c:pt>
                <c:pt idx="26">
                  <c:v>0.2638888888888889</c:v>
                </c:pt>
                <c:pt idx="27">
                  <c:v>0.2361111111111111</c:v>
                </c:pt>
                <c:pt idx="28">
                  <c:v>0.20833333333333331</c:v>
                </c:pt>
                <c:pt idx="29">
                  <c:v>0.18055555555555555</c:v>
                </c:pt>
                <c:pt idx="30">
                  <c:v>0.15277777777777776</c:v>
                </c:pt>
                <c:pt idx="31">
                  <c:v>0.125</c:v>
                </c:pt>
                <c:pt idx="32">
                  <c:v>9.722222222222221E-2</c:v>
                </c:pt>
                <c:pt idx="33">
                  <c:v>6.9444444444444448E-2</c:v>
                </c:pt>
                <c:pt idx="34">
                  <c:v>4.1666666666666664E-2</c:v>
                </c:pt>
                <c:pt idx="35">
                  <c:v>1.3888888888888888E-2</c:v>
                </c:pt>
              </c:numCache>
            </c:numRef>
          </c:yVal>
          <c:smooth val="1"/>
          <c:extLst>
            <c:ext xmlns:c16="http://schemas.microsoft.com/office/drawing/2014/chart" uri="{C3380CC4-5D6E-409C-BE32-E72D297353CC}">
              <c16:uniqueId val="{00000002-4DFE-43CF-9244-5FEEC42921C2}"/>
            </c:ext>
          </c:extLst>
        </c:ser>
        <c:dLbls>
          <c:showLegendKey val="0"/>
          <c:showVal val="0"/>
          <c:showCatName val="0"/>
          <c:showSerName val="0"/>
          <c:showPercent val="0"/>
          <c:showBubbleSize val="0"/>
        </c:dLbls>
        <c:axId val="2123745391"/>
        <c:axId val="2123745807"/>
      </c:scatterChart>
      <c:catAx>
        <c:axId val="2118233839"/>
        <c:scaling>
          <c:orientation val="minMax"/>
        </c:scaling>
        <c:delete val="0"/>
        <c:axPos val="l"/>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0326863"/>
        <c:crosses val="autoZero"/>
        <c:auto val="1"/>
        <c:lblAlgn val="ctr"/>
        <c:lblOffset val="100"/>
        <c:noMultiLvlLbl val="0"/>
      </c:catAx>
      <c:valAx>
        <c:axId val="460326863"/>
        <c:scaling>
          <c:orientation val="minMax"/>
        </c:scaling>
        <c:delete val="0"/>
        <c:axPos val="b"/>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118233839"/>
        <c:crosses val="autoZero"/>
        <c:crossBetween val="between"/>
      </c:valAx>
      <c:valAx>
        <c:axId val="2123745807"/>
        <c:scaling>
          <c:orientation val="maxMin"/>
          <c:max val="1"/>
          <c:min val="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123745391"/>
        <c:crosses val="autoZero"/>
        <c:crossBetween val="midCat"/>
      </c:valAx>
      <c:valAx>
        <c:axId val="2123745391"/>
        <c:scaling>
          <c:orientation val="minMax"/>
          <c:max val="1"/>
          <c:min val="0"/>
        </c:scaling>
        <c:delete val="0"/>
        <c:axPos val="b"/>
        <c:majorGridlines>
          <c:spPr>
            <a:ln w="9525" cap="flat" cmpd="sng" algn="ctr">
              <a:solidFill>
                <a:schemeClr val="accent3">
                  <a:lumMod val="20000"/>
                  <a:lumOff val="80000"/>
                </a:schemeClr>
              </a:solidFill>
              <a:round/>
            </a:ln>
            <a:effectLst/>
          </c:spPr>
        </c:majorGridlines>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65000"/>
                  </a:schemeClr>
                </a:solidFill>
                <a:latin typeface="Arial" panose="020B0604020202020204" pitchFamily="34" charset="0"/>
                <a:ea typeface="+mn-ea"/>
                <a:cs typeface="Arial" panose="020B0604020202020204" pitchFamily="34" charset="0"/>
              </a:defRPr>
            </a:pPr>
            <a:endParaRPr lang="en-US"/>
          </a:p>
        </c:txPr>
        <c:crossAx val="2123745807"/>
        <c:crosses val="max"/>
        <c:crossBetween val="midCat"/>
      </c:valAx>
      <c:spPr>
        <a:noFill/>
        <a:ln>
          <a:noFill/>
        </a:ln>
        <a:effectLst/>
      </c:spPr>
    </c:plotArea>
    <c:legend>
      <c:legendPos val="t"/>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574777</xdr:colOff>
      <xdr:row>0</xdr:row>
      <xdr:rowOff>52919</xdr:rowOff>
    </xdr:from>
    <xdr:ext cx="1908313" cy="623248"/>
    <xdr:sp macro="" textlink="">
      <xdr:nvSpPr>
        <xdr:cNvPr id="2" name="TextBox 1">
          <a:extLst>
            <a:ext uri="{FF2B5EF4-FFF2-40B4-BE49-F238E27FC236}">
              <a16:creationId xmlns:a16="http://schemas.microsoft.com/office/drawing/2014/main" id="{99FF8B21-F5C2-46F4-B616-11B739502F1D}"/>
            </a:ext>
          </a:extLst>
        </xdr:cNvPr>
        <xdr:cNvSpPr txBox="1"/>
      </xdr:nvSpPr>
      <xdr:spPr>
        <a:xfrm>
          <a:off x="1976857" y="52919"/>
          <a:ext cx="190831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350520</xdr:colOff>
      <xdr:row>4</xdr:row>
      <xdr:rowOff>87007</xdr:rowOff>
    </xdr:from>
    <xdr:to>
      <xdr:col>6</xdr:col>
      <xdr:colOff>182880</xdr:colOff>
      <xdr:row>6</xdr:row>
      <xdr:rowOff>99063</xdr:rowOff>
    </xdr:to>
    <xdr:sp macro="" textlink="">
      <xdr:nvSpPr>
        <xdr:cNvPr id="3" name="Left Brace 2">
          <a:extLst>
            <a:ext uri="{FF2B5EF4-FFF2-40B4-BE49-F238E27FC236}">
              <a16:creationId xmlns:a16="http://schemas.microsoft.com/office/drawing/2014/main" id="{978B02E9-917E-4FD0-B9C6-CD95F03C3DDF}"/>
            </a:ext>
          </a:extLst>
        </xdr:cNvPr>
        <xdr:cNvSpPr/>
      </xdr:nvSpPr>
      <xdr:spPr>
        <a:xfrm rot="5400000">
          <a:off x="2375222" y="-1419535"/>
          <a:ext cx="271136" cy="432054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482177</xdr:colOff>
      <xdr:row>1</xdr:row>
      <xdr:rowOff>0</xdr:rowOff>
    </xdr:from>
    <xdr:ext cx="942871" cy="387286"/>
    <xdr:sp macro="" textlink="">
      <xdr:nvSpPr>
        <xdr:cNvPr id="4" name="TextBox 3">
          <a:extLst>
            <a:ext uri="{FF2B5EF4-FFF2-40B4-BE49-F238E27FC236}">
              <a16:creationId xmlns:a16="http://schemas.microsoft.com/office/drawing/2014/main" id="{0E63A00F-5471-42CA-A22E-C9D58E90FA47}"/>
            </a:ext>
          </a:extLst>
        </xdr:cNvPr>
        <xdr:cNvSpPr txBox="1"/>
      </xdr:nvSpPr>
      <xdr:spPr>
        <a:xfrm>
          <a:off x="482177" y="12954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146897</xdr:colOff>
      <xdr:row>1</xdr:row>
      <xdr:rowOff>22860</xdr:rowOff>
    </xdr:from>
    <xdr:to>
      <xdr:col>2</xdr:col>
      <xdr:colOff>551815</xdr:colOff>
      <xdr:row>4</xdr:row>
      <xdr:rowOff>87630</xdr:rowOff>
    </xdr:to>
    <xdr:sp macro="" textlink="">
      <xdr:nvSpPr>
        <xdr:cNvPr id="5" name="Oval 7">
          <a:extLst>
            <a:ext uri="{FF2B5EF4-FFF2-40B4-BE49-F238E27FC236}">
              <a16:creationId xmlns:a16="http://schemas.microsoft.com/office/drawing/2014/main" id="{86A30C01-2FD9-4B7D-BAEC-DEC45A513771}"/>
            </a:ext>
          </a:extLst>
        </xdr:cNvPr>
        <xdr:cNvSpPr/>
      </xdr:nvSpPr>
      <xdr:spPr>
        <a:xfrm>
          <a:off x="1548977" y="15240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7</xdr:col>
      <xdr:colOff>266700</xdr:colOff>
      <xdr:row>3</xdr:row>
      <xdr:rowOff>26894</xdr:rowOff>
    </xdr:from>
    <xdr:to>
      <xdr:col>27</xdr:col>
      <xdr:colOff>121920</xdr:colOff>
      <xdr:row>6</xdr:row>
      <xdr:rowOff>22860</xdr:rowOff>
    </xdr:to>
    <xdr:sp macro="" textlink="">
      <xdr:nvSpPr>
        <xdr:cNvPr id="6" name="Left Brace 5">
          <a:extLst>
            <a:ext uri="{FF2B5EF4-FFF2-40B4-BE49-F238E27FC236}">
              <a16:creationId xmlns:a16="http://schemas.microsoft.com/office/drawing/2014/main" id="{A5A17962-6D01-4823-8F3B-08184F6DB65D}"/>
            </a:ext>
          </a:extLst>
        </xdr:cNvPr>
        <xdr:cNvSpPr/>
      </xdr:nvSpPr>
      <xdr:spPr>
        <a:xfrm rot="5400000">
          <a:off x="9454627" y="-3903233"/>
          <a:ext cx="384586" cy="9022080"/>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14</xdr:col>
      <xdr:colOff>88263</xdr:colOff>
      <xdr:row>0</xdr:row>
      <xdr:rowOff>22860</xdr:rowOff>
    </xdr:from>
    <xdr:ext cx="2667000" cy="387286"/>
    <xdr:sp macro="" textlink="">
      <xdr:nvSpPr>
        <xdr:cNvPr id="7" name="TextBox 6">
          <a:extLst>
            <a:ext uri="{FF2B5EF4-FFF2-40B4-BE49-F238E27FC236}">
              <a16:creationId xmlns:a16="http://schemas.microsoft.com/office/drawing/2014/main" id="{FA55EF45-9FDB-42BB-A1DD-A6D324F05662}"/>
            </a:ext>
          </a:extLst>
        </xdr:cNvPr>
        <xdr:cNvSpPr txBox="1"/>
      </xdr:nvSpPr>
      <xdr:spPr>
        <a:xfrm>
          <a:off x="8211183" y="22860"/>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9</xdr:col>
      <xdr:colOff>76200</xdr:colOff>
      <xdr:row>6</xdr:row>
      <xdr:rowOff>8891</xdr:rowOff>
    </xdr:from>
    <xdr:to>
      <xdr:col>9</xdr:col>
      <xdr:colOff>474768</xdr:colOff>
      <xdr:row>9</xdr:row>
      <xdr:rowOff>80011</xdr:rowOff>
    </xdr:to>
    <xdr:sp macro="" textlink="">
      <xdr:nvSpPr>
        <xdr:cNvPr id="8" name="Oval 7">
          <a:extLst>
            <a:ext uri="{FF2B5EF4-FFF2-40B4-BE49-F238E27FC236}">
              <a16:creationId xmlns:a16="http://schemas.microsoft.com/office/drawing/2014/main" id="{B524BE7B-3E2C-4B87-B398-B5BE5C89F96B}"/>
            </a:ext>
          </a:extLst>
        </xdr:cNvPr>
        <xdr:cNvSpPr/>
      </xdr:nvSpPr>
      <xdr:spPr>
        <a:xfrm>
          <a:off x="5760720" y="786131"/>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9</xdr:col>
      <xdr:colOff>41909</xdr:colOff>
      <xdr:row>30</xdr:row>
      <xdr:rowOff>83820</xdr:rowOff>
    </xdr:from>
    <xdr:to>
      <xdr:col>9</xdr:col>
      <xdr:colOff>440477</xdr:colOff>
      <xdr:row>34</xdr:row>
      <xdr:rowOff>19050</xdr:rowOff>
    </xdr:to>
    <xdr:sp macro="" textlink="">
      <xdr:nvSpPr>
        <xdr:cNvPr id="9" name="Oval 8">
          <a:extLst>
            <a:ext uri="{FF2B5EF4-FFF2-40B4-BE49-F238E27FC236}">
              <a16:creationId xmlns:a16="http://schemas.microsoft.com/office/drawing/2014/main" id="{21892506-4A36-454C-89D0-BE90A807A0C2}"/>
            </a:ext>
          </a:extLst>
        </xdr:cNvPr>
        <xdr:cNvSpPr/>
      </xdr:nvSpPr>
      <xdr:spPr>
        <a:xfrm>
          <a:off x="5726429" y="397002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40</xdr:col>
      <xdr:colOff>187112</xdr:colOff>
      <xdr:row>20</xdr:row>
      <xdr:rowOff>60960</xdr:rowOff>
    </xdr:from>
    <xdr:to>
      <xdr:col>41</xdr:col>
      <xdr:colOff>99059</xdr:colOff>
      <xdr:row>23</xdr:row>
      <xdr:rowOff>125730</xdr:rowOff>
    </xdr:to>
    <xdr:sp macro="" textlink="">
      <xdr:nvSpPr>
        <xdr:cNvPr id="10" name="Oval 9">
          <a:extLst>
            <a:ext uri="{FF2B5EF4-FFF2-40B4-BE49-F238E27FC236}">
              <a16:creationId xmlns:a16="http://schemas.microsoft.com/office/drawing/2014/main" id="{A0974542-F39E-4F05-AB30-A3F6FB622B82}"/>
            </a:ext>
          </a:extLst>
        </xdr:cNvPr>
        <xdr:cNvSpPr/>
      </xdr:nvSpPr>
      <xdr:spPr>
        <a:xfrm>
          <a:off x="20517272" y="265176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16</xdr:col>
      <xdr:colOff>328506</xdr:colOff>
      <xdr:row>5</xdr:row>
      <xdr:rowOff>15240</xdr:rowOff>
    </xdr:from>
    <xdr:to>
      <xdr:col>17</xdr:col>
      <xdr:colOff>297179</xdr:colOff>
      <xdr:row>8</xdr:row>
      <xdr:rowOff>76200</xdr:rowOff>
    </xdr:to>
    <xdr:sp macro="" textlink="">
      <xdr:nvSpPr>
        <xdr:cNvPr id="11" name="Oval 10">
          <a:extLst>
            <a:ext uri="{FF2B5EF4-FFF2-40B4-BE49-F238E27FC236}">
              <a16:creationId xmlns:a16="http://schemas.microsoft.com/office/drawing/2014/main" id="{D2B2B20A-AD04-4448-9C6A-B680F3E7F3D2}"/>
            </a:ext>
          </a:extLst>
        </xdr:cNvPr>
        <xdr:cNvSpPr/>
      </xdr:nvSpPr>
      <xdr:spPr>
        <a:xfrm>
          <a:off x="9411546" y="66294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21</xdr:col>
      <xdr:colOff>225636</xdr:colOff>
      <xdr:row>5</xdr:row>
      <xdr:rowOff>15240</xdr:rowOff>
    </xdr:from>
    <xdr:to>
      <xdr:col>22</xdr:col>
      <xdr:colOff>273685</xdr:colOff>
      <xdr:row>8</xdr:row>
      <xdr:rowOff>86360</xdr:rowOff>
    </xdr:to>
    <xdr:sp macro="" textlink="">
      <xdr:nvSpPr>
        <xdr:cNvPr id="12" name="Oval 11">
          <a:extLst>
            <a:ext uri="{FF2B5EF4-FFF2-40B4-BE49-F238E27FC236}">
              <a16:creationId xmlns:a16="http://schemas.microsoft.com/office/drawing/2014/main" id="{23C3DA0F-9330-422C-A35D-F742235E242C}"/>
            </a:ext>
          </a:extLst>
        </xdr:cNvPr>
        <xdr:cNvSpPr/>
      </xdr:nvSpPr>
      <xdr:spPr>
        <a:xfrm>
          <a:off x="11686116" y="66294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8</xdr:col>
      <xdr:colOff>205740</xdr:colOff>
      <xdr:row>57</xdr:row>
      <xdr:rowOff>106680</xdr:rowOff>
    </xdr:from>
    <xdr:to>
      <xdr:col>9</xdr:col>
      <xdr:colOff>117686</xdr:colOff>
      <xdr:row>61</xdr:row>
      <xdr:rowOff>48260</xdr:rowOff>
    </xdr:to>
    <xdr:sp macro="" textlink="">
      <xdr:nvSpPr>
        <xdr:cNvPr id="13" name="Oval 12">
          <a:extLst>
            <a:ext uri="{FF2B5EF4-FFF2-40B4-BE49-F238E27FC236}">
              <a16:creationId xmlns:a16="http://schemas.microsoft.com/office/drawing/2014/main" id="{758F516F-A87C-4477-9EC5-8CC2CE25E8FD}"/>
            </a:ext>
          </a:extLst>
        </xdr:cNvPr>
        <xdr:cNvSpPr/>
      </xdr:nvSpPr>
      <xdr:spPr>
        <a:xfrm>
          <a:off x="5402580" y="749046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25</xdr:col>
      <xdr:colOff>358140</xdr:colOff>
      <xdr:row>5</xdr:row>
      <xdr:rowOff>53340</xdr:rowOff>
    </xdr:from>
    <xdr:to>
      <xdr:col>27</xdr:col>
      <xdr:colOff>41486</xdr:colOff>
      <xdr:row>8</xdr:row>
      <xdr:rowOff>124460</xdr:rowOff>
    </xdr:to>
    <xdr:sp macro="" textlink="">
      <xdr:nvSpPr>
        <xdr:cNvPr id="14" name="Oval 13">
          <a:extLst>
            <a:ext uri="{FF2B5EF4-FFF2-40B4-BE49-F238E27FC236}">
              <a16:creationId xmlns:a16="http://schemas.microsoft.com/office/drawing/2014/main" id="{93D59983-F8C3-4C49-AA3C-248373B3AC65}"/>
            </a:ext>
          </a:extLst>
        </xdr:cNvPr>
        <xdr:cNvSpPr/>
      </xdr:nvSpPr>
      <xdr:spPr>
        <a:xfrm>
          <a:off x="13632180" y="70104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36</xdr:col>
      <xdr:colOff>60960</xdr:colOff>
      <xdr:row>5</xdr:row>
      <xdr:rowOff>91440</xdr:rowOff>
    </xdr:from>
    <xdr:to>
      <xdr:col>36</xdr:col>
      <xdr:colOff>460586</xdr:colOff>
      <xdr:row>9</xdr:row>
      <xdr:rowOff>33020</xdr:rowOff>
    </xdr:to>
    <xdr:sp macro="" textlink="">
      <xdr:nvSpPr>
        <xdr:cNvPr id="15" name="Oval 14">
          <a:extLst>
            <a:ext uri="{FF2B5EF4-FFF2-40B4-BE49-F238E27FC236}">
              <a16:creationId xmlns:a16="http://schemas.microsoft.com/office/drawing/2014/main" id="{095C91BC-4DC9-47BE-9F95-1E61D40A9D5B}"/>
            </a:ext>
          </a:extLst>
        </xdr:cNvPr>
        <xdr:cNvSpPr/>
      </xdr:nvSpPr>
      <xdr:spPr>
        <a:xfrm>
          <a:off x="18440400" y="73914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oneCell">
    <xdr:from>
      <xdr:col>37</xdr:col>
      <xdr:colOff>91440</xdr:colOff>
      <xdr:row>0</xdr:row>
      <xdr:rowOff>121920</xdr:rowOff>
    </xdr:from>
    <xdr:to>
      <xdr:col>39</xdr:col>
      <xdr:colOff>274320</xdr:colOff>
      <xdr:row>8</xdr:row>
      <xdr:rowOff>91440</xdr:rowOff>
    </xdr:to>
    <mc:AlternateContent xmlns:mc="http://schemas.openxmlformats.org/markup-compatibility/2006" xmlns:a14="http://schemas.microsoft.com/office/drawing/2010/main">
      <mc:Choice Requires="a14">
        <xdr:graphicFrame macro="">
          <xdr:nvGraphicFramePr>
            <xdr:cNvPr id="17" name="detail">
              <a:extLst>
                <a:ext uri="{FF2B5EF4-FFF2-40B4-BE49-F238E27FC236}">
                  <a16:creationId xmlns:a16="http://schemas.microsoft.com/office/drawing/2014/main" id="{4FE1354E-F358-4CF7-8253-B71EF18871F4}"/>
                </a:ext>
              </a:extLst>
            </xdr:cNvPr>
            <xdr:cNvGraphicFramePr/>
          </xdr:nvGraphicFramePr>
          <xdr:xfrm>
            <a:off x="0" y="0"/>
            <a:ext cx="0" cy="0"/>
          </xdr:xfrm>
          <a:graphic>
            <a:graphicData uri="http://schemas.microsoft.com/office/drawing/2010/slicer">
              <sle:slicer xmlns:sle="http://schemas.microsoft.com/office/drawing/2010/slicer" name="detail"/>
            </a:graphicData>
          </a:graphic>
        </xdr:graphicFrame>
      </mc:Choice>
      <mc:Fallback xmlns="">
        <xdr:sp macro="" textlink="">
          <xdr:nvSpPr>
            <xdr:cNvPr id="0" name=""/>
            <xdr:cNvSpPr>
              <a:spLocks noTextEdit="1"/>
            </xdr:cNvSpPr>
          </xdr:nvSpPr>
          <xdr:spPr>
            <a:xfrm>
              <a:off x="18958560" y="121920"/>
              <a:ext cx="1158240" cy="100584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91440</xdr:colOff>
      <xdr:row>17</xdr:row>
      <xdr:rowOff>7620</xdr:rowOff>
    </xdr:from>
    <xdr:to>
      <xdr:col>39</xdr:col>
      <xdr:colOff>259080</xdr:colOff>
      <xdr:row>43</xdr:row>
      <xdr:rowOff>0</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5641DE4E-88B1-42E2-A146-24C1419E105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958560" y="2209800"/>
              <a:ext cx="1143000" cy="336042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91440</xdr:colOff>
      <xdr:row>7</xdr:row>
      <xdr:rowOff>68580</xdr:rowOff>
    </xdr:from>
    <xdr:to>
      <xdr:col>39</xdr:col>
      <xdr:colOff>289560</xdr:colOff>
      <xdr:row>17</xdr:row>
      <xdr:rowOff>0</xdr:rowOff>
    </xdr:to>
    <mc:AlternateContent xmlns:mc="http://schemas.openxmlformats.org/markup-compatibility/2006" xmlns:a14="http://schemas.microsoft.com/office/drawing/2010/main">
      <mc:Choice Requires="a14">
        <xdr:graphicFrame macro="">
          <xdr:nvGraphicFramePr>
            <xdr:cNvPr id="19" name="continent">
              <a:extLst>
                <a:ext uri="{FF2B5EF4-FFF2-40B4-BE49-F238E27FC236}">
                  <a16:creationId xmlns:a16="http://schemas.microsoft.com/office/drawing/2014/main" id="{C4EB4AE8-BD11-43EC-A371-1648EF6BCBF4}"/>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18958560" y="975360"/>
              <a:ext cx="1173480" cy="122682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15240</xdr:colOff>
      <xdr:row>34</xdr:row>
      <xdr:rowOff>125954</xdr:rowOff>
    </xdr:from>
    <xdr:to>
      <xdr:col>11</xdr:col>
      <xdr:colOff>0</xdr:colOff>
      <xdr:row>36</xdr:row>
      <xdr:rowOff>22860</xdr:rowOff>
    </xdr:to>
    <xdr:sp macro="" textlink="">
      <xdr:nvSpPr>
        <xdr:cNvPr id="20" name="Left Brace 19">
          <a:extLst>
            <a:ext uri="{FF2B5EF4-FFF2-40B4-BE49-F238E27FC236}">
              <a16:creationId xmlns:a16="http://schemas.microsoft.com/office/drawing/2014/main" id="{DF268FC0-BB38-49EA-B328-CAEB5924431E}"/>
            </a:ext>
          </a:extLst>
        </xdr:cNvPr>
        <xdr:cNvSpPr/>
      </xdr:nvSpPr>
      <xdr:spPr>
        <a:xfrm rot="5400000">
          <a:off x="5857987" y="3884407"/>
          <a:ext cx="155986" cy="14478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39</xdr:col>
      <xdr:colOff>325867</xdr:colOff>
      <xdr:row>2</xdr:row>
      <xdr:rowOff>43926</xdr:rowOff>
    </xdr:from>
    <xdr:to>
      <xdr:col>40</xdr:col>
      <xdr:colOff>85613</xdr:colOff>
      <xdr:row>42</xdr:row>
      <xdr:rowOff>7619</xdr:rowOff>
    </xdr:to>
    <xdr:sp macro="" textlink="">
      <xdr:nvSpPr>
        <xdr:cNvPr id="21" name="Left Brace 20">
          <a:extLst>
            <a:ext uri="{FF2B5EF4-FFF2-40B4-BE49-F238E27FC236}">
              <a16:creationId xmlns:a16="http://schemas.microsoft.com/office/drawing/2014/main" id="{3C3C36CC-D0C0-40FD-9679-586BB749258D}"/>
            </a:ext>
          </a:extLst>
        </xdr:cNvPr>
        <xdr:cNvSpPr/>
      </xdr:nvSpPr>
      <xdr:spPr>
        <a:xfrm rot="10800000">
          <a:off x="20168347" y="303006"/>
          <a:ext cx="247426" cy="514529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27</xdr:col>
      <xdr:colOff>129540</xdr:colOff>
      <xdr:row>4</xdr:row>
      <xdr:rowOff>45720</xdr:rowOff>
    </xdr:from>
    <xdr:to>
      <xdr:col>36</xdr:col>
      <xdr:colOff>403860</xdr:colOff>
      <xdr:row>48</xdr:row>
      <xdr:rowOff>60960</xdr:rowOff>
    </xdr:to>
    <xdr:graphicFrame macro="">
      <xdr:nvGraphicFramePr>
        <xdr:cNvPr id="16" name="Chart 15">
          <a:extLst>
            <a:ext uri="{FF2B5EF4-FFF2-40B4-BE49-F238E27FC236}">
              <a16:creationId xmlns:a16="http://schemas.microsoft.com/office/drawing/2014/main" id="{69D80294-7CB9-41CB-B512-4A6CA43BD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53340</xdr:colOff>
      <xdr:row>8</xdr:row>
      <xdr:rowOff>53340</xdr:rowOff>
    </xdr:from>
    <xdr:to>
      <xdr:col>25</xdr:col>
      <xdr:colOff>320040</xdr:colOff>
      <xdr:row>9</xdr:row>
      <xdr:rowOff>121920</xdr:rowOff>
    </xdr:to>
    <xdr:sp macro="" textlink="">
      <xdr:nvSpPr>
        <xdr:cNvPr id="22" name="Left Brace 21">
          <a:extLst>
            <a:ext uri="{FF2B5EF4-FFF2-40B4-BE49-F238E27FC236}">
              <a16:creationId xmlns:a16="http://schemas.microsoft.com/office/drawing/2014/main" id="{1CD45951-C6D7-42FC-BD46-308283A1D612}"/>
            </a:ext>
          </a:extLst>
        </xdr:cNvPr>
        <xdr:cNvSpPr/>
      </xdr:nvSpPr>
      <xdr:spPr>
        <a:xfrm rot="5400000">
          <a:off x="12035790" y="-270510"/>
          <a:ext cx="198120" cy="2918460"/>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40</xdr:col>
      <xdr:colOff>53740</xdr:colOff>
      <xdr:row>10</xdr:row>
      <xdr:rowOff>91440</xdr:rowOff>
    </xdr:from>
    <xdr:to>
      <xdr:col>40</xdr:col>
      <xdr:colOff>411479</xdr:colOff>
      <xdr:row>14</xdr:row>
      <xdr:rowOff>121428</xdr:rowOff>
    </xdr:to>
    <xdr:grpSp>
      <xdr:nvGrpSpPr>
        <xdr:cNvPr id="23" name="Gráfico 43" descr="Gesto de doble toque">
          <a:extLst>
            <a:ext uri="{FF2B5EF4-FFF2-40B4-BE49-F238E27FC236}">
              <a16:creationId xmlns:a16="http://schemas.microsoft.com/office/drawing/2014/main" id="{97ACC948-EF6E-49A6-8D5D-AD02C11355FA}"/>
            </a:ext>
          </a:extLst>
        </xdr:cNvPr>
        <xdr:cNvGrpSpPr/>
      </xdr:nvGrpSpPr>
      <xdr:grpSpPr>
        <a:xfrm>
          <a:off x="20383900" y="1424940"/>
          <a:ext cx="357739" cy="563388"/>
          <a:chOff x="8125967" y="1234227"/>
          <a:chExt cx="505005" cy="775395"/>
        </a:xfrm>
        <a:solidFill>
          <a:schemeClr val="tx1">
            <a:lumMod val="50000"/>
            <a:lumOff val="50000"/>
          </a:schemeClr>
        </a:solidFill>
      </xdr:grpSpPr>
      <xdr:sp macro="" textlink="">
        <xdr:nvSpPr>
          <xdr:cNvPr id="24" name="Forma libre: forma 9">
            <a:extLst>
              <a:ext uri="{FF2B5EF4-FFF2-40B4-BE49-F238E27FC236}">
                <a16:creationId xmlns:a16="http://schemas.microsoft.com/office/drawing/2014/main" id="{41C558B6-F963-41D4-920F-D550C77E0A64}"/>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5" name="Forma libre: forma 10">
            <a:extLst>
              <a:ext uri="{FF2B5EF4-FFF2-40B4-BE49-F238E27FC236}">
                <a16:creationId xmlns:a16="http://schemas.microsoft.com/office/drawing/2014/main" id="{583E0234-ED9B-46D6-9128-C8960089A22F}"/>
              </a:ext>
            </a:extLst>
          </xdr:cNvPr>
          <xdr:cNvSpPr/>
        </xdr:nvSpPr>
        <xdr:spPr>
          <a:xfrm>
            <a:off x="8125967"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11</xdr:col>
      <xdr:colOff>228600</xdr:colOff>
      <xdr:row>11</xdr:row>
      <xdr:rowOff>15240</xdr:rowOff>
    </xdr:from>
    <xdr:to>
      <xdr:col>11</xdr:col>
      <xdr:colOff>449580</xdr:colOff>
      <xdr:row>12</xdr:row>
      <xdr:rowOff>30480</xdr:rowOff>
    </xdr:to>
    <xdr:sp macro="" textlink="">
      <xdr:nvSpPr>
        <xdr:cNvPr id="26" name="Arrow: Right 25">
          <a:extLst>
            <a:ext uri="{FF2B5EF4-FFF2-40B4-BE49-F238E27FC236}">
              <a16:creationId xmlns:a16="http://schemas.microsoft.com/office/drawing/2014/main" id="{E84937CE-1331-43EC-B5E9-467398251AB5}"/>
            </a:ext>
          </a:extLst>
        </xdr:cNvPr>
        <xdr:cNvSpPr/>
      </xdr:nvSpPr>
      <xdr:spPr>
        <a:xfrm>
          <a:off x="6888480" y="1440180"/>
          <a:ext cx="220980" cy="144780"/>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27</xdr:col>
      <xdr:colOff>173045</xdr:colOff>
      <xdr:row>0</xdr:row>
      <xdr:rowOff>91440</xdr:rowOff>
    </xdr:from>
    <xdr:ext cx="4650415" cy="505267"/>
    <xdr:sp macro="" textlink="$J$65">
      <xdr:nvSpPr>
        <xdr:cNvPr id="27" name="TextBox 26">
          <a:extLst>
            <a:ext uri="{FF2B5EF4-FFF2-40B4-BE49-F238E27FC236}">
              <a16:creationId xmlns:a16="http://schemas.microsoft.com/office/drawing/2014/main" id="{35FEF431-E194-457F-8D04-A722B61E8992}"/>
            </a:ext>
          </a:extLst>
        </xdr:cNvPr>
        <xdr:cNvSpPr txBox="1"/>
      </xdr:nvSpPr>
      <xdr:spPr>
        <a:xfrm>
          <a:off x="14163365" y="91440"/>
          <a:ext cx="4650415"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858B5D5C-E490-42C2-BA9F-EDCE99C838BC}" type="TxLink">
            <a:rPr lang="en-US" sz="1400" b="1" i="0" u="none" strike="noStrike">
              <a:solidFill>
                <a:schemeClr val="tx1">
                  <a:lumMod val="65000"/>
                  <a:lumOff val="35000"/>
                </a:schemeClr>
              </a:solidFill>
              <a:latin typeface="Arial" panose="020B0604020202020204" pitchFamily="34" charset="0"/>
              <a:cs typeface="Arial" panose="020B0604020202020204" pitchFamily="34" charset="0"/>
            </a:rPr>
            <a:pPr algn="l"/>
            <a:t>Pareto Analysis: 29 countries concentrate 80% of the world prison population</a:t>
          </a:fld>
          <a:endParaRPr lang="en-US" sz="3600" b="1">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874A46ED-8F55-4806-8DCE-1253B16D2963}"/>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363B87F3-A188-4903-BD6B-51C1D81A3AEB}"/>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31ECC7DD-4C6C-4DDD-9BFD-0C24ED85B043}"/>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EDB0496B-B58D-44A6-8F56-873B3FC86DAF}"/>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5F9FD3DC-A9B0-4283-8F7B-1CF1CF2C85FE}"/>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A9268823-DC9E-4DAE-84E3-CC539B43756F}"/>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CAD1CDFE-236B-40A2-B751-973ED0A9D671}"/>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109C5B8F-C1A5-4712-B957-C954A30605C3}"/>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9F8205B1-F600-4A65-8BB5-E3DA78A2E52C}"/>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F134793D-1853-41D4-8C34-7A940C14FB5E}"/>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A86E947-6348-43BB-A41C-DE5E450553A1}"/>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712BF4BF-E24D-4DAC-B45E-E067417C4CB3}"/>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5E425460-EA2F-4643-904D-7688FF20DACB}"/>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2565204E-1722-428E-AA1D-3465A0805FAE}"/>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E50F552D-7846-4209-9310-DA49D8976E01}"/>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54B126CD-77A3-4333-BEA5-51B675803BE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B8AF44B-8ECF-4439-AF5C-0705B5BE052B}"/>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A75D988D-B70E-430F-AE4F-BADD97581B8C}"/>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57.970548611112" createdVersion="7" refreshedVersion="7" minRefreshableVersion="3" recordCount="19" xr:uid="{8940F268-3AF1-426F-87C1-6480020AA962}">
  <cacheSource type="worksheet">
    <worksheetSource ref="J11:K30" sheet="example"/>
  </cacheSource>
  <cacheFields count="2">
    <cacheField name="region" numFmtId="0">
      <sharedItems count="17">
        <s v="Eastern Africa"/>
        <s v="Middle Africa"/>
        <s v="Northern Africa"/>
        <s v="Southern Africa"/>
        <s v="Western Africa"/>
        <s v="Caribbean"/>
        <s v="Central America"/>
        <s v="North America"/>
        <s v="South America"/>
        <s v="Central Asia"/>
        <s v="Eastern Asia"/>
        <s v="South-Eastern Asia"/>
        <s v="Southern Asia"/>
        <s v="Western Asia"/>
        <s v="Eastern Europe"/>
        <s v="Western Europe"/>
        <s v="Oceania"/>
      </sharedItems>
    </cacheField>
    <cacheField name="continent" numFmtId="0">
      <sharedItems count="5">
        <s v="Africa"/>
        <s v="Americas"/>
        <s v="Asia"/>
        <s v="Europe"/>
        <s v="Oceania"/>
      </sharedItems>
    </cacheField>
  </cacheFields>
  <extLst>
    <ext xmlns:x14="http://schemas.microsoft.com/office/spreadsheetml/2009/9/main" uri="{725AE2AE-9491-48be-B2B4-4EB974FC3084}">
      <x14:pivotCacheDefinition pivotCacheId="1918796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57.97912650463" missingItemsLimit="0" createdVersion="7" refreshedVersion="7" minRefreshableVersion="3" recordCount="3" xr:uid="{6C9E1805-CA52-4505-B156-FA7995DFB205}">
  <cacheSource type="worksheet">
    <worksheetSource ref="I11:I14" sheet="example"/>
  </cacheSource>
  <cacheFields count="1">
    <cacheField name="detail" numFmtId="0">
      <sharedItems count="3">
        <s v="1. continent"/>
        <s v="2. region"/>
        <s v="3. country"/>
      </sharedItems>
    </cacheField>
  </cacheFields>
  <extLst>
    <ext xmlns:x14="http://schemas.microsoft.com/office/spreadsheetml/2009/9/main" uri="{725AE2AE-9491-48be-B2B4-4EB974FC3084}">
      <x14:pivotCacheDefinition pivotCacheId="18977391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r>
  <r>
    <x v="1"/>
    <x v="0"/>
  </r>
  <r>
    <x v="2"/>
    <x v="0"/>
  </r>
  <r>
    <x v="3"/>
    <x v="0"/>
  </r>
  <r>
    <x v="4"/>
    <x v="0"/>
  </r>
  <r>
    <x v="5"/>
    <x v="1"/>
  </r>
  <r>
    <x v="6"/>
    <x v="1"/>
  </r>
  <r>
    <x v="7"/>
    <x v="1"/>
  </r>
  <r>
    <x v="8"/>
    <x v="1"/>
  </r>
  <r>
    <x v="9"/>
    <x v="2"/>
  </r>
  <r>
    <x v="10"/>
    <x v="2"/>
  </r>
  <r>
    <x v="11"/>
    <x v="2"/>
  </r>
  <r>
    <x v="12"/>
    <x v="2"/>
  </r>
  <r>
    <x v="13"/>
    <x v="2"/>
  </r>
  <r>
    <x v="14"/>
    <x v="3"/>
  </r>
  <r>
    <x v="13"/>
    <x v="3"/>
  </r>
  <r>
    <x v="15"/>
    <x v="3"/>
  </r>
  <r>
    <x v="16"/>
    <x v="4"/>
  </r>
  <r>
    <x v="11"/>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2BFD88-B9D3-408A-A52D-53F94A77C195}" name="pt3"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K40:K57" firstHeaderRow="1" firstDataRow="1" firstDataCol="1"/>
  <pivotFields count="2">
    <pivotField axis="axisRow" compact="0" outline="0" showAll="0">
      <items count="18">
        <item x="5"/>
        <item x="6"/>
        <item x="9"/>
        <item x="0"/>
        <item x="10"/>
        <item x="14"/>
        <item x="1"/>
        <item x="7"/>
        <item x="2"/>
        <item x="16"/>
        <item x="8"/>
        <item x="11"/>
        <item x="3"/>
        <item x="12"/>
        <item x="4"/>
        <item x="13"/>
        <item x="15"/>
        <item t="default"/>
      </items>
    </pivotField>
    <pivotField compact="0" outline="0" showAll="0">
      <items count="6">
        <item x="0"/>
        <item x="1"/>
        <item x="2"/>
        <item x="3"/>
        <item x="4"/>
        <item t="default"/>
      </items>
    </pivotField>
  </pivotFields>
  <rowFields count="1">
    <field x="0"/>
  </rowFields>
  <rowItems count="17">
    <i>
      <x/>
    </i>
    <i>
      <x v="1"/>
    </i>
    <i>
      <x v="2"/>
    </i>
    <i>
      <x v="3"/>
    </i>
    <i>
      <x v="4"/>
    </i>
    <i>
      <x v="5"/>
    </i>
    <i>
      <x v="6"/>
    </i>
    <i>
      <x v="7"/>
    </i>
    <i>
      <x v="8"/>
    </i>
    <i>
      <x v="9"/>
    </i>
    <i>
      <x v="10"/>
    </i>
    <i>
      <x v="11"/>
    </i>
    <i>
      <x v="12"/>
    </i>
    <i>
      <x v="13"/>
    </i>
    <i>
      <x v="14"/>
    </i>
    <i>
      <x v="15"/>
    </i>
    <i>
      <x v="16"/>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8056EF-8127-43A9-8751-8693FEBF7243}" name="pt1"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40:I41" firstHeaderRow="1" firstDataRow="1" firstDataCol="1"/>
  <pivotFields count="1">
    <pivotField axis="axisRow" compact="0" outline="0" showAll="0">
      <items count="4">
        <item h="1" x="0"/>
        <item h="1" x="1"/>
        <item x="2"/>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46DEAA-7E44-4B4B-BEA1-561C71B85526}" name="pt2"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J40:J45" firstHeaderRow="1" firstDataRow="1" firstDataCol="1"/>
  <pivotFields count="2">
    <pivotField compact="0" outline="0" showAll="0">
      <items count="18">
        <item x="5"/>
        <item x="6"/>
        <item x="9"/>
        <item x="0"/>
        <item x="10"/>
        <item x="14"/>
        <item x="1"/>
        <item x="7"/>
        <item x="2"/>
        <item x="16"/>
        <item x="8"/>
        <item x="11"/>
        <item x="3"/>
        <item x="12"/>
        <item x="4"/>
        <item x="13"/>
        <item x="15"/>
        <item t="default"/>
      </items>
    </pivotField>
    <pivotField axis="axisRow" compact="0" outline="0" showAll="0">
      <items count="6">
        <item x="0"/>
        <item x="1"/>
        <item x="2"/>
        <item x="3"/>
        <item x="4"/>
        <item t="default"/>
      </items>
    </pivotField>
  </pivotFields>
  <rowFields count="1">
    <field x="1"/>
  </rowFields>
  <rowItems count="5">
    <i>
      <x/>
    </i>
    <i>
      <x v="1"/>
    </i>
    <i>
      <x v="2"/>
    </i>
    <i>
      <x v="3"/>
    </i>
    <i>
      <x v="4"/>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detail_slicer" xr10:uid="{4F2767CF-0FD1-4F46-9F7A-DADA52A73A74}" sourceName="detail">
  <pivotTables>
    <pivotTable tabId="1" name="pt1"/>
  </pivotTables>
  <data>
    <tabular pivotCacheId="1897739186">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4_region_slicer" xr10:uid="{DD5FBBFB-7CC0-4169-8E31-A7D4A45D4460}" sourceName="region">
  <pivotTables>
    <pivotTable tabId="1" name="pt3"/>
    <pivotTable tabId="1" name="pt2"/>
  </pivotTables>
  <data>
    <tabular pivotCacheId="1918796851">
      <items count="17">
        <i x="5" s="1"/>
        <i x="6" s="1"/>
        <i x="9" s="1"/>
        <i x="0" s="1"/>
        <i x="10" s="1"/>
        <i x="14" s="1"/>
        <i x="1" s="1"/>
        <i x="7" s="1"/>
        <i x="2" s="1"/>
        <i x="16" s="1"/>
        <i x="8" s="1"/>
        <i x="11" s="1"/>
        <i x="3" s="1"/>
        <i x="12" s="1"/>
        <i x="4" s="1"/>
        <i x="13" s="1"/>
        <i x="1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continent_slicer" xr10:uid="{C0243C51-7BE7-4FBC-8C02-39AB7701D43A}" sourceName="continent">
  <pivotTables>
    <pivotTable tabId="1" name="pt2"/>
    <pivotTable tabId="1" name="pt3"/>
  </pivotTables>
  <data>
    <tabular pivotCacheId="1918796851">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tail" xr10:uid="{445C9764-9429-4551-A701-48F8979F8FA2}" cache="_02_detail_slicer" caption="detail" style="xlorla" rowHeight="144000"/>
  <slicer name="region" xr10:uid="{D23F810B-B518-4342-AA82-19118449C2F6}" cache="_04_region_slicer" caption="region" style="xlorla" rowHeight="144000"/>
  <slicer name="continent" xr10:uid="{3C2EFDC1-3CE5-4C69-B0D1-A5F3D878F58A}" cache="_03_continent_slicer" caption="continent"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DF6A83-E9EE-40E5-8404-DC47638081C0}" name="_01_data" displayName="_01_data" ref="B9:F219" totalsRowShown="0">
  <autoFilter ref="B9:F219" xr:uid="{31DF6A83-E9EE-40E5-8404-DC47638081C0}"/>
  <tableColumns count="5">
    <tableColumn id="1" xr3:uid="{ACF932E5-8D66-4AA5-9BC0-B98826F1432D}" name="country"/>
    <tableColumn id="5" xr3:uid="{49F7AD75-C79F-40AD-8340-4506A4764D2D}" name="prisoners"/>
    <tableColumn id="7" xr3:uid="{1E9BE8F7-B3D4-4605-8A7E-2227BFDB6992}" name="country_group"/>
    <tableColumn id="8" xr3:uid="{B392266C-0094-4AD9-89E1-8715F5D7A966}" name="region"/>
    <tableColumn id="9" xr3:uid="{1EC5940F-A73F-4158-B1EE-2CCBA444E422}" name="continent"/>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prisonstudies.org/highest-to-lowest/prison-population-total?field_region_taxonomy_tid=Al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E78A-B3A3-48EB-AFBD-F238C4C7542D}">
  <dimension ref="A1:AP225"/>
  <sheetViews>
    <sheetView showGridLines="0" topLeftCell="M1" workbookViewId="0">
      <selection activeCell="AP1" sqref="AP1"/>
    </sheetView>
  </sheetViews>
  <sheetFormatPr defaultColWidth="0" defaultRowHeight="10.5" zeroHeight="1" x14ac:dyDescent="0.4"/>
  <cols>
    <col min="1" max="1" width="9.140625" customWidth="1"/>
    <col min="2" max="2" width="17.140625" customWidth="1"/>
    <col min="3" max="3" width="10.85546875" customWidth="1"/>
    <col min="4" max="4" width="18" customWidth="1"/>
    <col min="5" max="5" width="17.7109375" customWidth="1"/>
    <col min="6" max="6" width="11.28515625" customWidth="1"/>
    <col min="7" max="7" width="7.140625" customWidth="1"/>
    <col min="8" max="8" width="6.140625" customWidth="1"/>
    <col min="9" max="15" width="9.140625" customWidth="1"/>
    <col min="16" max="16" width="8.85546875" customWidth="1"/>
    <col min="17" max="17" width="8" customWidth="1"/>
    <col min="18" max="18" width="11.7109375" bestFit="1" customWidth="1"/>
    <col min="19" max="20" width="9.140625" customWidth="1"/>
    <col min="21" max="22" width="6.5703125" customWidth="1"/>
    <col min="23" max="25" width="9.140625" customWidth="1"/>
    <col min="26" max="26" width="7" customWidth="1"/>
    <col min="27" max="27" width="6.42578125" customWidth="1"/>
    <col min="28" max="41" width="9.140625" customWidth="1"/>
    <col min="42" max="42" width="3.85546875" customWidth="1"/>
    <col min="43" max="16384" width="9.140625" hidden="1"/>
  </cols>
  <sheetData>
    <row r="1" spans="2:28" x14ac:dyDescent="0.4"/>
    <row r="2" spans="2:28" x14ac:dyDescent="0.4"/>
    <row r="3" spans="2:28" x14ac:dyDescent="0.4">
      <c r="F3" s="9" t="s">
        <v>273</v>
      </c>
    </row>
    <row r="4" spans="2:28" x14ac:dyDescent="0.4">
      <c r="F4" s="11">
        <f>SUM(_01_data[prisoners])</f>
        <v>10878500</v>
      </c>
    </row>
    <row r="5" spans="2:28" x14ac:dyDescent="0.4"/>
    <row r="6" spans="2:28" x14ac:dyDescent="0.4"/>
    <row r="7" spans="2:28" x14ac:dyDescent="0.4">
      <c r="B7" s="9" t="s">
        <v>271</v>
      </c>
      <c r="C7" s="8" t="s">
        <v>269</v>
      </c>
      <c r="G7" s="7" t="s">
        <v>270</v>
      </c>
    </row>
    <row r="8" spans="2:28" x14ac:dyDescent="0.4">
      <c r="M8" s="9" t="s">
        <v>278</v>
      </c>
      <c r="N8" s="14">
        <f xml:space="preserve"> IF( I41 = "1. continent", 1,
         IF( I41 = "2. region", 2,
         3 ) )</f>
        <v>3</v>
      </c>
    </row>
    <row r="9" spans="2:28" x14ac:dyDescent="0.4">
      <c r="B9" t="s">
        <v>2</v>
      </c>
      <c r="C9" t="s">
        <v>5</v>
      </c>
      <c r="D9" t="s">
        <v>272</v>
      </c>
      <c r="E9" t="s">
        <v>3</v>
      </c>
      <c r="F9" t="s">
        <v>4</v>
      </c>
      <c r="Q9" t="b">
        <v>1</v>
      </c>
    </row>
    <row r="10" spans="2:28" x14ac:dyDescent="0.4">
      <c r="B10" t="s">
        <v>6</v>
      </c>
      <c r="C10">
        <v>30748</v>
      </c>
      <c r="D10" t="s">
        <v>6</v>
      </c>
      <c r="E10" t="s">
        <v>7</v>
      </c>
      <c r="F10" t="s">
        <v>8</v>
      </c>
      <c r="M10" s="15" t="s">
        <v>298</v>
      </c>
      <c r="N10" s="16"/>
      <c r="O10" s="15" t="s">
        <v>296</v>
      </c>
      <c r="P10" s="16"/>
      <c r="Q10" s="15" t="s">
        <v>297</v>
      </c>
      <c r="R10" s="19"/>
      <c r="S10" s="16"/>
    </row>
    <row r="11" spans="2:28" x14ac:dyDescent="0.4">
      <c r="B11" t="s">
        <v>9</v>
      </c>
      <c r="C11">
        <v>4769</v>
      </c>
      <c r="D11" t="s">
        <v>9</v>
      </c>
      <c r="E11" t="s">
        <v>10</v>
      </c>
      <c r="F11" t="s">
        <v>11</v>
      </c>
      <c r="I11" t="s">
        <v>274</v>
      </c>
      <c r="J11" t="s">
        <v>3</v>
      </c>
      <c r="K11" t="s">
        <v>4</v>
      </c>
      <c r="L11" s="27" t="s">
        <v>299</v>
      </c>
      <c r="M11" s="17" t="s">
        <v>282</v>
      </c>
      <c r="N11" s="18" t="s">
        <v>284</v>
      </c>
      <c r="O11" s="17" t="s">
        <v>283</v>
      </c>
      <c r="P11" s="18" t="s">
        <v>285</v>
      </c>
      <c r="Q11" s="20" t="s">
        <v>287</v>
      </c>
      <c r="R11" s="21" t="s">
        <v>289</v>
      </c>
      <c r="S11" s="18" t="s">
        <v>291</v>
      </c>
      <c r="T11" t="s">
        <v>286</v>
      </c>
      <c r="U11" s="9" t="s">
        <v>300</v>
      </c>
      <c r="V11" s="9" t="s">
        <v>288</v>
      </c>
      <c r="W11" s="9" t="s">
        <v>290</v>
      </c>
      <c r="X11" s="9" t="s">
        <v>301</v>
      </c>
      <c r="Y11" t="s">
        <v>286</v>
      </c>
      <c r="Z11" s="9" t="s">
        <v>295</v>
      </c>
      <c r="AA11" s="28" t="str">
        <f>"80% cut off"&amp;CHAR(10)&amp;"Pareto 80/20"</f>
        <v>80% cut off
Pareto 80/20</v>
      </c>
      <c r="AB11" s="7" t="s">
        <v>270</v>
      </c>
    </row>
    <row r="12" spans="2:28" x14ac:dyDescent="0.4">
      <c r="B12" t="s">
        <v>12</v>
      </c>
      <c r="C12">
        <v>65000</v>
      </c>
      <c r="D12" t="s">
        <v>12</v>
      </c>
      <c r="E12" t="s">
        <v>13</v>
      </c>
      <c r="F12" t="s">
        <v>14</v>
      </c>
      <c r="I12" t="s">
        <v>275</v>
      </c>
      <c r="J12" t="str" cm="1">
        <f t="array" ref="J12:K30">_xlfn._xlws.SORT( _xlfn.UNIQUE( _01_data[[region]:[continent]] ), {2,1}, 1 )</f>
        <v>Eastern Africa</v>
      </c>
      <c r="K12" t="str">
        <v>Africa</v>
      </c>
      <c r="M12" s="22" t="str" cm="1">
        <f t="array" ref="M12:M207" xml:space="preserve"> CHOOSE( N8,
                   _xlfn.SORTBY(
                          _xlfn.UNIQUE( _01_data[continent] ),
                          SUMIF(
                                _01_data[continent],
                                _xlfn.UNIQUE( _01_data[continent] ),
                                _01_data[prisoners] ),
                          1 ),
                   _xlfn.SORTBY(
                          _xlfn.UNIQUE( _01_data[region] ),
                          SUMIF(
                                _01_data[region],
                                _xlfn.UNIQUE( _01_data[region] ),
                                _01_data[prisoners] ),
                          1 ),
                    _xlfn.UNIQUE(
                          _xlfn.SORTBY(
                                 _xlfn._xlws.FILTER( _01_data[country_group],
                                             ( ( J38 = "w/o filters" ) + ( _01_data[continent] = J38 ) )
                                           * ( ( K38 = "w/o filters" ) + ( _01_data[region] = K38 ) ) ),
                                 _xlfn._xlws.FILTER( _01_data[prisoners],
                                             ( ( J38 = "w/o filters" ) + ( _01_data[continent] = J38 ) )
                                          * ( ( K38 =  "w/o filters" ) + ( _01_data[region] = K38 ) ) ),
                                 1 )
                               )
                    )</f>
        <v>San Marino</v>
      </c>
      <c r="N12" s="23" cm="1">
        <f t="array" ref="N12:N207" xml:space="preserve"> CHOOSE( N8,
                    SUMIF( _01_data[continent],_xlfn.ANCHORARRAY( M12), _01_data[prisoners] ),
                    SUMIF( _01_data[region],_xlfn.ANCHORARRAY( M12), _01_data[prisoners] ),
                    SUMIF( _01_data[country_group],_xlfn.ANCHORARRAY( M12), _01_data[prisoners] )
                )</f>
        <v>2</v>
      </c>
      <c r="O12" s="22" t="str" cm="1">
        <f t="array" ref="O12:O207" xml:space="preserve"> _xlfn.SORTBY(_xlfn.ANCHORARRAY( M12),_xlfn.ANCHORARRAY( N12), 1 )</f>
        <v>San Marino</v>
      </c>
      <c r="P12" s="23" cm="1">
        <f t="array" ref="P12:P207" xml:space="preserve"> SUMIF(_xlfn.ANCHORARRAY( M12),_xlfn.ANCHORARRAY( O12),_xlfn.ANCHORARRAY( N12) )</f>
        <v>2</v>
      </c>
      <c r="Q12" s="22" cm="1">
        <f t="array" ref="Q12:Q207" xml:space="preserve"> _xlfn._xlws.SORT( _xlfn.SEQUENCE( COUNT(_xlfn.ANCHORARRAY( P12)) ), ,-1 )/ COUNT(_xlfn.ANCHORARRAY( P12))</f>
        <v>1</v>
      </c>
      <c r="R12" s="26" cm="1">
        <f t="array" ref="R12:R207">_xlfn.ANCHORARRAY( P12) / SUM(_xlfn.ANCHORARRAY( P12) )</f>
        <v>1.8384887622374409E-7</v>
      </c>
      <c r="S12" s="23" cm="1">
        <f t="array" ref="S12:S207" xml:space="preserve"> SUMIF(_xlfn.ANCHORARRAY( Q12), "&lt;=" &amp;_xlfn.ANCHORARRAY( Q12),_xlfn.ANCHORARRAY( R12) )</f>
        <v>1</v>
      </c>
      <c r="T12" t="str" cm="1">
        <f t="array" ref="T12:T47" xml:space="preserve"> _xlfn._xlws.FILTER(_xlfn.ANCHORARRAY( O12),_xlfn.ANCHORARRAY( R12) &gt;=0.005 )</f>
        <v>Uganda</v>
      </c>
      <c r="U12" cm="1">
        <f t="array" ref="U12:U47" xml:space="preserve"> _xlfn._xlws.FILTER(_xlfn.ANCHORARRAY( P12),_xlfn.ANCHORARRAY( R12) &gt;= 0.005 )</f>
        <v>55229</v>
      </c>
      <c r="V12" cm="1">
        <f t="array" ref="V12:V47" xml:space="preserve"> _xlfn._xlws.SORT( _xlfn.SEQUENCE( COUNT(_xlfn.ANCHORARRAY( U12)) ), ,-1 )/ COUNT(_xlfn.ANCHORARRAY( U12)) - ( 1 / COUNT(_xlfn.ANCHORARRAY( U12)) / 2 )</f>
        <v>0.98611111111111116</v>
      </c>
      <c r="W12" cm="1">
        <f t="array" ref="W12:W47" xml:space="preserve"> _xlfn._xlws.FILTER(_xlfn.ANCHORARRAY( R12),_xlfn.ANCHORARRAY( R12) &gt;= 0.005 )</f>
        <v>5.0768947924805814E-3</v>
      </c>
      <c r="X12" cm="1">
        <f t="array" ref="X12:X47" xml:space="preserve"> _xlfn._xlws.FILTER(_xlfn.ANCHORARRAY( S12),_xlfn.ANCHORARRAY( R12) &gt;= 0.005 )</f>
        <v>0.83787682125293006</v>
      </c>
      <c r="Y12" t="str" cm="1">
        <f t="array" ref="Y12:Y47" xml:space="preserve"> CONCATENATE(_xlfn.ANCHORARRAY( T12), ": ", TEXT(_xlfn.ANCHORARRAY( W12), "0.0%" ) )</f>
        <v>Uganda: 0.5%</v>
      </c>
      <c r="Z12" t="str" cm="1">
        <f t="array" ref="Z12:Z47">IF(_xlfn.ANCHORARRAY(
        U12) &gt;= 1000000,
        TEXT(_xlfn.ANCHORARRAY( U12), "#,###.0,,") &amp; " m",
        TEXT(_xlfn.ANCHORARRAY( U12), "#,###,") &amp; " k"
       )</f>
        <v>55 k</v>
      </c>
      <c r="AA12" t="e" cm="1">
        <f t="array" ref="AA12:AA47">IF(
        ROUND(_xlfn.ANCHORARRAY( X12), 2 ) = 0.8,_xlfn.ANCHORARRAY(
        X12),
        IF( ( J38 = "Europe" ) * (ROUND(_xlfn.ANCHORARRAY( X12), 2 ) = 0.78),_xlfn.ANCHORARRAY(
                X12),
                NA()
             )
       )</f>
        <v>#N/A</v>
      </c>
    </row>
    <row r="13" spans="2:28" x14ac:dyDescent="0.4">
      <c r="B13" t="s">
        <v>15</v>
      </c>
      <c r="C13">
        <v>43</v>
      </c>
      <c r="D13" t="s">
        <v>15</v>
      </c>
      <c r="E13" t="s">
        <v>16</v>
      </c>
      <c r="F13" t="s">
        <v>11</v>
      </c>
      <c r="I13" t="s">
        <v>276</v>
      </c>
      <c r="J13" t="str">
        <v>Middle Africa</v>
      </c>
      <c r="K13" t="str">
        <v>Africa</v>
      </c>
      <c r="M13" s="24" t="str">
        <v>Monaco</v>
      </c>
      <c r="N13" s="25">
        <v>8</v>
      </c>
      <c r="O13" s="24" t="str">
        <v>Monaco</v>
      </c>
      <c r="P13" s="25">
        <v>8</v>
      </c>
      <c r="Q13" s="24">
        <v>0.99489795918367352</v>
      </c>
      <c r="R13">
        <v>7.3539550489497637E-7</v>
      </c>
      <c r="S13" s="25">
        <v>0.99999981615112388</v>
      </c>
      <c r="T13" t="str">
        <v>Venezuela</v>
      </c>
      <c r="U13">
        <v>57096</v>
      </c>
      <c r="V13">
        <v>0.95833333333333337</v>
      </c>
      <c r="W13">
        <v>5.248517718435446E-3</v>
      </c>
      <c r="X13">
        <v>0.83279992646044954</v>
      </c>
      <c r="Y13" t="str">
        <v>Venezuela: 0.5%</v>
      </c>
      <c r="Z13" t="str">
        <v>57 k</v>
      </c>
      <c r="AA13" t="e">
        <v>#N/A</v>
      </c>
    </row>
    <row r="14" spans="2:28" x14ac:dyDescent="0.4">
      <c r="B14" t="s">
        <v>17</v>
      </c>
      <c r="C14">
        <v>24000</v>
      </c>
      <c r="D14" t="s">
        <v>17</v>
      </c>
      <c r="E14" t="s">
        <v>18</v>
      </c>
      <c r="F14" t="s">
        <v>14</v>
      </c>
      <c r="I14" t="s">
        <v>277</v>
      </c>
      <c r="J14" t="str">
        <v>Northern Africa</v>
      </c>
      <c r="K14" t="str">
        <v>Africa</v>
      </c>
      <c r="M14" s="24" t="str">
        <v>Liechtenstein</v>
      </c>
      <c r="N14" s="25">
        <v>9</v>
      </c>
      <c r="O14" s="24" t="str">
        <v>Liechtenstein</v>
      </c>
      <c r="P14" s="25">
        <v>9</v>
      </c>
      <c r="Q14" s="24">
        <v>0.98979591836734693</v>
      </c>
      <c r="R14">
        <v>8.273199430068484E-7</v>
      </c>
      <c r="S14" s="25">
        <v>0.99999908075561894</v>
      </c>
      <c r="T14" t="str">
        <v>Cuba</v>
      </c>
      <c r="U14">
        <v>57337</v>
      </c>
      <c r="V14">
        <v>0.93055555555555558</v>
      </c>
      <c r="W14">
        <v>5.2706715080204072E-3</v>
      </c>
      <c r="X14">
        <v>0.82755140874201405</v>
      </c>
      <c r="Y14" t="str">
        <v>Cuba: 0.5%</v>
      </c>
      <c r="Z14" t="str">
        <v>57 k</v>
      </c>
      <c r="AA14" t="e">
        <v>#N/A</v>
      </c>
    </row>
    <row r="15" spans="2:28" x14ac:dyDescent="0.4">
      <c r="B15" t="s">
        <v>19</v>
      </c>
      <c r="C15">
        <v>287</v>
      </c>
      <c r="D15" t="s">
        <v>19</v>
      </c>
      <c r="E15" t="s">
        <v>20</v>
      </c>
      <c r="F15" t="s">
        <v>21</v>
      </c>
      <c r="J15" t="str">
        <v>Southern Africa</v>
      </c>
      <c r="K15" t="str">
        <v>Africa</v>
      </c>
      <c r="M15" s="24" t="str">
        <v>Faroe Islands</v>
      </c>
      <c r="N15" s="25">
        <v>11</v>
      </c>
      <c r="O15" s="24" t="str">
        <v>Faroe Islands</v>
      </c>
      <c r="P15" s="25">
        <v>11</v>
      </c>
      <c r="Q15" s="24">
        <v>0.98469387755102045</v>
      </c>
      <c r="R15">
        <v>1.0111688192305925E-6</v>
      </c>
      <c r="S15" s="25">
        <v>0.99999825343567594</v>
      </c>
      <c r="T15" t="str">
        <v>Germany</v>
      </c>
      <c r="U15">
        <v>57600</v>
      </c>
      <c r="V15">
        <v>0.90277777777777779</v>
      </c>
      <c r="W15">
        <v>5.2948476352438299E-3</v>
      </c>
      <c r="X15">
        <v>0.82228073723399364</v>
      </c>
      <c r="Y15" t="str">
        <v>Germany: 0.5%</v>
      </c>
      <c r="Z15" t="str">
        <v>58 k</v>
      </c>
      <c r="AA15" t="e">
        <v>#N/A</v>
      </c>
    </row>
    <row r="16" spans="2:28" x14ac:dyDescent="0.4">
      <c r="B16" t="s">
        <v>22</v>
      </c>
      <c r="C16">
        <v>103209</v>
      </c>
      <c r="D16" t="s">
        <v>22</v>
      </c>
      <c r="E16" t="s">
        <v>23</v>
      </c>
      <c r="F16" t="s">
        <v>21</v>
      </c>
      <c r="J16" t="str">
        <v>Western Africa</v>
      </c>
      <c r="K16" t="str">
        <v>Africa</v>
      </c>
      <c r="M16" s="24" t="str">
        <v>Marshall Islands</v>
      </c>
      <c r="N16" s="25">
        <v>35</v>
      </c>
      <c r="O16" s="24" t="str">
        <v>Marshall Islands</v>
      </c>
      <c r="P16" s="25">
        <v>35</v>
      </c>
      <c r="Q16" s="24">
        <v>0.97959183673469385</v>
      </c>
      <c r="R16">
        <v>3.2173553339155215E-6</v>
      </c>
      <c r="S16" s="25">
        <v>0.99999724226685671</v>
      </c>
      <c r="T16" t="str">
        <v>Spain</v>
      </c>
      <c r="U16">
        <v>57680</v>
      </c>
      <c r="V16">
        <v>0.875</v>
      </c>
      <c r="W16">
        <v>5.3022015902927794E-3</v>
      </c>
      <c r="X16">
        <v>0.81698588959874985</v>
      </c>
      <c r="Y16" t="str">
        <v>Spain: 0.5%</v>
      </c>
      <c r="Z16" t="str">
        <v>58 k</v>
      </c>
      <c r="AA16" t="e">
        <v>#N/A</v>
      </c>
    </row>
    <row r="17" spans="2:27" x14ac:dyDescent="0.4">
      <c r="B17" t="s">
        <v>24</v>
      </c>
      <c r="C17">
        <v>2197</v>
      </c>
      <c r="D17" t="s">
        <v>24</v>
      </c>
      <c r="E17" t="s">
        <v>25</v>
      </c>
      <c r="F17" t="s">
        <v>11</v>
      </c>
      <c r="J17" t="str">
        <v>Caribbean</v>
      </c>
      <c r="K17" t="str">
        <v>Americas</v>
      </c>
      <c r="M17" s="24" t="str">
        <v>Andorra</v>
      </c>
      <c r="N17" s="25">
        <v>43</v>
      </c>
      <c r="O17" s="24" t="str">
        <v>Andorra</v>
      </c>
      <c r="P17" s="25">
        <v>43</v>
      </c>
      <c r="Q17" s="24">
        <v>0.97448979591836737</v>
      </c>
      <c r="R17">
        <v>3.9527508388104981E-6</v>
      </c>
      <c r="S17" s="25">
        <v>0.99999402491152289</v>
      </c>
      <c r="T17" t="str">
        <v>Taiwan</v>
      </c>
      <c r="U17">
        <v>60956</v>
      </c>
      <c r="V17">
        <v>0.84722222222222232</v>
      </c>
      <c r="W17">
        <v>5.603346049547272E-3</v>
      </c>
      <c r="X17">
        <v>0.81168368800845703</v>
      </c>
      <c r="Y17" t="str">
        <v>Taiwan: 0.6%</v>
      </c>
      <c r="Z17" t="str">
        <v>61 k</v>
      </c>
      <c r="AA17" t="e">
        <v>#N/A</v>
      </c>
    </row>
    <row r="18" spans="2:27" x14ac:dyDescent="0.4">
      <c r="B18" t="s">
        <v>26</v>
      </c>
      <c r="C18">
        <v>170</v>
      </c>
      <c r="D18" t="s">
        <v>27</v>
      </c>
      <c r="E18" t="s">
        <v>28</v>
      </c>
      <c r="F18" t="s">
        <v>21</v>
      </c>
      <c r="J18" t="str">
        <v>Central America</v>
      </c>
      <c r="K18" t="str">
        <v>Americas</v>
      </c>
      <c r="M18" s="24" t="str">
        <v>Gibraltar</v>
      </c>
      <c r="N18" s="25">
        <v>47</v>
      </c>
      <c r="O18" s="24" t="str">
        <v>Gibraltar</v>
      </c>
      <c r="P18" s="25">
        <v>47</v>
      </c>
      <c r="Q18" s="24">
        <v>0.96938775510204078</v>
      </c>
      <c r="R18">
        <v>4.3204485912579858E-6</v>
      </c>
      <c r="S18" s="25">
        <v>0.99999007216068403</v>
      </c>
      <c r="T18" t="str">
        <v>Saudi Arabia</v>
      </c>
      <c r="U18">
        <v>61000</v>
      </c>
      <c r="V18">
        <v>0.81944444444444453</v>
      </c>
      <c r="W18">
        <v>5.6073907248241949E-3</v>
      </c>
      <c r="X18">
        <v>0.80608034195890976</v>
      </c>
      <c r="Y18" t="str">
        <v>Saudi Arabia: 0.6%</v>
      </c>
      <c r="Z18" t="str">
        <v>61 k</v>
      </c>
      <c r="AA18" t="e">
        <v>#N/A</v>
      </c>
    </row>
    <row r="19" spans="2:27" x14ac:dyDescent="0.4">
      <c r="B19" t="s">
        <v>29</v>
      </c>
      <c r="C19">
        <v>41180</v>
      </c>
      <c r="D19" t="s">
        <v>29</v>
      </c>
      <c r="E19" t="s">
        <v>30</v>
      </c>
      <c r="F19" t="s">
        <v>30</v>
      </c>
      <c r="J19" t="str">
        <v>North America</v>
      </c>
      <c r="K19" t="str">
        <v>Americas</v>
      </c>
      <c r="M19" s="24" t="str">
        <v>United Kingdom</v>
      </c>
      <c r="N19" s="25">
        <v>88441</v>
      </c>
      <c r="O19" s="24" t="str">
        <v>Guernsey</v>
      </c>
      <c r="P19" s="25">
        <v>93</v>
      </c>
      <c r="Q19" s="24">
        <v>0.9642857142857143</v>
      </c>
      <c r="R19">
        <v>8.5489727444041E-6</v>
      </c>
      <c r="S19" s="25">
        <v>0.99998575171209281</v>
      </c>
      <c r="T19" t="str">
        <v>France</v>
      </c>
      <c r="U19">
        <v>62141</v>
      </c>
      <c r="V19">
        <v>0.79166666666666674</v>
      </c>
      <c r="W19">
        <v>5.7122765087098404E-3</v>
      </c>
      <c r="X19">
        <v>0.80047295123408557</v>
      </c>
      <c r="Y19" t="str">
        <v>France: 0.6%</v>
      </c>
      <c r="Z19" t="str">
        <v>62 k</v>
      </c>
      <c r="AA19">
        <v>0.80047295123408557</v>
      </c>
    </row>
    <row r="20" spans="2:27" x14ac:dyDescent="0.4">
      <c r="B20" t="s">
        <v>31</v>
      </c>
      <c r="C20">
        <v>8471</v>
      </c>
      <c r="D20" t="s">
        <v>31</v>
      </c>
      <c r="E20" t="s">
        <v>16</v>
      </c>
      <c r="F20" t="s">
        <v>11</v>
      </c>
      <c r="J20" t="str">
        <v>South America</v>
      </c>
      <c r="K20" t="str">
        <v>Americas</v>
      </c>
      <c r="M20" s="24" t="str">
        <v>Guernsey</v>
      </c>
      <c r="N20" s="25">
        <v>93</v>
      </c>
      <c r="O20" s="24" t="str">
        <v>Iceland</v>
      </c>
      <c r="P20" s="25">
        <v>120</v>
      </c>
      <c r="Q20" s="24">
        <v>0.95918367346938771</v>
      </c>
      <c r="R20">
        <v>1.1030932573424645E-5</v>
      </c>
      <c r="S20" s="25">
        <v>0.99997720273934831</v>
      </c>
      <c r="T20" t="str">
        <v>Algeria</v>
      </c>
      <c r="U20">
        <v>65000</v>
      </c>
      <c r="V20">
        <v>0.76388888888888895</v>
      </c>
      <c r="W20">
        <v>5.975088477271683E-3</v>
      </c>
      <c r="X20">
        <v>0.7947606747253757</v>
      </c>
      <c r="Y20" t="str">
        <v>Algeria: 0.6%</v>
      </c>
      <c r="Z20" t="str">
        <v>65 k</v>
      </c>
      <c r="AA20" t="e">
        <v>#N/A</v>
      </c>
    </row>
    <row r="21" spans="2:27" x14ac:dyDescent="0.4">
      <c r="B21" t="s">
        <v>32</v>
      </c>
      <c r="C21">
        <v>21008</v>
      </c>
      <c r="D21" t="s">
        <v>32</v>
      </c>
      <c r="E21" t="s">
        <v>25</v>
      </c>
      <c r="F21" t="s">
        <v>11</v>
      </c>
      <c r="J21" t="str">
        <v>Central Asia</v>
      </c>
      <c r="K21" t="str">
        <v>Asia</v>
      </c>
      <c r="M21" s="24" t="str">
        <v>Iceland</v>
      </c>
      <c r="N21" s="25">
        <v>120</v>
      </c>
      <c r="O21" s="24" t="str">
        <v>Greenland</v>
      </c>
      <c r="P21" s="25">
        <v>126</v>
      </c>
      <c r="Q21" s="24">
        <v>0.95408163265306123</v>
      </c>
      <c r="R21">
        <v>1.1582479202095877E-5</v>
      </c>
      <c r="S21" s="25">
        <v>0.99996617180677494</v>
      </c>
      <c r="T21" t="str">
        <v>Rwanda</v>
      </c>
      <c r="U21">
        <v>65000</v>
      </c>
      <c r="V21">
        <v>0.73611111111111116</v>
      </c>
      <c r="W21">
        <v>5.975088477271683E-3</v>
      </c>
      <c r="X21">
        <v>0.78878558624810402</v>
      </c>
      <c r="Y21" t="str">
        <v>Rwanda: 0.6%</v>
      </c>
      <c r="Z21" t="str">
        <v>65 k</v>
      </c>
      <c r="AA21" t="e">
        <v>#N/A</v>
      </c>
    </row>
    <row r="22" spans="2:27" x14ac:dyDescent="0.4">
      <c r="B22" t="s">
        <v>33</v>
      </c>
      <c r="C22">
        <v>3485</v>
      </c>
      <c r="D22" t="s">
        <v>33</v>
      </c>
      <c r="E22" t="s">
        <v>25</v>
      </c>
      <c r="F22" t="s">
        <v>8</v>
      </c>
      <c r="J22" t="str">
        <v>Eastern Asia</v>
      </c>
      <c r="K22" t="str">
        <v>Asia</v>
      </c>
      <c r="M22" s="24" t="str">
        <v>Greenland</v>
      </c>
      <c r="N22" s="25">
        <v>126</v>
      </c>
      <c r="O22" s="24" t="str">
        <v>Micronesia</v>
      </c>
      <c r="P22" s="25">
        <v>132</v>
      </c>
      <c r="Q22" s="24">
        <v>0.94897959183673475</v>
      </c>
      <c r="R22">
        <v>1.2134025830767109E-5</v>
      </c>
      <c r="S22" s="25">
        <v>0.99995458932757286</v>
      </c>
      <c r="T22" t="str">
        <v>Nigeria</v>
      </c>
      <c r="U22">
        <v>65988</v>
      </c>
      <c r="V22">
        <v>0.70833333333333337</v>
      </c>
      <c r="W22">
        <v>6.0659098221262121E-3</v>
      </c>
      <c r="X22">
        <v>0.78281049777083234</v>
      </c>
      <c r="Y22" t="str">
        <v>Nigeria: 0.6%</v>
      </c>
      <c r="Z22" t="str">
        <v>66 k</v>
      </c>
      <c r="AA22" t="e">
        <v>#N/A</v>
      </c>
    </row>
    <row r="23" spans="2:27" x14ac:dyDescent="0.4">
      <c r="B23" t="s">
        <v>34</v>
      </c>
      <c r="C23">
        <v>88084</v>
      </c>
      <c r="D23" t="s">
        <v>34</v>
      </c>
      <c r="E23" t="s">
        <v>7</v>
      </c>
      <c r="F23" t="s">
        <v>8</v>
      </c>
      <c r="J23" t="str">
        <v>South-Eastern Asia</v>
      </c>
      <c r="K23" t="str">
        <v>Asia</v>
      </c>
      <c r="M23" s="24" t="str">
        <v>Micronesia</v>
      </c>
      <c r="N23" s="25">
        <v>132</v>
      </c>
      <c r="O23" s="24" t="str">
        <v>Aruba</v>
      </c>
      <c r="P23" s="25">
        <v>170</v>
      </c>
      <c r="Q23" s="24">
        <v>0.94387755102040816</v>
      </c>
      <c r="R23">
        <v>1.5627154479018246E-5</v>
      </c>
      <c r="S23" s="25">
        <v>0.99994245530174208</v>
      </c>
      <c r="T23" t="str">
        <v>Poland</v>
      </c>
      <c r="U23">
        <v>68518</v>
      </c>
      <c r="V23">
        <v>0.68055555555555558</v>
      </c>
      <c r="W23">
        <v>6.2984786505492487E-3</v>
      </c>
      <c r="X23">
        <v>0.77674458794870616</v>
      </c>
      <c r="Y23" t="str">
        <v>Poland: 0.6%</v>
      </c>
      <c r="Z23" t="str">
        <v>69 k</v>
      </c>
      <c r="AA23" t="e">
        <v>#N/A</v>
      </c>
    </row>
    <row r="24" spans="2:27" x14ac:dyDescent="0.4">
      <c r="B24" t="s">
        <v>35</v>
      </c>
      <c r="C24">
        <v>874</v>
      </c>
      <c r="D24" t="s">
        <v>35</v>
      </c>
      <c r="E24" t="s">
        <v>28</v>
      </c>
      <c r="F24" t="s">
        <v>21</v>
      </c>
      <c r="J24" t="str">
        <v>Southern Asia</v>
      </c>
      <c r="K24" t="str">
        <v>Asia</v>
      </c>
      <c r="M24" s="24" t="str">
        <v>Aruba</v>
      </c>
      <c r="N24" s="25">
        <v>170</v>
      </c>
      <c r="O24" s="24" t="str">
        <v>Vanuatu</v>
      </c>
      <c r="P24" s="25">
        <v>202</v>
      </c>
      <c r="Q24" s="24">
        <v>0.93877551020408168</v>
      </c>
      <c r="R24">
        <v>1.8568736498598151E-5</v>
      </c>
      <c r="S24" s="25">
        <v>0.99992682814726308</v>
      </c>
      <c r="T24" t="str">
        <v>Malaysia</v>
      </c>
      <c r="U24">
        <v>68603</v>
      </c>
      <c r="V24">
        <v>0.65277777777777779</v>
      </c>
      <c r="W24">
        <v>6.3062922277887573E-3</v>
      </c>
      <c r="X24">
        <v>0.77044610929815693</v>
      </c>
      <c r="Y24" t="str">
        <v>Malaysia: 0.6%</v>
      </c>
      <c r="Z24" t="str">
        <v>69 k</v>
      </c>
      <c r="AA24" t="e">
        <v>#N/A</v>
      </c>
    </row>
    <row r="25" spans="2:27" x14ac:dyDescent="0.4">
      <c r="B25" t="s">
        <v>36</v>
      </c>
      <c r="C25">
        <v>32500</v>
      </c>
      <c r="D25" t="s">
        <v>36</v>
      </c>
      <c r="E25" t="s">
        <v>10</v>
      </c>
      <c r="F25" t="s">
        <v>11</v>
      </c>
      <c r="J25" t="str">
        <v>Western Asia</v>
      </c>
      <c r="K25" t="str">
        <v>Asia</v>
      </c>
      <c r="M25" s="24" t="str">
        <v>Vanuatu</v>
      </c>
      <c r="N25" s="25">
        <v>202</v>
      </c>
      <c r="O25" s="24" t="str">
        <v>Comoros</v>
      </c>
      <c r="P25" s="25">
        <v>225</v>
      </c>
      <c r="Q25" s="24">
        <v>0.93367346938775508</v>
      </c>
      <c r="R25">
        <v>2.068299857517121E-5</v>
      </c>
      <c r="S25" s="25">
        <v>0.99990825941076444</v>
      </c>
      <c r="T25" t="str">
        <v>Pakistan</v>
      </c>
      <c r="U25">
        <v>77275</v>
      </c>
      <c r="V25">
        <v>0.625</v>
      </c>
      <c r="W25">
        <v>7.1034609550949118E-3</v>
      </c>
      <c r="X25">
        <v>0.76413981707036815</v>
      </c>
      <c r="Y25" t="str">
        <v>Pakistan: 0.7%</v>
      </c>
      <c r="Z25" t="str">
        <v>77 k</v>
      </c>
      <c r="AA25" t="e">
        <v>#N/A</v>
      </c>
    </row>
    <row r="26" spans="2:27" x14ac:dyDescent="0.4">
      <c r="B26" t="s">
        <v>37</v>
      </c>
      <c r="C26">
        <v>10883</v>
      </c>
      <c r="D26" t="s">
        <v>37</v>
      </c>
      <c r="E26" t="s">
        <v>16</v>
      </c>
      <c r="F26" t="s">
        <v>11</v>
      </c>
      <c r="J26" t="str">
        <v>Eastern Europe</v>
      </c>
      <c r="K26" t="str">
        <v>Europe</v>
      </c>
      <c r="M26" s="24" t="str">
        <v>Comoros</v>
      </c>
      <c r="N26" s="25">
        <v>225</v>
      </c>
      <c r="O26" s="24" t="str">
        <v>Cayman Islands</v>
      </c>
      <c r="P26" s="25">
        <v>240</v>
      </c>
      <c r="Q26" s="24">
        <v>0.9285714285714286</v>
      </c>
      <c r="R26">
        <v>2.2061865146849289E-5</v>
      </c>
      <c r="S26" s="25">
        <v>0.99988757641218928</v>
      </c>
      <c r="T26" t="str">
        <v>Morocco</v>
      </c>
      <c r="U26">
        <v>85767</v>
      </c>
      <c r="V26">
        <v>0.59722222222222232</v>
      </c>
      <c r="W26">
        <v>7.8840832835409286E-3</v>
      </c>
      <c r="X26">
        <v>0.7570363561152732</v>
      </c>
      <c r="Y26" t="str">
        <v>Morocco: 0.8%</v>
      </c>
      <c r="Z26" t="str">
        <v>86 k</v>
      </c>
      <c r="AA26" t="e">
        <v>#N/A</v>
      </c>
    </row>
    <row r="27" spans="2:27" x14ac:dyDescent="0.4">
      <c r="B27" t="s">
        <v>38</v>
      </c>
      <c r="C27">
        <v>1297</v>
      </c>
      <c r="D27" t="s">
        <v>38</v>
      </c>
      <c r="E27" t="s">
        <v>39</v>
      </c>
      <c r="F27" t="s">
        <v>21</v>
      </c>
      <c r="J27" t="str">
        <v>Western Asia</v>
      </c>
      <c r="K27" t="str">
        <v>Europe</v>
      </c>
      <c r="M27" s="24" t="str">
        <v>Cayman Islands</v>
      </c>
      <c r="N27" s="25">
        <v>240</v>
      </c>
      <c r="O27" s="24" t="str">
        <v>Antigua and Barbuda</v>
      </c>
      <c r="P27" s="25">
        <v>287</v>
      </c>
      <c r="Q27" s="24">
        <v>0.92346938775510201</v>
      </c>
      <c r="R27">
        <v>2.6382313738107277E-5</v>
      </c>
      <c r="S27" s="25">
        <v>0.99986551454704242</v>
      </c>
      <c r="T27" t="str">
        <v>Bangladesh</v>
      </c>
      <c r="U27">
        <v>88084</v>
      </c>
      <c r="V27">
        <v>0.56944444444444453</v>
      </c>
      <c r="W27">
        <v>8.0970722066461363E-3</v>
      </c>
      <c r="X27">
        <v>0.74915227283173225</v>
      </c>
      <c r="Y27" t="str">
        <v>Bangladesh: 0.8%</v>
      </c>
      <c r="Z27" t="str">
        <v>88 k</v>
      </c>
      <c r="AA27" t="e">
        <v>#N/A</v>
      </c>
    </row>
    <row r="28" spans="2:27" x14ac:dyDescent="0.4">
      <c r="B28" t="s">
        <v>40</v>
      </c>
      <c r="C28">
        <v>8502</v>
      </c>
      <c r="D28" t="s">
        <v>40</v>
      </c>
      <c r="E28" t="s">
        <v>41</v>
      </c>
      <c r="F28" t="s">
        <v>14</v>
      </c>
      <c r="J28" t="str">
        <v>Western Europe</v>
      </c>
      <c r="K28" t="str">
        <v>Europe</v>
      </c>
      <c r="M28" s="24" t="str">
        <v>Antigua and Barbuda</v>
      </c>
      <c r="N28" s="25">
        <v>287</v>
      </c>
      <c r="O28" s="24" t="str">
        <v>Seychelles</v>
      </c>
      <c r="P28" s="25">
        <v>340</v>
      </c>
      <c r="Q28" s="24">
        <v>0.91836734693877553</v>
      </c>
      <c r="R28">
        <v>3.1254308958036491E-5</v>
      </c>
      <c r="S28" s="25">
        <v>0.99983913223330434</v>
      </c>
      <c r="T28" t="str">
        <v>United Kingdom</v>
      </c>
      <c r="U28">
        <v>88441</v>
      </c>
      <c r="V28">
        <v>0.54166666666666674</v>
      </c>
      <c r="W28">
        <v>8.1298892310520746E-3</v>
      </c>
      <c r="X28">
        <v>0.74105520062508612</v>
      </c>
      <c r="Y28" t="str">
        <v>United Kingdom: 0.8%</v>
      </c>
      <c r="Z28" t="str">
        <v>88 k</v>
      </c>
      <c r="AA28" t="e">
        <v>#N/A</v>
      </c>
    </row>
    <row r="29" spans="2:27" x14ac:dyDescent="0.4">
      <c r="B29" t="s">
        <v>42</v>
      </c>
      <c r="C29">
        <v>1119</v>
      </c>
      <c r="D29" t="s">
        <v>42</v>
      </c>
      <c r="E29" t="s">
        <v>7</v>
      </c>
      <c r="F29" t="s">
        <v>8</v>
      </c>
      <c r="J29" t="str">
        <v>Oceania</v>
      </c>
      <c r="K29" t="str">
        <v>Oceania</v>
      </c>
      <c r="M29" s="24" t="str">
        <v>Seychelles</v>
      </c>
      <c r="N29" s="25">
        <v>340</v>
      </c>
      <c r="O29" s="24" t="str">
        <v>Mayotte</v>
      </c>
      <c r="P29" s="25">
        <v>351</v>
      </c>
      <c r="Q29" s="24">
        <v>0.91326530612244894</v>
      </c>
      <c r="R29">
        <v>3.2265477777267087E-5</v>
      </c>
      <c r="S29" s="25">
        <v>0.99980787792434633</v>
      </c>
      <c r="T29" t="str">
        <v>Myanmar</v>
      </c>
      <c r="U29">
        <v>92000</v>
      </c>
      <c r="V29">
        <v>0.51388888888888895</v>
      </c>
      <c r="W29">
        <v>8.4570483062922277E-3</v>
      </c>
      <c r="X29">
        <v>0.73292531139403405</v>
      </c>
      <c r="Y29" t="str">
        <v>Myanmar: 0.8%</v>
      </c>
      <c r="Z29" t="str">
        <v>92 k</v>
      </c>
      <c r="AA29" t="e">
        <v>#N/A</v>
      </c>
    </row>
    <row r="30" spans="2:27" x14ac:dyDescent="0.4">
      <c r="B30" t="s">
        <v>43</v>
      </c>
      <c r="C30">
        <v>19161</v>
      </c>
      <c r="D30" t="s">
        <v>43</v>
      </c>
      <c r="E30" t="s">
        <v>23</v>
      </c>
      <c r="F30" t="s">
        <v>21</v>
      </c>
      <c r="J30" t="str">
        <v>South-Eastern Asia</v>
      </c>
      <c r="K30" t="str">
        <v>Oceania</v>
      </c>
      <c r="M30" s="24" t="str">
        <v>Mayotte</v>
      </c>
      <c r="N30" s="25">
        <v>351</v>
      </c>
      <c r="O30" s="24" t="str">
        <v>Curacao</v>
      </c>
      <c r="P30" s="25">
        <v>377</v>
      </c>
      <c r="Q30" s="24">
        <v>0.90816326530612246</v>
      </c>
      <c r="R30">
        <v>3.4655513168175758E-5</v>
      </c>
      <c r="S30" s="25">
        <v>0.99977561244656898</v>
      </c>
      <c r="T30" t="str">
        <v>Peru</v>
      </c>
      <c r="U30">
        <v>96440</v>
      </c>
      <c r="V30">
        <v>0.4861111111111111</v>
      </c>
      <c r="W30">
        <v>8.8651928115089391E-3</v>
      </c>
      <c r="X30">
        <v>0.72446826308774182</v>
      </c>
      <c r="Y30" t="str">
        <v>Peru: 0.9%</v>
      </c>
      <c r="Z30" t="str">
        <v>96 k</v>
      </c>
      <c r="AA30" t="e">
        <v>#N/A</v>
      </c>
    </row>
    <row r="31" spans="2:27" x14ac:dyDescent="0.4">
      <c r="B31" t="s">
        <v>44</v>
      </c>
      <c r="C31">
        <v>1813</v>
      </c>
      <c r="D31" t="s">
        <v>45</v>
      </c>
      <c r="E31" t="s">
        <v>10</v>
      </c>
      <c r="F31" t="s">
        <v>11</v>
      </c>
      <c r="M31" s="24" t="str">
        <v>Curacao</v>
      </c>
      <c r="N31" s="25">
        <v>377</v>
      </c>
      <c r="O31" s="24" t="str">
        <v>Samoa</v>
      </c>
      <c r="P31" s="25">
        <v>400</v>
      </c>
      <c r="Q31" s="24">
        <v>0.90306122448979587</v>
      </c>
      <c r="R31">
        <v>3.6769775244748815E-5</v>
      </c>
      <c r="S31" s="25">
        <v>0.99974095693340082</v>
      </c>
      <c r="T31" t="str">
        <v>Colombia</v>
      </c>
      <c r="U31">
        <v>98033</v>
      </c>
      <c r="V31">
        <v>0.45833333333333331</v>
      </c>
      <c r="W31">
        <v>9.0116284414211521E-3</v>
      </c>
      <c r="X31">
        <v>0.71560307027623293</v>
      </c>
      <c r="Y31" t="str">
        <v>Colombia: 0.9%</v>
      </c>
      <c r="Z31" t="str">
        <v>98 k</v>
      </c>
      <c r="AA31" t="e">
        <v>#N/A</v>
      </c>
    </row>
    <row r="32" spans="2:27" x14ac:dyDescent="0.4">
      <c r="B32" t="s">
        <v>46</v>
      </c>
      <c r="C32">
        <v>763</v>
      </c>
      <c r="D32" t="s">
        <v>45</v>
      </c>
      <c r="E32" t="s">
        <v>10</v>
      </c>
      <c r="F32" t="s">
        <v>11</v>
      </c>
      <c r="M32" s="24" t="str">
        <v>Samoa</v>
      </c>
      <c r="N32" s="25">
        <v>400</v>
      </c>
      <c r="O32" s="24" t="str">
        <v>Saint Vincent and the Grenadines</v>
      </c>
      <c r="P32" s="25">
        <v>410</v>
      </c>
      <c r="Q32" s="24">
        <v>0.89795918367346939</v>
      </c>
      <c r="R32">
        <v>3.7689019625867539E-5</v>
      </c>
      <c r="S32" s="25">
        <v>0.99970418715815612</v>
      </c>
      <c r="T32" t="str">
        <v>Argentina</v>
      </c>
      <c r="U32">
        <v>103209</v>
      </c>
      <c r="V32">
        <v>0.43055555555555552</v>
      </c>
      <c r="W32">
        <v>9.4874293330882015E-3</v>
      </c>
      <c r="X32">
        <v>0.70659144183481182</v>
      </c>
      <c r="Y32" t="str">
        <v>Argentina: 0.9%</v>
      </c>
      <c r="Z32" t="str">
        <v>103 k</v>
      </c>
      <c r="AA32" t="e">
        <v>#N/A</v>
      </c>
    </row>
    <row r="33" spans="2:27" x14ac:dyDescent="0.4">
      <c r="B33" t="s">
        <v>47</v>
      </c>
      <c r="C33">
        <v>4343</v>
      </c>
      <c r="D33" t="s">
        <v>47</v>
      </c>
      <c r="E33" t="s">
        <v>48</v>
      </c>
      <c r="F33" t="s">
        <v>14</v>
      </c>
      <c r="M33" s="24" t="str">
        <v>Saint Vincent and the Grenadines</v>
      </c>
      <c r="N33" s="25">
        <v>410</v>
      </c>
      <c r="O33" s="24" t="str">
        <v>Grenada</v>
      </c>
      <c r="P33" s="25">
        <v>463</v>
      </c>
      <c r="Q33" s="24">
        <v>0.8928571428571429</v>
      </c>
      <c r="R33">
        <v>4.2561014845796753E-5</v>
      </c>
      <c r="S33" s="25">
        <v>0.99966649813853026</v>
      </c>
      <c r="T33" t="str">
        <v>Egypt</v>
      </c>
      <c r="U33">
        <v>106000</v>
      </c>
      <c r="V33">
        <v>0.40277777777777779</v>
      </c>
      <c r="W33">
        <v>9.7439904398584371E-3</v>
      </c>
      <c r="X33">
        <v>0.6971040125017236</v>
      </c>
      <c r="Y33" t="str">
        <v>Egypt: 1.0%</v>
      </c>
      <c r="Z33" t="str">
        <v>106 k</v>
      </c>
      <c r="AA33" t="e">
        <v>#N/A</v>
      </c>
    </row>
    <row r="34" spans="2:27" x14ac:dyDescent="0.4">
      <c r="B34" t="s">
        <v>49</v>
      </c>
      <c r="C34">
        <v>755274</v>
      </c>
      <c r="D34" t="s">
        <v>49</v>
      </c>
      <c r="E34" t="s">
        <v>23</v>
      </c>
      <c r="F34" t="s">
        <v>21</v>
      </c>
      <c r="M34" s="24" t="str">
        <v>United States</v>
      </c>
      <c r="N34" s="25">
        <v>2104887</v>
      </c>
      <c r="O34" s="24" t="str">
        <v>Solomon Islands</v>
      </c>
      <c r="P34" s="25">
        <v>479</v>
      </c>
      <c r="Q34" s="24">
        <v>0.88775510204081631</v>
      </c>
      <c r="R34">
        <v>4.4031805855586707E-5</v>
      </c>
      <c r="S34" s="25">
        <v>0.99962393712368447</v>
      </c>
      <c r="T34" t="str">
        <v>Ethiopia</v>
      </c>
      <c r="U34">
        <v>113727</v>
      </c>
      <c r="V34">
        <v>0.375</v>
      </c>
      <c r="W34">
        <v>1.0454290573148872E-2</v>
      </c>
      <c r="X34">
        <v>0.68736002206186508</v>
      </c>
      <c r="Y34" t="str">
        <v>Ethiopia: 1.0%</v>
      </c>
      <c r="Z34" t="str">
        <v>114 k</v>
      </c>
      <c r="AA34" t="e">
        <v>#N/A</v>
      </c>
    </row>
    <row r="35" spans="2:27" x14ac:dyDescent="0.4">
      <c r="B35" t="s">
        <v>50</v>
      </c>
      <c r="C35">
        <v>1365</v>
      </c>
      <c r="D35" t="s">
        <v>50</v>
      </c>
      <c r="E35" t="s">
        <v>51</v>
      </c>
      <c r="F35" t="s">
        <v>8</v>
      </c>
      <c r="M35" s="24" t="str">
        <v>France</v>
      </c>
      <c r="N35" s="25">
        <v>62141</v>
      </c>
      <c r="O35" s="24" t="str">
        <v>Equatorial Guinea</v>
      </c>
      <c r="P35" s="25">
        <v>500</v>
      </c>
      <c r="Q35" s="24">
        <v>0.88265306122448983</v>
      </c>
      <c r="R35">
        <v>4.596221905593602E-5</v>
      </c>
      <c r="S35" s="25">
        <v>0.99957990531782881</v>
      </c>
      <c r="T35" t="str">
        <v>Vietnam</v>
      </c>
      <c r="U35">
        <v>123697</v>
      </c>
      <c r="V35">
        <v>0.34722222222222221</v>
      </c>
      <c r="W35">
        <v>1.1370777221124236E-2</v>
      </c>
      <c r="X35">
        <v>0.67690573148871624</v>
      </c>
      <c r="Y35" t="str">
        <v>Vietnam: 1.1%</v>
      </c>
      <c r="Z35" t="str">
        <v>124 k</v>
      </c>
      <c r="AA35" t="e">
        <v>#N/A</v>
      </c>
    </row>
    <row r="36" spans="2:27" x14ac:dyDescent="0.4">
      <c r="B36" t="s">
        <v>52</v>
      </c>
      <c r="C36">
        <v>7553</v>
      </c>
      <c r="D36" t="s">
        <v>52</v>
      </c>
      <c r="E36" t="s">
        <v>10</v>
      </c>
      <c r="F36" t="s">
        <v>11</v>
      </c>
      <c r="M36" s="24" t="str">
        <v>Grenada</v>
      </c>
      <c r="N36" s="25">
        <v>463</v>
      </c>
      <c r="O36" s="24" t="str">
        <v>Saint Lucia</v>
      </c>
      <c r="P36" s="25">
        <v>503</v>
      </c>
      <c r="Q36" s="24">
        <v>0.87755102040816324</v>
      </c>
      <c r="R36">
        <v>4.6237992370271635E-5</v>
      </c>
      <c r="S36" s="25">
        <v>0.99953394309877297</v>
      </c>
      <c r="T36" t="str">
        <v>South Africa</v>
      </c>
      <c r="U36">
        <v>154437</v>
      </c>
      <c r="V36">
        <v>0.31944444444444442</v>
      </c>
      <c r="W36">
        <v>1.4196534448683183E-2</v>
      </c>
      <c r="X36">
        <v>0.66553495426759202</v>
      </c>
      <c r="Y36" t="str">
        <v>South Africa: 1.4%</v>
      </c>
      <c r="Z36" t="str">
        <v>154 k</v>
      </c>
      <c r="AA36" t="e">
        <v>#N/A</v>
      </c>
    </row>
    <row r="37" spans="2:27" x14ac:dyDescent="0.4">
      <c r="B37" t="s">
        <v>53</v>
      </c>
      <c r="C37">
        <v>7621</v>
      </c>
      <c r="D37" t="s">
        <v>53</v>
      </c>
      <c r="E37" t="s">
        <v>41</v>
      </c>
      <c r="F37" t="s">
        <v>14</v>
      </c>
      <c r="I37" s="13" t="s">
        <v>281</v>
      </c>
      <c r="J37" s="13" t="s">
        <v>279</v>
      </c>
      <c r="K37" s="13" t="s">
        <v>280</v>
      </c>
      <c r="M37" s="24" t="str">
        <v>Solomon Islands</v>
      </c>
      <c r="N37" s="25">
        <v>479</v>
      </c>
      <c r="O37" s="24" t="str">
        <v>Luxembourg</v>
      </c>
      <c r="P37" s="25">
        <v>524</v>
      </c>
      <c r="Q37" s="24">
        <v>0.87244897959183676</v>
      </c>
      <c r="R37">
        <v>4.8168405570620948E-5</v>
      </c>
      <c r="S37" s="25">
        <v>0.99948770510640261</v>
      </c>
      <c r="T37" t="str">
        <v>Mexico</v>
      </c>
      <c r="U37">
        <v>213493</v>
      </c>
      <c r="V37">
        <v>0.29166666666666669</v>
      </c>
      <c r="W37">
        <v>1.9625224065817896E-2</v>
      </c>
      <c r="X37">
        <v>0.65133841981890883</v>
      </c>
      <c r="Y37" t="str">
        <v>Mexico: 2.0%</v>
      </c>
      <c r="Z37" t="str">
        <v>213 k</v>
      </c>
      <c r="AA37" t="e">
        <v>#N/A</v>
      </c>
    </row>
    <row r="38" spans="2:27" x14ac:dyDescent="0.4">
      <c r="B38" t="s">
        <v>54</v>
      </c>
      <c r="C38">
        <v>12455</v>
      </c>
      <c r="D38" t="s">
        <v>54</v>
      </c>
      <c r="E38" t="s">
        <v>55</v>
      </c>
      <c r="F38" t="s">
        <v>14</v>
      </c>
      <c r="I38" s="10" t="str">
        <f xml:space="preserve"> IF( COUNTA( I41:I57 ) = 2, "w/o filters", I41 )</f>
        <v>3. country</v>
      </c>
      <c r="J38" s="10" t="str">
        <f xml:space="preserve"> IF( COUNTA( J41:J57 ) &gt; 1, "w/o filters", J41 )</f>
        <v>w/o filters</v>
      </c>
      <c r="K38" s="10" t="str">
        <f xml:space="preserve"> IF( COUNTA( K41:K57 ) &gt; 1, "w/o filters", K41)</f>
        <v>w/o filters</v>
      </c>
      <c r="M38" s="24" t="str">
        <v>Equatorial Guinea</v>
      </c>
      <c r="N38" s="25">
        <v>500</v>
      </c>
      <c r="O38" s="24" t="str">
        <v>Djibouti</v>
      </c>
      <c r="P38" s="25">
        <v>600</v>
      </c>
      <c r="Q38" s="24">
        <v>0.86734693877551017</v>
      </c>
      <c r="R38">
        <v>5.5154662867123225E-5</v>
      </c>
      <c r="S38" s="25">
        <v>0.99943953670083208</v>
      </c>
      <c r="T38" t="str">
        <v>Philippines</v>
      </c>
      <c r="U38">
        <v>215000</v>
      </c>
      <c r="V38">
        <v>0.2638888888888889</v>
      </c>
      <c r="W38">
        <v>1.9763754194052487E-2</v>
      </c>
      <c r="X38">
        <v>0.63171319575309093</v>
      </c>
      <c r="Y38" t="str">
        <v>Philippines: 2.0%</v>
      </c>
      <c r="Z38" t="str">
        <v>215 k</v>
      </c>
      <c r="AA38" t="e">
        <v>#N/A</v>
      </c>
    </row>
    <row r="39" spans="2:27" x14ac:dyDescent="0.4">
      <c r="B39" t="s">
        <v>56</v>
      </c>
      <c r="C39">
        <v>36600</v>
      </c>
      <c r="D39" t="s">
        <v>56</v>
      </c>
      <c r="E39" t="s">
        <v>51</v>
      </c>
      <c r="F39" t="s">
        <v>8</v>
      </c>
      <c r="M39" s="24" t="str">
        <v>Saint Lucia</v>
      </c>
      <c r="N39" s="25">
        <v>503</v>
      </c>
      <c r="O39" s="24" t="str">
        <v>French Guiana</v>
      </c>
      <c r="P39" s="25">
        <v>612</v>
      </c>
      <c r="Q39" s="24">
        <v>0.86224489795918369</v>
      </c>
      <c r="R39">
        <v>5.6257756124465686E-5</v>
      </c>
      <c r="S39" s="25">
        <v>0.99938438203796487</v>
      </c>
      <c r="T39" t="str">
        <v>Iran</v>
      </c>
      <c r="U39">
        <v>240000</v>
      </c>
      <c r="V39">
        <v>0.2361111111111111</v>
      </c>
      <c r="W39">
        <v>2.206186514684929E-2</v>
      </c>
      <c r="X39">
        <v>0.61194944155903852</v>
      </c>
      <c r="Y39" t="str">
        <v>Iran: 2.2%</v>
      </c>
      <c r="Z39" t="str">
        <v>240 k</v>
      </c>
      <c r="AA39" t="e">
        <v>#N/A</v>
      </c>
    </row>
    <row r="40" spans="2:27" x14ac:dyDescent="0.4">
      <c r="B40" t="s">
        <v>57</v>
      </c>
      <c r="C40">
        <v>30701</v>
      </c>
      <c r="D40" t="s">
        <v>57</v>
      </c>
      <c r="E40" t="s">
        <v>18</v>
      </c>
      <c r="F40" t="s">
        <v>14</v>
      </c>
      <c r="I40" s="12" t="s">
        <v>274</v>
      </c>
      <c r="J40" s="12" t="s">
        <v>4</v>
      </c>
      <c r="K40" s="12" t="s">
        <v>3</v>
      </c>
      <c r="M40" s="24" t="str">
        <v>Luxembourg</v>
      </c>
      <c r="N40" s="25">
        <v>524</v>
      </c>
      <c r="O40" s="24" t="str">
        <v>Cyprus</v>
      </c>
      <c r="P40" s="25">
        <v>616</v>
      </c>
      <c r="Q40" s="24">
        <v>0.8571428571428571</v>
      </c>
      <c r="R40">
        <v>5.662545387691318E-5</v>
      </c>
      <c r="S40" s="25">
        <v>0.99932812428184048</v>
      </c>
      <c r="T40" t="str">
        <v>Indonesia</v>
      </c>
      <c r="U40">
        <v>243597</v>
      </c>
      <c r="V40">
        <v>0.20833333333333331</v>
      </c>
      <c r="W40">
        <v>2.2392517350737693E-2</v>
      </c>
      <c r="X40">
        <v>0.58988757641218914</v>
      </c>
      <c r="Y40" t="str">
        <v>Indonesia: 2.2%</v>
      </c>
      <c r="Z40" t="str">
        <v>244 k</v>
      </c>
      <c r="AA40" t="e">
        <v>#N/A</v>
      </c>
    </row>
    <row r="41" spans="2:27" x14ac:dyDescent="0.4">
      <c r="B41" t="s">
        <v>58</v>
      </c>
      <c r="C41">
        <v>39579</v>
      </c>
      <c r="D41" t="s">
        <v>58</v>
      </c>
      <c r="E41" t="s">
        <v>20</v>
      </c>
      <c r="F41" t="s">
        <v>21</v>
      </c>
      <c r="I41" t="s">
        <v>277</v>
      </c>
      <c r="J41" t="s">
        <v>14</v>
      </c>
      <c r="K41" t="s">
        <v>28</v>
      </c>
      <c r="M41" s="24" t="str">
        <v>Djibouti</v>
      </c>
      <c r="N41" s="25">
        <v>600</v>
      </c>
      <c r="O41" s="24" t="str">
        <v>Guam</v>
      </c>
      <c r="P41" s="25">
        <v>690</v>
      </c>
      <c r="Q41" s="24">
        <v>0.85204081632653061</v>
      </c>
      <c r="R41">
        <v>6.3427862297191714E-5</v>
      </c>
      <c r="S41" s="25">
        <v>0.99927149882796351</v>
      </c>
      <c r="T41" t="str">
        <v>Turkey</v>
      </c>
      <c r="U41">
        <v>281094</v>
      </c>
      <c r="V41">
        <v>0.18055555555555555</v>
      </c>
      <c r="W41">
        <v>2.5839408006618561E-2</v>
      </c>
      <c r="X41">
        <v>0.56749505906145148</v>
      </c>
      <c r="Y41" t="str">
        <v>Turkey: 2.6%</v>
      </c>
      <c r="Z41" t="str">
        <v>281 k</v>
      </c>
      <c r="AA41" t="e">
        <v>#N/A</v>
      </c>
    </row>
    <row r="42" spans="2:27" x14ac:dyDescent="0.4">
      <c r="B42" t="s">
        <v>59</v>
      </c>
      <c r="C42">
        <v>1549</v>
      </c>
      <c r="D42" t="s">
        <v>60</v>
      </c>
      <c r="E42" t="s">
        <v>41</v>
      </c>
      <c r="F42" t="s">
        <v>14</v>
      </c>
      <c r="J42" t="s">
        <v>21</v>
      </c>
      <c r="K42" t="s">
        <v>39</v>
      </c>
      <c r="M42" s="24" t="str">
        <v>French Guiana</v>
      </c>
      <c r="N42" s="25">
        <v>612</v>
      </c>
      <c r="O42" s="24" t="str">
        <v>Gambia</v>
      </c>
      <c r="P42" s="25">
        <v>691</v>
      </c>
      <c r="Q42" s="24">
        <v>0.84693877551020413</v>
      </c>
      <c r="R42">
        <v>6.3519786735303585E-5</v>
      </c>
      <c r="S42" s="25">
        <v>0.99920807096566633</v>
      </c>
      <c r="T42" t="str">
        <v>Thailand</v>
      </c>
      <c r="U42">
        <v>346170</v>
      </c>
      <c r="V42">
        <v>0.15277777777777776</v>
      </c>
      <c r="W42">
        <v>3.1821482741186742E-2</v>
      </c>
      <c r="X42">
        <v>0.54165565105483293</v>
      </c>
      <c r="Y42" t="str">
        <v>Thailand: 3.2%</v>
      </c>
      <c r="Z42" t="str">
        <v>346 k</v>
      </c>
      <c r="AA42" t="e">
        <v>#N/A</v>
      </c>
    </row>
    <row r="43" spans="2:27" x14ac:dyDescent="0.4">
      <c r="B43" t="s">
        <v>61</v>
      </c>
      <c r="C43">
        <v>240</v>
      </c>
      <c r="D43" t="s">
        <v>62</v>
      </c>
      <c r="E43" t="s">
        <v>20</v>
      </c>
      <c r="F43" t="s">
        <v>21</v>
      </c>
      <c r="J43" t="s">
        <v>8</v>
      </c>
      <c r="K43" t="s">
        <v>141</v>
      </c>
      <c r="M43" s="24" t="str">
        <v>Cyprus</v>
      </c>
      <c r="N43" s="25">
        <v>616</v>
      </c>
      <c r="O43" s="24" t="str">
        <v>Timor-Leste</v>
      </c>
      <c r="P43" s="25">
        <v>695</v>
      </c>
      <c r="Q43" s="24">
        <v>0.84183673469387754</v>
      </c>
      <c r="R43">
        <v>6.3887484487751072E-5</v>
      </c>
      <c r="S43" s="25">
        <v>0.99914455117893097</v>
      </c>
      <c r="T43" t="str">
        <v>India</v>
      </c>
      <c r="U43">
        <v>478600</v>
      </c>
      <c r="V43">
        <v>0.125</v>
      </c>
      <c r="W43">
        <v>4.3995036080341957E-2</v>
      </c>
      <c r="X43">
        <v>0.50983416831364614</v>
      </c>
      <c r="Y43" t="str">
        <v>India: 4.4%</v>
      </c>
      <c r="Z43" t="str">
        <v>479 k</v>
      </c>
      <c r="AA43" t="e">
        <v>#N/A</v>
      </c>
    </row>
    <row r="44" spans="2:27" x14ac:dyDescent="0.4">
      <c r="B44" t="s">
        <v>63</v>
      </c>
      <c r="C44">
        <v>764</v>
      </c>
      <c r="D44" t="s">
        <v>63</v>
      </c>
      <c r="E44" t="s">
        <v>18</v>
      </c>
      <c r="F44" t="s">
        <v>14</v>
      </c>
      <c r="J44" t="s">
        <v>11</v>
      </c>
      <c r="K44" t="s">
        <v>55</v>
      </c>
      <c r="M44" s="24" t="str">
        <v>Guam</v>
      </c>
      <c r="N44" s="25">
        <v>690</v>
      </c>
      <c r="O44" s="24" t="str">
        <v>Guadeloupe</v>
      </c>
      <c r="P44" s="25">
        <v>711</v>
      </c>
      <c r="Q44" s="24">
        <v>0.83673469387755106</v>
      </c>
      <c r="R44">
        <v>6.535827549754102E-5</v>
      </c>
      <c r="S44" s="25">
        <v>0.99908066369444326</v>
      </c>
      <c r="T44" t="str">
        <v>Russia</v>
      </c>
      <c r="U44">
        <v>489118</v>
      </c>
      <c r="V44">
        <v>9.722222222222221E-2</v>
      </c>
      <c r="W44">
        <v>4.4961897320402629E-2</v>
      </c>
      <c r="X44">
        <v>0.4658391322333042</v>
      </c>
      <c r="Y44" t="str">
        <v>Russia: 4.5%</v>
      </c>
      <c r="Z44" t="str">
        <v>489 k</v>
      </c>
      <c r="AA44" t="e">
        <v>#N/A</v>
      </c>
    </row>
    <row r="45" spans="2:27" x14ac:dyDescent="0.4">
      <c r="B45" t="s">
        <v>64</v>
      </c>
      <c r="C45">
        <v>8700</v>
      </c>
      <c r="D45" t="s">
        <v>64</v>
      </c>
      <c r="E45" t="s">
        <v>18</v>
      </c>
      <c r="F45" t="s">
        <v>14</v>
      </c>
      <c r="J45" t="s">
        <v>30</v>
      </c>
      <c r="K45" t="s">
        <v>67</v>
      </c>
      <c r="M45" s="24" t="str">
        <v>Gambia</v>
      </c>
      <c r="N45" s="25">
        <v>691</v>
      </c>
      <c r="O45" s="24" t="str">
        <v>Martinique</v>
      </c>
      <c r="P45" s="25">
        <v>715</v>
      </c>
      <c r="Q45" s="24">
        <v>0.83163265306122447</v>
      </c>
      <c r="R45">
        <v>6.5725973249988506E-5</v>
      </c>
      <c r="S45" s="25">
        <v>0.99901530541894579</v>
      </c>
      <c r="T45" t="str">
        <v>Brazil</v>
      </c>
      <c r="U45">
        <v>755274</v>
      </c>
      <c r="V45">
        <v>6.9444444444444448E-2</v>
      </c>
      <c r="W45">
        <v>6.9428138070506046E-2</v>
      </c>
      <c r="X45">
        <v>0.42087723491290158</v>
      </c>
      <c r="Y45" t="str">
        <v>Brazil: 6.9%</v>
      </c>
      <c r="Z45" t="str">
        <v>755 k</v>
      </c>
      <c r="AA45" t="e">
        <v>#N/A</v>
      </c>
    </row>
    <row r="46" spans="2:27" x14ac:dyDescent="0.4">
      <c r="B46" t="s">
        <v>65</v>
      </c>
      <c r="C46">
        <v>40131</v>
      </c>
      <c r="D46" t="s">
        <v>65</v>
      </c>
      <c r="E46" t="s">
        <v>23</v>
      </c>
      <c r="F46" t="s">
        <v>21</v>
      </c>
      <c r="K46" t="s">
        <v>10</v>
      </c>
      <c r="M46" s="24" t="str">
        <v>Timor-Leste</v>
      </c>
      <c r="N46" s="25">
        <v>695</v>
      </c>
      <c r="O46" s="24" t="str">
        <v>Malta</v>
      </c>
      <c r="P46" s="25">
        <v>754</v>
      </c>
      <c r="Q46" s="24">
        <v>0.82653061224489799</v>
      </c>
      <c r="R46">
        <v>6.9311026336351517E-5</v>
      </c>
      <c r="S46" s="25">
        <v>0.99894957944569573</v>
      </c>
      <c r="T46" t="str">
        <v>China</v>
      </c>
      <c r="U46">
        <v>1718352</v>
      </c>
      <c r="V46">
        <v>4.1666666666666664E-2</v>
      </c>
      <c r="W46">
        <v>0.15795854207841153</v>
      </c>
      <c r="X46">
        <v>0.35144909684239556</v>
      </c>
      <c r="Y46" t="str">
        <v>China: 15.8%</v>
      </c>
      <c r="Z46" t="str">
        <v>1.7 m</v>
      </c>
      <c r="AA46" t="e">
        <v>#N/A</v>
      </c>
    </row>
    <row r="47" spans="2:27" x14ac:dyDescent="0.4">
      <c r="B47" t="s">
        <v>66</v>
      </c>
      <c r="C47">
        <v>1710000</v>
      </c>
      <c r="D47" t="s">
        <v>66</v>
      </c>
      <c r="E47" t="s">
        <v>67</v>
      </c>
      <c r="F47" t="s">
        <v>8</v>
      </c>
      <c r="K47" t="s">
        <v>18</v>
      </c>
      <c r="M47" s="24" t="str">
        <v>Guadeloupe</v>
      </c>
      <c r="N47" s="25">
        <v>711</v>
      </c>
      <c r="O47" s="24" t="str">
        <v>Central African Republic</v>
      </c>
      <c r="P47" s="25">
        <v>764</v>
      </c>
      <c r="Q47" s="24">
        <v>0.8214285714285714</v>
      </c>
      <c r="R47">
        <v>7.0230270717470234E-5</v>
      </c>
      <c r="S47" s="25">
        <v>0.9988802684193594</v>
      </c>
      <c r="T47" t="str">
        <v>United States</v>
      </c>
      <c r="U47">
        <v>2104887</v>
      </c>
      <c r="V47">
        <v>1.3888888888888888E-2</v>
      </c>
      <c r="W47">
        <v>0.193490554763984</v>
      </c>
      <c r="X47">
        <v>0.193490554763984</v>
      </c>
      <c r="Y47" t="str">
        <v>United States: 19.3%</v>
      </c>
      <c r="Z47" t="str">
        <v>2.1 m</v>
      </c>
      <c r="AA47" t="e">
        <v>#N/A</v>
      </c>
    </row>
    <row r="48" spans="2:27" x14ac:dyDescent="0.4">
      <c r="B48" t="s">
        <v>68</v>
      </c>
      <c r="C48">
        <v>6735</v>
      </c>
      <c r="D48" t="s">
        <v>66</v>
      </c>
      <c r="E48" t="s">
        <v>67</v>
      </c>
      <c r="F48" t="s">
        <v>8</v>
      </c>
      <c r="K48" t="s">
        <v>20</v>
      </c>
      <c r="M48" s="24" t="str">
        <v>Martinique</v>
      </c>
      <c r="N48" s="25">
        <v>715</v>
      </c>
      <c r="O48" s="24" t="str">
        <v>Barbados</v>
      </c>
      <c r="P48" s="25">
        <v>874</v>
      </c>
      <c r="Q48" s="24">
        <v>0.81632653061224492</v>
      </c>
      <c r="R48">
        <v>8.0341958909776163E-5</v>
      </c>
      <c r="S48" s="25">
        <v>0.99881003814864189</v>
      </c>
    </row>
    <row r="49" spans="2:19" x14ac:dyDescent="0.4">
      <c r="B49" t="s">
        <v>69</v>
      </c>
      <c r="C49">
        <v>1617</v>
      </c>
      <c r="D49" t="s">
        <v>66</v>
      </c>
      <c r="E49" t="s">
        <v>67</v>
      </c>
      <c r="F49" t="s">
        <v>8</v>
      </c>
      <c r="K49" t="s">
        <v>13</v>
      </c>
      <c r="M49" s="24" t="str">
        <v>Malta</v>
      </c>
      <c r="N49" s="25">
        <v>754</v>
      </c>
      <c r="O49" s="24" t="str">
        <v>Suriname</v>
      </c>
      <c r="P49" s="25">
        <v>1000</v>
      </c>
      <c r="Q49" s="24">
        <v>0.81122448979591832</v>
      </c>
      <c r="R49">
        <v>9.192443811187204E-5</v>
      </c>
      <c r="S49" s="25">
        <v>0.99872969618973217</v>
      </c>
    </row>
    <row r="50" spans="2:19" x14ac:dyDescent="0.4">
      <c r="B50" t="s">
        <v>70</v>
      </c>
      <c r="C50">
        <v>98033</v>
      </c>
      <c r="D50" t="s">
        <v>70</v>
      </c>
      <c r="E50" t="s">
        <v>23</v>
      </c>
      <c r="F50" t="s">
        <v>21</v>
      </c>
      <c r="K50" t="s">
        <v>30</v>
      </c>
      <c r="M50" s="24" t="str">
        <v>Bosnia and Herzegovina</v>
      </c>
      <c r="N50" s="25">
        <v>2576</v>
      </c>
      <c r="O50" s="24" t="str">
        <v>Reunion</v>
      </c>
      <c r="P50" s="25">
        <v>1034</v>
      </c>
      <c r="Q50" s="24">
        <v>0.80612244897959184</v>
      </c>
      <c r="R50">
        <v>9.5049869007675692E-5</v>
      </c>
      <c r="S50" s="25">
        <v>0.99863777175162027</v>
      </c>
    </row>
    <row r="51" spans="2:19" x14ac:dyDescent="0.4">
      <c r="B51" t="s">
        <v>71</v>
      </c>
      <c r="C51">
        <v>225</v>
      </c>
      <c r="D51" t="s">
        <v>71</v>
      </c>
      <c r="E51" t="s">
        <v>55</v>
      </c>
      <c r="F51" t="s">
        <v>14</v>
      </c>
      <c r="K51" t="s">
        <v>23</v>
      </c>
      <c r="M51" s="24" t="str">
        <v>Central African Republic</v>
      </c>
      <c r="N51" s="25">
        <v>764</v>
      </c>
      <c r="O51" s="24" t="str">
        <v>Montenegro</v>
      </c>
      <c r="P51" s="25">
        <v>1070</v>
      </c>
      <c r="Q51" s="24">
        <v>0.80102040816326525</v>
      </c>
      <c r="R51">
        <v>9.8359148779703087E-5</v>
      </c>
      <c r="S51" s="25">
        <v>0.99854272188261262</v>
      </c>
    </row>
    <row r="52" spans="2:19" x14ac:dyDescent="0.4">
      <c r="B52" t="s">
        <v>72</v>
      </c>
      <c r="C52">
        <v>20550</v>
      </c>
      <c r="D52" t="s">
        <v>73</v>
      </c>
      <c r="E52" t="s">
        <v>18</v>
      </c>
      <c r="F52" t="s">
        <v>14</v>
      </c>
      <c r="K52" t="s">
        <v>51</v>
      </c>
      <c r="M52" s="24" t="str">
        <v>Barbados</v>
      </c>
      <c r="N52" s="25">
        <v>874</v>
      </c>
      <c r="O52" s="24" t="str">
        <v>Bhutan</v>
      </c>
      <c r="P52" s="25">
        <v>1119</v>
      </c>
      <c r="Q52" s="24">
        <v>0.79591836734693877</v>
      </c>
      <c r="R52">
        <v>1.0286344624718481E-4</v>
      </c>
      <c r="S52" s="25">
        <v>0.99844436273383286</v>
      </c>
    </row>
    <row r="53" spans="2:19" x14ac:dyDescent="0.4">
      <c r="B53" t="s">
        <v>74</v>
      </c>
      <c r="C53">
        <v>1388</v>
      </c>
      <c r="D53" t="s">
        <v>75</v>
      </c>
      <c r="E53" t="s">
        <v>18</v>
      </c>
      <c r="F53" t="s">
        <v>14</v>
      </c>
      <c r="K53" t="s">
        <v>48</v>
      </c>
      <c r="M53" s="24" t="str">
        <v>Suriname</v>
      </c>
      <c r="N53" s="25">
        <v>1000</v>
      </c>
      <c r="O53" s="24" t="str">
        <v>Slovenia</v>
      </c>
      <c r="P53" s="25">
        <v>1122</v>
      </c>
      <c r="Q53" s="24">
        <v>0.79081632653061229</v>
      </c>
      <c r="R53">
        <v>1.0313921956152043E-4</v>
      </c>
      <c r="S53" s="25">
        <v>0.99834149928758575</v>
      </c>
    </row>
    <row r="54" spans="2:19" x14ac:dyDescent="0.4">
      <c r="B54" t="s">
        <v>76</v>
      </c>
      <c r="C54">
        <v>19226</v>
      </c>
      <c r="D54" t="s">
        <v>76</v>
      </c>
      <c r="E54" t="s">
        <v>39</v>
      </c>
      <c r="F54" t="s">
        <v>21</v>
      </c>
      <c r="K54" t="s">
        <v>7</v>
      </c>
      <c r="M54" s="24" t="str">
        <v>Reunion</v>
      </c>
      <c r="N54" s="25">
        <v>1034</v>
      </c>
      <c r="O54" s="24" t="str">
        <v>Qatar</v>
      </c>
      <c r="P54" s="25">
        <v>1150</v>
      </c>
      <c r="Q54" s="24">
        <v>0.7857142857142857</v>
      </c>
      <c r="R54">
        <v>1.0571310382865285E-4</v>
      </c>
      <c r="S54" s="25">
        <v>0.99823836006802424</v>
      </c>
    </row>
    <row r="55" spans="2:19" x14ac:dyDescent="0.4">
      <c r="B55" t="s">
        <v>77</v>
      </c>
      <c r="C55">
        <v>3413</v>
      </c>
      <c r="D55" t="s">
        <v>77</v>
      </c>
      <c r="E55" t="s">
        <v>10</v>
      </c>
      <c r="F55" t="s">
        <v>11</v>
      </c>
      <c r="K55" t="s">
        <v>41</v>
      </c>
      <c r="M55" s="24" t="str">
        <v>Montenegro</v>
      </c>
      <c r="N55" s="25">
        <v>1070</v>
      </c>
      <c r="O55" s="24" t="str">
        <v>Belize</v>
      </c>
      <c r="P55" s="25">
        <v>1297</v>
      </c>
      <c r="Q55" s="24">
        <v>0.78061224489795922</v>
      </c>
      <c r="R55">
        <v>1.1922599623109803E-4</v>
      </c>
      <c r="S55" s="25">
        <v>0.99813264696419557</v>
      </c>
    </row>
    <row r="56" spans="2:19" x14ac:dyDescent="0.4">
      <c r="B56" t="s">
        <v>78</v>
      </c>
      <c r="C56">
        <v>57337</v>
      </c>
      <c r="D56" t="s">
        <v>78</v>
      </c>
      <c r="E56" t="s">
        <v>28</v>
      </c>
      <c r="F56" t="s">
        <v>21</v>
      </c>
      <c r="K56" t="s">
        <v>25</v>
      </c>
      <c r="M56" s="24" t="str">
        <v>Bhutan</v>
      </c>
      <c r="N56" s="25">
        <v>1119</v>
      </c>
      <c r="O56" s="24" t="str">
        <v>Brunei Darussalam</v>
      </c>
      <c r="P56" s="25">
        <v>1365</v>
      </c>
      <c r="Q56" s="24">
        <v>0.77551020408163263</v>
      </c>
      <c r="R56">
        <v>1.2547685802270534E-4</v>
      </c>
      <c r="S56" s="25">
        <v>0.99801342096796442</v>
      </c>
    </row>
    <row r="57" spans="2:19" x14ac:dyDescent="0.4">
      <c r="B57" t="s">
        <v>79</v>
      </c>
      <c r="C57">
        <v>377</v>
      </c>
      <c r="D57" t="s">
        <v>80</v>
      </c>
      <c r="E57" t="s">
        <v>39</v>
      </c>
      <c r="F57" t="s">
        <v>21</v>
      </c>
      <c r="K57" t="s">
        <v>16</v>
      </c>
      <c r="M57" s="24" t="str">
        <v>Slovenia</v>
      </c>
      <c r="N57" s="25">
        <v>1122</v>
      </c>
      <c r="O57" s="24" t="str">
        <v>Congo (Republic)</v>
      </c>
      <c r="P57" s="25">
        <v>1388</v>
      </c>
      <c r="Q57" s="24">
        <v>0.77040816326530615</v>
      </c>
      <c r="R57">
        <v>1.275911200992784E-4</v>
      </c>
      <c r="S57" s="25">
        <v>0.99788794410994175</v>
      </c>
    </row>
    <row r="58" spans="2:19" x14ac:dyDescent="0.4">
      <c r="B58" t="s">
        <v>81</v>
      </c>
      <c r="C58">
        <v>616</v>
      </c>
      <c r="D58" t="s">
        <v>82</v>
      </c>
      <c r="E58" t="s">
        <v>25</v>
      </c>
      <c r="F58" t="s">
        <v>11</v>
      </c>
      <c r="M58" s="24" t="str">
        <v>Qatar</v>
      </c>
      <c r="N58" s="25">
        <v>1150</v>
      </c>
      <c r="O58" s="24" t="str">
        <v>Cape Verde</v>
      </c>
      <c r="P58" s="25">
        <v>1549</v>
      </c>
      <c r="Q58" s="24">
        <v>0.76530612244897955</v>
      </c>
      <c r="R58">
        <v>1.4239095463528979E-4</v>
      </c>
      <c r="S58" s="25">
        <v>0.99776035298984245</v>
      </c>
    </row>
    <row r="59" spans="2:19" x14ac:dyDescent="0.4">
      <c r="B59" t="s">
        <v>83</v>
      </c>
      <c r="C59">
        <v>19763</v>
      </c>
      <c r="D59" t="s">
        <v>83</v>
      </c>
      <c r="E59" t="s">
        <v>10</v>
      </c>
      <c r="F59" t="s">
        <v>11</v>
      </c>
      <c r="M59" s="24" t="str">
        <v>Belize</v>
      </c>
      <c r="N59" s="25">
        <v>1297</v>
      </c>
      <c r="O59" s="24" t="str">
        <v>The Bahamas</v>
      </c>
      <c r="P59" s="25">
        <v>1778</v>
      </c>
      <c r="Q59" s="24">
        <v>0.76020408163265307</v>
      </c>
      <c r="R59">
        <v>1.6344165096290848E-4</v>
      </c>
      <c r="S59" s="25">
        <v>0.99761796203520714</v>
      </c>
    </row>
    <row r="60" spans="2:19" x14ac:dyDescent="0.4">
      <c r="B60" t="s">
        <v>84</v>
      </c>
      <c r="C60">
        <v>3968</v>
      </c>
      <c r="D60" t="s">
        <v>84</v>
      </c>
      <c r="E60" t="s">
        <v>16</v>
      </c>
      <c r="F60" t="s">
        <v>11</v>
      </c>
      <c r="M60" s="24" t="str">
        <v>Brunei Darussalam</v>
      </c>
      <c r="N60" s="25">
        <v>1365</v>
      </c>
      <c r="O60" s="24" t="str">
        <v>Kosovo</v>
      </c>
      <c r="P60" s="25">
        <v>1832</v>
      </c>
      <c r="Q60" s="24">
        <v>0.75510204081632648</v>
      </c>
      <c r="R60">
        <v>1.6840557062094958E-4</v>
      </c>
      <c r="S60" s="25">
        <v>0.9974545203842442</v>
      </c>
    </row>
    <row r="61" spans="2:19" x14ac:dyDescent="0.4">
      <c r="B61" t="s">
        <v>85</v>
      </c>
      <c r="C61">
        <v>600</v>
      </c>
      <c r="D61" t="s">
        <v>85</v>
      </c>
      <c r="E61" t="s">
        <v>55</v>
      </c>
      <c r="F61" t="s">
        <v>14</v>
      </c>
      <c r="M61" s="24" t="str">
        <v>Congo (Republic)</v>
      </c>
      <c r="N61" s="25">
        <v>1388</v>
      </c>
      <c r="O61" s="24" t="str">
        <v>Maldives</v>
      </c>
      <c r="P61" s="25">
        <v>1852</v>
      </c>
      <c r="Q61" s="24">
        <v>0.75</v>
      </c>
      <c r="R61">
        <v>1.7024405938318701E-4</v>
      </c>
      <c r="S61" s="25">
        <v>0.99728611481362328</v>
      </c>
    </row>
    <row r="62" spans="2:19" x14ac:dyDescent="0.4">
      <c r="B62" t="s">
        <v>86</v>
      </c>
      <c r="C62">
        <v>26782</v>
      </c>
      <c r="D62" t="s">
        <v>86</v>
      </c>
      <c r="E62" t="s">
        <v>28</v>
      </c>
      <c r="F62" t="s">
        <v>21</v>
      </c>
      <c r="J62" s="10" t="s">
        <v>292</v>
      </c>
      <c r="K62" s="10" t="s">
        <v>293</v>
      </c>
      <c r="M62" s="24" t="str">
        <v>Cape Verde</v>
      </c>
      <c r="N62" s="25">
        <v>1549</v>
      </c>
      <c r="O62" s="24" t="str">
        <v>Guyana</v>
      </c>
      <c r="P62" s="25">
        <v>1884</v>
      </c>
      <c r="Q62" s="24">
        <v>0.74489795918367352</v>
      </c>
      <c r="R62">
        <v>1.7318564140276693E-4</v>
      </c>
      <c r="S62" s="25">
        <v>0.99711587075424013</v>
      </c>
    </row>
    <row r="63" spans="2:19" x14ac:dyDescent="0.4">
      <c r="B63" t="s">
        <v>87</v>
      </c>
      <c r="C63">
        <v>39251</v>
      </c>
      <c r="D63" t="s">
        <v>87</v>
      </c>
      <c r="E63" t="s">
        <v>23</v>
      </c>
      <c r="F63" t="s">
        <v>21</v>
      </c>
      <c r="I63" t="s">
        <v>294</v>
      </c>
      <c r="J63" s="10">
        <f>IF( J38 = "Europe", 0.78, 0.8 )</f>
        <v>0.8</v>
      </c>
      <c r="K63" s="10">
        <f>MAX(_xlfn.ANCHORARRAY(V12))</f>
        <v>0.98611111111111116</v>
      </c>
      <c r="M63" s="24" t="str">
        <v>China</v>
      </c>
      <c r="N63" s="25">
        <v>1718352</v>
      </c>
      <c r="O63" s="24" t="str">
        <v>Oman</v>
      </c>
      <c r="P63" s="25">
        <v>1960</v>
      </c>
      <c r="Q63" s="24">
        <v>0.73979591836734693</v>
      </c>
      <c r="R63">
        <v>1.8017189869926921E-4</v>
      </c>
      <c r="S63" s="25">
        <v>0.99694268511283735</v>
      </c>
    </row>
    <row r="64" spans="2:19" x14ac:dyDescent="0.4">
      <c r="B64" t="s">
        <v>88</v>
      </c>
      <c r="C64">
        <v>106000</v>
      </c>
      <c r="D64" t="s">
        <v>88</v>
      </c>
      <c r="E64" t="s">
        <v>13</v>
      </c>
      <c r="F64" t="s">
        <v>14</v>
      </c>
      <c r="M64" s="24" t="str">
        <v>The Bahamas</v>
      </c>
      <c r="N64" s="25">
        <v>1778</v>
      </c>
      <c r="O64" s="24" t="str">
        <v>Lesotho</v>
      </c>
      <c r="P64" s="25">
        <v>2073</v>
      </c>
      <c r="Q64" s="24">
        <v>0.73469387755102045</v>
      </c>
      <c r="R64">
        <v>1.9055936020591073E-4</v>
      </c>
      <c r="S64" s="25">
        <v>0.99676251321413811</v>
      </c>
    </row>
    <row r="65" spans="2:19" x14ac:dyDescent="0.4">
      <c r="B65" t="s">
        <v>89</v>
      </c>
      <c r="C65">
        <v>36691</v>
      </c>
      <c r="D65" t="s">
        <v>89</v>
      </c>
      <c r="E65" t="s">
        <v>39</v>
      </c>
      <c r="F65" t="s">
        <v>21</v>
      </c>
      <c r="I65" t="s">
        <v>302</v>
      </c>
      <c r="J65" t="str">
        <f xml:space="preserve"> IF( AND( J38 = "w/o filters", K38 = "w/o filters" ),
         "Pareto Analysis: "
         &amp; COUNTIF(_xlfn.ANCHORARRAY( X12), "&lt;=" &amp; 0.801 )
         &amp; IF( I38 = "1. continent", " continents ", IF( I38 = "2. region", " regions ", " countries " ) )
         &amp; "concentrate 80% of the world prison population",
         IF( AND( J38 &lt;&gt; "w/o filters", K38 = "w/o filters" ),
               "Pareto Analysis: "
               &amp; COUNTIF(_xlfn.ANCHORARRAY( X12), "&lt;=" &amp; 0.801 )
               &amp; IF( I38 = "1. continent", " continents ", IF( I38 = "2. region", " regions ", " countries " ) )
               &amp; "of "
               &amp; J38
               &amp; " concentrate 80% of the continent´s prison population",
         "Pareto Analysis: "
               &amp; COUNTIF(_xlfn.ANCHORARRAY( X12), "&lt;=" &amp; 0.801 )
               &amp; IF( I38 = "1. continent", " continents ", IF( I38 = "2. region", " regions ", " countries " ) )
               &amp; "of "
               &amp; K38
               &amp; " concentrate 80% of the region´s prison population"
             ) )</f>
        <v>Pareto Analysis: 29 countries concentrate 80% of the world prison population</v>
      </c>
      <c r="K65" s="7" t="s">
        <v>270</v>
      </c>
      <c r="M65" s="24" t="str">
        <v>Kosovo</v>
      </c>
      <c r="N65" s="25">
        <v>1832</v>
      </c>
      <c r="O65" s="24" t="str">
        <v>Macedonia</v>
      </c>
      <c r="P65" s="25">
        <v>2175</v>
      </c>
      <c r="Q65" s="24">
        <v>0.72959183673469385</v>
      </c>
      <c r="R65">
        <v>1.999356528933217E-4</v>
      </c>
      <c r="S65" s="25">
        <v>0.99657195385393216</v>
      </c>
    </row>
    <row r="66" spans="2:19" x14ac:dyDescent="0.4">
      <c r="B66" t="s">
        <v>90</v>
      </c>
      <c r="C66">
        <v>500</v>
      </c>
      <c r="D66" t="s">
        <v>90</v>
      </c>
      <c r="E66" t="s">
        <v>18</v>
      </c>
      <c r="F66" t="s">
        <v>14</v>
      </c>
      <c r="M66" s="24" t="str">
        <v>Maldives</v>
      </c>
      <c r="N66" s="25">
        <v>1852</v>
      </c>
      <c r="O66" s="24" t="str">
        <v>Armenia</v>
      </c>
      <c r="P66" s="25">
        <v>2197</v>
      </c>
      <c r="Q66" s="24">
        <v>0.72448979591836737</v>
      </c>
      <c r="R66">
        <v>2.0195799053178288E-4</v>
      </c>
      <c r="S66" s="25">
        <v>0.99637201820103882</v>
      </c>
    </row>
    <row r="67" spans="2:19" x14ac:dyDescent="0.4">
      <c r="B67" t="s">
        <v>91</v>
      </c>
      <c r="C67">
        <v>2420</v>
      </c>
      <c r="D67" t="s">
        <v>91</v>
      </c>
      <c r="E67" t="s">
        <v>10</v>
      </c>
      <c r="F67" t="s">
        <v>11</v>
      </c>
      <c r="M67" s="24" t="str">
        <v>Guyana</v>
      </c>
      <c r="N67" s="25">
        <v>1884</v>
      </c>
      <c r="O67" s="24" t="str">
        <v>Mauritania</v>
      </c>
      <c r="P67" s="25">
        <v>2321</v>
      </c>
      <c r="Q67" s="24">
        <v>0.71938775510204078</v>
      </c>
      <c r="R67">
        <v>2.13356620857655E-4</v>
      </c>
      <c r="S67" s="25">
        <v>0.99617006021050702</v>
      </c>
    </row>
    <row r="68" spans="2:19" x14ac:dyDescent="0.4">
      <c r="B68" t="s">
        <v>92</v>
      </c>
      <c r="C68">
        <v>113727</v>
      </c>
      <c r="D68" t="s">
        <v>92</v>
      </c>
      <c r="E68" t="s">
        <v>55</v>
      </c>
      <c r="F68" t="s">
        <v>14</v>
      </c>
      <c r="M68" s="24" t="str">
        <v>Oman</v>
      </c>
      <c r="N68" s="25">
        <v>1960</v>
      </c>
      <c r="O68" s="24" t="str">
        <v>Estonia</v>
      </c>
      <c r="P68" s="25">
        <v>2420</v>
      </c>
      <c r="Q68" s="24">
        <v>0.7142857142857143</v>
      </c>
      <c r="R68">
        <v>2.2245714023073034E-4</v>
      </c>
      <c r="S68" s="25">
        <v>0.99595670358964938</v>
      </c>
    </row>
    <row r="69" spans="2:19" x14ac:dyDescent="0.4">
      <c r="B69" t="s">
        <v>93</v>
      </c>
      <c r="C69">
        <v>11</v>
      </c>
      <c r="D69" t="s">
        <v>94</v>
      </c>
      <c r="E69" t="s">
        <v>16</v>
      </c>
      <c r="F69" t="s">
        <v>11</v>
      </c>
      <c r="M69" s="24" t="str">
        <v>Lesotho</v>
      </c>
      <c r="N69" s="25">
        <v>2073</v>
      </c>
      <c r="O69" s="24" t="str">
        <v>Fiji</v>
      </c>
      <c r="P69" s="25">
        <v>2506</v>
      </c>
      <c r="Q69" s="24">
        <v>0.70918367346938771</v>
      </c>
      <c r="R69">
        <v>2.3036264190835133E-4</v>
      </c>
      <c r="S69" s="25">
        <v>0.99573424644941866</v>
      </c>
    </row>
    <row r="70" spans="2:19" x14ac:dyDescent="0.4">
      <c r="B70" t="s">
        <v>95</v>
      </c>
      <c r="C70">
        <v>2506</v>
      </c>
      <c r="D70" t="s">
        <v>95</v>
      </c>
      <c r="E70" t="s">
        <v>30</v>
      </c>
      <c r="F70" t="s">
        <v>30</v>
      </c>
      <c r="M70" s="24" t="str">
        <v>Macedonia</v>
      </c>
      <c r="N70" s="25">
        <v>2175</v>
      </c>
      <c r="O70" s="24" t="str">
        <v>Bosnia and Herzegovina</v>
      </c>
      <c r="P70" s="25">
        <v>2576</v>
      </c>
      <c r="Q70" s="24">
        <v>0.70408163265306123</v>
      </c>
      <c r="R70">
        <v>2.3679735257618238E-4</v>
      </c>
      <c r="S70" s="25">
        <v>0.99550388380751031</v>
      </c>
    </row>
    <row r="71" spans="2:19" x14ac:dyDescent="0.4">
      <c r="B71" t="s">
        <v>96</v>
      </c>
      <c r="C71">
        <v>2910</v>
      </c>
      <c r="D71" t="s">
        <v>96</v>
      </c>
      <c r="E71" t="s">
        <v>16</v>
      </c>
      <c r="F71" t="s">
        <v>11</v>
      </c>
      <c r="M71" s="24" t="str">
        <v>Armenia</v>
      </c>
      <c r="N71" s="25">
        <v>2197</v>
      </c>
      <c r="O71" s="24" t="str">
        <v>Mauritius</v>
      </c>
      <c r="P71" s="25">
        <v>2624</v>
      </c>
      <c r="Q71" s="24">
        <v>0.69897959183673475</v>
      </c>
      <c r="R71">
        <v>2.4120972560555225E-4</v>
      </c>
      <c r="S71" s="25">
        <v>0.99526708645493411</v>
      </c>
    </row>
    <row r="72" spans="2:19" x14ac:dyDescent="0.4">
      <c r="B72" t="s">
        <v>97</v>
      </c>
      <c r="C72">
        <v>61102</v>
      </c>
      <c r="D72" t="s">
        <v>97</v>
      </c>
      <c r="E72" t="s">
        <v>16</v>
      </c>
      <c r="F72" t="s">
        <v>11</v>
      </c>
      <c r="M72" s="24" t="str">
        <v>Mauritania</v>
      </c>
      <c r="N72" s="25">
        <v>2321</v>
      </c>
      <c r="O72" s="24" t="str">
        <v>Norway</v>
      </c>
      <c r="P72" s="25">
        <v>2653</v>
      </c>
      <c r="Q72" s="24">
        <v>0.69387755102040816</v>
      </c>
      <c r="R72">
        <v>2.4387553431079651E-4</v>
      </c>
      <c r="S72" s="25">
        <v>0.99502587672932863</v>
      </c>
    </row>
    <row r="73" spans="2:19" x14ac:dyDescent="0.4">
      <c r="B73" t="s">
        <v>98</v>
      </c>
      <c r="C73">
        <v>598</v>
      </c>
      <c r="D73" t="s">
        <v>97</v>
      </c>
      <c r="E73" t="s">
        <v>16</v>
      </c>
      <c r="F73" t="s">
        <v>11</v>
      </c>
      <c r="M73" s="24" t="str">
        <v>Estonia</v>
      </c>
      <c r="N73" s="25">
        <v>2420</v>
      </c>
      <c r="O73" s="24" t="str">
        <v>Liberia</v>
      </c>
      <c r="P73" s="25">
        <v>2700</v>
      </c>
      <c r="Q73" s="24">
        <v>0.68877551020408168</v>
      </c>
      <c r="R73">
        <v>2.481959829020545E-4</v>
      </c>
      <c r="S73" s="25">
        <v>0.99478200119501781</v>
      </c>
    </row>
    <row r="74" spans="2:19" x14ac:dyDescent="0.4">
      <c r="B74" t="s">
        <v>99</v>
      </c>
      <c r="C74">
        <v>441</v>
      </c>
      <c r="D74" t="s">
        <v>97</v>
      </c>
      <c r="E74" t="s">
        <v>16</v>
      </c>
      <c r="F74" t="s">
        <v>11</v>
      </c>
      <c r="M74" s="24" t="str">
        <v>Fiji</v>
      </c>
      <c r="N74" s="25">
        <v>2506</v>
      </c>
      <c r="O74" s="24" t="str">
        <v>Finland</v>
      </c>
      <c r="P74" s="25">
        <v>2910</v>
      </c>
      <c r="Q74" s="24">
        <v>0.68367346938775508</v>
      </c>
      <c r="R74">
        <v>2.6750011490554764E-4</v>
      </c>
      <c r="S74" s="25">
        <v>0.99453380521211576</v>
      </c>
    </row>
    <row r="75" spans="2:19" x14ac:dyDescent="0.4">
      <c r="B75" t="s">
        <v>100</v>
      </c>
      <c r="C75">
        <v>612</v>
      </c>
      <c r="D75" t="s">
        <v>101</v>
      </c>
      <c r="E75" t="s">
        <v>23</v>
      </c>
      <c r="F75" t="s">
        <v>21</v>
      </c>
      <c r="M75" s="24" t="str">
        <v>Mauritius</v>
      </c>
      <c r="N75" s="25">
        <v>2624</v>
      </c>
      <c r="O75" s="24" t="str">
        <v>Latvia</v>
      </c>
      <c r="P75" s="25">
        <v>3319</v>
      </c>
      <c r="Q75" s="24">
        <v>0.6785714285714286</v>
      </c>
      <c r="R75">
        <v>3.0509721009330332E-4</v>
      </c>
      <c r="S75" s="25">
        <v>0.99426630509721015</v>
      </c>
    </row>
    <row r="76" spans="2:19" x14ac:dyDescent="0.4">
      <c r="B76" t="s">
        <v>102</v>
      </c>
      <c r="C76">
        <v>4476</v>
      </c>
      <c r="D76" t="s">
        <v>102</v>
      </c>
      <c r="E76" t="s">
        <v>18</v>
      </c>
      <c r="F76" t="s">
        <v>14</v>
      </c>
      <c r="M76" s="24" t="str">
        <v>Norway</v>
      </c>
      <c r="N76" s="25">
        <v>2653</v>
      </c>
      <c r="O76" s="24" t="str">
        <v>Mongolia</v>
      </c>
      <c r="P76" s="25">
        <v>3398</v>
      </c>
      <c r="Q76" s="24">
        <v>0.67346938775510201</v>
      </c>
      <c r="R76">
        <v>3.123592407041412E-4</v>
      </c>
      <c r="S76" s="25">
        <v>0.99396120788711684</v>
      </c>
    </row>
    <row r="77" spans="2:19" x14ac:dyDescent="0.4">
      <c r="B77" t="s">
        <v>103</v>
      </c>
      <c r="C77">
        <v>691</v>
      </c>
      <c r="D77" t="s">
        <v>103</v>
      </c>
      <c r="E77" t="s">
        <v>41</v>
      </c>
      <c r="F77" t="s">
        <v>14</v>
      </c>
      <c r="M77" s="24" t="str">
        <v>Liberia</v>
      </c>
      <c r="N77" s="25">
        <v>2700</v>
      </c>
      <c r="O77" s="24" t="str">
        <v>Croatia</v>
      </c>
      <c r="P77" s="25">
        <v>3413</v>
      </c>
      <c r="Q77" s="24">
        <v>0.66836734693877553</v>
      </c>
      <c r="R77">
        <v>3.1373810727581929E-4</v>
      </c>
      <c r="S77" s="25">
        <v>0.99364884864641279</v>
      </c>
    </row>
    <row r="78" spans="2:19" x14ac:dyDescent="0.4">
      <c r="B78" t="s">
        <v>104</v>
      </c>
      <c r="C78">
        <v>9323</v>
      </c>
      <c r="D78" t="s">
        <v>104</v>
      </c>
      <c r="E78" t="s">
        <v>25</v>
      </c>
      <c r="F78" t="s">
        <v>11</v>
      </c>
      <c r="M78" s="24" t="str">
        <v>Finland</v>
      </c>
      <c r="N78" s="25">
        <v>2910</v>
      </c>
      <c r="O78" s="24" t="str">
        <v>Bahrain</v>
      </c>
      <c r="P78" s="25">
        <v>3485</v>
      </c>
      <c r="Q78" s="24">
        <v>0.66326530612244894</v>
      </c>
      <c r="R78">
        <v>3.2035666681987405E-4</v>
      </c>
      <c r="S78" s="25">
        <v>0.99333511053913692</v>
      </c>
    </row>
    <row r="79" spans="2:19" x14ac:dyDescent="0.4">
      <c r="B79" t="s">
        <v>105</v>
      </c>
      <c r="C79">
        <v>57600</v>
      </c>
      <c r="D79" t="s">
        <v>105</v>
      </c>
      <c r="E79" t="s">
        <v>16</v>
      </c>
      <c r="F79" t="s">
        <v>11</v>
      </c>
      <c r="M79" s="24" t="str">
        <v>Latvia</v>
      </c>
      <c r="N79" s="25">
        <v>3319</v>
      </c>
      <c r="O79" s="24" t="str">
        <v>Swaziland/eSwatini</v>
      </c>
      <c r="P79" s="25">
        <v>3776</v>
      </c>
      <c r="Q79" s="24">
        <v>0.65816326530612246</v>
      </c>
      <c r="R79">
        <v>3.4710667831042884E-4</v>
      </c>
      <c r="S79" s="25">
        <v>0.99301475387231708</v>
      </c>
    </row>
    <row r="80" spans="2:19" x14ac:dyDescent="0.4">
      <c r="B80" t="s">
        <v>106</v>
      </c>
      <c r="C80">
        <v>13333</v>
      </c>
      <c r="D80" t="s">
        <v>106</v>
      </c>
      <c r="E80" t="s">
        <v>41</v>
      </c>
      <c r="F80" t="s">
        <v>14</v>
      </c>
      <c r="M80" s="24" t="str">
        <v>Mongolia</v>
      </c>
      <c r="N80" s="25">
        <v>3398</v>
      </c>
      <c r="O80" s="24" t="str">
        <v>Guinea</v>
      </c>
      <c r="P80" s="25">
        <v>3782</v>
      </c>
      <c r="Q80" s="24">
        <v>0.65306122448979587</v>
      </c>
      <c r="R80">
        <v>3.4765822493910005E-4</v>
      </c>
      <c r="S80" s="25">
        <v>0.99266764719400657</v>
      </c>
    </row>
    <row r="81" spans="2:19" x14ac:dyDescent="0.4">
      <c r="B81" t="s">
        <v>107</v>
      </c>
      <c r="C81">
        <v>47</v>
      </c>
      <c r="D81" t="s">
        <v>108</v>
      </c>
      <c r="E81" t="s">
        <v>16</v>
      </c>
      <c r="F81" t="s">
        <v>11</v>
      </c>
      <c r="M81" s="24" t="str">
        <v>Croatia</v>
      </c>
      <c r="N81" s="25">
        <v>3413</v>
      </c>
      <c r="O81" s="24" t="str">
        <v>Ireland</v>
      </c>
      <c r="P81" s="25">
        <v>3810</v>
      </c>
      <c r="Q81" s="24">
        <v>0.64795918367346939</v>
      </c>
      <c r="R81">
        <v>3.5023210920623245E-4</v>
      </c>
      <c r="S81" s="25">
        <v>0.99231998896906748</v>
      </c>
    </row>
    <row r="82" spans="2:19" x14ac:dyDescent="0.4">
      <c r="B82" t="s">
        <v>109</v>
      </c>
      <c r="C82">
        <v>11522</v>
      </c>
      <c r="D82" t="s">
        <v>109</v>
      </c>
      <c r="E82" t="s">
        <v>10</v>
      </c>
      <c r="F82" t="s">
        <v>11</v>
      </c>
      <c r="M82" s="24" t="str">
        <v>Bahrain</v>
      </c>
      <c r="N82" s="25">
        <v>3485</v>
      </c>
      <c r="O82" s="24" t="str">
        <v>Jamaica</v>
      </c>
      <c r="P82" s="25">
        <v>3866</v>
      </c>
      <c r="Q82" s="24">
        <v>0.6428571428571429</v>
      </c>
      <c r="R82">
        <v>3.5537987774049732E-4</v>
      </c>
      <c r="S82" s="25">
        <v>0.99196975685986133</v>
      </c>
    </row>
    <row r="83" spans="2:19" x14ac:dyDescent="0.4">
      <c r="B83" t="s">
        <v>110</v>
      </c>
      <c r="C83">
        <v>126</v>
      </c>
      <c r="D83" t="s">
        <v>111</v>
      </c>
      <c r="E83" t="s">
        <v>20</v>
      </c>
      <c r="F83" t="s">
        <v>21</v>
      </c>
      <c r="M83" s="24" t="str">
        <v>Swaziland/eSwatini</v>
      </c>
      <c r="N83" s="25">
        <v>3776</v>
      </c>
      <c r="O83" s="24" t="str">
        <v>Denmark</v>
      </c>
      <c r="P83" s="25">
        <v>3968</v>
      </c>
      <c r="Q83" s="24">
        <v>0.63775510204081631</v>
      </c>
      <c r="R83">
        <v>3.6475617042790827E-4</v>
      </c>
      <c r="S83" s="25">
        <v>0.99161437698212074</v>
      </c>
    </row>
    <row r="84" spans="2:19" x14ac:dyDescent="0.4">
      <c r="B84" t="s">
        <v>112</v>
      </c>
      <c r="C84">
        <v>463</v>
      </c>
      <c r="D84" t="s">
        <v>112</v>
      </c>
      <c r="E84" t="s">
        <v>28</v>
      </c>
      <c r="F84" t="s">
        <v>21</v>
      </c>
      <c r="M84" s="24" t="str">
        <v>Guinea</v>
      </c>
      <c r="N84" s="25">
        <v>3782</v>
      </c>
      <c r="O84" s="24" t="str">
        <v>Trinidad and Tobago</v>
      </c>
      <c r="P84" s="25">
        <v>3999</v>
      </c>
      <c r="Q84" s="24">
        <v>0.63265306122448983</v>
      </c>
      <c r="R84">
        <v>3.676058280093763E-4</v>
      </c>
      <c r="S84" s="25">
        <v>0.99124962081169288</v>
      </c>
    </row>
    <row r="85" spans="2:19" x14ac:dyDescent="0.4">
      <c r="B85" t="s">
        <v>113</v>
      </c>
      <c r="C85">
        <v>711</v>
      </c>
      <c r="D85" t="s">
        <v>114</v>
      </c>
      <c r="E85" t="s">
        <v>28</v>
      </c>
      <c r="F85" t="s">
        <v>21</v>
      </c>
      <c r="M85" s="24" t="str">
        <v>Ireland</v>
      </c>
      <c r="N85" s="25">
        <v>3810</v>
      </c>
      <c r="O85" s="24" t="str">
        <v>Botswana</v>
      </c>
      <c r="P85" s="25">
        <v>4343</v>
      </c>
      <c r="Q85" s="24">
        <v>0.62755102040816324</v>
      </c>
      <c r="R85">
        <v>3.9922783471986028E-4</v>
      </c>
      <c r="S85" s="25">
        <v>0.99088201498368356</v>
      </c>
    </row>
    <row r="86" spans="2:19" x14ac:dyDescent="0.4">
      <c r="B86" t="s">
        <v>115</v>
      </c>
      <c r="C86">
        <v>690</v>
      </c>
      <c r="D86" t="s">
        <v>116</v>
      </c>
      <c r="E86" t="s">
        <v>30</v>
      </c>
      <c r="F86" t="s">
        <v>30</v>
      </c>
      <c r="M86" s="24" t="str">
        <v>Jamaica</v>
      </c>
      <c r="N86" s="25">
        <v>3866</v>
      </c>
      <c r="O86" s="24" t="str">
        <v>Gabon</v>
      </c>
      <c r="P86" s="25">
        <v>4476</v>
      </c>
      <c r="Q86" s="24">
        <v>0.62244897959183676</v>
      </c>
      <c r="R86">
        <v>4.1145378498873926E-4</v>
      </c>
      <c r="S86" s="25">
        <v>0.99048278714896365</v>
      </c>
    </row>
    <row r="87" spans="2:19" x14ac:dyDescent="0.4">
      <c r="B87" t="s">
        <v>117</v>
      </c>
      <c r="C87">
        <v>25538</v>
      </c>
      <c r="D87" t="s">
        <v>117</v>
      </c>
      <c r="E87" t="s">
        <v>39</v>
      </c>
      <c r="F87" t="s">
        <v>21</v>
      </c>
      <c r="M87" s="24" t="str">
        <v>Denmark</v>
      </c>
      <c r="N87" s="25">
        <v>3968</v>
      </c>
      <c r="O87" s="24" t="str">
        <v>Kuwait</v>
      </c>
      <c r="P87" s="25">
        <v>4662</v>
      </c>
      <c r="Q87" s="24">
        <v>0.61734693877551017</v>
      </c>
      <c r="R87">
        <v>4.2855173047754748E-4</v>
      </c>
      <c r="S87" s="25">
        <v>0.9900713333639749</v>
      </c>
    </row>
    <row r="88" spans="2:19" x14ac:dyDescent="0.4">
      <c r="B88" t="s">
        <v>118</v>
      </c>
      <c r="C88">
        <v>93</v>
      </c>
      <c r="D88" t="s">
        <v>119</v>
      </c>
      <c r="E88" t="s">
        <v>16</v>
      </c>
      <c r="F88" t="s">
        <v>11</v>
      </c>
      <c r="M88" s="24" t="str">
        <v>Trinidad and Tobago</v>
      </c>
      <c r="N88" s="25">
        <v>3999</v>
      </c>
      <c r="O88" s="24" t="str">
        <v>Sierra Leone</v>
      </c>
      <c r="P88" s="25">
        <v>4732</v>
      </c>
      <c r="Q88" s="24">
        <v>0.61224489795918369</v>
      </c>
      <c r="R88">
        <v>4.3498644114537847E-4</v>
      </c>
      <c r="S88" s="25">
        <v>0.98964278163349739</v>
      </c>
    </row>
    <row r="89" spans="2:19" x14ac:dyDescent="0.4">
      <c r="B89" t="s">
        <v>120</v>
      </c>
      <c r="C89">
        <v>3782</v>
      </c>
      <c r="D89" t="s">
        <v>121</v>
      </c>
      <c r="E89" t="s">
        <v>41</v>
      </c>
      <c r="F89" t="s">
        <v>14</v>
      </c>
      <c r="M89" s="24" t="str">
        <v>Botswana</v>
      </c>
      <c r="N89" s="25">
        <v>4343</v>
      </c>
      <c r="O89" s="24" t="str">
        <v>Albania</v>
      </c>
      <c r="P89" s="25">
        <v>4769</v>
      </c>
      <c r="Q89" s="24">
        <v>0.6071428571428571</v>
      </c>
      <c r="R89">
        <v>4.3838764535551777E-4</v>
      </c>
      <c r="S89" s="25">
        <v>0.98920779519235202</v>
      </c>
    </row>
    <row r="90" spans="2:19" x14ac:dyDescent="0.4">
      <c r="B90" t="s">
        <v>122</v>
      </c>
      <c r="C90">
        <v>1884</v>
      </c>
      <c r="D90" t="s">
        <v>122</v>
      </c>
      <c r="E90" t="s">
        <v>23</v>
      </c>
      <c r="F90" t="s">
        <v>21</v>
      </c>
      <c r="M90" s="24" t="str">
        <v>Gabon</v>
      </c>
      <c r="N90" s="25">
        <v>4476</v>
      </c>
      <c r="O90" s="24" t="str">
        <v>Papua New Guinea</v>
      </c>
      <c r="P90" s="25">
        <v>5087</v>
      </c>
      <c r="Q90" s="24">
        <v>0.60204081632653061</v>
      </c>
      <c r="R90">
        <v>4.6761961667509305E-4</v>
      </c>
      <c r="S90" s="25">
        <v>0.98876940754699649</v>
      </c>
    </row>
    <row r="91" spans="2:19" x14ac:dyDescent="0.4">
      <c r="B91" t="s">
        <v>123</v>
      </c>
      <c r="C91">
        <v>10905</v>
      </c>
      <c r="D91" t="s">
        <v>123</v>
      </c>
      <c r="E91" t="s">
        <v>28</v>
      </c>
      <c r="F91" t="s">
        <v>21</v>
      </c>
      <c r="M91" s="24" t="str">
        <v>Kuwait</v>
      </c>
      <c r="N91" s="25">
        <v>4662</v>
      </c>
      <c r="O91" s="24" t="str">
        <v>Mali</v>
      </c>
      <c r="P91" s="25">
        <v>5209</v>
      </c>
      <c r="Q91" s="24">
        <v>0.59693877551020413</v>
      </c>
      <c r="R91">
        <v>4.7883439812474148E-4</v>
      </c>
      <c r="S91" s="25">
        <v>0.98830178793032142</v>
      </c>
    </row>
    <row r="92" spans="2:19" x14ac:dyDescent="0.4">
      <c r="B92" t="s">
        <v>124</v>
      </c>
      <c r="C92">
        <v>21629</v>
      </c>
      <c r="D92" t="s">
        <v>124</v>
      </c>
      <c r="E92" t="s">
        <v>39</v>
      </c>
      <c r="F92" t="s">
        <v>21</v>
      </c>
      <c r="M92" s="24" t="str">
        <v>Sierra Leone</v>
      </c>
      <c r="N92" s="25">
        <v>4732</v>
      </c>
      <c r="O92" s="24" t="str">
        <v>Togo</v>
      </c>
      <c r="P92" s="25">
        <v>5277</v>
      </c>
      <c r="Q92" s="24">
        <v>0.59183673469387754</v>
      </c>
      <c r="R92">
        <v>4.8508525991634876E-4</v>
      </c>
      <c r="S92" s="25">
        <v>0.98782295353219662</v>
      </c>
    </row>
    <row r="93" spans="2:19" x14ac:dyDescent="0.4">
      <c r="B93" t="s">
        <v>125</v>
      </c>
      <c r="C93">
        <v>16551</v>
      </c>
      <c r="D93" t="s">
        <v>125</v>
      </c>
      <c r="E93" t="s">
        <v>10</v>
      </c>
      <c r="F93" t="s">
        <v>11</v>
      </c>
      <c r="M93" s="24" t="str">
        <v>Albania</v>
      </c>
      <c r="N93" s="25">
        <v>4769</v>
      </c>
      <c r="O93" s="24" t="str">
        <v>Lithuania</v>
      </c>
      <c r="P93" s="25">
        <v>6018</v>
      </c>
      <c r="Q93" s="24">
        <v>0.58673469387755106</v>
      </c>
      <c r="R93">
        <v>5.532012685572459E-4</v>
      </c>
      <c r="S93" s="25">
        <v>0.98733786827228032</v>
      </c>
    </row>
    <row r="94" spans="2:19" x14ac:dyDescent="0.4">
      <c r="B94" t="s">
        <v>126</v>
      </c>
      <c r="C94">
        <v>120</v>
      </c>
      <c r="D94" t="s">
        <v>126</v>
      </c>
      <c r="E94" t="s">
        <v>16</v>
      </c>
      <c r="F94" t="s">
        <v>11</v>
      </c>
      <c r="M94" s="24" t="str">
        <v>Papua New Guinea</v>
      </c>
      <c r="N94" s="25">
        <v>5087</v>
      </c>
      <c r="O94" s="24" t="str">
        <v>Moldova</v>
      </c>
      <c r="P94" s="25">
        <v>6497</v>
      </c>
      <c r="Q94" s="24">
        <v>0.58163265306122447</v>
      </c>
      <c r="R94">
        <v>5.9723307441283263E-4</v>
      </c>
      <c r="S94" s="25">
        <v>0.98678466700372303</v>
      </c>
    </row>
    <row r="95" spans="2:19" x14ac:dyDescent="0.4">
      <c r="B95" t="s">
        <v>127</v>
      </c>
      <c r="C95">
        <v>478600</v>
      </c>
      <c r="D95" t="s">
        <v>127</v>
      </c>
      <c r="E95" t="s">
        <v>7</v>
      </c>
      <c r="F95" t="s">
        <v>8</v>
      </c>
      <c r="M95" s="24" t="str">
        <v>Mali</v>
      </c>
      <c r="N95" s="25">
        <v>5209</v>
      </c>
      <c r="O95" s="24" t="str">
        <v>Switzerland</v>
      </c>
      <c r="P95" s="25">
        <v>6906</v>
      </c>
      <c r="Q95" s="24">
        <v>0.57653061224489799</v>
      </c>
      <c r="R95">
        <v>6.3483016960058831E-4</v>
      </c>
      <c r="S95" s="25">
        <v>0.98618743392931019</v>
      </c>
    </row>
    <row r="96" spans="2:19" x14ac:dyDescent="0.4">
      <c r="B96" t="s">
        <v>128</v>
      </c>
      <c r="C96">
        <v>243597</v>
      </c>
      <c r="D96" t="s">
        <v>128</v>
      </c>
      <c r="E96" t="s">
        <v>51</v>
      </c>
      <c r="F96" t="s">
        <v>8</v>
      </c>
      <c r="M96" s="24" t="str">
        <v>Togo</v>
      </c>
      <c r="N96" s="25">
        <v>5277</v>
      </c>
      <c r="O96" s="24" t="str">
        <v>South Sudan</v>
      </c>
      <c r="P96" s="25">
        <v>7000</v>
      </c>
      <c r="Q96" s="24">
        <v>0.5714285714285714</v>
      </c>
      <c r="R96">
        <v>6.4347106678310428E-4</v>
      </c>
      <c r="S96" s="25">
        <v>0.98555260375970966</v>
      </c>
    </row>
    <row r="97" spans="2:19" x14ac:dyDescent="0.4">
      <c r="B97" t="s">
        <v>129</v>
      </c>
      <c r="C97">
        <v>240000</v>
      </c>
      <c r="D97" t="s">
        <v>129</v>
      </c>
      <c r="E97" t="s">
        <v>7</v>
      </c>
      <c r="F97" t="s">
        <v>8</v>
      </c>
      <c r="M97" s="24" t="str">
        <v>Lithuania</v>
      </c>
      <c r="N97" s="25">
        <v>6018</v>
      </c>
      <c r="O97" s="24" t="str">
        <v>Sweden</v>
      </c>
      <c r="P97" s="25">
        <v>7000</v>
      </c>
      <c r="Q97" s="24">
        <v>0.56632653061224492</v>
      </c>
      <c r="R97">
        <v>6.4347106678310428E-4</v>
      </c>
      <c r="S97" s="25">
        <v>0.98490913269292646</v>
      </c>
    </row>
    <row r="98" spans="2:19" x14ac:dyDescent="0.4">
      <c r="B98" t="s">
        <v>130</v>
      </c>
      <c r="C98">
        <v>45000</v>
      </c>
      <c r="D98" t="s">
        <v>130</v>
      </c>
      <c r="E98" t="s">
        <v>25</v>
      </c>
      <c r="F98" t="s">
        <v>8</v>
      </c>
      <c r="M98" s="24" t="str">
        <v>Moldova</v>
      </c>
      <c r="N98" s="25">
        <v>6497</v>
      </c>
      <c r="O98" s="24" t="str">
        <v>Namibia</v>
      </c>
      <c r="P98" s="25">
        <v>7400</v>
      </c>
      <c r="Q98" s="24">
        <v>0.56122448979591832</v>
      </c>
      <c r="R98">
        <v>6.8024084202785307E-4</v>
      </c>
      <c r="S98" s="25">
        <v>0.98426566162614337</v>
      </c>
    </row>
    <row r="99" spans="2:19" x14ac:dyDescent="0.4">
      <c r="B99" t="s">
        <v>131</v>
      </c>
      <c r="C99">
        <v>3810</v>
      </c>
      <c r="D99" t="s">
        <v>132</v>
      </c>
      <c r="E99" t="s">
        <v>16</v>
      </c>
      <c r="F99" t="s">
        <v>11</v>
      </c>
      <c r="M99" s="24" t="str">
        <v>Switzerland</v>
      </c>
      <c r="N99" s="25">
        <v>6906</v>
      </c>
      <c r="O99" s="24" t="str">
        <v>Bulgaria</v>
      </c>
      <c r="P99" s="25">
        <v>7553</v>
      </c>
      <c r="Q99" s="24">
        <v>0.55612244897959184</v>
      </c>
      <c r="R99">
        <v>6.9430528105896949E-4</v>
      </c>
      <c r="S99" s="25">
        <v>0.98358542078411559</v>
      </c>
    </row>
    <row r="100" spans="2:19" x14ac:dyDescent="0.4">
      <c r="B100" t="s">
        <v>133</v>
      </c>
      <c r="C100">
        <v>19376</v>
      </c>
      <c r="D100" t="s">
        <v>133</v>
      </c>
      <c r="E100" t="s">
        <v>25</v>
      </c>
      <c r="F100" t="s">
        <v>8</v>
      </c>
      <c r="M100" s="24" t="str">
        <v>South Sudan</v>
      </c>
      <c r="N100" s="25">
        <v>7000</v>
      </c>
      <c r="O100" s="24" t="str">
        <v>Burkina Faso</v>
      </c>
      <c r="P100" s="25">
        <v>7621</v>
      </c>
      <c r="Q100" s="24">
        <v>0.55102040816326525</v>
      </c>
      <c r="R100">
        <v>7.0055614285057682E-4</v>
      </c>
      <c r="S100" s="25">
        <v>0.98289111550305652</v>
      </c>
    </row>
    <row r="101" spans="2:19" x14ac:dyDescent="0.4">
      <c r="B101" t="s">
        <v>134</v>
      </c>
      <c r="C101">
        <v>54368</v>
      </c>
      <c r="D101" t="s">
        <v>134</v>
      </c>
      <c r="E101" t="s">
        <v>16</v>
      </c>
      <c r="F101" t="s">
        <v>11</v>
      </c>
      <c r="M101" s="24" t="str">
        <v>Sweden</v>
      </c>
      <c r="N101" s="25">
        <v>7000</v>
      </c>
      <c r="O101" s="24" t="str">
        <v>Austria</v>
      </c>
      <c r="P101" s="25">
        <v>8471</v>
      </c>
      <c r="Q101" s="24">
        <v>0.54591836734693877</v>
      </c>
      <c r="R101">
        <v>7.7869191524566807E-4</v>
      </c>
      <c r="S101" s="25">
        <v>0.98219055936020594</v>
      </c>
    </row>
    <row r="102" spans="2:19" x14ac:dyDescent="0.4">
      <c r="B102" t="s">
        <v>135</v>
      </c>
      <c r="C102">
        <v>21186</v>
      </c>
      <c r="D102" t="s">
        <v>136</v>
      </c>
      <c r="E102" t="s">
        <v>41</v>
      </c>
      <c r="F102" t="s">
        <v>14</v>
      </c>
      <c r="M102" s="24" t="str">
        <v>Namibia</v>
      </c>
      <c r="N102" s="25">
        <v>7400</v>
      </c>
      <c r="O102" s="24" t="str">
        <v>Benin</v>
      </c>
      <c r="P102" s="25">
        <v>8502</v>
      </c>
      <c r="Q102" s="24">
        <v>0.54081632653061229</v>
      </c>
      <c r="R102">
        <v>7.8154157282713606E-4</v>
      </c>
      <c r="S102" s="25">
        <v>0.98141186744496034</v>
      </c>
    </row>
    <row r="103" spans="2:19" x14ac:dyDescent="0.4">
      <c r="B103" t="s">
        <v>137</v>
      </c>
      <c r="C103">
        <v>3866</v>
      </c>
      <c r="D103" t="s">
        <v>137</v>
      </c>
      <c r="E103" t="s">
        <v>28</v>
      </c>
      <c r="F103" t="s">
        <v>21</v>
      </c>
      <c r="M103" s="24" t="str">
        <v>Bulgaria</v>
      </c>
      <c r="N103" s="25">
        <v>7553</v>
      </c>
      <c r="O103" s="24" t="str">
        <v>Chad</v>
      </c>
      <c r="P103" s="25">
        <v>8700</v>
      </c>
      <c r="Q103" s="24">
        <v>0.5357142857142857</v>
      </c>
      <c r="R103">
        <v>7.9974261157328679E-4</v>
      </c>
      <c r="S103" s="25">
        <v>0.98063032587213317</v>
      </c>
    </row>
    <row r="104" spans="2:19" x14ac:dyDescent="0.4">
      <c r="B104" t="s">
        <v>138</v>
      </c>
      <c r="C104">
        <v>48802</v>
      </c>
      <c r="D104" t="s">
        <v>138</v>
      </c>
      <c r="E104" t="s">
        <v>67</v>
      </c>
      <c r="F104" t="s">
        <v>8</v>
      </c>
      <c r="M104" s="24" t="str">
        <v>Burkina Faso</v>
      </c>
      <c r="N104" s="25">
        <v>7621</v>
      </c>
      <c r="O104" s="24" t="str">
        <v>Laos</v>
      </c>
      <c r="P104" s="25">
        <v>9000</v>
      </c>
      <c r="Q104" s="24">
        <v>0.53061224489795922</v>
      </c>
      <c r="R104">
        <v>8.2731994300684836E-4</v>
      </c>
      <c r="S104" s="25">
        <v>0.97983058326055994</v>
      </c>
    </row>
    <row r="105" spans="2:19" x14ac:dyDescent="0.4">
      <c r="B105" t="s">
        <v>139</v>
      </c>
      <c r="C105">
        <v>20060</v>
      </c>
      <c r="D105" t="s">
        <v>139</v>
      </c>
      <c r="E105" t="s">
        <v>25</v>
      </c>
      <c r="F105" t="s">
        <v>8</v>
      </c>
      <c r="M105" s="24" t="str">
        <v>Austria</v>
      </c>
      <c r="N105" s="25">
        <v>8471</v>
      </c>
      <c r="O105" s="24" t="str">
        <v>Libya</v>
      </c>
      <c r="P105" s="25">
        <v>9100</v>
      </c>
      <c r="Q105" s="24">
        <v>0.52551020408163263</v>
      </c>
      <c r="R105">
        <v>8.3651238681803559E-4</v>
      </c>
      <c r="S105" s="25">
        <v>0.97900326331755305</v>
      </c>
    </row>
    <row r="106" spans="2:19" x14ac:dyDescent="0.4">
      <c r="B106" t="s">
        <v>140</v>
      </c>
      <c r="C106">
        <v>29403</v>
      </c>
      <c r="D106" t="s">
        <v>140</v>
      </c>
      <c r="E106" t="s">
        <v>141</v>
      </c>
      <c r="F106" t="s">
        <v>8</v>
      </c>
      <c r="M106" s="24" t="str">
        <v>Benin</v>
      </c>
      <c r="N106" s="25">
        <v>8502</v>
      </c>
      <c r="O106" s="24" t="str">
        <v>Tajikistan</v>
      </c>
      <c r="P106" s="25">
        <v>9317</v>
      </c>
      <c r="Q106" s="24">
        <v>0.52040816326530615</v>
      </c>
      <c r="R106">
        <v>8.5645998988831179E-4</v>
      </c>
      <c r="S106" s="25">
        <v>0.97816675093073502</v>
      </c>
    </row>
    <row r="107" spans="2:19" x14ac:dyDescent="0.4">
      <c r="B107" t="s">
        <v>142</v>
      </c>
      <c r="C107">
        <v>42596</v>
      </c>
      <c r="D107" t="s">
        <v>142</v>
      </c>
      <c r="E107" t="s">
        <v>55</v>
      </c>
      <c r="F107" t="s">
        <v>14</v>
      </c>
      <c r="M107" s="24" t="str">
        <v>Chad</v>
      </c>
      <c r="N107" s="25">
        <v>8700</v>
      </c>
      <c r="O107" s="24" t="str">
        <v>Georgia</v>
      </c>
      <c r="P107" s="25">
        <v>9323</v>
      </c>
      <c r="Q107" s="24">
        <v>0.51530612244897955</v>
      </c>
      <c r="R107">
        <v>8.5701153651698305E-4</v>
      </c>
      <c r="S107" s="25">
        <v>0.97731029094084665</v>
      </c>
    </row>
    <row r="108" spans="2:19" x14ac:dyDescent="0.4">
      <c r="B108" t="s">
        <v>143</v>
      </c>
      <c r="C108">
        <v>1832</v>
      </c>
      <c r="D108" t="s">
        <v>144</v>
      </c>
      <c r="E108" t="s">
        <v>10</v>
      </c>
      <c r="F108" t="s">
        <v>11</v>
      </c>
      <c r="M108" s="24" t="str">
        <v>Laos</v>
      </c>
      <c r="N108" s="25">
        <v>9000</v>
      </c>
      <c r="O108" s="24" t="str">
        <v>New Zealand</v>
      </c>
      <c r="P108" s="25">
        <v>9469</v>
      </c>
      <c r="Q108" s="24">
        <v>0.51020408163265307</v>
      </c>
      <c r="R108">
        <v>8.704325044813164E-4</v>
      </c>
      <c r="S108" s="25">
        <v>0.97645327940432969</v>
      </c>
    </row>
    <row r="109" spans="2:19" x14ac:dyDescent="0.4">
      <c r="B109" t="s">
        <v>145</v>
      </c>
      <c r="C109">
        <v>4662</v>
      </c>
      <c r="D109" t="s">
        <v>145</v>
      </c>
      <c r="E109" t="s">
        <v>25</v>
      </c>
      <c r="F109" t="s">
        <v>8</v>
      </c>
      <c r="M109" s="24" t="str">
        <v>Libya</v>
      </c>
      <c r="N109" s="25">
        <v>9100</v>
      </c>
      <c r="O109" s="24" t="str">
        <v>United Arab Emirates</v>
      </c>
      <c r="P109" s="25">
        <v>9826</v>
      </c>
      <c r="Q109" s="24">
        <v>0.50510204081632648</v>
      </c>
      <c r="R109">
        <v>9.032495288872547E-4</v>
      </c>
      <c r="S109" s="25">
        <v>0.97558284689984842</v>
      </c>
    </row>
    <row r="110" spans="2:19" x14ac:dyDescent="0.4">
      <c r="B110" t="s">
        <v>146</v>
      </c>
      <c r="C110">
        <v>10142</v>
      </c>
      <c r="D110" t="s">
        <v>146</v>
      </c>
      <c r="E110" t="s">
        <v>141</v>
      </c>
      <c r="F110" t="s">
        <v>8</v>
      </c>
      <c r="M110" s="24" t="str">
        <v>Tajikistan</v>
      </c>
      <c r="N110" s="25">
        <v>9317</v>
      </c>
      <c r="O110" s="24" t="str">
        <v>Lebanon</v>
      </c>
      <c r="P110" s="25">
        <v>10032</v>
      </c>
      <c r="Q110" s="24">
        <v>0.5</v>
      </c>
      <c r="R110">
        <v>9.221859631383003E-4</v>
      </c>
      <c r="S110" s="25">
        <v>0.9746795973709611</v>
      </c>
    </row>
    <row r="111" spans="2:19" x14ac:dyDescent="0.4">
      <c r="B111" t="s">
        <v>147</v>
      </c>
      <c r="C111">
        <v>9000</v>
      </c>
      <c r="D111" t="s">
        <v>147</v>
      </c>
      <c r="E111" t="s">
        <v>51</v>
      </c>
      <c r="F111" t="s">
        <v>8</v>
      </c>
      <c r="M111" s="24" t="str">
        <v>Georgia</v>
      </c>
      <c r="N111" s="25">
        <v>9323</v>
      </c>
      <c r="O111" s="24" t="str">
        <v>Kyrgyzstan</v>
      </c>
      <c r="P111" s="25">
        <v>10142</v>
      </c>
      <c r="Q111" s="24">
        <v>0.49489795918367346</v>
      </c>
      <c r="R111">
        <v>9.3229765133060621E-4</v>
      </c>
      <c r="S111" s="25">
        <v>0.9737574114078229</v>
      </c>
    </row>
    <row r="112" spans="2:19" x14ac:dyDescent="0.4">
      <c r="B112" t="s">
        <v>148</v>
      </c>
      <c r="C112">
        <v>3319</v>
      </c>
      <c r="D112" t="s">
        <v>148</v>
      </c>
      <c r="E112" t="s">
        <v>10</v>
      </c>
      <c r="F112" t="s">
        <v>11</v>
      </c>
      <c r="M112" s="24" t="str">
        <v>New Zealand</v>
      </c>
      <c r="N112" s="25">
        <v>9469</v>
      </c>
      <c r="O112" s="24" t="str">
        <v>Syria</v>
      </c>
      <c r="P112" s="25">
        <v>10599</v>
      </c>
      <c r="Q112" s="24">
        <v>0.48979591836734693</v>
      </c>
      <c r="R112">
        <v>9.7430711954773173E-4</v>
      </c>
      <c r="S112" s="25">
        <v>0.97282511375649228</v>
      </c>
    </row>
    <row r="113" spans="2:19" x14ac:dyDescent="0.4">
      <c r="B113" t="s">
        <v>149</v>
      </c>
      <c r="C113">
        <v>10032</v>
      </c>
      <c r="D113" t="s">
        <v>149</v>
      </c>
      <c r="E113" t="s">
        <v>25</v>
      </c>
      <c r="F113" t="s">
        <v>8</v>
      </c>
      <c r="M113" s="24" t="str">
        <v>United Arab Emirates</v>
      </c>
      <c r="N113" s="25">
        <v>9826</v>
      </c>
      <c r="O113" s="24" t="str">
        <v>Slovakia</v>
      </c>
      <c r="P113" s="25">
        <v>10630</v>
      </c>
      <c r="Q113" s="24">
        <v>0.48469387755102039</v>
      </c>
      <c r="R113">
        <v>9.7715677712919983E-4</v>
      </c>
      <c r="S113" s="25">
        <v>0.97185080663694456</v>
      </c>
    </row>
    <row r="114" spans="2:19" x14ac:dyDescent="0.4">
      <c r="B114" t="s">
        <v>150</v>
      </c>
      <c r="C114">
        <v>2073</v>
      </c>
      <c r="D114" t="s">
        <v>150</v>
      </c>
      <c r="E114" t="s">
        <v>48</v>
      </c>
      <c r="F114" t="s">
        <v>14</v>
      </c>
      <c r="M114" s="24" t="str">
        <v>Lebanon</v>
      </c>
      <c r="N114" s="25">
        <v>10032</v>
      </c>
      <c r="O114" s="24" t="str">
        <v>Niger</v>
      </c>
      <c r="P114" s="25">
        <v>10723</v>
      </c>
      <c r="Q114" s="24">
        <v>0.47959183673469385</v>
      </c>
      <c r="R114">
        <v>9.8570574987360388E-4</v>
      </c>
      <c r="S114" s="25">
        <v>0.97087364985981539</v>
      </c>
    </row>
    <row r="115" spans="2:19" x14ac:dyDescent="0.4">
      <c r="B115" t="s">
        <v>151</v>
      </c>
      <c r="C115">
        <v>2700</v>
      </c>
      <c r="D115" t="s">
        <v>151</v>
      </c>
      <c r="E115" t="s">
        <v>41</v>
      </c>
      <c r="F115" t="s">
        <v>14</v>
      </c>
      <c r="M115" s="24" t="str">
        <v>Kyrgyzstan</v>
      </c>
      <c r="N115" s="25">
        <v>10142</v>
      </c>
      <c r="O115" s="24" t="str">
        <v>Belgium</v>
      </c>
      <c r="P115" s="25">
        <v>10883</v>
      </c>
      <c r="Q115" s="24">
        <v>0.47448979591836737</v>
      </c>
      <c r="R115">
        <v>1.0004136599715034E-3</v>
      </c>
      <c r="S115" s="25">
        <v>0.96988794410994172</v>
      </c>
    </row>
    <row r="116" spans="2:19" x14ac:dyDescent="0.4">
      <c r="B116" t="s">
        <v>152</v>
      </c>
      <c r="C116">
        <v>9100</v>
      </c>
      <c r="D116" t="s">
        <v>152</v>
      </c>
      <c r="E116" t="s">
        <v>13</v>
      </c>
      <c r="F116" t="s">
        <v>14</v>
      </c>
      <c r="M116" s="24" t="str">
        <v>Syria</v>
      </c>
      <c r="N116" s="25">
        <v>10599</v>
      </c>
      <c r="O116" s="24" t="str">
        <v>Netherlands</v>
      </c>
      <c r="P116" s="25">
        <v>10887</v>
      </c>
      <c r="Q116" s="24">
        <v>0.46938775510204084</v>
      </c>
      <c r="R116">
        <v>1.000781357723951E-3</v>
      </c>
      <c r="S116" s="25">
        <v>0.96888753044997022</v>
      </c>
    </row>
    <row r="117" spans="2:19" x14ac:dyDescent="0.4">
      <c r="B117" t="s">
        <v>153</v>
      </c>
      <c r="C117">
        <v>9</v>
      </c>
      <c r="D117" t="s">
        <v>153</v>
      </c>
      <c r="E117" t="s">
        <v>16</v>
      </c>
      <c r="F117" t="s">
        <v>11</v>
      </c>
      <c r="M117" s="24" t="str">
        <v>Slovakia</v>
      </c>
      <c r="N117" s="25">
        <v>10630</v>
      </c>
      <c r="O117" s="24" t="str">
        <v>Serbia</v>
      </c>
      <c r="P117" s="25">
        <v>10900</v>
      </c>
      <c r="Q117" s="24">
        <v>0.4642857142857143</v>
      </c>
      <c r="R117">
        <v>1.0019763754194053E-3</v>
      </c>
      <c r="S117" s="25">
        <v>0.96788674909224626</v>
      </c>
    </row>
    <row r="118" spans="2:19" x14ac:dyDescent="0.4">
      <c r="B118" t="s">
        <v>154</v>
      </c>
      <c r="C118">
        <v>6018</v>
      </c>
      <c r="D118" t="s">
        <v>154</v>
      </c>
      <c r="E118" t="s">
        <v>10</v>
      </c>
      <c r="F118" t="s">
        <v>11</v>
      </c>
      <c r="M118" s="24" t="str">
        <v>Niger</v>
      </c>
      <c r="N118" s="25">
        <v>10723</v>
      </c>
      <c r="O118" s="24" t="str">
        <v>Haiti</v>
      </c>
      <c r="P118" s="25">
        <v>10905</v>
      </c>
      <c r="Q118" s="24">
        <v>0.45918367346938777</v>
      </c>
      <c r="R118">
        <v>1.0024359976099646E-3</v>
      </c>
      <c r="S118" s="25">
        <v>0.96688477271682693</v>
      </c>
    </row>
    <row r="119" spans="2:19" x14ac:dyDescent="0.4">
      <c r="B119" t="s">
        <v>155</v>
      </c>
      <c r="C119">
        <v>524</v>
      </c>
      <c r="D119" t="s">
        <v>155</v>
      </c>
      <c r="E119" t="s">
        <v>16</v>
      </c>
      <c r="F119" t="s">
        <v>11</v>
      </c>
      <c r="M119" s="24" t="str">
        <v>Belgium</v>
      </c>
      <c r="N119" s="25">
        <v>10883</v>
      </c>
      <c r="O119" s="24" t="str">
        <v>Portugal</v>
      </c>
      <c r="P119" s="25">
        <v>11342</v>
      </c>
      <c r="Q119" s="24">
        <v>0.45408163265306123</v>
      </c>
      <c r="R119">
        <v>1.0426069770648526E-3</v>
      </c>
      <c r="S119" s="25">
        <v>0.96588233671921697</v>
      </c>
    </row>
    <row r="120" spans="2:19" x14ac:dyDescent="0.4">
      <c r="B120" t="s">
        <v>156</v>
      </c>
      <c r="C120">
        <v>2175</v>
      </c>
      <c r="D120" t="s">
        <v>157</v>
      </c>
      <c r="E120" t="s">
        <v>10</v>
      </c>
      <c r="F120" t="s">
        <v>11</v>
      </c>
      <c r="M120" s="24" t="str">
        <v>Netherlands</v>
      </c>
      <c r="N120" s="25">
        <v>10887</v>
      </c>
      <c r="O120" s="24" t="str">
        <v>Greece</v>
      </c>
      <c r="P120" s="25">
        <v>11522</v>
      </c>
      <c r="Q120" s="24">
        <v>0.44897959183673469</v>
      </c>
      <c r="R120">
        <v>1.0591533759249897E-3</v>
      </c>
      <c r="S120" s="25">
        <v>0.96483972974215193</v>
      </c>
    </row>
    <row r="121" spans="2:19" x14ac:dyDescent="0.4">
      <c r="B121" t="s">
        <v>158</v>
      </c>
      <c r="C121">
        <v>27903</v>
      </c>
      <c r="D121" t="s">
        <v>158</v>
      </c>
      <c r="E121" t="s">
        <v>55</v>
      </c>
      <c r="F121" t="s">
        <v>14</v>
      </c>
      <c r="M121" s="24" t="str">
        <v>Serbia</v>
      </c>
      <c r="N121" s="25">
        <v>10900</v>
      </c>
      <c r="O121" s="24" t="str">
        <v>Senegal</v>
      </c>
      <c r="P121" s="25">
        <v>11547</v>
      </c>
      <c r="Q121" s="24">
        <v>0.44387755102040816</v>
      </c>
      <c r="R121">
        <v>1.0614514868777865E-3</v>
      </c>
      <c r="S121" s="25">
        <v>0.96378057636622694</v>
      </c>
    </row>
    <row r="122" spans="2:19" x14ac:dyDescent="0.4">
      <c r="B122" t="s">
        <v>159</v>
      </c>
      <c r="C122">
        <v>14060</v>
      </c>
      <c r="D122" t="s">
        <v>159</v>
      </c>
      <c r="E122" t="s">
        <v>55</v>
      </c>
      <c r="F122" t="s">
        <v>14</v>
      </c>
      <c r="M122" s="24" t="str">
        <v>Haiti</v>
      </c>
      <c r="N122" s="25">
        <v>10905</v>
      </c>
      <c r="O122" s="24" t="str">
        <v>Singapore</v>
      </c>
      <c r="P122" s="25">
        <v>11619</v>
      </c>
      <c r="Q122" s="24">
        <v>0.43877551020408162</v>
      </c>
      <c r="R122">
        <v>1.0680700464218412E-3</v>
      </c>
      <c r="S122" s="25">
        <v>0.96271912487934919</v>
      </c>
    </row>
    <row r="123" spans="2:19" x14ac:dyDescent="0.4">
      <c r="B123" t="s">
        <v>160</v>
      </c>
      <c r="C123">
        <v>68603</v>
      </c>
      <c r="D123" t="s">
        <v>160</v>
      </c>
      <c r="E123" t="s">
        <v>51</v>
      </c>
      <c r="F123" t="s">
        <v>8</v>
      </c>
      <c r="M123" s="24" t="str">
        <v>Portugal</v>
      </c>
      <c r="N123" s="25">
        <v>11342</v>
      </c>
      <c r="O123" s="24" t="str">
        <v>Uruguay</v>
      </c>
      <c r="P123" s="25">
        <v>11755</v>
      </c>
      <c r="Q123" s="24">
        <v>0.43367346938775508</v>
      </c>
      <c r="R123">
        <v>1.0805717700050558E-3</v>
      </c>
      <c r="S123" s="25">
        <v>0.96165105483292734</v>
      </c>
    </row>
    <row r="124" spans="2:19" x14ac:dyDescent="0.4">
      <c r="B124" t="s">
        <v>161</v>
      </c>
      <c r="C124">
        <v>1852</v>
      </c>
      <c r="D124" t="s">
        <v>161</v>
      </c>
      <c r="E124" t="s">
        <v>7</v>
      </c>
      <c r="F124" t="s">
        <v>8</v>
      </c>
      <c r="M124" s="24" t="str">
        <v>Greece</v>
      </c>
      <c r="N124" s="25">
        <v>11522</v>
      </c>
      <c r="O124" s="24" t="str">
        <v>Burundi</v>
      </c>
      <c r="P124" s="25">
        <v>12455</v>
      </c>
      <c r="Q124" s="24">
        <v>0.42857142857142855</v>
      </c>
      <c r="R124">
        <v>1.1449188766833663E-3</v>
      </c>
      <c r="S124" s="25">
        <v>0.96057048306292236</v>
      </c>
    </row>
    <row r="125" spans="2:19" x14ac:dyDescent="0.4">
      <c r="B125" t="s">
        <v>162</v>
      </c>
      <c r="C125">
        <v>5209</v>
      </c>
      <c r="D125" t="s">
        <v>162</v>
      </c>
      <c r="E125" t="s">
        <v>41</v>
      </c>
      <c r="F125" t="s">
        <v>14</v>
      </c>
      <c r="M125" s="24" t="str">
        <v>Senegal</v>
      </c>
      <c r="N125" s="25">
        <v>11547</v>
      </c>
      <c r="O125" s="24" t="str">
        <v>Ghana</v>
      </c>
      <c r="P125" s="25">
        <v>13333</v>
      </c>
      <c r="Q125" s="24">
        <v>0.42346938775510207</v>
      </c>
      <c r="R125">
        <v>1.22562853334559E-3</v>
      </c>
      <c r="S125" s="25">
        <v>0.95942556418623892</v>
      </c>
    </row>
    <row r="126" spans="2:19" x14ac:dyDescent="0.4">
      <c r="B126" t="s">
        <v>163</v>
      </c>
      <c r="C126">
        <v>754</v>
      </c>
      <c r="D126" t="s">
        <v>163</v>
      </c>
      <c r="E126" t="s">
        <v>16</v>
      </c>
      <c r="F126" t="s">
        <v>11</v>
      </c>
      <c r="M126" s="24" t="str">
        <v>Singapore</v>
      </c>
      <c r="N126" s="25">
        <v>11619</v>
      </c>
      <c r="O126" s="24" t="str">
        <v>Yemen</v>
      </c>
      <c r="P126" s="25">
        <v>14000</v>
      </c>
      <c r="Q126" s="24">
        <v>0.41836734693877553</v>
      </c>
      <c r="R126">
        <v>1.2869421335662086E-3</v>
      </c>
      <c r="S126" s="25">
        <v>0.95819993565289341</v>
      </c>
    </row>
    <row r="127" spans="2:19" x14ac:dyDescent="0.4">
      <c r="B127" t="s">
        <v>164</v>
      </c>
      <c r="C127">
        <v>35</v>
      </c>
      <c r="D127" t="s">
        <v>164</v>
      </c>
      <c r="E127" t="s">
        <v>51</v>
      </c>
      <c r="F127" t="s">
        <v>30</v>
      </c>
      <c r="M127" s="24" t="str">
        <v>Uruguay</v>
      </c>
      <c r="N127" s="25">
        <v>11755</v>
      </c>
      <c r="O127" s="24" t="str">
        <v>Malawi</v>
      </c>
      <c r="P127" s="25">
        <v>14060</v>
      </c>
      <c r="Q127" s="24">
        <v>0.41326530612244899</v>
      </c>
      <c r="R127">
        <v>1.2924575998529209E-3</v>
      </c>
      <c r="S127" s="25">
        <v>0.95691299351932713</v>
      </c>
    </row>
    <row r="128" spans="2:19" x14ac:dyDescent="0.4">
      <c r="B128" t="s">
        <v>165</v>
      </c>
      <c r="C128">
        <v>715</v>
      </c>
      <c r="D128" t="s">
        <v>166</v>
      </c>
      <c r="E128" t="s">
        <v>28</v>
      </c>
      <c r="F128" t="s">
        <v>21</v>
      </c>
      <c r="M128" s="24" t="str">
        <v>Burundi</v>
      </c>
      <c r="N128" s="25">
        <v>12455</v>
      </c>
      <c r="O128" s="24" t="str">
        <v>Hungary</v>
      </c>
      <c r="P128" s="25">
        <v>16551</v>
      </c>
      <c r="Q128" s="24">
        <v>0.40816326530612246</v>
      </c>
      <c r="R128">
        <v>1.5214413751895941E-3</v>
      </c>
      <c r="S128" s="25">
        <v>0.95562053591947427</v>
      </c>
    </row>
    <row r="129" spans="2:19" x14ac:dyDescent="0.4">
      <c r="B129" t="s">
        <v>167</v>
      </c>
      <c r="C129">
        <v>2321</v>
      </c>
      <c r="D129" t="s">
        <v>167</v>
      </c>
      <c r="E129" t="s">
        <v>41</v>
      </c>
      <c r="F129" t="s">
        <v>14</v>
      </c>
      <c r="M129" s="24" t="str">
        <v>Ghana</v>
      </c>
      <c r="N129" s="25">
        <v>13333</v>
      </c>
      <c r="O129" s="24" t="str">
        <v>Paraguay</v>
      </c>
      <c r="P129" s="25">
        <v>16804</v>
      </c>
      <c r="Q129" s="24">
        <v>0.40306122448979592</v>
      </c>
      <c r="R129">
        <v>1.5446982580318979E-3</v>
      </c>
      <c r="S129" s="25">
        <v>0.95409909454428465</v>
      </c>
    </row>
    <row r="130" spans="2:19" x14ac:dyDescent="0.4">
      <c r="B130" t="s">
        <v>168</v>
      </c>
      <c r="C130">
        <v>2624</v>
      </c>
      <c r="D130" t="s">
        <v>168</v>
      </c>
      <c r="E130" t="s">
        <v>55</v>
      </c>
      <c r="F130" t="s">
        <v>14</v>
      </c>
      <c r="M130" s="24" t="str">
        <v>Yemen</v>
      </c>
      <c r="N130" s="25">
        <v>14000</v>
      </c>
      <c r="O130" s="24" t="str">
        <v>Panama</v>
      </c>
      <c r="P130" s="25">
        <v>17895</v>
      </c>
      <c r="Q130" s="24">
        <v>0.39795918367346939</v>
      </c>
      <c r="R130">
        <v>1.6449878200119502E-3</v>
      </c>
      <c r="S130" s="25">
        <v>0.95255439628625271</v>
      </c>
    </row>
    <row r="131" spans="2:19" x14ac:dyDescent="0.4">
      <c r="B131" t="s">
        <v>169</v>
      </c>
      <c r="C131">
        <v>351</v>
      </c>
      <c r="D131" t="s">
        <v>170</v>
      </c>
      <c r="E131" t="s">
        <v>55</v>
      </c>
      <c r="F131" t="s">
        <v>14</v>
      </c>
      <c r="M131" s="24" t="str">
        <v>Malawi</v>
      </c>
      <c r="N131" s="25">
        <v>14060</v>
      </c>
      <c r="O131" s="24" t="str">
        <v>Bolivia</v>
      </c>
      <c r="P131" s="25">
        <v>19161</v>
      </c>
      <c r="Q131" s="24">
        <v>0.39285714285714285</v>
      </c>
      <c r="R131">
        <v>1.7613641586615803E-3</v>
      </c>
      <c r="S131" s="25">
        <v>0.95090940846624072</v>
      </c>
    </row>
    <row r="132" spans="2:19" x14ac:dyDescent="0.4">
      <c r="B132" t="s">
        <v>171</v>
      </c>
      <c r="C132">
        <v>213493</v>
      </c>
      <c r="D132" t="s">
        <v>171</v>
      </c>
      <c r="E132" t="s">
        <v>39</v>
      </c>
      <c r="F132" t="s">
        <v>21</v>
      </c>
      <c r="M132" s="24" t="str">
        <v>Hungary</v>
      </c>
      <c r="N132" s="25">
        <v>16551</v>
      </c>
      <c r="O132" s="24" t="str">
        <v>Costa Rica</v>
      </c>
      <c r="P132" s="25">
        <v>19226</v>
      </c>
      <c r="Q132" s="24">
        <v>0.38775510204081631</v>
      </c>
      <c r="R132">
        <v>1.7673392471388519E-3</v>
      </c>
      <c r="S132" s="25">
        <v>0.94914804430757915</v>
      </c>
    </row>
    <row r="133" spans="2:19" x14ac:dyDescent="0.4">
      <c r="B133" t="s">
        <v>172</v>
      </c>
      <c r="C133">
        <v>132</v>
      </c>
      <c r="D133" t="s">
        <v>173</v>
      </c>
      <c r="E133" t="s">
        <v>30</v>
      </c>
      <c r="F133" t="s">
        <v>30</v>
      </c>
      <c r="M133" s="24" t="str">
        <v>Paraguay</v>
      </c>
      <c r="N133" s="25">
        <v>16804</v>
      </c>
      <c r="O133" s="24" t="str">
        <v>Israel</v>
      </c>
      <c r="P133" s="25">
        <v>19376</v>
      </c>
      <c r="Q133" s="24">
        <v>0.38265306122448978</v>
      </c>
      <c r="R133">
        <v>1.7811279128556326E-3</v>
      </c>
      <c r="S133" s="25">
        <v>0.94738070506044036</v>
      </c>
    </row>
    <row r="134" spans="2:19" x14ac:dyDescent="0.4">
      <c r="B134" t="s">
        <v>174</v>
      </c>
      <c r="C134">
        <v>6497</v>
      </c>
      <c r="D134" t="s">
        <v>175</v>
      </c>
      <c r="E134" t="s">
        <v>10</v>
      </c>
      <c r="F134" t="s">
        <v>11</v>
      </c>
      <c r="M134" s="24" t="str">
        <v>Panama</v>
      </c>
      <c r="N134" s="25">
        <v>17895</v>
      </c>
      <c r="O134" s="24" t="str">
        <v>Czech Republic</v>
      </c>
      <c r="P134" s="25">
        <v>19763</v>
      </c>
      <c r="Q134" s="24">
        <v>0.37755102040816324</v>
      </c>
      <c r="R134">
        <v>1.8167026704049272E-3</v>
      </c>
      <c r="S134" s="25">
        <v>0.94559957714758469</v>
      </c>
    </row>
    <row r="135" spans="2:19" x14ac:dyDescent="0.4">
      <c r="B135" t="s">
        <v>176</v>
      </c>
      <c r="C135">
        <v>8</v>
      </c>
      <c r="D135" t="s">
        <v>176</v>
      </c>
      <c r="E135" t="s">
        <v>16</v>
      </c>
      <c r="F135" t="s">
        <v>11</v>
      </c>
      <c r="M135" s="24" t="str">
        <v>Bolivia</v>
      </c>
      <c r="N135" s="25">
        <v>19161</v>
      </c>
      <c r="O135" s="24" t="str">
        <v>Mozambique</v>
      </c>
      <c r="P135" s="25">
        <v>19832</v>
      </c>
      <c r="Q135" s="24">
        <v>0.37244897959183676</v>
      </c>
      <c r="R135">
        <v>1.8230454566346462E-3</v>
      </c>
      <c r="S135" s="25">
        <v>0.94378287447717979</v>
      </c>
    </row>
    <row r="136" spans="2:19" x14ac:dyDescent="0.4">
      <c r="B136" t="s">
        <v>177</v>
      </c>
      <c r="C136">
        <v>3398</v>
      </c>
      <c r="D136" t="s">
        <v>177</v>
      </c>
      <c r="E136" t="s">
        <v>67</v>
      </c>
      <c r="F136" t="s">
        <v>8</v>
      </c>
      <c r="M136" s="24" t="str">
        <v>Costa Rica</v>
      </c>
      <c r="N136" s="25">
        <v>19226</v>
      </c>
      <c r="O136" s="24" t="str">
        <v>Jordan</v>
      </c>
      <c r="P136" s="25">
        <v>20060</v>
      </c>
      <c r="Q136" s="24">
        <v>0.36734693877551022</v>
      </c>
      <c r="R136">
        <v>1.8440042285241532E-3</v>
      </c>
      <c r="S136" s="25">
        <v>0.9419598290205452</v>
      </c>
    </row>
    <row r="137" spans="2:19" x14ac:dyDescent="0.4">
      <c r="B137" t="s">
        <v>178</v>
      </c>
      <c r="C137">
        <v>1070</v>
      </c>
      <c r="D137" t="s">
        <v>178</v>
      </c>
      <c r="E137" t="s">
        <v>10</v>
      </c>
      <c r="F137" t="s">
        <v>11</v>
      </c>
      <c r="M137" s="24" t="str">
        <v>Israel</v>
      </c>
      <c r="N137" s="25">
        <v>19376</v>
      </c>
      <c r="O137" s="24" t="str">
        <v>Congo (DRC)</v>
      </c>
      <c r="P137" s="25">
        <v>20550</v>
      </c>
      <c r="Q137" s="24">
        <v>0.36224489795918369</v>
      </c>
      <c r="R137">
        <v>1.8890472031989705E-3</v>
      </c>
      <c r="S137" s="25">
        <v>0.94011582479202105</v>
      </c>
    </row>
    <row r="138" spans="2:19" x14ac:dyDescent="0.4">
      <c r="B138" t="s">
        <v>179</v>
      </c>
      <c r="C138">
        <v>85767</v>
      </c>
      <c r="D138" t="s">
        <v>179</v>
      </c>
      <c r="E138" t="s">
        <v>13</v>
      </c>
      <c r="F138" t="s">
        <v>14</v>
      </c>
      <c r="M138" s="24" t="str">
        <v>Czech Republic</v>
      </c>
      <c r="N138" s="25">
        <v>19763</v>
      </c>
      <c r="O138" s="24" t="str">
        <v>Nicaragua</v>
      </c>
      <c r="P138" s="25">
        <v>20918</v>
      </c>
      <c r="Q138" s="24">
        <v>0.35714285714285715</v>
      </c>
      <c r="R138">
        <v>1.9228753964241393E-3</v>
      </c>
      <c r="S138" s="25">
        <v>0.938226777588822</v>
      </c>
    </row>
    <row r="139" spans="2:19" x14ac:dyDescent="0.4">
      <c r="B139" t="s">
        <v>180</v>
      </c>
      <c r="C139">
        <v>19832</v>
      </c>
      <c r="D139" t="s">
        <v>180</v>
      </c>
      <c r="E139" t="s">
        <v>55</v>
      </c>
      <c r="F139" t="s">
        <v>14</v>
      </c>
      <c r="M139" s="24" t="str">
        <v>Mozambique</v>
      </c>
      <c r="N139" s="25">
        <v>19832</v>
      </c>
      <c r="O139" s="24" t="str">
        <v>Sudan</v>
      </c>
      <c r="P139" s="25">
        <v>21000</v>
      </c>
      <c r="Q139" s="24">
        <v>0.35204081632653061</v>
      </c>
      <c r="R139">
        <v>1.9304132003493128E-3</v>
      </c>
      <c r="S139" s="25">
        <v>0.9363039021923979</v>
      </c>
    </row>
    <row r="140" spans="2:19" x14ac:dyDescent="0.4">
      <c r="B140" t="s">
        <v>181</v>
      </c>
      <c r="C140">
        <v>92000</v>
      </c>
      <c r="D140" t="s">
        <v>181</v>
      </c>
      <c r="E140" t="s">
        <v>51</v>
      </c>
      <c r="F140" t="s">
        <v>8</v>
      </c>
      <c r="M140" s="24" t="str">
        <v>Jordan</v>
      </c>
      <c r="N140" s="25">
        <v>20060</v>
      </c>
      <c r="O140" s="24" t="str">
        <v>Azerbaijan</v>
      </c>
      <c r="P140" s="25">
        <v>21008</v>
      </c>
      <c r="Q140" s="24">
        <v>0.34693877551020408</v>
      </c>
      <c r="R140">
        <v>1.9311485958542079E-3</v>
      </c>
      <c r="S140" s="25">
        <v>0.93437348899204853</v>
      </c>
    </row>
    <row r="141" spans="2:19" x14ac:dyDescent="0.4">
      <c r="B141" t="s">
        <v>182</v>
      </c>
      <c r="C141">
        <v>7400</v>
      </c>
      <c r="D141" t="s">
        <v>182</v>
      </c>
      <c r="E141" t="s">
        <v>48</v>
      </c>
      <c r="F141" t="s">
        <v>14</v>
      </c>
      <c r="M141" s="24" t="str">
        <v>Congo (DRC)</v>
      </c>
      <c r="N141" s="25">
        <v>20550</v>
      </c>
      <c r="O141" s="24" t="str">
        <v>Ivory Coast</v>
      </c>
      <c r="P141" s="25">
        <v>21186</v>
      </c>
      <c r="Q141" s="24">
        <v>0.34183673469387754</v>
      </c>
      <c r="R141">
        <v>1.9475111458381212E-3</v>
      </c>
      <c r="S141" s="25">
        <v>0.93244234039619434</v>
      </c>
    </row>
    <row r="142" spans="2:19" x14ac:dyDescent="0.4">
      <c r="B142" t="s">
        <v>183</v>
      </c>
      <c r="C142">
        <v>25685</v>
      </c>
      <c r="D142" t="s">
        <v>183</v>
      </c>
      <c r="E142" t="s">
        <v>7</v>
      </c>
      <c r="F142" t="s">
        <v>8</v>
      </c>
      <c r="M142" s="24" t="str">
        <v>Nicaragua</v>
      </c>
      <c r="N142" s="25">
        <v>20918</v>
      </c>
      <c r="O142" s="24" t="str">
        <v>Honduras</v>
      </c>
      <c r="P142" s="25">
        <v>21629</v>
      </c>
      <c r="Q142" s="24">
        <v>0.33673469387755101</v>
      </c>
      <c r="R142">
        <v>1.9882336719216805E-3</v>
      </c>
      <c r="S142" s="25">
        <v>0.9304948292503562</v>
      </c>
    </row>
    <row r="143" spans="2:19" x14ac:dyDescent="0.4">
      <c r="B143" t="s">
        <v>184</v>
      </c>
      <c r="C143">
        <v>10887</v>
      </c>
      <c r="D143" t="s">
        <v>184</v>
      </c>
      <c r="E143" t="s">
        <v>16</v>
      </c>
      <c r="F143" t="s">
        <v>11</v>
      </c>
      <c r="M143" s="24" t="str">
        <v>Sudan</v>
      </c>
      <c r="N143" s="25">
        <v>21000</v>
      </c>
      <c r="O143" s="24" t="str">
        <v>Romania</v>
      </c>
      <c r="P143" s="25">
        <v>21632</v>
      </c>
      <c r="Q143" s="24">
        <v>0.33163265306122447</v>
      </c>
      <c r="R143">
        <v>1.9885094452360159E-3</v>
      </c>
      <c r="S143" s="25">
        <v>0.92850659557843451</v>
      </c>
    </row>
    <row r="144" spans="2:19" x14ac:dyDescent="0.4">
      <c r="B144" t="s">
        <v>185</v>
      </c>
      <c r="C144">
        <v>9469</v>
      </c>
      <c r="D144" t="s">
        <v>185</v>
      </c>
      <c r="E144" t="s">
        <v>30</v>
      </c>
      <c r="F144" t="s">
        <v>30</v>
      </c>
      <c r="M144" s="24" t="str">
        <v>Azerbaijan</v>
      </c>
      <c r="N144" s="25">
        <v>21008</v>
      </c>
      <c r="O144" s="24" t="str">
        <v>Zimbabwe</v>
      </c>
      <c r="P144" s="25">
        <v>22000</v>
      </c>
      <c r="Q144" s="24">
        <v>0.32653061224489793</v>
      </c>
      <c r="R144">
        <v>2.0223376384611849E-3</v>
      </c>
      <c r="S144" s="25">
        <v>0.92651808613319853</v>
      </c>
    </row>
    <row r="145" spans="2:19" x14ac:dyDescent="0.4">
      <c r="B145" t="s">
        <v>186</v>
      </c>
      <c r="C145">
        <v>20918</v>
      </c>
      <c r="D145" t="s">
        <v>186</v>
      </c>
      <c r="E145" t="s">
        <v>39</v>
      </c>
      <c r="F145" t="s">
        <v>21</v>
      </c>
      <c r="M145" s="24" t="str">
        <v>Ivory Coast</v>
      </c>
      <c r="N145" s="25">
        <v>21186</v>
      </c>
      <c r="O145" s="24" t="str">
        <v>Zambia</v>
      </c>
      <c r="P145" s="25">
        <v>22823</v>
      </c>
      <c r="Q145" s="24">
        <v>0.32142857142857145</v>
      </c>
      <c r="R145">
        <v>2.0979914510272555E-3</v>
      </c>
      <c r="S145" s="25">
        <v>0.92449574849473737</v>
      </c>
    </row>
    <row r="146" spans="2:19" x14ac:dyDescent="0.4">
      <c r="B146" t="s">
        <v>187</v>
      </c>
      <c r="C146">
        <v>10723</v>
      </c>
      <c r="D146" t="s">
        <v>187</v>
      </c>
      <c r="E146" t="s">
        <v>41</v>
      </c>
      <c r="F146" t="s">
        <v>14</v>
      </c>
      <c r="M146" s="24" t="str">
        <v>Honduras</v>
      </c>
      <c r="N146" s="25">
        <v>21629</v>
      </c>
      <c r="O146" s="24" t="str">
        <v>Uzbekistan</v>
      </c>
      <c r="P146" s="25">
        <v>22900</v>
      </c>
      <c r="Q146" s="24">
        <v>0.31632653061224492</v>
      </c>
      <c r="R146">
        <v>2.1050696327618696E-3</v>
      </c>
      <c r="S146" s="25">
        <v>0.92239775704371008</v>
      </c>
    </row>
    <row r="147" spans="2:19" x14ac:dyDescent="0.4">
      <c r="B147" t="s">
        <v>188</v>
      </c>
      <c r="C147">
        <v>65988</v>
      </c>
      <c r="D147" t="s">
        <v>188</v>
      </c>
      <c r="E147" t="s">
        <v>41</v>
      </c>
      <c r="F147" t="s">
        <v>14</v>
      </c>
      <c r="M147" s="24" t="str">
        <v>Romania</v>
      </c>
      <c r="N147" s="25">
        <v>21632</v>
      </c>
      <c r="O147" s="24" t="str">
        <v>Tunisia</v>
      </c>
      <c r="P147" s="25">
        <v>22964</v>
      </c>
      <c r="Q147" s="24">
        <v>0.31122448979591838</v>
      </c>
      <c r="R147">
        <v>2.1109527968010294E-3</v>
      </c>
      <c r="S147" s="25">
        <v>0.92029268741094816</v>
      </c>
    </row>
    <row r="148" spans="2:19" x14ac:dyDescent="0.4">
      <c r="B148" t="s">
        <v>189</v>
      </c>
      <c r="C148">
        <v>2653</v>
      </c>
      <c r="D148" t="s">
        <v>189</v>
      </c>
      <c r="E148" t="s">
        <v>16</v>
      </c>
      <c r="F148" t="s">
        <v>11</v>
      </c>
      <c r="M148" s="24" t="str">
        <v>Zimbabwe</v>
      </c>
      <c r="N148" s="25">
        <v>22000</v>
      </c>
      <c r="O148" s="24" t="str">
        <v>Sri Lanka</v>
      </c>
      <c r="P148" s="25">
        <v>23355</v>
      </c>
      <c r="Q148" s="24">
        <v>0.30612244897959184</v>
      </c>
      <c r="R148">
        <v>2.1468952521027716E-3</v>
      </c>
      <c r="S148" s="25">
        <v>0.91818173461414709</v>
      </c>
    </row>
    <row r="149" spans="2:19" x14ac:dyDescent="0.4">
      <c r="B149" t="s">
        <v>190</v>
      </c>
      <c r="C149">
        <v>1960</v>
      </c>
      <c r="D149" t="s">
        <v>190</v>
      </c>
      <c r="E149" t="s">
        <v>25</v>
      </c>
      <c r="F149" t="s">
        <v>8</v>
      </c>
      <c r="M149" s="24" t="str">
        <v>Zambia</v>
      </c>
      <c r="N149" s="25">
        <v>22823</v>
      </c>
      <c r="O149" s="24" t="str">
        <v>Angola</v>
      </c>
      <c r="P149" s="25">
        <v>24000</v>
      </c>
      <c r="Q149" s="24">
        <v>0.30102040816326531</v>
      </c>
      <c r="R149">
        <v>2.206186514684929E-3</v>
      </c>
      <c r="S149" s="25">
        <v>0.91603483936204433</v>
      </c>
    </row>
    <row r="150" spans="2:19" x14ac:dyDescent="0.4">
      <c r="B150" t="s">
        <v>191</v>
      </c>
      <c r="C150">
        <v>77275</v>
      </c>
      <c r="D150" t="s">
        <v>191</v>
      </c>
      <c r="E150" t="s">
        <v>7</v>
      </c>
      <c r="F150" t="s">
        <v>8</v>
      </c>
      <c r="M150" s="24" t="str">
        <v>Uzbekistan</v>
      </c>
      <c r="N150" s="25">
        <v>22900</v>
      </c>
      <c r="O150" s="24" t="str">
        <v>Guatemala</v>
      </c>
      <c r="P150" s="25">
        <v>25538</v>
      </c>
      <c r="Q150" s="24">
        <v>0.29591836734693877</v>
      </c>
      <c r="R150">
        <v>2.3475663005009884E-3</v>
      </c>
      <c r="S150" s="25">
        <v>0.91382865284735937</v>
      </c>
    </row>
    <row r="151" spans="2:19" x14ac:dyDescent="0.4">
      <c r="B151" t="s">
        <v>192</v>
      </c>
      <c r="C151">
        <v>17895</v>
      </c>
      <c r="D151" t="s">
        <v>192</v>
      </c>
      <c r="E151" t="s">
        <v>39</v>
      </c>
      <c r="F151" t="s">
        <v>21</v>
      </c>
      <c r="M151" s="24" t="str">
        <v>Tunisia</v>
      </c>
      <c r="N151" s="25">
        <v>22964</v>
      </c>
      <c r="O151" s="24" t="str">
        <v>Nepal</v>
      </c>
      <c r="P151" s="25">
        <v>25685</v>
      </c>
      <c r="Q151" s="24">
        <v>0.29081632653061223</v>
      </c>
      <c r="R151">
        <v>2.3610791929034335E-3</v>
      </c>
      <c r="S151" s="25">
        <v>0.91148108654685844</v>
      </c>
    </row>
    <row r="152" spans="2:19" x14ac:dyDescent="0.4">
      <c r="B152" t="s">
        <v>193</v>
      </c>
      <c r="C152">
        <v>5087</v>
      </c>
      <c r="D152" t="s">
        <v>193</v>
      </c>
      <c r="E152" t="s">
        <v>30</v>
      </c>
      <c r="F152" t="s">
        <v>30</v>
      </c>
      <c r="M152" s="24" t="str">
        <v>Sri Lanka</v>
      </c>
      <c r="N152" s="25">
        <v>23355</v>
      </c>
      <c r="O152" s="24" t="str">
        <v>Dominican Republic</v>
      </c>
      <c r="P152" s="25">
        <v>26782</v>
      </c>
      <c r="Q152" s="24">
        <v>0.2857142857142857</v>
      </c>
      <c r="R152">
        <v>2.4619203015121571E-3</v>
      </c>
      <c r="S152" s="25">
        <v>0.90912000735395493</v>
      </c>
    </row>
    <row r="153" spans="2:19" x14ac:dyDescent="0.4">
      <c r="B153" t="s">
        <v>194</v>
      </c>
      <c r="C153">
        <v>16804</v>
      </c>
      <c r="D153" t="s">
        <v>194</v>
      </c>
      <c r="E153" t="s">
        <v>23</v>
      </c>
      <c r="F153" t="s">
        <v>21</v>
      </c>
      <c r="M153" s="24" t="str">
        <v>Angola</v>
      </c>
      <c r="N153" s="25">
        <v>24000</v>
      </c>
      <c r="O153" s="24" t="str">
        <v>Madagascar</v>
      </c>
      <c r="P153" s="25">
        <v>27903</v>
      </c>
      <c r="Q153" s="24">
        <v>0.28061224489795916</v>
      </c>
      <c r="R153">
        <v>2.5649675966355656E-3</v>
      </c>
      <c r="S153" s="25">
        <v>0.90665808705244288</v>
      </c>
    </row>
    <row r="154" spans="2:19" x14ac:dyDescent="0.4">
      <c r="B154" t="s">
        <v>195</v>
      </c>
      <c r="C154">
        <v>96440</v>
      </c>
      <c r="D154" t="s">
        <v>195</v>
      </c>
      <c r="E154" t="s">
        <v>23</v>
      </c>
      <c r="F154" t="s">
        <v>21</v>
      </c>
      <c r="M154" s="24" t="str">
        <v>Guatemala</v>
      </c>
      <c r="N154" s="25">
        <v>25538</v>
      </c>
      <c r="O154" s="24" t="str">
        <v>Kazakhstan</v>
      </c>
      <c r="P154" s="25">
        <v>29403</v>
      </c>
      <c r="Q154" s="24">
        <v>0.27551020408163263</v>
      </c>
      <c r="R154">
        <v>2.7028542538033735E-3</v>
      </c>
      <c r="S154" s="25">
        <v>0.90409311945580728</v>
      </c>
    </row>
    <row r="155" spans="2:19" x14ac:dyDescent="0.4">
      <c r="B155" t="s">
        <v>196</v>
      </c>
      <c r="C155">
        <v>215000</v>
      </c>
      <c r="D155" t="s">
        <v>196</v>
      </c>
      <c r="E155" t="s">
        <v>51</v>
      </c>
      <c r="F155" t="s">
        <v>8</v>
      </c>
      <c r="M155" s="24" t="str">
        <v>Nepal</v>
      </c>
      <c r="N155" s="25">
        <v>25685</v>
      </c>
      <c r="O155" s="24" t="str">
        <v>Turkmenistan</v>
      </c>
      <c r="P155" s="25">
        <v>30452</v>
      </c>
      <c r="Q155" s="24">
        <v>0.27040816326530615</v>
      </c>
      <c r="R155">
        <v>2.7992829893827274E-3</v>
      </c>
      <c r="S155" s="25">
        <v>0.90139026520200383</v>
      </c>
    </row>
    <row r="156" spans="2:19" x14ac:dyDescent="0.4">
      <c r="B156" t="s">
        <v>197</v>
      </c>
      <c r="C156">
        <v>68518</v>
      </c>
      <c r="D156" t="s">
        <v>197</v>
      </c>
      <c r="E156" t="s">
        <v>10</v>
      </c>
      <c r="F156" t="s">
        <v>11</v>
      </c>
      <c r="M156" s="24" t="str">
        <v>Dominican Republic</v>
      </c>
      <c r="N156" s="25">
        <v>26782</v>
      </c>
      <c r="O156" s="24" t="str">
        <v>Cameroon</v>
      </c>
      <c r="P156" s="25">
        <v>30701</v>
      </c>
      <c r="Q156" s="24">
        <v>0.26530612244897961</v>
      </c>
      <c r="R156">
        <v>2.8221721744725835E-3</v>
      </c>
      <c r="S156" s="25">
        <v>0.89859098221262113</v>
      </c>
    </row>
    <row r="157" spans="2:19" x14ac:dyDescent="0.4">
      <c r="B157" t="s">
        <v>198</v>
      </c>
      <c r="C157">
        <v>11342</v>
      </c>
      <c r="D157" t="s">
        <v>198</v>
      </c>
      <c r="E157" t="s">
        <v>16</v>
      </c>
      <c r="F157" t="s">
        <v>11</v>
      </c>
      <c r="M157" s="24" t="str">
        <v>Madagascar</v>
      </c>
      <c r="N157" s="25">
        <v>27903</v>
      </c>
      <c r="O157" s="24" t="str">
        <v>Afghanistan</v>
      </c>
      <c r="P157" s="25">
        <v>30748</v>
      </c>
      <c r="Q157" s="24">
        <v>0.26020408163265307</v>
      </c>
      <c r="R157">
        <v>2.8264926230638417E-3</v>
      </c>
      <c r="S157" s="25">
        <v>0.89576881003814857</v>
      </c>
    </row>
    <row r="158" spans="2:19" x14ac:dyDescent="0.4">
      <c r="B158" t="s">
        <v>199</v>
      </c>
      <c r="C158">
        <v>1150</v>
      </c>
      <c r="D158" t="s">
        <v>199</v>
      </c>
      <c r="E158" t="s">
        <v>25</v>
      </c>
      <c r="F158" t="s">
        <v>8</v>
      </c>
      <c r="M158" s="24" t="str">
        <v>Kazakhstan</v>
      </c>
      <c r="N158" s="25">
        <v>29403</v>
      </c>
      <c r="O158" s="24" t="str">
        <v>Belarus</v>
      </c>
      <c r="P158" s="25">
        <v>32500</v>
      </c>
      <c r="Q158" s="24">
        <v>0.25510204081632654</v>
      </c>
      <c r="R158">
        <v>2.9875442386358415E-3</v>
      </c>
      <c r="S158" s="25">
        <v>0.89294231741508467</v>
      </c>
    </row>
    <row r="159" spans="2:19" x14ac:dyDescent="0.4">
      <c r="B159" t="s">
        <v>200</v>
      </c>
      <c r="C159">
        <v>1034</v>
      </c>
      <c r="D159" t="s">
        <v>201</v>
      </c>
      <c r="E159" t="s">
        <v>48</v>
      </c>
      <c r="F159" t="s">
        <v>14</v>
      </c>
      <c r="M159" s="24" t="str">
        <v>Turkmenistan</v>
      </c>
      <c r="N159" s="25">
        <v>30452</v>
      </c>
      <c r="O159" s="24" t="str">
        <v>Tanzania</v>
      </c>
      <c r="P159" s="25">
        <v>35803</v>
      </c>
      <c r="Q159" s="24">
        <v>0.25</v>
      </c>
      <c r="R159">
        <v>3.2911706577193546E-3</v>
      </c>
      <c r="S159" s="25">
        <v>0.88995477317644889</v>
      </c>
    </row>
    <row r="160" spans="2:19" x14ac:dyDescent="0.4">
      <c r="B160" t="s">
        <v>202</v>
      </c>
      <c r="C160">
        <v>21632</v>
      </c>
      <c r="D160" t="s">
        <v>202</v>
      </c>
      <c r="E160" t="s">
        <v>10</v>
      </c>
      <c r="F160" t="s">
        <v>11</v>
      </c>
      <c r="M160" s="24" t="str">
        <v>Cameroon</v>
      </c>
      <c r="N160" s="25">
        <v>30701</v>
      </c>
      <c r="O160" s="24" t="str">
        <v>Cambodia</v>
      </c>
      <c r="P160" s="25">
        <v>36600</v>
      </c>
      <c r="Q160" s="24">
        <v>0.24489795918367346</v>
      </c>
      <c r="R160">
        <v>3.3644344348945166E-3</v>
      </c>
      <c r="S160" s="25">
        <v>0.88666360251872955</v>
      </c>
    </row>
    <row r="161" spans="2:19" x14ac:dyDescent="0.4">
      <c r="B161" t="s">
        <v>203</v>
      </c>
      <c r="C161">
        <v>489118</v>
      </c>
      <c r="D161" t="s">
        <v>204</v>
      </c>
      <c r="E161" t="s">
        <v>10</v>
      </c>
      <c r="F161" t="s">
        <v>11</v>
      </c>
      <c r="M161" s="24" t="str">
        <v>Afghanistan</v>
      </c>
      <c r="N161" s="25">
        <v>30748</v>
      </c>
      <c r="O161" s="24" t="str">
        <v>El Salvador</v>
      </c>
      <c r="P161" s="25">
        <v>36691</v>
      </c>
      <c r="Q161" s="24">
        <v>0.23979591836734693</v>
      </c>
      <c r="R161">
        <v>3.3727995587626972E-3</v>
      </c>
      <c r="S161" s="25">
        <v>0.88329916808383502</v>
      </c>
    </row>
    <row r="162" spans="2:19" x14ac:dyDescent="0.4">
      <c r="B162" t="s">
        <v>205</v>
      </c>
      <c r="C162">
        <v>65000</v>
      </c>
      <c r="D162" t="s">
        <v>205</v>
      </c>
      <c r="E162" t="s">
        <v>55</v>
      </c>
      <c r="F162" t="s">
        <v>14</v>
      </c>
      <c r="M162" s="24" t="str">
        <v>Belarus</v>
      </c>
      <c r="N162" s="25">
        <v>32500</v>
      </c>
      <c r="O162" s="24" t="str">
        <v>Ecuador</v>
      </c>
      <c r="P162" s="25">
        <v>39251</v>
      </c>
      <c r="Q162" s="24">
        <v>0.23469387755102042</v>
      </c>
      <c r="R162">
        <v>3.6081261203290897E-3</v>
      </c>
      <c r="S162" s="25">
        <v>0.87992636852507233</v>
      </c>
    </row>
    <row r="163" spans="2:19" x14ac:dyDescent="0.4">
      <c r="B163" t="s">
        <v>206</v>
      </c>
      <c r="C163">
        <v>503</v>
      </c>
      <c r="D163" t="s">
        <v>207</v>
      </c>
      <c r="E163" t="s">
        <v>28</v>
      </c>
      <c r="F163" t="s">
        <v>21</v>
      </c>
      <c r="M163" s="24" t="str">
        <v>Tanzania</v>
      </c>
      <c r="N163" s="25">
        <v>35803</v>
      </c>
      <c r="O163" s="24" t="str">
        <v>Canada</v>
      </c>
      <c r="P163" s="25">
        <v>39579</v>
      </c>
      <c r="Q163" s="24">
        <v>0.22959183673469388</v>
      </c>
      <c r="R163">
        <v>3.6382773360297835E-3</v>
      </c>
      <c r="S163" s="25">
        <v>0.87631824240474321</v>
      </c>
    </row>
    <row r="164" spans="2:19" x14ac:dyDescent="0.4">
      <c r="B164" t="s">
        <v>208</v>
      </c>
      <c r="C164">
        <v>410</v>
      </c>
      <c r="D164" t="s">
        <v>209</v>
      </c>
      <c r="E164" t="s">
        <v>28</v>
      </c>
      <c r="F164" t="s">
        <v>21</v>
      </c>
      <c r="M164" s="24" t="str">
        <v>Cambodia</v>
      </c>
      <c r="N164" s="25">
        <v>36600</v>
      </c>
      <c r="O164" s="24" t="str">
        <v>Chile</v>
      </c>
      <c r="P164" s="25">
        <v>40131</v>
      </c>
      <c r="Q164" s="24">
        <v>0.22448979591836735</v>
      </c>
      <c r="R164">
        <v>3.689019625867537E-3</v>
      </c>
      <c r="S164" s="25">
        <v>0.87267996506871337</v>
      </c>
    </row>
    <row r="165" spans="2:19" x14ac:dyDescent="0.4">
      <c r="B165" t="s">
        <v>210</v>
      </c>
      <c r="C165">
        <v>400</v>
      </c>
      <c r="D165" t="s">
        <v>210</v>
      </c>
      <c r="E165" t="s">
        <v>30</v>
      </c>
      <c r="F165" t="s">
        <v>30</v>
      </c>
      <c r="M165" s="24" t="str">
        <v>El Salvador</v>
      </c>
      <c r="N165" s="25">
        <v>36691</v>
      </c>
      <c r="O165" s="24" t="str">
        <v>Australia</v>
      </c>
      <c r="P165" s="25">
        <v>41180</v>
      </c>
      <c r="Q165" s="24">
        <v>0.21938775510204081</v>
      </c>
      <c r="R165">
        <v>3.7854483614468905E-3</v>
      </c>
      <c r="S165" s="25">
        <v>0.86899094544284594</v>
      </c>
    </row>
    <row r="166" spans="2:19" x14ac:dyDescent="0.4">
      <c r="B166" t="s">
        <v>211</v>
      </c>
      <c r="C166">
        <v>2</v>
      </c>
      <c r="D166" t="s">
        <v>211</v>
      </c>
      <c r="E166" t="s">
        <v>16</v>
      </c>
      <c r="F166" t="s">
        <v>11</v>
      </c>
      <c r="M166" s="24" t="str">
        <v>Ecuador</v>
      </c>
      <c r="N166" s="25">
        <v>39251</v>
      </c>
      <c r="O166" s="24" t="str">
        <v>Kenya</v>
      </c>
      <c r="P166" s="25">
        <v>42596</v>
      </c>
      <c r="Q166" s="24">
        <v>0.21428571428571427</v>
      </c>
      <c r="R166">
        <v>3.9156133658133016E-3</v>
      </c>
      <c r="S166" s="25">
        <v>0.86520549708139904</v>
      </c>
    </row>
    <row r="167" spans="2:19" x14ac:dyDescent="0.4">
      <c r="B167" t="s">
        <v>212</v>
      </c>
      <c r="C167">
        <v>61000</v>
      </c>
      <c r="D167" t="s">
        <v>212</v>
      </c>
      <c r="E167" t="s">
        <v>25</v>
      </c>
      <c r="F167" t="s">
        <v>8</v>
      </c>
      <c r="M167" s="24" t="str">
        <v>Canada</v>
      </c>
      <c r="N167" s="25">
        <v>39579</v>
      </c>
      <c r="O167" s="24" t="str">
        <v>Iraq</v>
      </c>
      <c r="P167" s="25">
        <v>45000</v>
      </c>
      <c r="Q167" s="24">
        <v>0.20918367346938777</v>
      </c>
      <c r="R167">
        <v>4.1365997150342422E-3</v>
      </c>
      <c r="S167" s="25">
        <v>0.86128988371558579</v>
      </c>
    </row>
    <row r="168" spans="2:19" x14ac:dyDescent="0.4">
      <c r="B168" t="s">
        <v>213</v>
      </c>
      <c r="C168">
        <v>11547</v>
      </c>
      <c r="D168" t="s">
        <v>213</v>
      </c>
      <c r="E168" t="s">
        <v>41</v>
      </c>
      <c r="F168" t="s">
        <v>14</v>
      </c>
      <c r="M168" s="24" t="str">
        <v>Chile</v>
      </c>
      <c r="N168" s="25">
        <v>40131</v>
      </c>
      <c r="O168" s="24" t="str">
        <v>Japan</v>
      </c>
      <c r="P168" s="25">
        <v>48802</v>
      </c>
      <c r="Q168" s="24">
        <v>0.20408163265306123</v>
      </c>
      <c r="R168">
        <v>4.4860964287355793E-3</v>
      </c>
      <c r="S168" s="25">
        <v>0.85715328400055157</v>
      </c>
    </row>
    <row r="169" spans="2:19" x14ac:dyDescent="0.4">
      <c r="B169" t="s">
        <v>214</v>
      </c>
      <c r="C169">
        <v>10900</v>
      </c>
      <c r="D169" t="s">
        <v>214</v>
      </c>
      <c r="E169" t="s">
        <v>10</v>
      </c>
      <c r="F169" t="s">
        <v>11</v>
      </c>
      <c r="M169" s="24" t="str">
        <v>Australia</v>
      </c>
      <c r="N169" s="25">
        <v>41180</v>
      </c>
      <c r="O169" s="24" t="str">
        <v>Ukraine</v>
      </c>
      <c r="P169" s="25">
        <v>52609</v>
      </c>
      <c r="Q169" s="24">
        <v>0.19897959183673469</v>
      </c>
      <c r="R169">
        <v>4.8360527646274763E-3</v>
      </c>
      <c r="S169" s="25">
        <v>0.85266718757181592</v>
      </c>
    </row>
    <row r="170" spans="2:19" x14ac:dyDescent="0.4">
      <c r="B170" t="s">
        <v>215</v>
      </c>
      <c r="C170">
        <v>340</v>
      </c>
      <c r="D170" t="s">
        <v>215</v>
      </c>
      <c r="E170" t="s">
        <v>55</v>
      </c>
      <c r="F170" t="s">
        <v>14</v>
      </c>
      <c r="M170" s="24" t="str">
        <v>Kenya</v>
      </c>
      <c r="N170" s="25">
        <v>42596</v>
      </c>
      <c r="O170" s="24" t="str">
        <v>South Korea</v>
      </c>
      <c r="P170" s="25">
        <v>53920</v>
      </c>
      <c r="Q170" s="24">
        <v>0.19387755102040816</v>
      </c>
      <c r="R170">
        <v>4.9565657029921406E-3</v>
      </c>
      <c r="S170" s="25">
        <v>0.84783113480718852</v>
      </c>
    </row>
    <row r="171" spans="2:19" x14ac:dyDescent="0.4">
      <c r="B171" t="s">
        <v>216</v>
      </c>
      <c r="C171">
        <v>4732</v>
      </c>
      <c r="D171" t="s">
        <v>216</v>
      </c>
      <c r="E171" t="s">
        <v>41</v>
      </c>
      <c r="F171" t="s">
        <v>14</v>
      </c>
      <c r="M171" s="24" t="str">
        <v>Iraq</v>
      </c>
      <c r="N171" s="25">
        <v>45000</v>
      </c>
      <c r="O171" s="24" t="str">
        <v>Italy</v>
      </c>
      <c r="P171" s="25">
        <v>54368</v>
      </c>
      <c r="Q171" s="24">
        <v>0.18877551020408162</v>
      </c>
      <c r="R171">
        <v>4.9977478512662592E-3</v>
      </c>
      <c r="S171" s="25">
        <v>0.84287456910419634</v>
      </c>
    </row>
    <row r="172" spans="2:19" x14ac:dyDescent="0.4">
      <c r="B172" t="s">
        <v>217</v>
      </c>
      <c r="C172">
        <v>11619</v>
      </c>
      <c r="D172" t="s">
        <v>217</v>
      </c>
      <c r="E172" t="s">
        <v>51</v>
      </c>
      <c r="F172" t="s">
        <v>8</v>
      </c>
      <c r="M172" s="24" t="str">
        <v>Japan</v>
      </c>
      <c r="N172" s="25">
        <v>48802</v>
      </c>
      <c r="O172" s="24" t="str">
        <v>Uganda</v>
      </c>
      <c r="P172" s="25">
        <v>55229</v>
      </c>
      <c r="Q172" s="24">
        <v>0.18367346938775511</v>
      </c>
      <c r="R172">
        <v>5.0768947924805814E-3</v>
      </c>
      <c r="S172" s="25">
        <v>0.83787682125293006</v>
      </c>
    </row>
    <row r="173" spans="2:19" x14ac:dyDescent="0.4">
      <c r="B173" t="s">
        <v>218</v>
      </c>
      <c r="C173">
        <v>10630</v>
      </c>
      <c r="D173" t="s">
        <v>218</v>
      </c>
      <c r="E173" t="s">
        <v>10</v>
      </c>
      <c r="F173" t="s">
        <v>11</v>
      </c>
      <c r="M173" s="24" t="str">
        <v>Ukraine</v>
      </c>
      <c r="N173" s="25">
        <v>52609</v>
      </c>
      <c r="O173" s="24" t="str">
        <v>Venezuela</v>
      </c>
      <c r="P173" s="25">
        <v>57096</v>
      </c>
      <c r="Q173" s="24">
        <v>0.17857142857142858</v>
      </c>
      <c r="R173">
        <v>5.248517718435446E-3</v>
      </c>
      <c r="S173" s="25">
        <v>0.83279992646044954</v>
      </c>
    </row>
    <row r="174" spans="2:19" x14ac:dyDescent="0.4">
      <c r="B174" t="s">
        <v>219</v>
      </c>
      <c r="C174">
        <v>1122</v>
      </c>
      <c r="D174" t="s">
        <v>219</v>
      </c>
      <c r="E174" t="s">
        <v>10</v>
      </c>
      <c r="F174" t="s">
        <v>11</v>
      </c>
      <c r="M174" s="24" t="str">
        <v>South Korea</v>
      </c>
      <c r="N174" s="25">
        <v>53920</v>
      </c>
      <c r="O174" s="24" t="str">
        <v>Cuba</v>
      </c>
      <c r="P174" s="25">
        <v>57337</v>
      </c>
      <c r="Q174" s="24">
        <v>0.17346938775510204</v>
      </c>
      <c r="R174">
        <v>5.2706715080204072E-3</v>
      </c>
      <c r="S174" s="25">
        <v>0.82755140874201405</v>
      </c>
    </row>
    <row r="175" spans="2:19" x14ac:dyDescent="0.4">
      <c r="B175" t="s">
        <v>220</v>
      </c>
      <c r="C175">
        <v>479</v>
      </c>
      <c r="D175" t="s">
        <v>220</v>
      </c>
      <c r="E175" t="s">
        <v>30</v>
      </c>
      <c r="F175" t="s">
        <v>30</v>
      </c>
      <c r="M175" s="24" t="str">
        <v>Italy</v>
      </c>
      <c r="N175" s="25">
        <v>54368</v>
      </c>
      <c r="O175" s="24" t="str">
        <v>Germany</v>
      </c>
      <c r="P175" s="25">
        <v>57600</v>
      </c>
      <c r="Q175" s="24">
        <v>0.1683673469387755</v>
      </c>
      <c r="R175">
        <v>5.2948476352438299E-3</v>
      </c>
      <c r="S175" s="25">
        <v>0.82228073723399364</v>
      </c>
    </row>
    <row r="176" spans="2:19" x14ac:dyDescent="0.4">
      <c r="B176" t="s">
        <v>221</v>
      </c>
      <c r="C176">
        <v>154437</v>
      </c>
      <c r="D176" t="s">
        <v>221</v>
      </c>
      <c r="E176" t="s">
        <v>48</v>
      </c>
      <c r="F176" t="s">
        <v>14</v>
      </c>
      <c r="M176" s="24" t="str">
        <v>Uganda</v>
      </c>
      <c r="N176" s="25">
        <v>55229</v>
      </c>
      <c r="O176" s="24" t="str">
        <v>Spain</v>
      </c>
      <c r="P176" s="25">
        <v>57680</v>
      </c>
      <c r="Q176" s="24">
        <v>0.16326530612244897</v>
      </c>
      <c r="R176">
        <v>5.3022015902927794E-3</v>
      </c>
      <c r="S176" s="25">
        <v>0.81698588959874985</v>
      </c>
    </row>
    <row r="177" spans="2:19" x14ac:dyDescent="0.4">
      <c r="B177" t="s">
        <v>222</v>
      </c>
      <c r="C177">
        <v>53920</v>
      </c>
      <c r="D177" t="s">
        <v>223</v>
      </c>
      <c r="E177" t="s">
        <v>67</v>
      </c>
      <c r="F177" t="s">
        <v>8</v>
      </c>
      <c r="M177" s="24" t="str">
        <v>Venezuela</v>
      </c>
      <c r="N177" s="25">
        <v>57096</v>
      </c>
      <c r="O177" s="24" t="str">
        <v>Taiwan</v>
      </c>
      <c r="P177" s="25">
        <v>60956</v>
      </c>
      <c r="Q177" s="24">
        <v>0.15816326530612246</v>
      </c>
      <c r="R177">
        <v>5.603346049547272E-3</v>
      </c>
      <c r="S177" s="25">
        <v>0.81168368800845703</v>
      </c>
    </row>
    <row r="178" spans="2:19" x14ac:dyDescent="0.4">
      <c r="B178" t="s">
        <v>224</v>
      </c>
      <c r="C178">
        <v>7000</v>
      </c>
      <c r="D178" t="s">
        <v>224</v>
      </c>
      <c r="E178" t="s">
        <v>55</v>
      </c>
      <c r="F178" t="s">
        <v>14</v>
      </c>
      <c r="M178" s="24" t="str">
        <v>Cuba</v>
      </c>
      <c r="N178" s="25">
        <v>57337</v>
      </c>
      <c r="O178" s="24" t="str">
        <v>Saudi Arabia</v>
      </c>
      <c r="P178" s="25">
        <v>61000</v>
      </c>
      <c r="Q178" s="24">
        <v>0.15306122448979592</v>
      </c>
      <c r="R178">
        <v>5.6073907248241949E-3</v>
      </c>
      <c r="S178" s="25">
        <v>0.80608034195890976</v>
      </c>
    </row>
    <row r="179" spans="2:19" x14ac:dyDescent="0.4">
      <c r="B179" t="s">
        <v>225</v>
      </c>
      <c r="C179">
        <v>57680</v>
      </c>
      <c r="D179" t="s">
        <v>225</v>
      </c>
      <c r="E179" t="s">
        <v>16</v>
      </c>
      <c r="F179" t="s">
        <v>11</v>
      </c>
      <c r="M179" s="24" t="str">
        <v>Germany</v>
      </c>
      <c r="N179" s="25">
        <v>57600</v>
      </c>
      <c r="O179" s="24" t="str">
        <v>France</v>
      </c>
      <c r="P179" s="25">
        <v>62141</v>
      </c>
      <c r="Q179" s="24">
        <v>0.14795918367346939</v>
      </c>
      <c r="R179">
        <v>5.7122765087098404E-3</v>
      </c>
      <c r="S179" s="25">
        <v>0.80047295123408557</v>
      </c>
    </row>
    <row r="180" spans="2:19" x14ac:dyDescent="0.4">
      <c r="B180" t="s">
        <v>226</v>
      </c>
      <c r="C180">
        <v>23355</v>
      </c>
      <c r="D180" t="s">
        <v>226</v>
      </c>
      <c r="E180" t="s">
        <v>7</v>
      </c>
      <c r="F180" t="s">
        <v>8</v>
      </c>
      <c r="M180" s="24" t="str">
        <v>Spain</v>
      </c>
      <c r="N180" s="25">
        <v>57680</v>
      </c>
      <c r="O180" s="24" t="str">
        <v>Algeria</v>
      </c>
      <c r="P180" s="25">
        <v>65000</v>
      </c>
      <c r="Q180" s="24">
        <v>0.14285714285714285</v>
      </c>
      <c r="R180">
        <v>5.975088477271683E-3</v>
      </c>
      <c r="S180" s="25">
        <v>0.7947606747253757</v>
      </c>
    </row>
    <row r="181" spans="2:19" x14ac:dyDescent="0.4">
      <c r="B181" t="s">
        <v>227</v>
      </c>
      <c r="C181">
        <v>21000</v>
      </c>
      <c r="D181" t="s">
        <v>227</v>
      </c>
      <c r="E181" t="s">
        <v>55</v>
      </c>
      <c r="F181" t="s">
        <v>14</v>
      </c>
      <c r="M181" s="24" t="str">
        <v>Taiwan</v>
      </c>
      <c r="N181" s="25">
        <v>60956</v>
      </c>
      <c r="O181" s="24" t="str">
        <v>Rwanda</v>
      </c>
      <c r="P181" s="25">
        <v>65000</v>
      </c>
      <c r="Q181" s="24">
        <v>0.13775510204081631</v>
      </c>
      <c r="R181">
        <v>5.975088477271683E-3</v>
      </c>
      <c r="S181" s="25">
        <v>0.78878558624810402</v>
      </c>
    </row>
    <row r="182" spans="2:19" x14ac:dyDescent="0.4">
      <c r="B182" t="s">
        <v>228</v>
      </c>
      <c r="C182">
        <v>1000</v>
      </c>
      <c r="D182" t="s">
        <v>228</v>
      </c>
      <c r="E182" t="s">
        <v>23</v>
      </c>
      <c r="F182" t="s">
        <v>21</v>
      </c>
      <c r="M182" s="24" t="str">
        <v>Saudi Arabia</v>
      </c>
      <c r="N182" s="25">
        <v>61000</v>
      </c>
      <c r="O182" s="24" t="str">
        <v>Nigeria</v>
      </c>
      <c r="P182" s="25">
        <v>65988</v>
      </c>
      <c r="Q182" s="24">
        <v>0.1326530612244898</v>
      </c>
      <c r="R182">
        <v>6.0659098221262121E-3</v>
      </c>
      <c r="S182" s="25">
        <v>0.78281049777083234</v>
      </c>
    </row>
    <row r="183" spans="2:19" x14ac:dyDescent="0.4">
      <c r="B183" t="s">
        <v>229</v>
      </c>
      <c r="C183">
        <v>3776</v>
      </c>
      <c r="D183" t="s">
        <v>229</v>
      </c>
      <c r="E183" t="s">
        <v>48</v>
      </c>
      <c r="F183" t="s">
        <v>14</v>
      </c>
      <c r="M183" s="24" t="str">
        <v>Algeria</v>
      </c>
      <c r="N183" s="25">
        <v>65000</v>
      </c>
      <c r="O183" s="24" t="str">
        <v>Poland</v>
      </c>
      <c r="P183" s="25">
        <v>68518</v>
      </c>
      <c r="Q183" s="24">
        <v>0.12755102040816327</v>
      </c>
      <c r="R183">
        <v>6.2984786505492487E-3</v>
      </c>
      <c r="S183" s="25">
        <v>0.77674458794870616</v>
      </c>
    </row>
    <row r="184" spans="2:19" x14ac:dyDescent="0.4">
      <c r="B184" t="s">
        <v>230</v>
      </c>
      <c r="C184">
        <v>7000</v>
      </c>
      <c r="D184" t="s">
        <v>230</v>
      </c>
      <c r="E184" t="s">
        <v>16</v>
      </c>
      <c r="F184" t="s">
        <v>11</v>
      </c>
      <c r="M184" s="24" t="str">
        <v>Rwanda</v>
      </c>
      <c r="N184" s="25">
        <v>65000</v>
      </c>
      <c r="O184" s="24" t="str">
        <v>Malaysia</v>
      </c>
      <c r="P184" s="25">
        <v>68603</v>
      </c>
      <c r="Q184" s="24">
        <v>0.12244897959183673</v>
      </c>
      <c r="R184">
        <v>6.3062922277887573E-3</v>
      </c>
      <c r="S184" s="25">
        <v>0.77044610929815693</v>
      </c>
    </row>
    <row r="185" spans="2:19" x14ac:dyDescent="0.4">
      <c r="B185" t="s">
        <v>231</v>
      </c>
      <c r="C185">
        <v>6906</v>
      </c>
      <c r="D185" t="s">
        <v>231</v>
      </c>
      <c r="E185" t="s">
        <v>16</v>
      </c>
      <c r="F185" t="s">
        <v>11</v>
      </c>
      <c r="M185" s="24" t="str">
        <v>Nigeria</v>
      </c>
      <c r="N185" s="25">
        <v>65988</v>
      </c>
      <c r="O185" s="24" t="str">
        <v>Pakistan</v>
      </c>
      <c r="P185" s="25">
        <v>77275</v>
      </c>
      <c r="Q185" s="24">
        <v>0.11734693877551021</v>
      </c>
      <c r="R185">
        <v>7.1034609550949118E-3</v>
      </c>
      <c r="S185" s="25">
        <v>0.76413981707036815</v>
      </c>
    </row>
    <row r="186" spans="2:19" x14ac:dyDescent="0.4">
      <c r="B186" t="s">
        <v>232</v>
      </c>
      <c r="C186">
        <v>10599</v>
      </c>
      <c r="D186" t="s">
        <v>232</v>
      </c>
      <c r="E186" t="s">
        <v>25</v>
      </c>
      <c r="F186" t="s">
        <v>8</v>
      </c>
      <c r="M186" s="24" t="str">
        <v>Poland</v>
      </c>
      <c r="N186" s="25">
        <v>68518</v>
      </c>
      <c r="O186" s="24" t="str">
        <v>Morocco</v>
      </c>
      <c r="P186" s="25">
        <v>85767</v>
      </c>
      <c r="Q186" s="24">
        <v>0.11224489795918367</v>
      </c>
      <c r="R186">
        <v>7.8840832835409286E-3</v>
      </c>
      <c r="S186" s="25">
        <v>0.7570363561152732</v>
      </c>
    </row>
    <row r="187" spans="2:19" x14ac:dyDescent="0.4">
      <c r="B187" t="s">
        <v>233</v>
      </c>
      <c r="C187">
        <v>60956</v>
      </c>
      <c r="D187" t="s">
        <v>233</v>
      </c>
      <c r="E187" t="s">
        <v>51</v>
      </c>
      <c r="F187" t="s">
        <v>8</v>
      </c>
      <c r="M187" s="24" t="str">
        <v>Malaysia</v>
      </c>
      <c r="N187" s="25">
        <v>68603</v>
      </c>
      <c r="O187" s="24" t="str">
        <v>Bangladesh</v>
      </c>
      <c r="P187" s="25">
        <v>88084</v>
      </c>
      <c r="Q187" s="24">
        <v>0.10714285714285714</v>
      </c>
      <c r="R187">
        <v>8.0970722066461363E-3</v>
      </c>
      <c r="S187" s="25">
        <v>0.74915227283173225</v>
      </c>
    </row>
    <row r="188" spans="2:19" x14ac:dyDescent="0.4">
      <c r="B188" t="s">
        <v>234</v>
      </c>
      <c r="C188">
        <v>9317</v>
      </c>
      <c r="D188" t="s">
        <v>234</v>
      </c>
      <c r="E188" t="s">
        <v>141</v>
      </c>
      <c r="F188" t="s">
        <v>8</v>
      </c>
      <c r="M188" s="24" t="str">
        <v>Pakistan</v>
      </c>
      <c r="N188" s="25">
        <v>77275</v>
      </c>
      <c r="O188" s="24" t="str">
        <v>United Kingdom</v>
      </c>
      <c r="P188" s="25">
        <v>88441</v>
      </c>
      <c r="Q188" s="24">
        <v>0.10204081632653061</v>
      </c>
      <c r="R188">
        <v>8.1298892310520746E-3</v>
      </c>
      <c r="S188" s="25">
        <v>0.74105520062508612</v>
      </c>
    </row>
    <row r="189" spans="2:19" x14ac:dyDescent="0.4">
      <c r="B189" t="s">
        <v>235</v>
      </c>
      <c r="C189">
        <v>35803</v>
      </c>
      <c r="D189" t="s">
        <v>235</v>
      </c>
      <c r="E189" t="s">
        <v>55</v>
      </c>
      <c r="F189" t="s">
        <v>14</v>
      </c>
      <c r="M189" s="24" t="str">
        <v>Morocco</v>
      </c>
      <c r="N189" s="25">
        <v>85767</v>
      </c>
      <c r="O189" s="24" t="str">
        <v>Myanmar</v>
      </c>
      <c r="P189" s="25">
        <v>92000</v>
      </c>
      <c r="Q189" s="24">
        <v>9.6938775510204078E-2</v>
      </c>
      <c r="R189">
        <v>8.4570483062922277E-3</v>
      </c>
      <c r="S189" s="25">
        <v>0.73292531139403405</v>
      </c>
    </row>
    <row r="190" spans="2:19" x14ac:dyDescent="0.4">
      <c r="B190" t="s">
        <v>236</v>
      </c>
      <c r="C190">
        <v>346170</v>
      </c>
      <c r="D190" t="s">
        <v>236</v>
      </c>
      <c r="E190" t="s">
        <v>51</v>
      </c>
      <c r="F190" t="s">
        <v>8</v>
      </c>
      <c r="M190" s="24" t="str">
        <v>Bangladesh</v>
      </c>
      <c r="N190" s="25">
        <v>88084</v>
      </c>
      <c r="O190" s="24" t="str">
        <v>Peru</v>
      </c>
      <c r="P190" s="25">
        <v>96440</v>
      </c>
      <c r="Q190" s="24">
        <v>9.1836734693877556E-2</v>
      </c>
      <c r="R190">
        <v>8.8651928115089391E-3</v>
      </c>
      <c r="S190" s="25">
        <v>0.72446826308774182</v>
      </c>
    </row>
    <row r="191" spans="2:19" x14ac:dyDescent="0.4">
      <c r="B191" t="s">
        <v>237</v>
      </c>
      <c r="C191">
        <v>1778</v>
      </c>
      <c r="D191" t="s">
        <v>238</v>
      </c>
      <c r="E191" t="s">
        <v>20</v>
      </c>
      <c r="F191" t="s">
        <v>21</v>
      </c>
      <c r="M191" s="24" t="str">
        <v>Myanmar</v>
      </c>
      <c r="N191" s="25">
        <v>92000</v>
      </c>
      <c r="O191" s="24" t="str">
        <v>Colombia</v>
      </c>
      <c r="P191" s="25">
        <v>98033</v>
      </c>
      <c r="Q191" s="24">
        <v>8.673469387755102E-2</v>
      </c>
      <c r="R191">
        <v>9.0116284414211521E-3</v>
      </c>
      <c r="S191" s="25">
        <v>0.71560307027623293</v>
      </c>
    </row>
    <row r="192" spans="2:19" x14ac:dyDescent="0.4">
      <c r="B192" t="s">
        <v>239</v>
      </c>
      <c r="C192">
        <v>695</v>
      </c>
      <c r="D192" t="s">
        <v>240</v>
      </c>
      <c r="E192" t="s">
        <v>51</v>
      </c>
      <c r="F192" t="s">
        <v>8</v>
      </c>
      <c r="M192" s="24" t="str">
        <v>Peru</v>
      </c>
      <c r="N192" s="25">
        <v>96440</v>
      </c>
      <c r="O192" s="24" t="str">
        <v>Argentina</v>
      </c>
      <c r="P192" s="25">
        <v>103209</v>
      </c>
      <c r="Q192" s="24">
        <v>8.1632653061224483E-2</v>
      </c>
      <c r="R192">
        <v>9.4874293330882015E-3</v>
      </c>
      <c r="S192" s="25">
        <v>0.70659144183481182</v>
      </c>
    </row>
    <row r="193" spans="2:19" x14ac:dyDescent="0.4">
      <c r="B193" t="s">
        <v>241</v>
      </c>
      <c r="C193">
        <v>5277</v>
      </c>
      <c r="D193" t="s">
        <v>241</v>
      </c>
      <c r="E193" t="s">
        <v>41</v>
      </c>
      <c r="F193" t="s">
        <v>14</v>
      </c>
      <c r="M193" s="24" t="str">
        <v>Colombia</v>
      </c>
      <c r="N193" s="25">
        <v>98033</v>
      </c>
      <c r="O193" s="24" t="str">
        <v>Egypt</v>
      </c>
      <c r="P193" s="25">
        <v>106000</v>
      </c>
      <c r="Q193" s="24">
        <v>7.6530612244897961E-2</v>
      </c>
      <c r="R193">
        <v>9.7439904398584371E-3</v>
      </c>
      <c r="S193" s="25">
        <v>0.6971040125017236</v>
      </c>
    </row>
    <row r="194" spans="2:19" x14ac:dyDescent="0.4">
      <c r="B194" t="s">
        <v>242</v>
      </c>
      <c r="C194">
        <v>3999</v>
      </c>
      <c r="D194" t="s">
        <v>242</v>
      </c>
      <c r="E194" t="s">
        <v>28</v>
      </c>
      <c r="F194" t="s">
        <v>21</v>
      </c>
      <c r="M194" s="24" t="str">
        <v>Argentina</v>
      </c>
      <c r="N194" s="25">
        <v>103209</v>
      </c>
      <c r="O194" s="24" t="str">
        <v>Ethiopia</v>
      </c>
      <c r="P194" s="25">
        <v>113727</v>
      </c>
      <c r="Q194" s="24">
        <v>7.1428571428571425E-2</v>
      </c>
      <c r="R194">
        <v>1.0454290573148872E-2</v>
      </c>
      <c r="S194" s="25">
        <v>0.68736002206186508</v>
      </c>
    </row>
    <row r="195" spans="2:19" x14ac:dyDescent="0.4">
      <c r="B195" t="s">
        <v>243</v>
      </c>
      <c r="C195">
        <v>22964</v>
      </c>
      <c r="D195" t="s">
        <v>243</v>
      </c>
      <c r="E195" t="s">
        <v>13</v>
      </c>
      <c r="F195" t="s">
        <v>14</v>
      </c>
      <c r="M195" s="24" t="str">
        <v>Egypt</v>
      </c>
      <c r="N195" s="25">
        <v>106000</v>
      </c>
      <c r="O195" s="24" t="str">
        <v>Vietnam</v>
      </c>
      <c r="P195" s="25">
        <v>123697</v>
      </c>
      <c r="Q195" s="24">
        <v>6.6326530612244902E-2</v>
      </c>
      <c r="R195">
        <v>1.1370777221124236E-2</v>
      </c>
      <c r="S195" s="25">
        <v>0.67690573148871624</v>
      </c>
    </row>
    <row r="196" spans="2:19" x14ac:dyDescent="0.4">
      <c r="B196" t="s">
        <v>244</v>
      </c>
      <c r="C196">
        <v>281094</v>
      </c>
      <c r="D196" t="s">
        <v>244</v>
      </c>
      <c r="E196" t="s">
        <v>25</v>
      </c>
      <c r="F196" t="s">
        <v>11</v>
      </c>
      <c r="M196" s="24" t="str">
        <v>Ethiopia</v>
      </c>
      <c r="N196" s="25">
        <v>113727</v>
      </c>
      <c r="O196" s="24" t="str">
        <v>South Africa</v>
      </c>
      <c r="P196" s="25">
        <v>154437</v>
      </c>
      <c r="Q196" s="24">
        <v>6.1224489795918366E-2</v>
      </c>
      <c r="R196">
        <v>1.4196534448683183E-2</v>
      </c>
      <c r="S196" s="25">
        <v>0.66553495426759202</v>
      </c>
    </row>
    <row r="197" spans="2:19" x14ac:dyDescent="0.4">
      <c r="B197" t="s">
        <v>245</v>
      </c>
      <c r="C197">
        <v>30452</v>
      </c>
      <c r="D197" t="s">
        <v>245</v>
      </c>
      <c r="E197" t="s">
        <v>141</v>
      </c>
      <c r="F197" t="s">
        <v>8</v>
      </c>
      <c r="M197" s="24" t="str">
        <v>Vietnam</v>
      </c>
      <c r="N197" s="25">
        <v>123697</v>
      </c>
      <c r="O197" s="24" t="str">
        <v>Mexico</v>
      </c>
      <c r="P197" s="25">
        <v>213493</v>
      </c>
      <c r="Q197" s="24">
        <v>5.6122448979591837E-2</v>
      </c>
      <c r="R197">
        <v>1.9625224065817896E-2</v>
      </c>
      <c r="S197" s="25">
        <v>0.65133841981890883</v>
      </c>
    </row>
    <row r="198" spans="2:19" x14ac:dyDescent="0.4">
      <c r="B198" t="s">
        <v>246</v>
      </c>
      <c r="C198">
        <v>55229</v>
      </c>
      <c r="D198" t="s">
        <v>246</v>
      </c>
      <c r="E198" t="s">
        <v>55</v>
      </c>
      <c r="F198" t="s">
        <v>14</v>
      </c>
      <c r="M198" s="24" t="str">
        <v>South Africa</v>
      </c>
      <c r="N198" s="25">
        <v>154437</v>
      </c>
      <c r="O198" s="24" t="str">
        <v>Philippines</v>
      </c>
      <c r="P198" s="25">
        <v>215000</v>
      </c>
      <c r="Q198" s="24">
        <v>5.1020408163265307E-2</v>
      </c>
      <c r="R198">
        <v>1.9763754194052487E-2</v>
      </c>
      <c r="S198" s="25">
        <v>0.63171319575309093</v>
      </c>
    </row>
    <row r="199" spans="2:19" x14ac:dyDescent="0.4">
      <c r="B199" t="s">
        <v>247</v>
      </c>
      <c r="C199">
        <v>52609</v>
      </c>
      <c r="D199" t="s">
        <v>247</v>
      </c>
      <c r="E199" t="s">
        <v>10</v>
      </c>
      <c r="F199" t="s">
        <v>11</v>
      </c>
      <c r="M199" s="24" t="str">
        <v>Mexico</v>
      </c>
      <c r="N199" s="25">
        <v>213493</v>
      </c>
      <c r="O199" s="24" t="str">
        <v>Iran</v>
      </c>
      <c r="P199" s="25">
        <v>240000</v>
      </c>
      <c r="Q199" s="24">
        <v>4.5918367346938778E-2</v>
      </c>
      <c r="R199">
        <v>2.206186514684929E-2</v>
      </c>
      <c r="S199" s="25">
        <v>0.61194944155903852</v>
      </c>
    </row>
    <row r="200" spans="2:19" x14ac:dyDescent="0.4">
      <c r="B200" t="s">
        <v>248</v>
      </c>
      <c r="C200">
        <v>9826</v>
      </c>
      <c r="D200" t="s">
        <v>248</v>
      </c>
      <c r="E200" t="s">
        <v>25</v>
      </c>
      <c r="F200" t="s">
        <v>8</v>
      </c>
      <c r="M200" s="24" t="str">
        <v>Philippines</v>
      </c>
      <c r="N200" s="25">
        <v>215000</v>
      </c>
      <c r="O200" s="24" t="str">
        <v>Indonesia</v>
      </c>
      <c r="P200" s="25">
        <v>243597</v>
      </c>
      <c r="Q200" s="24">
        <v>4.0816326530612242E-2</v>
      </c>
      <c r="R200">
        <v>2.2392517350737693E-2</v>
      </c>
      <c r="S200" s="25">
        <v>0.58988757641218914</v>
      </c>
    </row>
    <row r="201" spans="2:19" x14ac:dyDescent="0.4">
      <c r="B201" t="s">
        <v>249</v>
      </c>
      <c r="C201">
        <v>78832</v>
      </c>
      <c r="D201" t="s">
        <v>250</v>
      </c>
      <c r="E201" t="s">
        <v>16</v>
      </c>
      <c r="F201" t="s">
        <v>11</v>
      </c>
      <c r="M201" s="24" t="str">
        <v>Iran</v>
      </c>
      <c r="N201" s="25">
        <v>240000</v>
      </c>
      <c r="O201" s="24" t="str">
        <v>Turkey</v>
      </c>
      <c r="P201" s="25">
        <v>281094</v>
      </c>
      <c r="Q201" s="24">
        <v>3.5714285714285712E-2</v>
      </c>
      <c r="R201">
        <v>2.5839408006618561E-2</v>
      </c>
      <c r="S201" s="25">
        <v>0.56749505906145148</v>
      </c>
    </row>
    <row r="202" spans="2:19" x14ac:dyDescent="0.4">
      <c r="B202" t="s">
        <v>251</v>
      </c>
      <c r="C202">
        <v>7524</v>
      </c>
      <c r="D202" t="s">
        <v>250</v>
      </c>
      <c r="E202" t="s">
        <v>16</v>
      </c>
      <c r="F202" t="s">
        <v>11</v>
      </c>
      <c r="M202" s="24" t="str">
        <v>Indonesia</v>
      </c>
      <c r="N202" s="25">
        <v>243597</v>
      </c>
      <c r="O202" s="24" t="str">
        <v>Thailand</v>
      </c>
      <c r="P202" s="25">
        <v>346170</v>
      </c>
      <c r="Q202" s="24">
        <v>3.0612244897959183E-2</v>
      </c>
      <c r="R202">
        <v>3.1821482741186742E-2</v>
      </c>
      <c r="S202" s="25">
        <v>0.54165565105483293</v>
      </c>
    </row>
    <row r="203" spans="2:19" x14ac:dyDescent="0.4">
      <c r="B203" t="s">
        <v>252</v>
      </c>
      <c r="C203">
        <v>1416</v>
      </c>
      <c r="D203" t="s">
        <v>250</v>
      </c>
      <c r="E203" t="s">
        <v>16</v>
      </c>
      <c r="F203" t="s">
        <v>11</v>
      </c>
      <c r="M203" s="24" t="str">
        <v>Turkey</v>
      </c>
      <c r="N203" s="25">
        <v>281094</v>
      </c>
      <c r="O203" s="24" t="str">
        <v>India</v>
      </c>
      <c r="P203" s="25">
        <v>478600</v>
      </c>
      <c r="Q203" s="24">
        <v>2.5510204081632654E-2</v>
      </c>
      <c r="R203">
        <v>4.3995036080341957E-2</v>
      </c>
      <c r="S203" s="25">
        <v>0.50983416831364614</v>
      </c>
    </row>
    <row r="204" spans="2:19" x14ac:dyDescent="0.4">
      <c r="B204" t="s">
        <v>253</v>
      </c>
      <c r="C204">
        <v>226</v>
      </c>
      <c r="D204" t="s">
        <v>250</v>
      </c>
      <c r="E204" t="s">
        <v>16</v>
      </c>
      <c r="F204" t="s">
        <v>11</v>
      </c>
      <c r="M204" s="24" t="str">
        <v>Thailand</v>
      </c>
      <c r="N204" s="25">
        <v>346170</v>
      </c>
      <c r="O204" s="24" t="str">
        <v>Russia</v>
      </c>
      <c r="P204" s="25">
        <v>489118</v>
      </c>
      <c r="Q204" s="24">
        <v>2.0408163265306121E-2</v>
      </c>
      <c r="R204">
        <v>4.4961897320402629E-2</v>
      </c>
      <c r="S204" s="25">
        <v>0.4658391322333042</v>
      </c>
    </row>
    <row r="205" spans="2:19" x14ac:dyDescent="0.4">
      <c r="B205" t="s">
        <v>254</v>
      </c>
      <c r="C205">
        <v>143</v>
      </c>
      <c r="D205" t="s">
        <v>250</v>
      </c>
      <c r="E205" t="s">
        <v>16</v>
      </c>
      <c r="F205" t="s">
        <v>11</v>
      </c>
      <c r="M205" s="24" t="str">
        <v>India</v>
      </c>
      <c r="N205" s="25">
        <v>478600</v>
      </c>
      <c r="O205" s="24" t="str">
        <v>Brazil</v>
      </c>
      <c r="P205" s="25">
        <v>755274</v>
      </c>
      <c r="Q205" s="24">
        <v>1.5306122448979591E-2</v>
      </c>
      <c r="R205">
        <v>6.9428138070506046E-2</v>
      </c>
      <c r="S205" s="25">
        <v>0.42087723491290158</v>
      </c>
    </row>
    <row r="206" spans="2:19" x14ac:dyDescent="0.4">
      <c r="B206" t="s">
        <v>255</v>
      </c>
      <c r="C206">
        <v>139</v>
      </c>
      <c r="D206" t="s">
        <v>250</v>
      </c>
      <c r="E206" t="s">
        <v>16</v>
      </c>
      <c r="F206" t="s">
        <v>11</v>
      </c>
      <c r="M206" s="24" t="str">
        <v>Russia</v>
      </c>
      <c r="N206" s="25">
        <v>489118</v>
      </c>
      <c r="O206" s="24" t="str">
        <v>China</v>
      </c>
      <c r="P206" s="25">
        <v>1718352</v>
      </c>
      <c r="Q206" s="24">
        <v>1.020408163265306E-2</v>
      </c>
      <c r="R206">
        <v>0.15795854207841153</v>
      </c>
      <c r="S206" s="25">
        <v>0.35144909684239556</v>
      </c>
    </row>
    <row r="207" spans="2:19" x14ac:dyDescent="0.4">
      <c r="B207" t="s">
        <v>256</v>
      </c>
      <c r="C207">
        <v>106</v>
      </c>
      <c r="D207" t="s">
        <v>250</v>
      </c>
      <c r="E207" t="s">
        <v>16</v>
      </c>
      <c r="F207" t="s">
        <v>11</v>
      </c>
      <c r="M207" s="24" t="str">
        <v>Brazil</v>
      </c>
      <c r="N207" s="25">
        <v>755274</v>
      </c>
      <c r="O207" s="24" t="str">
        <v>United States</v>
      </c>
      <c r="P207" s="25">
        <v>2104887</v>
      </c>
      <c r="Q207" s="24">
        <v>5.1020408163265302E-3</v>
      </c>
      <c r="R207">
        <v>0.193490554763984</v>
      </c>
      <c r="S207" s="25">
        <v>0.193490554763984</v>
      </c>
    </row>
    <row r="208" spans="2:19" x14ac:dyDescent="0.4">
      <c r="B208" t="s">
        <v>257</v>
      </c>
      <c r="C208">
        <v>55</v>
      </c>
      <c r="D208" t="s">
        <v>250</v>
      </c>
      <c r="E208" t="s">
        <v>16</v>
      </c>
      <c r="F208" t="s">
        <v>11</v>
      </c>
    </row>
    <row r="209" spans="2:6" x14ac:dyDescent="0.4">
      <c r="B209" t="s">
        <v>258</v>
      </c>
      <c r="C209">
        <v>2094000</v>
      </c>
      <c r="D209" t="s">
        <v>258</v>
      </c>
      <c r="E209" t="s">
        <v>20</v>
      </c>
      <c r="F209" t="s">
        <v>21</v>
      </c>
    </row>
    <row r="210" spans="2:6" x14ac:dyDescent="0.4">
      <c r="B210" t="s">
        <v>259</v>
      </c>
      <c r="C210">
        <v>10475</v>
      </c>
      <c r="D210" t="s">
        <v>258</v>
      </c>
      <c r="E210" t="s">
        <v>20</v>
      </c>
      <c r="F210" t="s">
        <v>21</v>
      </c>
    </row>
    <row r="211" spans="2:6" x14ac:dyDescent="0.4">
      <c r="B211" t="s">
        <v>260</v>
      </c>
      <c r="C211">
        <v>412</v>
      </c>
      <c r="D211" t="s">
        <v>258</v>
      </c>
      <c r="E211" t="s">
        <v>20</v>
      </c>
      <c r="F211" t="s">
        <v>21</v>
      </c>
    </row>
    <row r="212" spans="2:6" x14ac:dyDescent="0.4">
      <c r="B212" t="s">
        <v>261</v>
      </c>
      <c r="C212">
        <v>11755</v>
      </c>
      <c r="D212" t="s">
        <v>261</v>
      </c>
      <c r="E212" t="s">
        <v>23</v>
      </c>
      <c r="F212" t="s">
        <v>21</v>
      </c>
    </row>
    <row r="213" spans="2:6" x14ac:dyDescent="0.4">
      <c r="B213" t="s">
        <v>262</v>
      </c>
      <c r="C213">
        <v>22900</v>
      </c>
      <c r="D213" t="s">
        <v>262</v>
      </c>
      <c r="E213" t="s">
        <v>141</v>
      </c>
      <c r="F213" t="s">
        <v>8</v>
      </c>
    </row>
    <row r="214" spans="2:6" x14ac:dyDescent="0.4">
      <c r="B214" t="s">
        <v>263</v>
      </c>
      <c r="C214">
        <v>202</v>
      </c>
      <c r="D214" t="s">
        <v>263</v>
      </c>
      <c r="E214" t="s">
        <v>30</v>
      </c>
      <c r="F214" t="s">
        <v>30</v>
      </c>
    </row>
    <row r="215" spans="2:6" x14ac:dyDescent="0.4">
      <c r="B215" t="s">
        <v>264</v>
      </c>
      <c r="C215">
        <v>57096</v>
      </c>
      <c r="D215" t="s">
        <v>264</v>
      </c>
      <c r="E215" t="s">
        <v>23</v>
      </c>
      <c r="F215" t="s">
        <v>21</v>
      </c>
    </row>
    <row r="216" spans="2:6" x14ac:dyDescent="0.4">
      <c r="B216" t="s">
        <v>265</v>
      </c>
      <c r="C216">
        <v>123697</v>
      </c>
      <c r="D216" t="s">
        <v>265</v>
      </c>
      <c r="E216" t="s">
        <v>51</v>
      </c>
      <c r="F216" t="s">
        <v>8</v>
      </c>
    </row>
    <row r="217" spans="2:6" x14ac:dyDescent="0.4">
      <c r="B217" t="s">
        <v>266</v>
      </c>
      <c r="C217">
        <v>14000</v>
      </c>
      <c r="D217" t="s">
        <v>266</v>
      </c>
      <c r="E217" t="s">
        <v>25</v>
      </c>
      <c r="F217" t="s">
        <v>8</v>
      </c>
    </row>
    <row r="218" spans="2:6" x14ac:dyDescent="0.4">
      <c r="B218" t="s">
        <v>267</v>
      </c>
      <c r="C218">
        <v>22823</v>
      </c>
      <c r="D218" t="s">
        <v>267</v>
      </c>
      <c r="E218" t="s">
        <v>55</v>
      </c>
      <c r="F218" t="s">
        <v>14</v>
      </c>
    </row>
    <row r="219" spans="2:6" x14ac:dyDescent="0.4">
      <c r="B219" t="s">
        <v>268</v>
      </c>
      <c r="C219">
        <v>22000</v>
      </c>
      <c r="D219" t="s">
        <v>268</v>
      </c>
      <c r="E219" t="s">
        <v>55</v>
      </c>
      <c r="F219" t="s">
        <v>14</v>
      </c>
    </row>
    <row r="220" spans="2:6" x14ac:dyDescent="0.4"/>
    <row r="221" spans="2:6" x14ac:dyDescent="0.4"/>
    <row r="222" spans="2:6" x14ac:dyDescent="0.4"/>
    <row r="223" spans="2:6" x14ac:dyDescent="0.4"/>
    <row r="224" spans="2:6" x14ac:dyDescent="0.4"/>
    <row r="225" x14ac:dyDescent="0.4"/>
  </sheetData>
  <hyperlinks>
    <hyperlink ref="C7" r:id="rId4" xr:uid="{2298196E-DCD2-442D-9BDE-8E2EB57161D0}"/>
  </hyperlinks>
  <pageMargins left="0.7" right="0.7" top="0.75" bottom="0.75" header="0.3" footer="0.3"/>
  <pageSetup paperSize="9" orientation="portrait" horizontalDpi="4294967293" verticalDpi="0" r:id="rId5"/>
  <drawing r:id="rId6"/>
  <tableParts count="1">
    <tablePart r:id="rId7"/>
  </tableParts>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A606-AD08-44C9-8246-B01A725C4493}">
  <dimension ref="A1:L34"/>
  <sheetViews>
    <sheetView showGridLines="0" tabSelected="1" zoomScale="80" zoomScaleNormal="80" workbookViewId="0"/>
  </sheetViews>
  <sheetFormatPr defaultColWidth="0" defaultRowHeight="14.4" customHeight="1" zeroHeight="1" x14ac:dyDescent="0.55000000000000004"/>
  <cols>
    <col min="1" max="2" width="14.85546875" style="1" customWidth="1"/>
    <col min="3" max="3" width="8.7109375" style="1" customWidth="1"/>
    <col min="4" max="12" width="14.85546875" style="1" customWidth="1"/>
    <col min="13" max="16384" width="14.85546875" style="1"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3" t="s">
        <v>1</v>
      </c>
      <c r="G29" s="6" t="s">
        <v>0</v>
      </c>
    </row>
    <row r="30" spans="6:7" x14ac:dyDescent="0.55000000000000004">
      <c r="F30" s="3"/>
      <c r="G30" s="6"/>
    </row>
    <row r="31" spans="6:7" x14ac:dyDescent="0.55000000000000004">
      <c r="F31" s="3"/>
      <c r="G31" s="5"/>
    </row>
    <row r="32" spans="6:7" x14ac:dyDescent="0.55000000000000004">
      <c r="F32" s="3"/>
      <c r="G32" s="4"/>
    </row>
    <row r="33" spans="6:7" x14ac:dyDescent="0.55000000000000004">
      <c r="F33" s="3"/>
      <c r="G33" s="2"/>
    </row>
    <row r="34" spans="6:7" x14ac:dyDescent="0.55000000000000004"/>
  </sheetData>
  <hyperlinks>
    <hyperlink ref="G29" r:id="rId1" display="https://www.linkedin.com/in/ca-bc" xr:uid="{B694FA1B-4AC9-4590-85CE-A77274A334A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2021-06-11T04:41:56Z</cp:lastPrinted>
  <dcterms:created xsi:type="dcterms:W3CDTF">2021-06-11T03:33:10Z</dcterms:created>
  <dcterms:modified xsi:type="dcterms:W3CDTF">2023-01-22T21:28:26Z</dcterms:modified>
</cp:coreProperties>
</file>