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slicers/slicer1.xml" ContentType="application/vnd.ms-excel.slicer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bc\OneDrive\xlor.la\01._xlorla_courses\01._excel_basico\09._graficas_avanzadas\04._published\"/>
    </mc:Choice>
  </mc:AlternateContent>
  <xr:revisionPtr revIDLastSave="0" documentId="13_ncr:1_{3896D0CB-C34F-4B62-823D-82C69E06F16F}" xr6:coauthVersionLast="47" xr6:coauthVersionMax="47" xr10:uidLastSave="{00000000-0000-0000-0000-000000000000}"/>
  <bookViews>
    <workbookView xWindow="-96" yWindow="-96" windowWidth="23232" windowHeight="13872" activeTab="1" xr2:uid="{B32970E6-5F3A-4122-8727-A69B1ACEAF2F}"/>
  </bookViews>
  <sheets>
    <sheet name="example" sheetId="1" r:id="rId1"/>
    <sheet name="thank you!" sheetId="2" r:id="rId2"/>
  </sheets>
  <definedNames>
    <definedName name="_02_metric">_xlfn.ANCHORARRAY(example!$G$12)</definedName>
    <definedName name="_03_continents">_xlfn.ANCHORARRAY(example!$G$22)</definedName>
    <definedName name="_04_metric_slicer">#N/A</definedName>
    <definedName name="_05_continent_slicer">#N/A</definedName>
    <definedName name="_06_countries">_xlfn.ANCHORARRAY(example!$L$13)</definedName>
    <definedName name="_07_metric_1">_xlfn.ANCHORARRAY(example!$O$13)</definedName>
    <definedName name="_08_metric_2">_xlfn.ANCHORARRAY(example!$P$13)</definedName>
    <definedName name="_09_metric_3">_xlfn.ANCHORARRAY(example!$Q$13)</definedName>
    <definedName name="_10_metric_4">_xlfn.ANCHORARRAY(example!$R$13)</definedName>
    <definedName name="_11_metric_5">_xlfn.ANCHORARRAY(example!$S$13)</definedName>
    <definedName name="_12_y_position">_xlfn.ANCHORARRAY(example!$M$13)</definedName>
    <definedName name="_13_label_pos">_xlfn.ANCHORARRAY(example!$N$13)</definedName>
    <definedName name="_14_metric2_xpos">_xlfn.ANCHORARRAY(example!$T$13)</definedName>
    <definedName name="_15_metric3_xpos">_xlfn.ANCHORARRAY(example!$U$13)</definedName>
    <definedName name="_16_metric4_xpos">_xlfn.ANCHORARRAY(example!$V$13)</definedName>
    <definedName name="_17_metric5_xpos">_xlfn.ANCHORARRAY(example!$W$13)</definedName>
    <definedName name="_18_sort_by">_xlfn.ANCHORARRAY(example!$G$38)</definedName>
    <definedName name="_19_sortorder_slicer">#N/A</definedName>
    <definedName name="_20_sortby_slicer">#N/A</definedName>
    <definedName name="_21_metric1_labels">_xlfn.ANCHORARRAY(example!$X$13)</definedName>
    <definedName name="_22_metric2_labels">_xlfn.ANCHORARRAY(example!$Y$13)</definedName>
    <definedName name="_23_metric3_labels">_xlfn.ANCHORARRAY(example!$Z$13)</definedName>
    <definedName name="_24_metric4_labels">_xlfn.ANCHORARRAY(example!$AA$13)</definedName>
    <definedName name="_25_metric5_labels">_xlfn.ANCHORARRAY(example!$AB$13)</definedName>
    <definedName name="_26_gridlines_x_pos">_xlfn.ANCHORARRAY(example!$R$63)</definedName>
    <definedName name="_27_gridlines_y_pos">_xlfn.ANCHORARRAY(example!$S$63)</definedName>
    <definedName name="_28_highlight_country">_xlfn.ANCHORARRAY(example!$G$54)</definedName>
    <definedName name="_29_metriclabel_x_pos">_xlfn.ANCHORARRAY(example!$M$63)</definedName>
    <definedName name="_30_metriclabel_y_pos">_xlfn.ANCHORARRAY(example!$N$63)</definedName>
    <definedName name="_31_metric_labels">_xlfn.ANCHORARRAY(example!$O$63)</definedName>
    <definedName name="_32_data_labels">_xlfn.ANCHORARRAY(example!$I$58)</definedName>
    <definedName name="SegmentaciónDeDatos_Show_labels_of">#N/A</definedName>
  </definedNames>
  <calcPr calcId="191029"/>
  <pivotCaches>
    <pivotCache cacheId="0" r:id="rId3"/>
    <pivotCache cacheId="1" r:id="rId4"/>
    <pivotCache cacheId="2" r:id="rId5"/>
    <pivotCache cacheId="3" r:id="rId6"/>
    <pivotCache cacheId="4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  <x14:slicerCache r:id="rId10"/>
        <x14:slicerCache r:id="rId11"/>
        <x14:slicerCache r:id="rId12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6" i="1" l="1"/>
  <c r="I58" i="1" l="1" a="1"/>
  <c r="I58" i="1" s="1"/>
  <c r="I29" i="1"/>
  <c r="I20" i="1"/>
  <c r="L13" i="1" l="1" a="1"/>
  <c r="L13" i="1" s="1"/>
  <c r="M13" i="1" s="1" a="1"/>
  <c r="M13" i="1" s="1"/>
  <c r="G38" i="1" a="1"/>
  <c r="W64" i="1" l="1" a="1"/>
  <c r="W64" i="1" s="1"/>
  <c r="V64" i="1" s="1"/>
  <c r="G54" i="1" a="1"/>
  <c r="G54" i="1" s="1"/>
  <c r="G38" i="1"/>
  <c r="O12" i="1" a="1"/>
  <c r="Q13" i="1" s="1" a="1"/>
  <c r="Q13" i="1" s="1"/>
  <c r="G22" i="1" a="1"/>
  <c r="G22" i="1" s="1"/>
  <c r="W65" i="1" l="1"/>
  <c r="S13" i="1" a="1"/>
  <c r="S13" i="1" s="1"/>
  <c r="W13" i="1" s="1" a="1"/>
  <c r="W13" i="1" s="1"/>
  <c r="P13" i="1" a="1"/>
  <c r="P13" i="1" s="1"/>
  <c r="T13" i="1" s="1" a="1"/>
  <c r="T13" i="1" s="1"/>
  <c r="U13" i="1" a="1"/>
  <c r="U13" i="1" s="1"/>
  <c r="R13" i="1" a="1"/>
  <c r="R13" i="1" s="1"/>
  <c r="V13" i="1" s="1" a="1"/>
  <c r="V13" i="1" s="1"/>
  <c r="O12" i="1"/>
  <c r="G12" i="1" a="1"/>
  <c r="G12" i="1" s="1"/>
  <c r="V65" i="1" l="1"/>
  <c r="M63" i="1" a="1"/>
  <c r="M63" i="1" s="1"/>
  <c r="R63" i="1" a="1"/>
  <c r="R63" i="1" s="1"/>
  <c r="S63" i="1" s="1" a="1"/>
  <c r="S63" i="1" s="1"/>
  <c r="X12" i="1" a="1"/>
  <c r="O13" i="1" a="1"/>
  <c r="O13" i="1" s="1"/>
  <c r="N13" i="1" a="1"/>
  <c r="N13" i="1" s="1"/>
  <c r="O63" i="1" l="1" a="1"/>
  <c r="O63" i="1" s="1"/>
  <c r="N63" i="1" a="1"/>
  <c r="N63" i="1" s="1"/>
  <c r="X12" i="1"/>
  <c r="X11" i="1" s="1" a="1"/>
  <c r="X11" i="1" l="1"/>
  <c r="Z13" i="1" a="1"/>
  <c r="Z13" i="1" s="1"/>
  <c r="X13" i="1" a="1"/>
  <c r="X13" i="1" s="1"/>
  <c r="AB13" i="1" a="1"/>
  <c r="AB13" i="1" s="1"/>
  <c r="Y13" i="1" a="1"/>
  <c r="Y13" i="1" s="1"/>
  <c r="AA13" i="1" a="1"/>
  <c r="AA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<sst xmlns="http://schemas.openxmlformats.org/spreadsheetml/2006/main" count="520" uniqueCount="86">
  <si>
    <t>N/A</t>
  </si>
  <si>
    <t>Women prisoners %</t>
  </si>
  <si>
    <t>Un-sentenced prisoners %</t>
  </si>
  <si>
    <t>Jail occupancy level %</t>
  </si>
  <si>
    <t>Population per 100,000</t>
  </si>
  <si>
    <t>Prison population</t>
  </si>
  <si>
    <t>LinkedIn:</t>
  </si>
  <si>
    <t>https://www.linkedin.com/in/merod/</t>
  </si>
  <si>
    <t>Americas</t>
  </si>
  <si>
    <t>Asia</t>
  </si>
  <si>
    <t>Europe</t>
  </si>
  <si>
    <t>Africa</t>
  </si>
  <si>
    <t>continent</t>
  </si>
  <si>
    <t>country</t>
  </si>
  <si>
    <t>metric</t>
  </si>
  <si>
    <t>value</t>
  </si>
  <si>
    <t>China</t>
  </si>
  <si>
    <t>Russia</t>
  </si>
  <si>
    <t>Brazil</t>
  </si>
  <si>
    <t>India</t>
  </si>
  <si>
    <t>Mexico</t>
  </si>
  <si>
    <t>Ukraine</t>
  </si>
  <si>
    <t>South Africa</t>
  </si>
  <si>
    <t>Poland</t>
  </si>
  <si>
    <t>England/Wales</t>
  </si>
  <si>
    <t>Japan</t>
  </si>
  <si>
    <t>Kenya</t>
  </si>
  <si>
    <t>Turkey</t>
  </si>
  <si>
    <t>Nigeria</t>
  </si>
  <si>
    <t>Australia</t>
  </si>
  <si>
    <t>Scotland</t>
  </si>
  <si>
    <t>United States</t>
  </si>
  <si>
    <t>North Ireland</t>
  </si>
  <si>
    <t>source:</t>
  </si>
  <si>
    <t>1. Prison population</t>
  </si>
  <si>
    <t>2. Population per 100,000</t>
  </si>
  <si>
    <t>3. Jail occupancy level %</t>
  </si>
  <si>
    <t>4. Un-sentenced prisoners %</t>
  </si>
  <si>
    <t>5. Women prisoners %</t>
  </si>
  <si>
    <t>selected metric(s)</t>
  </si>
  <si>
    <t>label_pos</t>
  </si>
  <si>
    <t>sort order</t>
  </si>
  <si>
    <t>Ascending</t>
  </si>
  <si>
    <t>Descending</t>
  </si>
  <si>
    <t>sort_by</t>
  </si>
  <si>
    <t>2. Prison population</t>
  </si>
  <si>
    <t/>
  </si>
  <si>
    <t>sort by:</t>
  </si>
  <si>
    <t>asc or desc?</t>
  </si>
  <si>
    <t>Is continent filtered?</t>
  </si>
  <si>
    <t>Yes</t>
  </si>
  <si>
    <t>No</t>
  </si>
  <si>
    <t>show_labels</t>
  </si>
  <si>
    <t>y_pos</t>
  </si>
  <si>
    <t>M2_xpos</t>
  </si>
  <si>
    <t>M3_xpos</t>
  </si>
  <si>
    <t>M4_xpos</t>
  </si>
  <si>
    <t>M5_xpos</t>
  </si>
  <si>
    <t>x-axis position of metrics</t>
  </si>
  <si>
    <t xml:space="preserve"> </t>
  </si>
  <si>
    <t>Format references</t>
  </si>
  <si>
    <t>custom gridlines</t>
  </si>
  <si>
    <t>x_pos</t>
  </si>
  <si>
    <t>Key references:</t>
  </si>
  <si>
    <t>Filter by List (by Mike Girvin from ExcelisFun)</t>
  </si>
  <si>
    <t>data labels show:</t>
  </si>
  <si>
    <t>highlight_country</t>
  </si>
  <si>
    <t>highlight country</t>
  </si>
  <si>
    <t>form value:</t>
  </si>
  <si>
    <t>metric labels</t>
  </si>
  <si>
    <t>label</t>
  </si>
  <si>
    <t>Show labels of</t>
  </si>
  <si>
    <t>1. Do not show</t>
  </si>
  <si>
    <t>Germany</t>
  </si>
  <si>
    <t>Spain</t>
  </si>
  <si>
    <t>Italy</t>
  </si>
  <si>
    <t>France</t>
  </si>
  <si>
    <t>Netherlands</t>
  </si>
  <si>
    <t>Portugal</t>
  </si>
  <si>
    <t>Belgium</t>
  </si>
  <si>
    <t>Austria</t>
  </si>
  <si>
    <t>Sweden</t>
  </si>
  <si>
    <t>Switzerland</t>
  </si>
  <si>
    <t>Finland</t>
  </si>
  <si>
    <t>Norway</t>
  </si>
  <si>
    <t>again! Many thanks Mike !!! #GOTEAM 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</si>
</sst>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&lt;999]0.0;[&lt;999999]0,&quot;k&quot;;0.0,,&quot;m&quot;"/>
  </numFmts>
  <fonts count="13">
    <font>
      <sz val="8"/>
      <color theme="1"/>
      <name val="Body Font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theme="1"/>
      <name val="Arial"/>
      <family val="2"/>
    </font>
    <font>
      <sz val="6"/>
      <color theme="1"/>
      <name val="Calibri"/>
      <family val="2"/>
      <scheme val="minor"/>
    </font>
    <font>
      <i/>
      <sz val="7"/>
      <color theme="1"/>
      <name val="Body Font"/>
    </font>
    <font>
      <sz val="8"/>
      <color theme="1"/>
      <name val="Body Font"/>
    </font>
    <font>
      <b/>
      <sz val="8"/>
      <color theme="1"/>
      <name val="Calibri"/>
      <family val="2"/>
      <scheme val="minor"/>
    </font>
    <font>
      <i/>
      <sz val="8"/>
      <color theme="1"/>
      <name val="Body Font"/>
    </font>
    <font>
      <u/>
      <sz val="8"/>
      <color theme="10"/>
      <name val="Body Font"/>
      <family val="2"/>
    </font>
    <font>
      <b/>
      <i/>
      <sz val="8"/>
      <color rgb="FF0000FF"/>
      <name val="Body Font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1" fillId="0" borderId="0"/>
    <xf numFmtId="0" fontId="6" fillId="0" borderId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1"/>
    <xf numFmtId="0" fontId="1" fillId="0" borderId="0" xfId="1" applyAlignment="1">
      <alignment horizontal="right"/>
    </xf>
    <xf numFmtId="0" fontId="3" fillId="0" borderId="0" xfId="2" applyFont="1"/>
    <xf numFmtId="0" fontId="4" fillId="0" borderId="0" xfId="3"/>
    <xf numFmtId="0" fontId="2" fillId="0" borderId="0" xfId="2"/>
    <xf numFmtId="0" fontId="1" fillId="0" borderId="0" xfId="1" quotePrefix="1"/>
    <xf numFmtId="0" fontId="0" fillId="0" borderId="0" xfId="0" pivotButton="1"/>
    <xf numFmtId="0" fontId="7" fillId="0" borderId="0" xfId="0" applyFont="1"/>
    <xf numFmtId="0" fontId="0" fillId="2" borderId="0" xfId="0" applyFill="1"/>
    <xf numFmtId="0" fontId="8" fillId="2" borderId="0" xfId="0" applyFont="1" applyFill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9" fillId="2" borderId="0" xfId="0" applyFont="1" applyFill="1" applyAlignment="1">
      <alignment horizontal="center"/>
    </xf>
    <xf numFmtId="0" fontId="0" fillId="3" borderId="0" xfId="0" applyFill="1"/>
    <xf numFmtId="0" fontId="10" fillId="0" borderId="0" xfId="0" applyFont="1"/>
    <xf numFmtId="164" fontId="0" fillId="0" borderId="0" xfId="0" applyNumberFormat="1"/>
    <xf numFmtId="0" fontId="11" fillId="0" borderId="0" xfId="7"/>
    <xf numFmtId="0" fontId="8" fillId="0" borderId="0" xfId="0" applyFont="1"/>
    <xf numFmtId="0" fontId="12" fillId="0" borderId="0" xfId="0" applyFont="1"/>
    <xf numFmtId="0" fontId="8" fillId="0" borderId="0" xfId="0" applyFont="1" applyAlignment="1">
      <alignment vertical="center" wrapText="1"/>
    </xf>
  </cellXfs>
  <cellStyles count="8">
    <cellStyle name="Hipervínculo 2" xfId="2" xr:uid="{7A546211-71EA-490C-8304-6E1FE1E23DCB}"/>
    <cellStyle name="Hyperlink" xfId="7" builtinId="8"/>
    <cellStyle name="Hyperlink 2" xfId="3" xr:uid="{29766765-641B-4F6D-B814-CB737BF86106}"/>
    <cellStyle name="Normal" xfId="0" builtinId="0"/>
    <cellStyle name="Normal 2" xfId="6" xr:uid="{F1163AA3-54A9-4848-8BD6-FFC47E8ABBE7}"/>
    <cellStyle name="Normal 2 2" xfId="1" xr:uid="{E8279877-E252-430E-8058-925FB833033B}"/>
    <cellStyle name="Normal 3" xfId="5" xr:uid="{0A287D3F-7D12-4DED-9363-D749A3B59782}"/>
    <cellStyle name="Normal 3 2" xfId="4" xr:uid="{0A6DD640-D915-45AA-BA77-0FE79DBE5C83}"/>
  </cellStyles>
  <dxfs count="2">
    <dxf>
      <font>
        <b/>
        <color theme="1"/>
      </font>
      <border diagonalUp="0" diagonalDown="0">
        <left/>
        <right/>
        <top/>
        <bottom/>
        <vertical/>
        <horizontal/>
      </border>
    </dxf>
    <dxf>
      <font>
        <sz val="8"/>
        <color theme="1" tint="0.24994659260841701"/>
        <name val="Arial"/>
        <family val="2"/>
        <scheme val="none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xlorla" pivot="0" table="0" count="10" xr9:uid="{C01479CB-43D0-409B-ADF3-D558E578F54F}">
      <tableStyleElement type="wholeTable" dxfId="1"/>
      <tableStyleElement type="headerRow" dxfId="0"/>
    </tableStyle>
  </tableStyles>
  <colors>
    <mruColors>
      <color rgb="FF0000FF"/>
      <color rgb="FFF2F2F2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6" tint="0.79998168889431442"/>
              <bgColor theme="6" tint="0.7999816888943144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patternFill patternType="solid">
              <fgColor theme="6" tint="0.59999389629810485"/>
              <bgColor theme="6" tint="0.59999389629810485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 diagonalUp="0" diagonalDown="0">
            <left style="thin">
              <color theme="0" tint="-0.14996795556505021"/>
            </left>
            <right style="thin">
              <color theme="0" tint="-0.14996795556505021"/>
            </right>
            <top style="thin">
              <color theme="0" tint="-0.14996795556505021"/>
            </top>
            <bottom style="thin">
              <color theme="0" tint="-0.14996795556505021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xlorla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7" Type="http://schemas.openxmlformats.org/officeDocument/2006/relationships/pivotCacheDefinition" Target="pivotCache/pivotCacheDefinition5.xml"/><Relationship Id="rId12" Type="http://schemas.microsoft.com/office/2007/relationships/slicerCache" Target="slicerCaches/slicerCache5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4.xml"/><Relationship Id="rId11" Type="http://schemas.microsoft.com/office/2007/relationships/slicerCache" Target="slicerCaches/slicerCache4.xml"/><Relationship Id="rId5" Type="http://schemas.openxmlformats.org/officeDocument/2006/relationships/pivotCacheDefinition" Target="pivotCache/pivotCacheDefinition3.xml"/><Relationship Id="rId15" Type="http://schemas.openxmlformats.org/officeDocument/2006/relationships/sharedStrings" Target="sharedStrings.xml"/><Relationship Id="rId10" Type="http://schemas.microsoft.com/office/2007/relationships/slicerCache" Target="slicerCaches/slicerCache3.xml"/><Relationship Id="rId4" Type="http://schemas.openxmlformats.org/officeDocument/2006/relationships/pivotCacheDefinition" Target="pivotCache/pivotCacheDefinition2.xml"/><Relationship Id="rId9" Type="http://schemas.microsoft.com/office/2007/relationships/slicerCache" Target="slicerCaches/slicerCache2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16771488469603"/>
          <c:y val="0.10684492563429571"/>
          <c:w val="0.77970253718285198"/>
          <c:h val="0.83710936628672128"/>
        </c:manualLayout>
      </c:layout>
      <c:scatterChart>
        <c:scatterStyle val="lineMarker"/>
        <c:varyColors val="0"/>
        <c:ser>
          <c:idx val="0"/>
          <c:order val="0"/>
          <c:tx>
            <c:strRef>
              <c:f>example!$N$12</c:f>
              <c:strCache>
                <c:ptCount val="1"/>
                <c:pt idx="0">
                  <c:v>label_pos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EB684AFB-742D-485E-B443-57B7BF2545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9258-4548-AC13-47BF77499C6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F2633F7-B6AF-4BC7-8E98-A08E9B6353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9258-4548-AC13-47BF77499C6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23B8587-DFEE-4886-A599-C229264DC3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9258-4548-AC13-47BF77499C6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3E9A71D-D518-430C-AEA7-B08A3F6BB9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9258-4548-AC13-47BF77499C6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A0C05CD-BE02-478D-BB2B-90CAEEA0F1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9258-4548-AC13-47BF77499C6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E24E27C-6E05-4013-9908-441538D4F5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9258-4548-AC13-47BF77499C6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8D1B0F1C-07BC-4F0A-8B92-CFFFEC60CB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9258-4548-AC13-47BF77499C6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1CEC7A57-3E39-497B-8828-4904C2E162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9258-4548-AC13-47BF77499C64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A00F3FFD-957C-4B59-A30C-970D03BFA9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9258-4548-AC13-47BF77499C64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27848FE3-E610-431D-A21A-133AF95469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9258-4548-AC13-47BF77499C64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38E1017B-4861-4A13-80B3-3E89C696A2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9258-4548-AC13-47BF77499C64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E5D827EA-C153-4040-AA4D-C0DBA8D0E8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9258-4548-AC13-47BF77499C64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A2E10CDE-53BE-45AC-8FDA-B004F7A3B8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9258-4548-AC13-47BF77499C64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FC1A2411-EC38-4B8D-BE3E-CD96B39BA1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9258-4548-AC13-47BF77499C64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B6B35C8F-39E4-413A-83BC-EEB4DFE98B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9258-4548-AC13-47BF77499C64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E80E640A-DBF5-42E1-AB17-9EA7174E31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9258-4548-AC13-47BF77499C64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56D59F1B-C335-465A-9EDF-A64275872E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9258-4548-AC13-47BF77499C64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39088747-B9A3-4649-946F-6C1B81FFD3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287-49C6-81C9-0289293934D7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CE47E762-1F9D-4CBA-A793-7CFC59C9EB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287-49C6-81C9-0289293934D7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8D2847ED-5708-48B2-80FD-2A8DF26FBF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287-49C6-81C9-0289293934D7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8F36A69A-5151-41C4-B2C1-B0EB2769D0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F287-49C6-81C9-0289293934D7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13F11530-88B4-4304-B993-1F40E2FF07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287-49C6-81C9-0289293934D7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F5EE72BC-4D30-4612-92C3-F113E7564D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287-49C6-81C9-0289293934D7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2529401F-C1CA-4612-8326-3813547029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F287-49C6-81C9-0289293934D7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3009C6A1-9E69-4CE5-B6A2-1F5F12F26F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F287-49C6-81C9-0289293934D7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FD7BCD1B-6595-4B67-B38A-A3FCBB21ED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F287-49C6-81C9-0289293934D7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B4911241-683C-4370-9AC6-13AA6D0CFF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F287-49C6-81C9-0289293934D7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2EFE401D-A0FD-4578-8D17-356A3F9379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F287-49C6-81C9-0289293934D7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18410069-781B-4CFC-80A5-9E1D6F8727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F287-49C6-81C9-0289293934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>
                  <a:defRPr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[0]!_13_label_pos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xVal>
          <c:yVal>
            <c:numRef>
              <c:f>[0]!_12_y_position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[0]!_06_countries</c15:f>
                <c15:dlblRangeCache>
                  <c:ptCount val="29"/>
                  <c:pt idx="0">
                    <c:v>United States</c:v>
                  </c:pt>
                  <c:pt idx="1">
                    <c:v>China</c:v>
                  </c:pt>
                  <c:pt idx="2">
                    <c:v>Russia</c:v>
                  </c:pt>
                  <c:pt idx="3">
                    <c:v>Brazil</c:v>
                  </c:pt>
                  <c:pt idx="4">
                    <c:v>India</c:v>
                  </c:pt>
                  <c:pt idx="5">
                    <c:v>Mexico</c:v>
                  </c:pt>
                  <c:pt idx="6">
                    <c:v>Ukraine</c:v>
                  </c:pt>
                  <c:pt idx="7">
                    <c:v>South Africa</c:v>
                  </c:pt>
                  <c:pt idx="8">
                    <c:v>Poland</c:v>
                  </c:pt>
                  <c:pt idx="9">
                    <c:v>England/Wales</c:v>
                  </c:pt>
                  <c:pt idx="10">
                    <c:v>Japan</c:v>
                  </c:pt>
                  <c:pt idx="11">
                    <c:v>Germany</c:v>
                  </c:pt>
                  <c:pt idx="12">
                    <c:v>Turkey</c:v>
                  </c:pt>
                  <c:pt idx="13">
                    <c:v>Spain</c:v>
                  </c:pt>
                  <c:pt idx="14">
                    <c:v>Italy</c:v>
                  </c:pt>
                  <c:pt idx="15">
                    <c:v>France</c:v>
                  </c:pt>
                  <c:pt idx="16">
                    <c:v>Kenya</c:v>
                  </c:pt>
                  <c:pt idx="17">
                    <c:v>Nigeria</c:v>
                  </c:pt>
                  <c:pt idx="18">
                    <c:v>Australia</c:v>
                  </c:pt>
                  <c:pt idx="19">
                    <c:v>Netherlands</c:v>
                  </c:pt>
                  <c:pt idx="20">
                    <c:v>Portugal</c:v>
                  </c:pt>
                  <c:pt idx="21">
                    <c:v>Belgium</c:v>
                  </c:pt>
                  <c:pt idx="22">
                    <c:v>Austria</c:v>
                  </c:pt>
                  <c:pt idx="23">
                    <c:v>Sweden</c:v>
                  </c:pt>
                  <c:pt idx="24">
                    <c:v>Scotland</c:v>
                  </c:pt>
                  <c:pt idx="25">
                    <c:v>Switzerland</c:v>
                  </c:pt>
                  <c:pt idx="26">
                    <c:v>Finland</c:v>
                  </c:pt>
                  <c:pt idx="27">
                    <c:v>Norway</c:v>
                  </c:pt>
                  <c:pt idx="28">
                    <c:v>North Ireland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9258-4548-AC13-47BF77499C64}"/>
            </c:ext>
          </c:extLst>
        </c:ser>
        <c:ser>
          <c:idx val="1"/>
          <c:order val="1"/>
          <c:tx>
            <c:v>metric_1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4675052410901506E-2"/>
                  <c:y val="0"/>
                </c:manualLayout>
              </c:layout>
              <c:tx>
                <c:rich>
                  <a:bodyPr/>
                  <a:lstStyle/>
                  <a:p>
                    <a:fld id="{36503C11-39B4-4199-AFA4-F84EECF2B3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EBE-4A04-B434-9EBDA90B6A17}"/>
                </c:ext>
              </c:extLst>
            </c:dLbl>
            <c:dLbl>
              <c:idx val="1"/>
              <c:layout>
                <c:manualLayout>
                  <c:x val="-1.4675052410901506E-2"/>
                  <c:y val="0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2-DEBE-4A04-B434-9EBDA90B6A17}"/>
                </c:ext>
              </c:extLst>
            </c:dLbl>
            <c:dLbl>
              <c:idx val="2"/>
              <c:layout>
                <c:manualLayout>
                  <c:x val="-1.4675052410901506E-2"/>
                  <c:y val="0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3-DEBE-4A04-B434-9EBDA90B6A1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EBE-4A04-B434-9EBDA90B6A1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EBE-4A04-B434-9EBDA90B6A1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EBE-4A04-B434-9EBDA90B6A17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EBE-4A04-B434-9EBDA90B6A17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EBE-4A04-B434-9EBDA90B6A17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EBE-4A04-B434-9EBDA90B6A17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EBE-4A04-B434-9EBDA90B6A17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EBE-4A04-B434-9EBDA90B6A17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DEBE-4A04-B434-9EBDA90B6A17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DEBE-4A04-B434-9EBDA90B6A17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DEBE-4A04-B434-9EBDA90B6A17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DEBE-4A04-B434-9EBDA90B6A17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DEBE-4A04-B434-9EBDA90B6A17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DEBE-4A04-B434-9EBDA90B6A17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F287-49C6-81C9-0289293934D7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F287-49C6-81C9-0289293934D7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F287-49C6-81C9-0289293934D7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F287-49C6-81C9-0289293934D7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F287-49C6-81C9-0289293934D7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F287-49C6-81C9-0289293934D7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F287-49C6-81C9-0289293934D7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F287-49C6-81C9-0289293934D7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F287-49C6-81C9-0289293934D7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F287-49C6-81C9-0289293934D7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F287-49C6-81C9-0289293934D7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F287-49C6-81C9-0289293934D7}"/>
                </c:ext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errBars>
            <c:errDir val="x"/>
            <c:errBarType val="minus"/>
            <c:errValType val="cust"/>
            <c:noEndCap val="1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[0]!_07_metric_1</c:f>
                <c:numCache>
                  <c:formatCode>General</c:formatCode>
                  <c:ptCount val="29"/>
                  <c:pt idx="0">
                    <c:v>1.4625319999999999</c:v>
                  </c:pt>
                  <c:pt idx="1">
                    <c:v>1.032332</c:v>
                  </c:pt>
                  <c:pt idx="2">
                    <c:v>0.58277400000000001</c:v>
                  </c:pt>
                  <c:pt idx="3">
                    <c:v>0.24765466666666666</c:v>
                  </c:pt>
                  <c:pt idx="4">
                    <c:v>0.22140799999999999</c:v>
                  </c:pt>
                  <c:pt idx="5">
                    <c:v>0.14296666666666666</c:v>
                  </c:pt>
                  <c:pt idx="6">
                    <c:v>0.10840133333333334</c:v>
                  </c:pt>
                  <c:pt idx="7">
                    <c:v>0.10566733333333334</c:v>
                  </c:pt>
                  <c:pt idx="8">
                    <c:v>5.9697333333333331E-2</c:v>
                  </c:pt>
                  <c:pt idx="9">
                    <c:v>5.3334666666666669E-2</c:v>
                  </c:pt>
                  <c:pt idx="10">
                    <c:v>5.2701333333333336E-2</c:v>
                  </c:pt>
                  <c:pt idx="11">
                    <c:v>5.1443999999999997E-2</c:v>
                  </c:pt>
                  <c:pt idx="12">
                    <c:v>4.3638666666666666E-2</c:v>
                  </c:pt>
                  <c:pt idx="13">
                    <c:v>4.2660666666666666E-2</c:v>
                  </c:pt>
                  <c:pt idx="14">
                    <c:v>4.1147333333333334E-2</c:v>
                  </c:pt>
                  <c:pt idx="15">
                    <c:v>3.4672666666666664E-2</c:v>
                  </c:pt>
                  <c:pt idx="16">
                    <c:v>3.1357333333333334E-2</c:v>
                  </c:pt>
                  <c:pt idx="17">
                    <c:v>2.6962666666666666E-2</c:v>
                  </c:pt>
                  <c:pt idx="18">
                    <c:v>1.7193333333333335E-2</c:v>
                  </c:pt>
                  <c:pt idx="19">
                    <c:v>1.4008666666666668E-2</c:v>
                  </c:pt>
                  <c:pt idx="20">
                    <c:v>8.5100000000000002E-3</c:v>
                  </c:pt>
                  <c:pt idx="21">
                    <c:v>6.398E-3</c:v>
                  </c:pt>
                  <c:pt idx="22">
                    <c:v>5.8440000000000002E-3</c:v>
                  </c:pt>
                  <c:pt idx="23">
                    <c:v>4.966666666666667E-3</c:v>
                  </c:pt>
                  <c:pt idx="24">
                    <c:v>4.5813333333333331E-3</c:v>
                  </c:pt>
                  <c:pt idx="25">
                    <c:v>4.0740000000000004E-3</c:v>
                  </c:pt>
                  <c:pt idx="26">
                    <c:v>2.6359999999999999E-3</c:v>
                  </c:pt>
                  <c:pt idx="27">
                    <c:v>2.032E-3</c:v>
                  </c:pt>
                  <c:pt idx="28">
                    <c:v>9.1666666666666665E-4</c:v>
                  </c:pt>
                </c:numCache>
              </c:numRef>
            </c:minus>
            <c:spPr>
              <a:noFill/>
              <a:ln w="12700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xVal>
            <c:numRef>
              <c:f>[0]!_07_metric_1</c:f>
              <c:numCache>
                <c:formatCode>General</c:formatCode>
                <c:ptCount val="29"/>
                <c:pt idx="0">
                  <c:v>1.4625319999999999</c:v>
                </c:pt>
                <c:pt idx="1">
                  <c:v>1.032332</c:v>
                </c:pt>
                <c:pt idx="2">
                  <c:v>0.58277400000000001</c:v>
                </c:pt>
                <c:pt idx="3">
                  <c:v>0.24765466666666666</c:v>
                </c:pt>
                <c:pt idx="4">
                  <c:v>0.22140799999999999</c:v>
                </c:pt>
                <c:pt idx="5">
                  <c:v>0.14296666666666666</c:v>
                </c:pt>
                <c:pt idx="6">
                  <c:v>0.10840133333333334</c:v>
                </c:pt>
                <c:pt idx="7">
                  <c:v>0.10566733333333334</c:v>
                </c:pt>
                <c:pt idx="8">
                  <c:v>5.9697333333333331E-2</c:v>
                </c:pt>
                <c:pt idx="9">
                  <c:v>5.3334666666666669E-2</c:v>
                </c:pt>
                <c:pt idx="10">
                  <c:v>5.2701333333333336E-2</c:v>
                </c:pt>
                <c:pt idx="11">
                  <c:v>5.1443999999999997E-2</c:v>
                </c:pt>
                <c:pt idx="12">
                  <c:v>4.3638666666666666E-2</c:v>
                </c:pt>
                <c:pt idx="13">
                  <c:v>4.2660666666666666E-2</c:v>
                </c:pt>
                <c:pt idx="14">
                  <c:v>4.1147333333333334E-2</c:v>
                </c:pt>
                <c:pt idx="15">
                  <c:v>3.4672666666666664E-2</c:v>
                </c:pt>
                <c:pt idx="16">
                  <c:v>3.1357333333333334E-2</c:v>
                </c:pt>
                <c:pt idx="17">
                  <c:v>2.6962666666666666E-2</c:v>
                </c:pt>
                <c:pt idx="18">
                  <c:v>1.7193333333333335E-2</c:v>
                </c:pt>
                <c:pt idx="19">
                  <c:v>1.4008666666666668E-2</c:v>
                </c:pt>
                <c:pt idx="20">
                  <c:v>8.5100000000000002E-3</c:v>
                </c:pt>
                <c:pt idx="21">
                  <c:v>6.398E-3</c:v>
                </c:pt>
                <c:pt idx="22">
                  <c:v>5.8440000000000002E-3</c:v>
                </c:pt>
                <c:pt idx="23">
                  <c:v>4.966666666666667E-3</c:v>
                </c:pt>
                <c:pt idx="24">
                  <c:v>4.5813333333333331E-3</c:v>
                </c:pt>
                <c:pt idx="25">
                  <c:v>4.0740000000000004E-3</c:v>
                </c:pt>
                <c:pt idx="26">
                  <c:v>2.6359999999999999E-3</c:v>
                </c:pt>
                <c:pt idx="27">
                  <c:v>2.032E-3</c:v>
                </c:pt>
                <c:pt idx="28">
                  <c:v>9.1666666666666665E-4</c:v>
                </c:pt>
              </c:numCache>
            </c:numRef>
          </c:xVal>
          <c:yVal>
            <c:numRef>
              <c:f>[0]!_12_y_position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[0]!_21_metric1_labels</c15:f>
                <c15:dlblRangeCache>
                  <c:ptCount val="1"/>
                </c15:dlblRangeCache>
              </c15:datalabelsRange>
            </c:ext>
            <c:ext xmlns:c16="http://schemas.microsoft.com/office/drawing/2014/chart" uri="{C3380CC4-5D6E-409C-BE32-E72D297353CC}">
              <c16:uniqueId val="{00000002-9258-4548-AC13-47BF77499C64}"/>
            </c:ext>
          </c:extLst>
        </c:ser>
        <c:ser>
          <c:idx val="2"/>
          <c:order val="2"/>
          <c:tx>
            <c:v>metric_2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0482180293501049E-2"/>
                  <c:y val="0"/>
                </c:manualLayout>
              </c:layout>
              <c:tx>
                <c:rich>
                  <a:bodyPr/>
                  <a:lstStyle/>
                  <a:p>
                    <a:fld id="{4930CA60-36D3-477D-B93B-8B9EE03C7D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EBE-4A04-B434-9EBDA90B6A17}"/>
                </c:ext>
              </c:extLst>
            </c:dLbl>
            <c:dLbl>
              <c:idx val="1"/>
              <c:layout>
                <c:manualLayout>
                  <c:x val="-1.0482180293501049E-2"/>
                  <c:y val="0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13-DEBE-4A04-B434-9EBDA90B6A17}"/>
                </c:ext>
              </c:extLst>
            </c:dLbl>
            <c:dLbl>
              <c:idx val="2"/>
              <c:layout>
                <c:manualLayout>
                  <c:x val="-1.0482180293501049E-2"/>
                  <c:y val="0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14-DEBE-4A04-B434-9EBDA90B6A1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DEBE-4A04-B434-9EBDA90B6A1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DEBE-4A04-B434-9EBDA90B6A1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EBE-4A04-B434-9EBDA90B6A17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DEBE-4A04-B434-9EBDA90B6A17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DEBE-4A04-B434-9EBDA90B6A17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DEBE-4A04-B434-9EBDA90B6A17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DEBE-4A04-B434-9EBDA90B6A17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DEBE-4A04-B434-9EBDA90B6A17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DEBE-4A04-B434-9EBDA90B6A17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DEBE-4A04-B434-9EBDA90B6A17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DEBE-4A04-B434-9EBDA90B6A17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DEBE-4A04-B434-9EBDA90B6A17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DEBE-4A04-B434-9EBDA90B6A17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DEBE-4A04-B434-9EBDA90B6A17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F287-49C6-81C9-0289293934D7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F287-49C6-81C9-0289293934D7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F287-49C6-81C9-0289293934D7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F287-49C6-81C9-0289293934D7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F287-49C6-81C9-0289293934D7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F287-49C6-81C9-0289293934D7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F287-49C6-81C9-0289293934D7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F287-49C6-81C9-0289293934D7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F287-49C6-81C9-0289293934D7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F287-49C6-81C9-0289293934D7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F287-49C6-81C9-0289293934D7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F287-49C6-81C9-0289293934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errBars>
            <c:errDir val="x"/>
            <c:errBarType val="minus"/>
            <c:errValType val="cust"/>
            <c:noEndCap val="1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[0]!_08_metric_2</c:f>
                <c:numCache>
                  <c:formatCode>General</c:formatCode>
                  <c:ptCount val="29"/>
                  <c:pt idx="0">
                    <c:v>0.73699999999999999</c:v>
                  </c:pt>
                  <c:pt idx="1">
                    <c:v>0.11799999999999999</c:v>
                  </c:pt>
                  <c:pt idx="2">
                    <c:v>0.61499999999999999</c:v>
                  </c:pt>
                  <c:pt idx="3">
                    <c:v>0.193</c:v>
                  </c:pt>
                  <c:pt idx="4">
                    <c:v>0.03</c:v>
                  </c:pt>
                  <c:pt idx="5">
                    <c:v>0.19600000000000001</c:v>
                  </c:pt>
                  <c:pt idx="6">
                    <c:v>0.35</c:v>
                  </c:pt>
                  <c:pt idx="7">
                    <c:v>0.33400000000000002</c:v>
                  </c:pt>
                  <c:pt idx="8">
                    <c:v>0.23499999999999999</c:v>
                  </c:pt>
                  <c:pt idx="9">
                    <c:v>0.14799999999999999</c:v>
                  </c:pt>
                  <c:pt idx="10">
                    <c:v>6.2E-2</c:v>
                  </c:pt>
                  <c:pt idx="11">
                    <c:v>9.4E-2</c:v>
                  </c:pt>
                  <c:pt idx="12">
                    <c:v>9.0999999999999998E-2</c:v>
                  </c:pt>
                  <c:pt idx="13">
                    <c:v>0.14399999999999999</c:v>
                  </c:pt>
                  <c:pt idx="14">
                    <c:v>0.104</c:v>
                  </c:pt>
                  <c:pt idx="15">
                    <c:v>8.5000000000000006E-2</c:v>
                  </c:pt>
                  <c:pt idx="16">
                    <c:v>0.13</c:v>
                  </c:pt>
                  <c:pt idx="17">
                    <c:v>0.03</c:v>
                  </c:pt>
                  <c:pt idx="18">
                    <c:v>0.125</c:v>
                  </c:pt>
                  <c:pt idx="19">
                    <c:v>0.128</c:v>
                  </c:pt>
                  <c:pt idx="20">
                    <c:v>0.12</c:v>
                  </c:pt>
                  <c:pt idx="21">
                    <c:v>9.0999999999999998E-2</c:v>
                  </c:pt>
                  <c:pt idx="22">
                    <c:v>0.105</c:v>
                  </c:pt>
                  <c:pt idx="23">
                    <c:v>8.2000000000000003E-2</c:v>
                  </c:pt>
                  <c:pt idx="24">
                    <c:v>0.13400000000000001</c:v>
                  </c:pt>
                  <c:pt idx="25">
                    <c:v>8.3000000000000004E-2</c:v>
                  </c:pt>
                  <c:pt idx="26">
                    <c:v>7.4999999999999997E-2</c:v>
                  </c:pt>
                  <c:pt idx="27">
                    <c:v>6.6000000000000003E-2</c:v>
                  </c:pt>
                  <c:pt idx="28">
                    <c:v>7.9000000000000001E-2</c:v>
                  </c:pt>
                </c:numCache>
              </c:numRef>
            </c:minus>
            <c:spPr>
              <a:noFill/>
              <a:ln w="12700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xVal>
            <c:numRef>
              <c:f>[0]!_14_metric2_xpos</c:f>
              <c:numCache>
                <c:formatCode>General</c:formatCode>
                <c:ptCount val="29"/>
                <c:pt idx="0">
                  <c:v>2.7370000000000001</c:v>
                </c:pt>
                <c:pt idx="1">
                  <c:v>2.1179999999999999</c:v>
                </c:pt>
                <c:pt idx="2">
                  <c:v>2.6150000000000002</c:v>
                </c:pt>
                <c:pt idx="3">
                  <c:v>2.1930000000000001</c:v>
                </c:pt>
                <c:pt idx="4">
                  <c:v>2.0299999999999998</c:v>
                </c:pt>
                <c:pt idx="5">
                  <c:v>2.1960000000000002</c:v>
                </c:pt>
                <c:pt idx="6">
                  <c:v>2.35</c:v>
                </c:pt>
                <c:pt idx="7">
                  <c:v>2.3340000000000001</c:v>
                </c:pt>
                <c:pt idx="8">
                  <c:v>2.2349999999999999</c:v>
                </c:pt>
                <c:pt idx="9">
                  <c:v>2.1480000000000001</c:v>
                </c:pt>
                <c:pt idx="10">
                  <c:v>2.0619999999999998</c:v>
                </c:pt>
                <c:pt idx="11">
                  <c:v>2.0939999999999999</c:v>
                </c:pt>
                <c:pt idx="12">
                  <c:v>2.0910000000000002</c:v>
                </c:pt>
                <c:pt idx="13">
                  <c:v>2.1440000000000001</c:v>
                </c:pt>
                <c:pt idx="14">
                  <c:v>2.1040000000000001</c:v>
                </c:pt>
                <c:pt idx="15">
                  <c:v>2.085</c:v>
                </c:pt>
                <c:pt idx="16">
                  <c:v>2.13</c:v>
                </c:pt>
                <c:pt idx="17">
                  <c:v>2.0299999999999998</c:v>
                </c:pt>
                <c:pt idx="18">
                  <c:v>2.125</c:v>
                </c:pt>
                <c:pt idx="19">
                  <c:v>2.1280000000000001</c:v>
                </c:pt>
                <c:pt idx="20">
                  <c:v>2.12</c:v>
                </c:pt>
                <c:pt idx="21">
                  <c:v>2.0910000000000002</c:v>
                </c:pt>
                <c:pt idx="22">
                  <c:v>2.105</c:v>
                </c:pt>
                <c:pt idx="23">
                  <c:v>2.0819999999999999</c:v>
                </c:pt>
                <c:pt idx="24">
                  <c:v>2.1339999999999999</c:v>
                </c:pt>
                <c:pt idx="25">
                  <c:v>2.0830000000000002</c:v>
                </c:pt>
                <c:pt idx="26">
                  <c:v>2.0750000000000002</c:v>
                </c:pt>
                <c:pt idx="27">
                  <c:v>2.0659999999999998</c:v>
                </c:pt>
                <c:pt idx="28">
                  <c:v>2.0790000000000002</c:v>
                </c:pt>
              </c:numCache>
            </c:numRef>
          </c:xVal>
          <c:yVal>
            <c:numRef>
              <c:f>[0]!_12_y_position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[0]!_22_metric2_labels</c15:f>
                <c15:dlblRangeCache>
                  <c:ptCount val="1"/>
                </c15:dlblRangeCache>
              </c15:datalabelsRange>
            </c:ext>
            <c:ext xmlns:c16="http://schemas.microsoft.com/office/drawing/2014/chart" uri="{C3380CC4-5D6E-409C-BE32-E72D297353CC}">
              <c16:uniqueId val="{00000014-9258-4548-AC13-47BF77499C64}"/>
            </c:ext>
          </c:extLst>
        </c:ser>
        <c:ser>
          <c:idx val="3"/>
          <c:order val="3"/>
          <c:tx>
            <c:v>metric_3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0482180293501049E-2"/>
                  <c:y val="0"/>
                </c:manualLayout>
              </c:layout>
              <c:tx>
                <c:rich>
                  <a:bodyPr/>
                  <a:lstStyle/>
                  <a:p>
                    <a:fld id="{B94FC35B-3A83-46C2-9C0A-929BCB7E3E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EBE-4A04-B434-9EBDA90B6A17}"/>
                </c:ext>
              </c:extLst>
            </c:dLbl>
            <c:dLbl>
              <c:idx val="1"/>
              <c:layout>
                <c:manualLayout>
                  <c:x val="0"/>
                  <c:y val="0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24-DEBE-4A04-B434-9EBDA90B6A17}"/>
                </c:ext>
              </c:extLst>
            </c:dLbl>
            <c:dLbl>
              <c:idx val="2"/>
              <c:layout>
                <c:manualLayout>
                  <c:x val="-1.0482180293501049E-2"/>
                  <c:y val="0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25-DEBE-4A04-B434-9EBDA90B6A1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DEBE-4A04-B434-9EBDA90B6A1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DEBE-4A04-B434-9EBDA90B6A1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DEBE-4A04-B434-9EBDA90B6A17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DEBE-4A04-B434-9EBDA90B6A17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DEBE-4A04-B434-9EBDA90B6A17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DEBE-4A04-B434-9EBDA90B6A17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DEBE-4A04-B434-9EBDA90B6A17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DEBE-4A04-B434-9EBDA90B6A17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DEBE-4A04-B434-9EBDA90B6A17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DEBE-4A04-B434-9EBDA90B6A17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DEBE-4A04-B434-9EBDA90B6A17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DEBE-4A04-B434-9EBDA90B6A17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DEBE-4A04-B434-9EBDA90B6A17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DEBE-4A04-B434-9EBDA90B6A17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F287-49C6-81C9-0289293934D7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F287-49C6-81C9-0289293934D7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F287-49C6-81C9-0289293934D7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F287-49C6-81C9-0289293934D7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F287-49C6-81C9-0289293934D7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F287-49C6-81C9-0289293934D7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F287-49C6-81C9-0289293934D7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F287-49C6-81C9-0289293934D7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F287-49C6-81C9-0289293934D7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F287-49C6-81C9-0289293934D7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F287-49C6-81C9-0289293934D7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F287-49C6-81C9-0289293934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>
                      <a:solidFill>
                        <a:schemeClr val="bg1">
                          <a:lumMod val="95000"/>
                        </a:schemeClr>
                      </a:solidFill>
                    </a:ln>
                  </c:spPr>
                </c15:leaderLines>
              </c:ext>
            </c:extLst>
          </c:dLbls>
          <c:errBars>
            <c:errDir val="x"/>
            <c:errBarType val="minus"/>
            <c:errValType val="cust"/>
            <c:noEndCap val="1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[0]!_09_metric_3</c:f>
                <c:numCache>
                  <c:formatCode>General</c:formatCode>
                  <c:ptCount val="29"/>
                  <c:pt idx="0">
                    <c:v>0.4304</c:v>
                  </c:pt>
                  <c:pt idx="1">
                    <c:v>#N/A</c:v>
                  </c:pt>
                  <c:pt idx="2">
                    <c:v>0.318</c:v>
                  </c:pt>
                  <c:pt idx="3">
                    <c:v>0.60360000000000003</c:v>
                  </c:pt>
                  <c:pt idx="4">
                    <c:v>0.55600000000000005</c:v>
                  </c:pt>
                  <c:pt idx="5">
                    <c:v>0.53560000000000008</c:v>
                  </c:pt>
                  <c:pt idx="6">
                    <c:v>0.4052</c:v>
                  </c:pt>
                  <c:pt idx="7">
                    <c:v>0.5544</c:v>
                  </c:pt>
                  <c:pt idx="8">
                    <c:v>0.49760000000000004</c:v>
                  </c:pt>
                  <c:pt idx="9">
                    <c:v>0.45080000000000003</c:v>
                  </c:pt>
                  <c:pt idx="10">
                    <c:v>0.42360000000000003</c:v>
                  </c:pt>
                  <c:pt idx="11">
                    <c:v>0.38600000000000001</c:v>
                  </c:pt>
                  <c:pt idx="12">
                    <c:v>0.30960000000000004</c:v>
                  </c:pt>
                  <c:pt idx="13">
                    <c:v>0.51800000000000002</c:v>
                  </c:pt>
                  <c:pt idx="14">
                    <c:v>0.52600000000000002</c:v>
                  </c:pt>
                  <c:pt idx="15">
                    <c:v>0.43960000000000005</c:v>
                  </c:pt>
                  <c:pt idx="16">
                    <c:v>1.1372</c:v>
                  </c:pt>
                  <c:pt idx="17">
                    <c:v>0.40600000000000003</c:v>
                  </c:pt>
                  <c:pt idx="18">
                    <c:v>0.42360000000000003</c:v>
                  </c:pt>
                  <c:pt idx="19">
                    <c:v>0.38239999999999996</c:v>
                  </c:pt>
                  <c:pt idx="20">
                    <c:v>0.4148</c:v>
                  </c:pt>
                  <c:pt idx="21">
                    <c:v>0.44239999999999996</c:v>
                  </c:pt>
                  <c:pt idx="22">
                    <c:v>0.42880000000000001</c:v>
                  </c:pt>
                  <c:pt idx="23">
                    <c:v>0.4108</c:v>
                  </c:pt>
                  <c:pt idx="24">
                    <c:v>0.43</c:v>
                  </c:pt>
                  <c:pt idx="25">
                    <c:v>0.37360000000000004</c:v>
                  </c:pt>
                  <c:pt idx="26">
                    <c:v>0.4496</c:v>
                  </c:pt>
                  <c:pt idx="27">
                    <c:v>0.36839999999999995</c:v>
                  </c:pt>
                  <c:pt idx="28">
                    <c:v>0.36599999999999999</c:v>
                  </c:pt>
                </c:numCache>
              </c:numRef>
            </c:minus>
            <c:spPr>
              <a:noFill/>
              <a:ln w="12700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xVal>
            <c:numRef>
              <c:f>[0]!_15_metric3_xpos</c:f>
              <c:numCache>
                <c:formatCode>General</c:formatCode>
                <c:ptCount val="29"/>
                <c:pt idx="0">
                  <c:v>4.4303999999999997</c:v>
                </c:pt>
                <c:pt idx="1">
                  <c:v>#N/A</c:v>
                </c:pt>
                <c:pt idx="2">
                  <c:v>4.3179999999999996</c:v>
                </c:pt>
                <c:pt idx="3">
                  <c:v>4.6036000000000001</c:v>
                </c:pt>
                <c:pt idx="4">
                  <c:v>4.556</c:v>
                </c:pt>
                <c:pt idx="5">
                  <c:v>4.5356000000000005</c:v>
                </c:pt>
                <c:pt idx="6">
                  <c:v>4.4051999999999998</c:v>
                </c:pt>
                <c:pt idx="7">
                  <c:v>4.5544000000000002</c:v>
                </c:pt>
                <c:pt idx="8">
                  <c:v>4.4976000000000003</c:v>
                </c:pt>
                <c:pt idx="9">
                  <c:v>4.4508000000000001</c:v>
                </c:pt>
                <c:pt idx="10">
                  <c:v>4.4236000000000004</c:v>
                </c:pt>
                <c:pt idx="11">
                  <c:v>4.3860000000000001</c:v>
                </c:pt>
                <c:pt idx="12">
                  <c:v>4.3095999999999997</c:v>
                </c:pt>
                <c:pt idx="13">
                  <c:v>4.5179999999999998</c:v>
                </c:pt>
                <c:pt idx="14">
                  <c:v>4.5259999999999998</c:v>
                </c:pt>
                <c:pt idx="15">
                  <c:v>4.4396000000000004</c:v>
                </c:pt>
                <c:pt idx="16">
                  <c:v>5.1372</c:v>
                </c:pt>
                <c:pt idx="17">
                  <c:v>4.4059999999999997</c:v>
                </c:pt>
                <c:pt idx="18">
                  <c:v>4.4236000000000004</c:v>
                </c:pt>
                <c:pt idx="19">
                  <c:v>4.3823999999999996</c:v>
                </c:pt>
                <c:pt idx="20">
                  <c:v>4.4147999999999996</c:v>
                </c:pt>
                <c:pt idx="21">
                  <c:v>4.4424000000000001</c:v>
                </c:pt>
                <c:pt idx="22">
                  <c:v>4.4287999999999998</c:v>
                </c:pt>
                <c:pt idx="23">
                  <c:v>4.4108000000000001</c:v>
                </c:pt>
                <c:pt idx="24">
                  <c:v>4.43</c:v>
                </c:pt>
                <c:pt idx="25">
                  <c:v>4.3735999999999997</c:v>
                </c:pt>
                <c:pt idx="26">
                  <c:v>4.4496000000000002</c:v>
                </c:pt>
                <c:pt idx="27">
                  <c:v>4.3684000000000003</c:v>
                </c:pt>
                <c:pt idx="28">
                  <c:v>4.3659999999999997</c:v>
                </c:pt>
              </c:numCache>
            </c:numRef>
          </c:xVal>
          <c:yVal>
            <c:numRef>
              <c:f>[0]!_12_y_position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[0]!_23_metric3_labels</c15:f>
                <c15:dlblRangeCache>
                  <c:ptCount val="1"/>
                </c15:dlblRangeCache>
              </c15:datalabelsRange>
            </c:ext>
            <c:ext xmlns:c16="http://schemas.microsoft.com/office/drawing/2014/chart" uri="{C3380CC4-5D6E-409C-BE32-E72D297353CC}">
              <c16:uniqueId val="{00000015-9258-4548-AC13-47BF77499C64}"/>
            </c:ext>
          </c:extLst>
        </c:ser>
        <c:ser>
          <c:idx val="4"/>
          <c:order val="4"/>
          <c:tx>
            <c:v>metric_4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0482180293501049E-2"/>
                  <c:y val="0"/>
                </c:manualLayout>
              </c:layout>
              <c:tx>
                <c:rich>
                  <a:bodyPr/>
                  <a:lstStyle/>
                  <a:p>
                    <a:fld id="{DC158088-36CB-44A6-A4EF-59946311C1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EBE-4A04-B434-9EBDA90B6A17}"/>
                </c:ext>
              </c:extLst>
            </c:dLbl>
            <c:dLbl>
              <c:idx val="1"/>
              <c:layout>
                <c:manualLayout>
                  <c:x val="0"/>
                  <c:y val="0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35-DEBE-4A04-B434-9EBDA90B6A17}"/>
                </c:ext>
              </c:extLst>
            </c:dLbl>
            <c:dLbl>
              <c:idx val="2"/>
              <c:layout>
                <c:manualLayout>
                  <c:x val="-1.0482180293501049E-2"/>
                  <c:y val="0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36-DEBE-4A04-B434-9EBDA90B6A1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DEBE-4A04-B434-9EBDA90B6A1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DEBE-4A04-B434-9EBDA90B6A1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DEBE-4A04-B434-9EBDA90B6A17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DEBE-4A04-B434-9EBDA90B6A17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DEBE-4A04-B434-9EBDA90B6A17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DEBE-4A04-B434-9EBDA90B6A17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DEBE-4A04-B434-9EBDA90B6A17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DEBE-4A04-B434-9EBDA90B6A17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DEBE-4A04-B434-9EBDA90B6A17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DEBE-4A04-B434-9EBDA90B6A17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EBE-4A04-B434-9EBDA90B6A17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EBE-4A04-B434-9EBDA90B6A17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DEBE-4A04-B434-9EBDA90B6A17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EBE-4A04-B434-9EBDA90B6A17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F287-49C6-81C9-0289293934D7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F287-49C6-81C9-0289293934D7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F287-49C6-81C9-0289293934D7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F287-49C6-81C9-0289293934D7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F287-49C6-81C9-0289293934D7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F287-49C6-81C9-0289293934D7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F287-49C6-81C9-0289293934D7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F287-49C6-81C9-0289293934D7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F287-49C6-81C9-0289293934D7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F287-49C6-81C9-0289293934D7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F287-49C6-81C9-0289293934D7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F287-49C6-81C9-0289293934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>
                      <a:solidFill>
                        <a:schemeClr val="bg1">
                          <a:lumMod val="95000"/>
                        </a:schemeClr>
                      </a:solidFill>
                    </a:ln>
                  </c:spPr>
                </c15:leaderLines>
              </c:ext>
            </c:extLst>
          </c:dLbls>
          <c:errBars>
            <c:errDir val="x"/>
            <c:errBarType val="minus"/>
            <c:errValType val="cust"/>
            <c:noEndCap val="1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[0]!_10_metric_4</c:f>
                <c:numCache>
                  <c:formatCode>General</c:formatCode>
                  <c:ptCount val="29"/>
                  <c:pt idx="0">
                    <c:v>0.21199999999999999</c:v>
                  </c:pt>
                  <c:pt idx="1">
                    <c:v>#N/A</c:v>
                  </c:pt>
                  <c:pt idx="2">
                    <c:v>0.16899999999999998</c:v>
                  </c:pt>
                  <c:pt idx="3">
                    <c:v>0.33100000000000002</c:v>
                  </c:pt>
                  <c:pt idx="4">
                    <c:v>0.70099999999999996</c:v>
                  </c:pt>
                  <c:pt idx="5">
                    <c:v>0.43200000000000005</c:v>
                  </c:pt>
                  <c:pt idx="6">
                    <c:v>0.19500000000000001</c:v>
                  </c:pt>
                  <c:pt idx="7">
                    <c:v>0.27500000000000002</c:v>
                  </c:pt>
                  <c:pt idx="8">
                    <c:v>0.16800000000000001</c:v>
                  </c:pt>
                  <c:pt idx="9">
                    <c:v>0.16399999999999998</c:v>
                  </c:pt>
                  <c:pt idx="10">
                    <c:v>0.14699999999999999</c:v>
                  </c:pt>
                  <c:pt idx="11">
                    <c:v>0.17100000000000001</c:v>
                  </c:pt>
                  <c:pt idx="12">
                    <c:v>0.47700000000000004</c:v>
                  </c:pt>
                  <c:pt idx="13">
                    <c:v>0.23499999999999999</c:v>
                  </c:pt>
                  <c:pt idx="14">
                    <c:v>0.35899999999999999</c:v>
                  </c:pt>
                  <c:pt idx="15">
                    <c:v>0.315</c:v>
                  </c:pt>
                  <c:pt idx="16">
                    <c:v>0.45600000000000002</c:v>
                  </c:pt>
                  <c:pt idx="17">
                    <c:v>0.64300000000000002</c:v>
                  </c:pt>
                  <c:pt idx="18">
                    <c:v>0.21600000000000003</c:v>
                  </c:pt>
                  <c:pt idx="19">
                    <c:v>0.3</c:v>
                  </c:pt>
                  <c:pt idx="20">
                    <c:v>0.23800000000000002</c:v>
                  </c:pt>
                  <c:pt idx="21">
                    <c:v>0.37200000000000005</c:v>
                  </c:pt>
                  <c:pt idx="22">
                    <c:v>0.22600000000000001</c:v>
                  </c:pt>
                  <c:pt idx="23">
                    <c:v>0.20300000000000001</c:v>
                  </c:pt>
                  <c:pt idx="24">
                    <c:v>0.21</c:v>
                  </c:pt>
                  <c:pt idx="25">
                    <c:v>0.39</c:v>
                  </c:pt>
                  <c:pt idx="26">
                    <c:v>0.11599999999999999</c:v>
                  </c:pt>
                  <c:pt idx="27">
                    <c:v>0.159</c:v>
                  </c:pt>
                  <c:pt idx="28">
                    <c:v>0.374</c:v>
                  </c:pt>
                </c:numCache>
              </c:numRef>
            </c:minus>
            <c:spPr>
              <a:noFill/>
              <a:ln w="12700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xVal>
            <c:numRef>
              <c:f>[0]!_16_metric4_xpos</c:f>
              <c:numCache>
                <c:formatCode>General</c:formatCode>
                <c:ptCount val="29"/>
                <c:pt idx="0">
                  <c:v>6.2119999999999997</c:v>
                </c:pt>
                <c:pt idx="1">
                  <c:v>#N/A</c:v>
                </c:pt>
                <c:pt idx="2">
                  <c:v>6.1689999999999996</c:v>
                </c:pt>
                <c:pt idx="3">
                  <c:v>6.3310000000000004</c:v>
                </c:pt>
                <c:pt idx="4">
                  <c:v>6.7009999999999996</c:v>
                </c:pt>
                <c:pt idx="5">
                  <c:v>6.4320000000000004</c:v>
                </c:pt>
                <c:pt idx="6">
                  <c:v>6.1950000000000003</c:v>
                </c:pt>
                <c:pt idx="7">
                  <c:v>6.2750000000000004</c:v>
                </c:pt>
                <c:pt idx="8">
                  <c:v>6.1680000000000001</c:v>
                </c:pt>
                <c:pt idx="9">
                  <c:v>6.1639999999999997</c:v>
                </c:pt>
                <c:pt idx="10">
                  <c:v>6.1470000000000002</c:v>
                </c:pt>
                <c:pt idx="11">
                  <c:v>6.1710000000000003</c:v>
                </c:pt>
                <c:pt idx="12">
                  <c:v>6.4770000000000003</c:v>
                </c:pt>
                <c:pt idx="13">
                  <c:v>6.2350000000000003</c:v>
                </c:pt>
                <c:pt idx="14">
                  <c:v>6.359</c:v>
                </c:pt>
                <c:pt idx="15">
                  <c:v>6.3150000000000004</c:v>
                </c:pt>
                <c:pt idx="16">
                  <c:v>6.4560000000000004</c:v>
                </c:pt>
                <c:pt idx="17">
                  <c:v>6.6429999999999998</c:v>
                </c:pt>
                <c:pt idx="18">
                  <c:v>6.2160000000000002</c:v>
                </c:pt>
                <c:pt idx="19">
                  <c:v>6.3</c:v>
                </c:pt>
                <c:pt idx="20">
                  <c:v>6.2380000000000004</c:v>
                </c:pt>
                <c:pt idx="21">
                  <c:v>6.3719999999999999</c:v>
                </c:pt>
                <c:pt idx="22">
                  <c:v>6.226</c:v>
                </c:pt>
                <c:pt idx="23">
                  <c:v>6.2030000000000003</c:v>
                </c:pt>
                <c:pt idx="24">
                  <c:v>6.21</c:v>
                </c:pt>
                <c:pt idx="25">
                  <c:v>6.39</c:v>
                </c:pt>
                <c:pt idx="26">
                  <c:v>6.1159999999999997</c:v>
                </c:pt>
                <c:pt idx="27">
                  <c:v>6.1589999999999998</c:v>
                </c:pt>
                <c:pt idx="28">
                  <c:v>6.3739999999999997</c:v>
                </c:pt>
              </c:numCache>
            </c:numRef>
          </c:xVal>
          <c:yVal>
            <c:numRef>
              <c:f>[0]!_12_y_position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[0]!_24_metric4_labels</c15:f>
                <c15:dlblRangeCache>
                  <c:ptCount val="1"/>
                </c15:dlblRangeCache>
              </c15:datalabelsRange>
            </c:ext>
            <c:ext xmlns:c16="http://schemas.microsoft.com/office/drawing/2014/chart" uri="{C3380CC4-5D6E-409C-BE32-E72D297353CC}">
              <c16:uniqueId val="{00000016-9258-4548-AC13-47BF77499C64}"/>
            </c:ext>
          </c:extLst>
        </c:ser>
        <c:ser>
          <c:idx val="5"/>
          <c:order val="5"/>
          <c:tx>
            <c:v>metric_5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8.3857442348009917E-3"/>
                  <c:y val="0"/>
                </c:manualLayout>
              </c:layout>
              <c:tx>
                <c:rich>
                  <a:bodyPr/>
                  <a:lstStyle/>
                  <a:p>
                    <a:fld id="{C69CC869-447D-41AF-86BC-5A32950D48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5-DEBE-4A04-B434-9EBDA90B6A17}"/>
                </c:ext>
              </c:extLst>
            </c:dLbl>
            <c:dLbl>
              <c:idx val="1"/>
              <c:layout>
                <c:manualLayout>
                  <c:x val="-8.3857442348009917E-3"/>
                  <c:y val="0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46-DEBE-4A04-B434-9EBDA90B6A17}"/>
                </c:ext>
              </c:extLst>
            </c:dLbl>
            <c:dLbl>
              <c:idx val="2"/>
              <c:layout>
                <c:manualLayout>
                  <c:x val="-8.385744234800839E-3"/>
                  <c:y val="0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47-DEBE-4A04-B434-9EBDA90B6A17}"/>
                </c:ext>
              </c:extLst>
            </c:dLbl>
            <c:dLbl>
              <c:idx val="3"/>
              <c:layout>
                <c:manualLayout>
                  <c:x val="-8.385744234800839E-3"/>
                  <c:y val="0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48-DEBE-4A04-B434-9EBDA90B6A17}"/>
                </c:ext>
              </c:extLst>
            </c:dLbl>
            <c:dLbl>
              <c:idx val="4"/>
              <c:layout>
                <c:manualLayout>
                  <c:x val="-8.385744234800839E-3"/>
                  <c:y val="0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49-DEBE-4A04-B434-9EBDA90B6A17}"/>
                </c:ext>
              </c:extLst>
            </c:dLbl>
            <c:dLbl>
              <c:idx val="5"/>
              <c:layout>
                <c:manualLayout>
                  <c:x val="-8.385744234800839E-3"/>
                  <c:y val="0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4A-DEBE-4A04-B434-9EBDA90B6A17}"/>
                </c:ext>
              </c:extLst>
            </c:dLbl>
            <c:dLbl>
              <c:idx val="6"/>
              <c:layout>
                <c:manualLayout>
                  <c:x val="-8.385744234800839E-3"/>
                  <c:y val="0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4B-DEBE-4A04-B434-9EBDA90B6A17}"/>
                </c:ext>
              </c:extLst>
            </c:dLbl>
            <c:dLbl>
              <c:idx val="7"/>
              <c:layout>
                <c:manualLayout>
                  <c:x val="-8.385744234800839E-3"/>
                  <c:y val="0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4C-DEBE-4A04-B434-9EBDA90B6A17}"/>
                </c:ext>
              </c:extLst>
            </c:dLbl>
            <c:dLbl>
              <c:idx val="8"/>
              <c:layout>
                <c:manualLayout>
                  <c:x val="-8.3857442348009917E-3"/>
                  <c:y val="0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4D-DEBE-4A04-B434-9EBDA90B6A17}"/>
                </c:ext>
              </c:extLst>
            </c:dLbl>
            <c:dLbl>
              <c:idx val="9"/>
              <c:layout>
                <c:manualLayout>
                  <c:x val="-8.385744234800839E-3"/>
                  <c:y val="0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4E-DEBE-4A04-B434-9EBDA90B6A17}"/>
                </c:ext>
              </c:extLst>
            </c:dLbl>
            <c:dLbl>
              <c:idx val="10"/>
              <c:layout>
                <c:manualLayout>
                  <c:x val="-8.385744234800839E-3"/>
                  <c:y val="0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4F-DEBE-4A04-B434-9EBDA90B6A17}"/>
                </c:ext>
              </c:extLst>
            </c:dLbl>
            <c:dLbl>
              <c:idx val="11"/>
              <c:layout>
                <c:manualLayout>
                  <c:x val="-8.385744234800839E-3"/>
                  <c:y val="0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50-DEBE-4A04-B434-9EBDA90B6A17}"/>
                </c:ext>
              </c:extLst>
            </c:dLbl>
            <c:dLbl>
              <c:idx val="12"/>
              <c:layout>
                <c:manualLayout>
                  <c:x val="-8.385744234800839E-3"/>
                  <c:y val="0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51-DEBE-4A04-B434-9EBDA90B6A17}"/>
                </c:ext>
              </c:extLst>
            </c:dLbl>
            <c:dLbl>
              <c:idx val="13"/>
              <c:layout>
                <c:manualLayout>
                  <c:x val="-8.3857442348009917E-3"/>
                  <c:y val="0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52-DEBE-4A04-B434-9EBDA90B6A17}"/>
                </c:ext>
              </c:extLst>
            </c:dLbl>
            <c:dLbl>
              <c:idx val="14"/>
              <c:layout>
                <c:manualLayout>
                  <c:x val="-8.385744234800839E-3"/>
                  <c:y val="0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53-DEBE-4A04-B434-9EBDA90B6A17}"/>
                </c:ext>
              </c:extLst>
            </c:dLbl>
            <c:dLbl>
              <c:idx val="15"/>
              <c:layout>
                <c:manualLayout>
                  <c:x val="-8.385744234800839E-3"/>
                  <c:y val="0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54-DEBE-4A04-B434-9EBDA90B6A17}"/>
                </c:ext>
              </c:extLst>
            </c:dLbl>
            <c:dLbl>
              <c:idx val="16"/>
              <c:layout>
                <c:manualLayout>
                  <c:x val="-8.385744234800839E-3"/>
                  <c:y val="0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55-DEBE-4A04-B434-9EBDA90B6A17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F287-49C6-81C9-0289293934D7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F287-49C6-81C9-0289293934D7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F287-49C6-81C9-0289293934D7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F287-49C6-81C9-0289293934D7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F287-49C6-81C9-0289293934D7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F287-49C6-81C9-0289293934D7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F287-49C6-81C9-0289293934D7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F287-49C6-81C9-0289293934D7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F287-49C6-81C9-0289293934D7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F287-49C6-81C9-0289293934D7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F287-49C6-81C9-0289293934D7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F287-49C6-81C9-0289293934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errBars>
            <c:errDir val="x"/>
            <c:errBarType val="minus"/>
            <c:errValType val="cust"/>
            <c:noEndCap val="1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[0]!_11_metric_5</c:f>
                <c:numCache>
                  <c:formatCode>General</c:formatCode>
                  <c:ptCount val="29"/>
                  <c:pt idx="0">
                    <c:v>8.900000000000001E-2</c:v>
                  </c:pt>
                  <c:pt idx="1">
                    <c:v>4.5999999999999999E-2</c:v>
                  </c:pt>
                  <c:pt idx="2">
                    <c:v>6.8000000000000005E-2</c:v>
                  </c:pt>
                  <c:pt idx="3">
                    <c:v>5.4000000000000006E-2</c:v>
                  </c:pt>
                  <c:pt idx="4">
                    <c:v>3.7000000000000005E-2</c:v>
                  </c:pt>
                  <c:pt idx="5">
                    <c:v>0.05</c:v>
                  </c:pt>
                  <c:pt idx="6">
                    <c:v>6.0999999999999999E-2</c:v>
                  </c:pt>
                  <c:pt idx="7">
                    <c:v>2.1000000000000001E-2</c:v>
                  </c:pt>
                  <c:pt idx="8">
                    <c:v>0.03</c:v>
                  </c:pt>
                  <c:pt idx="9">
                    <c:v>5.5E-2</c:v>
                  </c:pt>
                  <c:pt idx="10">
                    <c:v>5.9000000000000004E-2</c:v>
                  </c:pt>
                  <c:pt idx="11">
                    <c:v>5.2999999999999999E-2</c:v>
                  </c:pt>
                  <c:pt idx="12">
                    <c:v>3.3000000000000002E-2</c:v>
                  </c:pt>
                  <c:pt idx="13">
                    <c:v>0.08</c:v>
                  </c:pt>
                  <c:pt idx="14">
                    <c:v>4.8000000000000001E-2</c:v>
                  </c:pt>
                  <c:pt idx="15">
                    <c:v>3.6000000000000004E-2</c:v>
                  </c:pt>
                  <c:pt idx="16">
                    <c:v>0.42</c:v>
                  </c:pt>
                  <c:pt idx="17">
                    <c:v>1.9E-2</c:v>
                  </c:pt>
                  <c:pt idx="18">
                    <c:v>7.0999999999999994E-2</c:v>
                  </c:pt>
                  <c:pt idx="19">
                    <c:v>8.6999999999999994E-2</c:v>
                  </c:pt>
                  <c:pt idx="20">
                    <c:v>7.0000000000000007E-2</c:v>
                  </c:pt>
                  <c:pt idx="21">
                    <c:v>4.2000000000000003E-2</c:v>
                  </c:pt>
                  <c:pt idx="22">
                    <c:v>5.2999999999999999E-2</c:v>
                  </c:pt>
                  <c:pt idx="23">
                    <c:v>5.2000000000000005E-2</c:v>
                  </c:pt>
                  <c:pt idx="24">
                    <c:v>4.4000000000000004E-2</c:v>
                  </c:pt>
                  <c:pt idx="25">
                    <c:v>5.4000000000000006E-2</c:v>
                  </c:pt>
                  <c:pt idx="26">
                    <c:v>6.3E-2</c:v>
                  </c:pt>
                  <c:pt idx="27">
                    <c:v>4.8000000000000001E-2</c:v>
                  </c:pt>
                  <c:pt idx="28">
                    <c:v>2.2000000000000002E-2</c:v>
                  </c:pt>
                </c:numCache>
              </c:numRef>
            </c:minus>
            <c:spPr>
              <a:noFill/>
              <a:ln w="12700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xVal>
            <c:numRef>
              <c:f>[0]!_17_metric5_xpos</c:f>
              <c:numCache>
                <c:formatCode>General</c:formatCode>
                <c:ptCount val="29"/>
                <c:pt idx="0">
                  <c:v>8.0890000000000004</c:v>
                </c:pt>
                <c:pt idx="1">
                  <c:v>8.0459999999999994</c:v>
                </c:pt>
                <c:pt idx="2">
                  <c:v>8.0679999999999996</c:v>
                </c:pt>
                <c:pt idx="3">
                  <c:v>8.0540000000000003</c:v>
                </c:pt>
                <c:pt idx="4">
                  <c:v>8.0370000000000008</c:v>
                </c:pt>
                <c:pt idx="5">
                  <c:v>8.0500000000000007</c:v>
                </c:pt>
                <c:pt idx="6">
                  <c:v>8.0609999999999999</c:v>
                </c:pt>
                <c:pt idx="7">
                  <c:v>8.0210000000000008</c:v>
                </c:pt>
                <c:pt idx="8">
                  <c:v>8.0299999999999994</c:v>
                </c:pt>
                <c:pt idx="9">
                  <c:v>8.0549999999999997</c:v>
                </c:pt>
                <c:pt idx="10">
                  <c:v>8.0589999999999993</c:v>
                </c:pt>
                <c:pt idx="11">
                  <c:v>8.0530000000000008</c:v>
                </c:pt>
                <c:pt idx="12">
                  <c:v>8.0329999999999995</c:v>
                </c:pt>
                <c:pt idx="13">
                  <c:v>8.08</c:v>
                </c:pt>
                <c:pt idx="14">
                  <c:v>8.048</c:v>
                </c:pt>
                <c:pt idx="15">
                  <c:v>8.0359999999999996</c:v>
                </c:pt>
                <c:pt idx="16">
                  <c:v>8.42</c:v>
                </c:pt>
                <c:pt idx="17">
                  <c:v>8.0190000000000001</c:v>
                </c:pt>
                <c:pt idx="18">
                  <c:v>8.0709999999999997</c:v>
                </c:pt>
                <c:pt idx="19">
                  <c:v>8.0869999999999997</c:v>
                </c:pt>
                <c:pt idx="20">
                  <c:v>8.07</c:v>
                </c:pt>
                <c:pt idx="21">
                  <c:v>8.0419999999999998</c:v>
                </c:pt>
                <c:pt idx="22">
                  <c:v>8.0530000000000008</c:v>
                </c:pt>
                <c:pt idx="23">
                  <c:v>8.0519999999999996</c:v>
                </c:pt>
                <c:pt idx="24">
                  <c:v>8.0440000000000005</c:v>
                </c:pt>
                <c:pt idx="25">
                  <c:v>8.0540000000000003</c:v>
                </c:pt>
                <c:pt idx="26">
                  <c:v>8.0630000000000006</c:v>
                </c:pt>
                <c:pt idx="27">
                  <c:v>8.048</c:v>
                </c:pt>
                <c:pt idx="28">
                  <c:v>8.0220000000000002</c:v>
                </c:pt>
              </c:numCache>
            </c:numRef>
          </c:xVal>
          <c:yVal>
            <c:numRef>
              <c:f>[0]!_12_y_position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[0]!_25_metric5_labels</c15:f>
                <c15:dlblRangeCache>
                  <c:ptCount val="1"/>
                </c15:dlblRangeCache>
              </c15:datalabelsRange>
            </c:ext>
            <c:ext xmlns:c16="http://schemas.microsoft.com/office/drawing/2014/chart" uri="{C3380CC4-5D6E-409C-BE32-E72D297353CC}">
              <c16:uniqueId val="{00000017-9258-4548-AC13-47BF77499C64}"/>
            </c:ext>
          </c:extLst>
        </c:ser>
        <c:ser>
          <c:idx val="6"/>
          <c:order val="6"/>
          <c:tx>
            <c:v>gridlines</c:v>
          </c:tx>
          <c:spPr>
            <a:ln w="19050">
              <a:noFill/>
            </a:ln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ln>
                <a:solidFill>
                  <a:schemeClr val="accent3">
                    <a:lumMod val="60000"/>
                    <a:lumOff val="40000"/>
                  </a:schemeClr>
                </a:solidFill>
              </a:ln>
            </c:spPr>
          </c:errBars>
          <c:xVal>
            <c:numRef>
              <c:f>[0]!_26_gridlines_x_pos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xVal>
          <c:yVal>
            <c:numRef>
              <c:f>[0]!_27_gridlines_y_pos</c:f>
              <c:numCache>
                <c:formatCode>General</c:formatCode>
                <c:ptCount val="4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05-422F-8CFB-D737341B01DA}"/>
            </c:ext>
          </c:extLst>
        </c:ser>
        <c:ser>
          <c:idx val="7"/>
          <c:order val="7"/>
          <c:tx>
            <c:strRef>
              <c:f>example!$V$62</c:f>
              <c:strCache>
                <c:ptCount val="1"/>
                <c:pt idx="0">
                  <c:v>highlight country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errBars>
            <c:errDir val="x"/>
            <c:errBarType val="both"/>
            <c:errValType val="stdErr"/>
            <c:noEndCap val="1"/>
            <c:spPr>
              <a:ln w="190500">
                <a:solidFill>
                  <a:srgbClr val="FFC000">
                    <a:alpha val="20000"/>
                  </a:srgbClr>
                </a:solidFill>
              </a:ln>
            </c:spPr>
          </c:errBars>
          <c:xVal>
            <c:numRef>
              <c:f>example!$V$64:$V$65</c:f>
              <c:numCache>
                <c:formatCode>General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xVal>
          <c:yVal>
            <c:numRef>
              <c:f>example!$W$64:$W$65</c:f>
              <c:numCache>
                <c:formatCode>General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05-422F-8CFB-D737341B01DA}"/>
            </c:ext>
          </c:extLst>
        </c:ser>
        <c:ser>
          <c:idx val="8"/>
          <c:order val="8"/>
          <c:tx>
            <c:strRef>
              <c:f>example!$M$61</c:f>
              <c:strCache>
                <c:ptCount val="1"/>
                <c:pt idx="0">
                  <c:v>metric labels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49A9A7B1-4048-459D-855C-BB41BFF3CA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A77B-46F0-AB85-9FF14B16764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722C630-5C3A-4CEE-8B48-DDB398BE6D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77B-46F0-AB85-9FF14B16764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4437BEF-17BC-4A72-9487-BD62BF51ED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77B-46F0-AB85-9FF14B16764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9CDE5BE-8877-416E-8477-81B2029F1E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77B-46F0-AB85-9FF14B16764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558A5DC-E0D8-4153-8383-7D7541E507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77B-46F0-AB85-9FF14B16764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vertOverflow="overflow" horzOverflow="overflow" wrap="none" lIns="38100" tIns="19050" rIns="38100" bIns="19050" numCol="1" spcCol="0" anchor="ctr">
                <a:spAutoFit/>
              </a:bodyPr>
              <a:lstStyle/>
              <a:p>
                <a:pPr>
                  <a:defRPr sz="900"/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DataLabelsRange val="1"/>
                <c15:showLeaderLines val="1"/>
              </c:ext>
            </c:extLst>
          </c:dLbls>
          <c:xVal>
            <c:numRef>
              <c:f>[0]!_29_metriclabel_x_pos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xVal>
          <c:yVal>
            <c:numRef>
              <c:f>[0]!_30_metriclabel_y_pos</c:f>
              <c:numCache>
                <c:formatCode>General</c:formatCode>
                <c:ptCount val="5"/>
                <c:pt idx="0">
                  <c:v>-0.7</c:v>
                </c:pt>
                <c:pt idx="1">
                  <c:v>-0.7</c:v>
                </c:pt>
                <c:pt idx="2">
                  <c:v>-0.7</c:v>
                </c:pt>
                <c:pt idx="3">
                  <c:v>-0.7</c:v>
                </c:pt>
                <c:pt idx="4">
                  <c:v>-0.7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[0]!_31_metric_labels</c15:f>
                <c15:dlblRangeCache>
                  <c:ptCount val="5"/>
                  <c:pt idx="0">
                    <c:v>Prison
population</c:v>
                  </c:pt>
                  <c:pt idx="1">
                    <c:v>Population
per 100,000</c:v>
                  </c:pt>
                  <c:pt idx="2">
                    <c:v>Jail occupancy
level %</c:v>
                  </c:pt>
                  <c:pt idx="3">
                    <c:v>Un-sentenced 
prisoners %</c:v>
                  </c:pt>
                  <c:pt idx="4">
                    <c:v>Women
prisoners 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A77B-46F0-AB85-9FF14B167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0057887"/>
        <c:axId val="1260056223"/>
      </c:scatterChart>
      <c:valAx>
        <c:axId val="1260057887"/>
        <c:scaling>
          <c:orientation val="minMax"/>
          <c:min val="0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vert="horz"/>
          <a:lstStyle/>
          <a:p>
            <a:pPr>
              <a:defRPr sz="100">
                <a:solidFill>
                  <a:schemeClr val="bg1"/>
                </a:solidFill>
              </a:defRPr>
            </a:pPr>
            <a:endParaRPr lang="en-US"/>
          </a:p>
        </c:txPr>
        <c:crossAx val="1260056223"/>
        <c:crosses val="autoZero"/>
        <c:crossBetween val="midCat"/>
        <c:majorUnit val="1"/>
      </c:valAx>
      <c:valAx>
        <c:axId val="1260056223"/>
        <c:scaling>
          <c:orientation val="maxMin"/>
          <c:max val="30"/>
          <c:min val="-0.70000000000000007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3">
                <a:lumMod val="60000"/>
                <a:lumOff val="40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 sz="100">
                <a:solidFill>
                  <a:schemeClr val="bg1"/>
                </a:solidFill>
              </a:defRPr>
            </a:pPr>
            <a:endParaRPr lang="en-US"/>
          </a:p>
        </c:txPr>
        <c:crossAx val="1260057887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trlProps/ctrlProp1.xml><?xml version="1.0" encoding="utf-8"?>
<formControlPr xmlns="http://schemas.microsoft.com/office/spreadsheetml/2009/9/main" objectType="List" dx="26" fmlaLink="$W$61" fmlaRange="_28_highlight_country" sel="1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hyperlink" Target="http://news.bbc.co.uk/2/shared/spl/hi/uk/06/prisons/html/nn2page1.stm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320041</xdr:colOff>
      <xdr:row>8</xdr:row>
      <xdr:rowOff>30479</xdr:rowOff>
    </xdr:from>
    <xdr:ext cx="2125979" cy="328167"/>
    <xdr:sp macro="" textlink="">
      <xdr:nvSpPr>
        <xdr:cNvPr id="2" name="CuadroText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18161" y="1066799"/>
          <a:ext cx="2125979" cy="3281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PE" sz="800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http://news.bbc.co.uk/2/shared/spl/hi/uk/06/prisons/html/nn2page1.stm</a:t>
          </a:r>
        </a:p>
      </xdr:txBody>
    </xdr:sp>
    <xdr:clientData/>
  </xdr:oneCellAnchor>
  <xdr:twoCellAnchor editAs="oneCell">
    <xdr:from>
      <xdr:col>31</xdr:col>
      <xdr:colOff>350520</xdr:colOff>
      <xdr:row>0</xdr:row>
      <xdr:rowOff>0</xdr:rowOff>
    </xdr:from>
    <xdr:to>
      <xdr:col>39</xdr:col>
      <xdr:colOff>99060</xdr:colOff>
      <xdr:row>5</xdr:row>
      <xdr:rowOff>60960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metric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tric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898880" y="0"/>
              <a:ext cx="4625340" cy="7086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28</xdr:col>
      <xdr:colOff>121920</xdr:colOff>
      <xdr:row>0</xdr:row>
      <xdr:rowOff>0</xdr:rowOff>
    </xdr:from>
    <xdr:to>
      <xdr:col>31</xdr:col>
      <xdr:colOff>406980</xdr:colOff>
      <xdr:row>5</xdr:row>
      <xdr:rowOff>35329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continent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ntinent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45340" y="0"/>
              <a:ext cx="1710000" cy="68302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28</xdr:col>
      <xdr:colOff>175260</xdr:colOff>
      <xdr:row>5</xdr:row>
      <xdr:rowOff>45720</xdr:rowOff>
    </xdr:from>
    <xdr:to>
      <xdr:col>38</xdr:col>
      <xdr:colOff>541020</xdr:colOff>
      <xdr:row>46</xdr:row>
      <xdr:rowOff>114300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263118</xdr:colOff>
      <xdr:row>11</xdr:row>
      <xdr:rowOff>35044</xdr:rowOff>
    </xdr:from>
    <xdr:to>
      <xdr:col>10</xdr:col>
      <xdr:colOff>199146</xdr:colOff>
      <xdr:row>13</xdr:row>
      <xdr:rowOff>21498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18558095">
          <a:off x="4661315" y="1473767"/>
          <a:ext cx="245534" cy="217968"/>
        </a:xfrm>
        <a:prstGeom prst="down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oneCellAnchor>
    <xdr:from>
      <xdr:col>10</xdr:col>
      <xdr:colOff>11854</xdr:colOff>
      <xdr:row>9</xdr:row>
      <xdr:rowOff>68580</xdr:rowOff>
    </xdr:from>
    <xdr:ext cx="1230401" cy="248851"/>
    <xdr:sp macro="" textlink="">
      <xdr:nvSpPr>
        <xdr:cNvPr id="9" name="TextBox 2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705774" y="1234440"/>
          <a:ext cx="123040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419" sz="1000" i="1">
              <a:solidFill>
                <a:schemeClr val="accent2"/>
              </a:solidFill>
            </a:rPr>
            <a:t>"backbone</a:t>
          </a:r>
          <a:r>
            <a:rPr lang="es-419" sz="1000" i="1" baseline="0">
              <a:solidFill>
                <a:schemeClr val="accent2"/>
              </a:solidFill>
            </a:rPr>
            <a:t> formula"</a:t>
          </a:r>
          <a:endParaRPr lang="es-419" sz="1000" i="1">
            <a:solidFill>
              <a:schemeClr val="accent2"/>
            </a:solidFill>
          </a:endParaRPr>
        </a:p>
      </xdr:txBody>
    </xdr:sp>
    <xdr:clientData/>
  </xdr:oneCellAnchor>
  <xdr:twoCellAnchor editAs="oneCell">
    <xdr:from>
      <xdr:col>39</xdr:col>
      <xdr:colOff>114300</xdr:colOff>
      <xdr:row>11</xdr:row>
      <xdr:rowOff>60960</xdr:rowOff>
    </xdr:from>
    <xdr:to>
      <xdr:col>42</xdr:col>
      <xdr:colOff>41220</xdr:colOff>
      <xdr:row>15</xdr:row>
      <xdr:rowOff>83820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sort order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ort orde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539460" y="1485900"/>
              <a:ext cx="1710000" cy="5410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39</xdr:col>
      <xdr:colOff>73080</xdr:colOff>
      <xdr:row>0</xdr:row>
      <xdr:rowOff>0</xdr:rowOff>
    </xdr:from>
    <xdr:to>
      <xdr:col>42</xdr:col>
      <xdr:colOff>404</xdr:colOff>
      <xdr:row>10</xdr:row>
      <xdr:rowOff>114300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sort_by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ort_b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498240" y="0"/>
              <a:ext cx="1710000" cy="1409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oneCellAnchor>
    <xdr:from>
      <xdr:col>1</xdr:col>
      <xdr:colOff>406293</xdr:colOff>
      <xdr:row>3</xdr:row>
      <xdr:rowOff>35560</xdr:rowOff>
    </xdr:from>
    <xdr:ext cx="1590148" cy="505267"/>
    <xdr:sp macro="" textlink="">
      <xdr:nvSpPr>
        <xdr:cNvPr id="10" name="TextBox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604413" y="424180"/>
          <a:ext cx="1590148" cy="5052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800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the data</a:t>
          </a:r>
        </a:p>
      </xdr:txBody>
    </xdr:sp>
    <xdr:clientData/>
  </xdr:oneCellAnchor>
  <xdr:twoCellAnchor>
    <xdr:from>
      <xdr:col>0</xdr:col>
      <xdr:colOff>-11219763</xdr:colOff>
      <xdr:row>95</xdr:row>
      <xdr:rowOff>35517</xdr:rowOff>
    </xdr:from>
    <xdr:to>
      <xdr:col>0</xdr:col>
      <xdr:colOff>-8860950</xdr:colOff>
      <xdr:row>97</xdr:row>
      <xdr:rowOff>47573</xdr:rowOff>
    </xdr:to>
    <xdr:sp macro="" textlink="">
      <xdr:nvSpPr>
        <xdr:cNvPr id="11" name="Left Brace 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 rot="5400000">
          <a:off x="-10175924" y="11297978"/>
          <a:ext cx="271136" cy="2358813"/>
        </a:xfrm>
        <a:prstGeom prst="leftBrace">
          <a:avLst>
            <a:gd name="adj1" fmla="val 73039"/>
            <a:gd name="adj2" fmla="val 50000"/>
          </a:avLst>
        </a:prstGeom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152400</xdr:colOff>
      <xdr:row>0</xdr:row>
      <xdr:rowOff>15240</xdr:rowOff>
    </xdr:from>
    <xdr:ext cx="942871" cy="387286"/>
    <xdr:sp macro="" textlink="">
      <xdr:nvSpPr>
        <xdr:cNvPr id="12" name="TextBox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52400" y="15240"/>
          <a:ext cx="942871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Steps:</a:t>
          </a:r>
        </a:p>
      </xdr:txBody>
    </xdr:sp>
    <xdr:clientData/>
  </xdr:oneCellAnchor>
  <xdr:twoCellAnchor>
    <xdr:from>
      <xdr:col>2</xdr:col>
      <xdr:colOff>234951</xdr:colOff>
      <xdr:row>0</xdr:row>
      <xdr:rowOff>60960</xdr:rowOff>
    </xdr:from>
    <xdr:to>
      <xdr:col>3</xdr:col>
      <xdr:colOff>30269</xdr:colOff>
      <xdr:row>3</xdr:row>
      <xdr:rowOff>125730</xdr:rowOff>
    </xdr:to>
    <xdr:sp macro="" textlink="">
      <xdr:nvSpPr>
        <xdr:cNvPr id="13" name="Oval 7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042671" y="60960"/>
          <a:ext cx="404918" cy="45339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1</xdr:col>
      <xdr:colOff>30480</xdr:colOff>
      <xdr:row>6</xdr:row>
      <xdr:rowOff>91440</xdr:rowOff>
    </xdr:from>
    <xdr:to>
      <xdr:col>5</xdr:col>
      <xdr:colOff>0</xdr:colOff>
      <xdr:row>8</xdr:row>
      <xdr:rowOff>103496</xdr:rowOff>
    </xdr:to>
    <xdr:sp macro="" textlink="">
      <xdr:nvSpPr>
        <xdr:cNvPr id="14" name="Left Brace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 rot="5400000">
          <a:off x="1296992" y="-199712"/>
          <a:ext cx="271136" cy="2407920"/>
        </a:xfrm>
        <a:prstGeom prst="leftBrace">
          <a:avLst>
            <a:gd name="adj1" fmla="val 73039"/>
            <a:gd name="adj2" fmla="val 50000"/>
          </a:avLst>
        </a:prstGeom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274320</xdr:colOff>
      <xdr:row>7</xdr:row>
      <xdr:rowOff>60960</xdr:rowOff>
    </xdr:from>
    <xdr:to>
      <xdr:col>28</xdr:col>
      <xdr:colOff>22860</xdr:colOff>
      <xdr:row>9</xdr:row>
      <xdr:rowOff>73016</xdr:rowOff>
    </xdr:to>
    <xdr:sp macro="" textlink="">
      <xdr:nvSpPr>
        <xdr:cNvPr id="15" name="Left Brace 2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 rot="5400000">
          <a:off x="8280722" y="-2626682"/>
          <a:ext cx="271136" cy="7459980"/>
        </a:xfrm>
        <a:prstGeom prst="leftBrace">
          <a:avLst>
            <a:gd name="adj1" fmla="val 73039"/>
            <a:gd name="adj2" fmla="val 50000"/>
          </a:avLst>
        </a:prstGeom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14</xdr:col>
      <xdr:colOff>335280</xdr:colOff>
      <xdr:row>4</xdr:row>
      <xdr:rowOff>7620</xdr:rowOff>
    </xdr:from>
    <xdr:ext cx="3535680" cy="505267"/>
    <xdr:sp macro="" textlink="">
      <xdr:nvSpPr>
        <xdr:cNvPr id="16" name="TextBox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6697980" y="525780"/>
          <a:ext cx="3535680" cy="5052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800" b="1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# dynamic arrays #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190500</xdr:colOff>
          <xdr:row>29</xdr:row>
          <xdr:rowOff>15240</xdr:rowOff>
        </xdr:from>
        <xdr:to>
          <xdr:col>41</xdr:col>
          <xdr:colOff>22860</xdr:colOff>
          <xdr:row>39</xdr:row>
          <xdr:rowOff>83820</xdr:rowOff>
        </xdr:to>
        <xdr:sp macro="" textlink="">
          <xdr:nvSpPr>
            <xdr:cNvPr id="1025" name="List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39</xdr:col>
      <xdr:colOff>99060</xdr:colOff>
      <xdr:row>26</xdr:row>
      <xdr:rowOff>114300</xdr:rowOff>
    </xdr:from>
    <xdr:ext cx="1154034" cy="239809"/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18524220" y="3482340"/>
          <a:ext cx="1154034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000">
              <a:latin typeface="Arial" panose="020B0604020202020204" pitchFamily="34" charset="0"/>
              <a:cs typeface="Arial" panose="020B0604020202020204" pitchFamily="34" charset="0"/>
            </a:rPr>
            <a:t>highlight country:</a:t>
          </a:r>
        </a:p>
      </xdr:txBody>
    </xdr:sp>
    <xdr:clientData/>
  </xdr:oneCellAnchor>
  <xdr:twoCellAnchor editAs="oneCell">
    <xdr:from>
      <xdr:col>39</xdr:col>
      <xdr:colOff>99060</xdr:colOff>
      <xdr:row>16</xdr:row>
      <xdr:rowOff>7620</xdr:rowOff>
    </xdr:from>
    <xdr:to>
      <xdr:col>42</xdr:col>
      <xdr:colOff>38100</xdr:colOff>
      <xdr:row>26</xdr:row>
      <xdr:rowOff>114300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8" name="Show labels of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how labels of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524220" y="2080260"/>
              <a:ext cx="1722120" cy="14020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20</xdr:col>
      <xdr:colOff>137162</xdr:colOff>
      <xdr:row>58</xdr:row>
      <xdr:rowOff>99064</xdr:rowOff>
    </xdr:from>
    <xdr:to>
      <xdr:col>23</xdr:col>
      <xdr:colOff>152399</xdr:colOff>
      <xdr:row>59</xdr:row>
      <xdr:rowOff>106683</xdr:rowOff>
    </xdr:to>
    <xdr:sp macro="" textlink="">
      <xdr:nvSpPr>
        <xdr:cNvPr id="20" name="Left Brace 15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 rot="5400000">
          <a:off x="9525001" y="7056125"/>
          <a:ext cx="137159" cy="1249677"/>
        </a:xfrm>
        <a:prstGeom prst="leftBrace">
          <a:avLst>
            <a:gd name="adj1" fmla="val 73039"/>
            <a:gd name="adj2" fmla="val 50000"/>
          </a:avLst>
        </a:prstGeom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167640</xdr:colOff>
      <xdr:row>9</xdr:row>
      <xdr:rowOff>2</xdr:rowOff>
    </xdr:from>
    <xdr:to>
      <xdr:col>9</xdr:col>
      <xdr:colOff>60959</xdr:colOff>
      <xdr:row>11</xdr:row>
      <xdr:rowOff>15244</xdr:rowOff>
    </xdr:to>
    <xdr:sp macro="" textlink="">
      <xdr:nvSpPr>
        <xdr:cNvPr id="22" name="Left Brace 15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 rot="5400000">
          <a:off x="3501389" y="468633"/>
          <a:ext cx="274322" cy="1668779"/>
        </a:xfrm>
        <a:prstGeom prst="leftBrace">
          <a:avLst>
            <a:gd name="adj1" fmla="val 146527"/>
            <a:gd name="adj2" fmla="val 50000"/>
          </a:avLst>
        </a:prstGeom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601980</xdr:colOff>
      <xdr:row>5</xdr:row>
      <xdr:rowOff>0</xdr:rowOff>
    </xdr:from>
    <xdr:to>
      <xdr:col>8</xdr:col>
      <xdr:colOff>63288</xdr:colOff>
      <xdr:row>8</xdr:row>
      <xdr:rowOff>71120</xdr:rowOff>
    </xdr:to>
    <xdr:sp macro="" textlink="">
      <xdr:nvSpPr>
        <xdr:cNvPr id="23" name="Oval 5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467100" y="647700"/>
          <a:ext cx="398568" cy="4597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7</xdr:col>
      <xdr:colOff>82550</xdr:colOff>
      <xdr:row>45</xdr:row>
      <xdr:rowOff>106680</xdr:rowOff>
    </xdr:from>
    <xdr:to>
      <xdr:col>8</xdr:col>
      <xdr:colOff>397298</xdr:colOff>
      <xdr:row>49</xdr:row>
      <xdr:rowOff>41910</xdr:rowOff>
    </xdr:to>
    <xdr:sp macro="" textlink="">
      <xdr:nvSpPr>
        <xdr:cNvPr id="24" name="Oval 6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801110" y="5935980"/>
          <a:ext cx="398568" cy="45339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15</xdr:col>
      <xdr:colOff>22013</xdr:colOff>
      <xdr:row>54</xdr:row>
      <xdr:rowOff>0</xdr:rowOff>
    </xdr:from>
    <xdr:to>
      <xdr:col>16</xdr:col>
      <xdr:colOff>5926</xdr:colOff>
      <xdr:row>57</xdr:row>
      <xdr:rowOff>60960</xdr:rowOff>
    </xdr:to>
    <xdr:sp macro="" textlink="">
      <xdr:nvSpPr>
        <xdr:cNvPr id="25" name="Oval 7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6796193" y="6995160"/>
          <a:ext cx="395393" cy="44958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5</a:t>
          </a:r>
        </a:p>
      </xdr:txBody>
    </xdr:sp>
    <xdr:clientData/>
  </xdr:twoCellAnchor>
  <xdr:twoCellAnchor>
    <xdr:from>
      <xdr:col>27</xdr:col>
      <xdr:colOff>120651</xdr:colOff>
      <xdr:row>3</xdr:row>
      <xdr:rowOff>45720</xdr:rowOff>
    </xdr:from>
    <xdr:to>
      <xdr:col>28</xdr:col>
      <xdr:colOff>107740</xdr:colOff>
      <xdr:row>6</xdr:row>
      <xdr:rowOff>116840</xdr:rowOff>
    </xdr:to>
    <xdr:sp macro="" textlink="">
      <xdr:nvSpPr>
        <xdr:cNvPr id="26" name="Oval 8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1832591" y="434340"/>
          <a:ext cx="398569" cy="4597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6</a:t>
          </a:r>
        </a:p>
      </xdr:txBody>
    </xdr:sp>
    <xdr:clientData/>
  </xdr:twoCellAnchor>
  <xdr:twoCellAnchor>
    <xdr:from>
      <xdr:col>41</xdr:col>
      <xdr:colOff>80434</xdr:colOff>
      <xdr:row>27</xdr:row>
      <xdr:rowOff>15240</xdr:rowOff>
    </xdr:from>
    <xdr:to>
      <xdr:col>41</xdr:col>
      <xdr:colOff>480060</xdr:colOff>
      <xdr:row>30</xdr:row>
      <xdr:rowOff>86360</xdr:rowOff>
    </xdr:to>
    <xdr:sp macro="" textlink="">
      <xdr:nvSpPr>
        <xdr:cNvPr id="27" name="Oval 9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9724794" y="3512820"/>
          <a:ext cx="399626" cy="4597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7</a:t>
          </a:r>
        </a:p>
      </xdr:txBody>
    </xdr:sp>
    <xdr:clientData/>
  </xdr:twoCellAnchor>
  <xdr:twoCellAnchor>
    <xdr:from>
      <xdr:col>18</xdr:col>
      <xdr:colOff>211243</xdr:colOff>
      <xdr:row>1</xdr:row>
      <xdr:rowOff>30480</xdr:rowOff>
    </xdr:from>
    <xdr:to>
      <xdr:col>19</xdr:col>
      <xdr:colOff>199390</xdr:colOff>
      <xdr:row>4</xdr:row>
      <xdr:rowOff>95250</xdr:rowOff>
    </xdr:to>
    <xdr:sp macro="" textlink="">
      <xdr:nvSpPr>
        <xdr:cNvPr id="28" name="Oval 10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219863" y="160020"/>
          <a:ext cx="399627" cy="45339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21</xdr:col>
      <xdr:colOff>151129</xdr:colOff>
      <xdr:row>54</xdr:row>
      <xdr:rowOff>106680</xdr:rowOff>
    </xdr:from>
    <xdr:to>
      <xdr:col>22</xdr:col>
      <xdr:colOff>139275</xdr:colOff>
      <xdr:row>58</xdr:row>
      <xdr:rowOff>48260</xdr:rowOff>
    </xdr:to>
    <xdr:sp macro="" textlink="">
      <xdr:nvSpPr>
        <xdr:cNvPr id="29" name="Oval 1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9394189" y="7101840"/>
          <a:ext cx="399626" cy="4597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8</a:t>
          </a:r>
        </a:p>
      </xdr:txBody>
    </xdr:sp>
    <xdr:clientData/>
  </xdr:twoCellAnchor>
  <xdr:twoCellAnchor>
    <xdr:from>
      <xdr:col>5</xdr:col>
      <xdr:colOff>114300</xdr:colOff>
      <xdr:row>10</xdr:row>
      <xdr:rowOff>15240</xdr:rowOff>
    </xdr:from>
    <xdr:to>
      <xdr:col>9</xdr:col>
      <xdr:colOff>121920</xdr:colOff>
      <xdr:row>44</xdr:row>
      <xdr:rowOff>121920</xdr:rowOff>
    </xdr:to>
    <xdr:sp macro="" textlink="">
      <xdr:nvSpPr>
        <xdr:cNvPr id="19" name="Rectángulo: esquinas redondeadas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2750820" y="1310640"/>
          <a:ext cx="1783080" cy="4511040"/>
        </a:xfrm>
        <a:prstGeom prst="round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6</xdr:col>
      <xdr:colOff>38099</xdr:colOff>
      <xdr:row>49</xdr:row>
      <xdr:rowOff>91443</xdr:rowOff>
    </xdr:from>
    <xdr:to>
      <xdr:col>11</xdr:col>
      <xdr:colOff>167638</xdr:colOff>
      <xdr:row>51</xdr:row>
      <xdr:rowOff>22860</xdr:rowOff>
    </xdr:to>
    <xdr:sp macro="" textlink="">
      <xdr:nvSpPr>
        <xdr:cNvPr id="32" name="Left Brace 15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 rot="5400000">
          <a:off x="3901440" y="5440682"/>
          <a:ext cx="190497" cy="2186939"/>
        </a:xfrm>
        <a:prstGeom prst="leftBrace">
          <a:avLst>
            <a:gd name="adj1" fmla="val 197542"/>
            <a:gd name="adj2" fmla="val 50348"/>
          </a:avLst>
        </a:prstGeom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114300</xdr:colOff>
      <xdr:row>50</xdr:row>
      <xdr:rowOff>53340</xdr:rowOff>
    </xdr:from>
    <xdr:to>
      <xdr:col>11</xdr:col>
      <xdr:colOff>327660</xdr:colOff>
      <xdr:row>84</xdr:row>
      <xdr:rowOff>60960</xdr:rowOff>
    </xdr:to>
    <xdr:sp macro="" textlink="">
      <xdr:nvSpPr>
        <xdr:cNvPr id="33" name="Rectángulo: esquinas redondeadas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2750820" y="6530340"/>
          <a:ext cx="2499360" cy="4411980"/>
        </a:xfrm>
        <a:prstGeom prst="round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11</xdr:col>
      <xdr:colOff>525780</xdr:colOff>
      <xdr:row>58</xdr:row>
      <xdr:rowOff>121920</xdr:rowOff>
    </xdr:from>
    <xdr:to>
      <xdr:col>19</xdr:col>
      <xdr:colOff>144780</xdr:colOff>
      <xdr:row>68</xdr:row>
      <xdr:rowOff>45720</xdr:rowOff>
    </xdr:to>
    <xdr:sp macro="" textlink="">
      <xdr:nvSpPr>
        <xdr:cNvPr id="34" name="Rectángulo: esquinas redondeadas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5448300" y="7635240"/>
          <a:ext cx="3116580" cy="1219200"/>
        </a:xfrm>
        <a:prstGeom prst="round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11</xdr:col>
      <xdr:colOff>556259</xdr:colOff>
      <xdr:row>58</xdr:row>
      <xdr:rowOff>7621</xdr:rowOff>
    </xdr:from>
    <xdr:to>
      <xdr:col>19</xdr:col>
      <xdr:colOff>114299</xdr:colOff>
      <xdr:row>59</xdr:row>
      <xdr:rowOff>91443</xdr:rowOff>
    </xdr:to>
    <xdr:sp macro="" textlink="">
      <xdr:nvSpPr>
        <xdr:cNvPr id="35" name="Left Brace 1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 rot="5400000">
          <a:off x="6899908" y="6099812"/>
          <a:ext cx="213362" cy="3055620"/>
        </a:xfrm>
        <a:prstGeom prst="leftBrace">
          <a:avLst>
            <a:gd name="adj1" fmla="val 197542"/>
            <a:gd name="adj2" fmla="val 50348"/>
          </a:avLst>
        </a:prstGeom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114300</xdr:colOff>
      <xdr:row>59</xdr:row>
      <xdr:rowOff>38100</xdr:rowOff>
    </xdr:from>
    <xdr:to>
      <xdr:col>23</xdr:col>
      <xdr:colOff>175260</xdr:colOff>
      <xdr:row>66</xdr:row>
      <xdr:rowOff>22860</xdr:rowOff>
    </xdr:to>
    <xdr:sp macro="" textlink="">
      <xdr:nvSpPr>
        <xdr:cNvPr id="36" name="Rectángulo: esquinas redondeadas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8945880" y="7680960"/>
          <a:ext cx="1295400" cy="891540"/>
        </a:xfrm>
        <a:prstGeom prst="round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0.00377</cdr:x>
      <cdr:y>0.95042</cdr:y>
    </cdr:from>
    <cdr:to>
      <cdr:x>0.56226</cdr:x>
      <cdr:y>1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BBF5D9E8-0E87-43B4-A32B-23C73FF6D854}"/>
            </a:ext>
          </a:extLst>
        </cdr:cNvPr>
        <cdr:cNvSpPr txBox="1"/>
      </cdr:nvSpPr>
      <cdr:spPr>
        <a:xfrm xmlns:a="http://schemas.openxmlformats.org/drawingml/2006/main">
          <a:off x="22838" y="5113020"/>
          <a:ext cx="3383277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s-PE" sz="1000" b="1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Source</a:t>
          </a:r>
          <a:r>
            <a:rPr lang="es-PE" sz="1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: </a:t>
          </a:r>
          <a:r>
            <a:rPr lang="es-PE" sz="1000" i="1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International Centre for Prison Studies</a:t>
          </a:r>
        </a:p>
      </cdr:txBody>
    </cdr:sp>
  </cdr:relSizeAnchor>
  <cdr:relSizeAnchor xmlns:cdr="http://schemas.openxmlformats.org/drawingml/2006/chartDrawing">
    <cdr:from>
      <cdr:x>0.01006</cdr:x>
      <cdr:y>0.01052</cdr:y>
    </cdr:from>
    <cdr:to>
      <cdr:x>0.99623</cdr:x>
      <cdr:y>0.07932</cdr:y>
    </cdr:to>
    <cdr:sp macro="" textlink="">
      <cdr:nvSpPr>
        <cdr:cNvPr id="3" name="CuadroTexto 2">
          <a:extLst xmlns:a="http://schemas.openxmlformats.org/drawingml/2006/main">
            <a:ext uri="{FF2B5EF4-FFF2-40B4-BE49-F238E27FC236}">
              <a16:creationId xmlns:a16="http://schemas.microsoft.com/office/drawing/2014/main" id="{95833B5B-F73C-4E25-9477-E519157F47E6}"/>
            </a:ext>
          </a:extLst>
        </cdr:cNvPr>
        <cdr:cNvSpPr txBox="1"/>
      </cdr:nvSpPr>
      <cdr:spPr>
        <a:xfrm xmlns:a="http://schemas.openxmlformats.org/drawingml/2006/main">
          <a:off x="60942" y="56595"/>
          <a:ext cx="5974098" cy="370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l"/>
          <a:r>
            <a:rPr lang="es-PE" sz="1800" b="1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Table</a:t>
          </a:r>
          <a:r>
            <a:rPr lang="es-PE" sz="1800" b="1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Lens </a:t>
          </a:r>
          <a:r>
            <a:rPr lang="es-PE" sz="1800" b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for analyzing </a:t>
          </a:r>
          <a:r>
            <a:rPr lang="es-PE" sz="1800" b="1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World</a:t>
          </a:r>
          <a:r>
            <a:rPr lang="es-PE" sz="1800" b="1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Prisons Populations</a:t>
          </a:r>
          <a:endParaRPr lang="es-PE" sz="1800" b="1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226695</xdr:colOff>
      <xdr:row>0</xdr:row>
      <xdr:rowOff>0</xdr:rowOff>
    </xdr:from>
    <xdr:to>
      <xdr:col>8</xdr:col>
      <xdr:colOff>600075</xdr:colOff>
      <xdr:row>14</xdr:row>
      <xdr:rowOff>72044</xdr:rowOff>
    </xdr:to>
    <xdr:grpSp>
      <xdr:nvGrpSpPr>
        <xdr:cNvPr id="2" name="Grupo 1" descr="Logo de xlor.la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1922145" y="0"/>
          <a:ext cx="5112068" cy="2605694"/>
          <a:chOff x="1432560" y="807720"/>
          <a:chExt cx="4800600" cy="2590800"/>
        </a:xfrm>
      </xdr:grpSpPr>
      <xdr:sp macro="" textlink="">
        <xdr:nvSpPr>
          <xdr:cNvPr id="3" name="Rectángulo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1432560" y="807720"/>
            <a:ext cx="4800600" cy="25908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 txBox="1"/>
        </xdr:nvSpPr>
        <xdr:spPr>
          <a:xfrm>
            <a:off x="3543300" y="1094575"/>
            <a:ext cx="1005840" cy="1163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s-PE" sz="6600">
                <a:solidFill>
                  <a:schemeClr val="bg1">
                    <a:lumMod val="75000"/>
                  </a:schemeClr>
                </a:solidFill>
                <a:latin typeface="Segoe MDL2 Assets" panose="050A0102010101010101" pitchFamily="18" charset="0"/>
                <a:sym typeface="Wingdings" panose="05000000000000000000" pitchFamily="2" charset="2"/>
              </a:rPr>
              <a:t></a:t>
            </a:r>
            <a:endParaRPr lang="es-PE" sz="6600">
              <a:solidFill>
                <a:schemeClr val="bg1">
                  <a:lumMod val="75000"/>
                </a:schemeClr>
              </a:solidFill>
            </a:endParaRPr>
          </a:p>
        </xdr:txBody>
      </xdr:sp>
      <xdr:grpSp>
        <xdr:nvGrpSpPr>
          <xdr:cNvPr id="5" name="Grupo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GrpSpPr/>
        </xdr:nvGrpSpPr>
        <xdr:grpSpPr>
          <a:xfrm>
            <a:off x="1653540" y="1649600"/>
            <a:ext cx="4519987" cy="1658751"/>
            <a:chOff x="767310" y="1789715"/>
            <a:chExt cx="7353300" cy="2113035"/>
          </a:xfrm>
        </xdr:grpSpPr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 txBox="1"/>
          </xdr:nvSpPr>
          <xdr:spPr>
            <a:xfrm>
              <a:off x="808893" y="1789715"/>
              <a:ext cx="7258323" cy="13401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s-MX" sz="6900">
                  <a:solidFill>
                    <a:srgbClr val="00B050"/>
                  </a:solidFill>
                  <a:latin typeface="Arial Black" panose="020B0A04020102020204" pitchFamily="34" charset="0"/>
                </a:rPr>
                <a:t>XL</a:t>
              </a:r>
              <a:r>
                <a:rPr lang="es-MX" sz="6900">
                  <a:solidFill>
                    <a:schemeClr val="bg1">
                      <a:lumMod val="85000"/>
                    </a:schemeClr>
                  </a:solidFill>
                  <a:latin typeface="Arial Black" panose="020B0A04020102020204" pitchFamily="34" charset="0"/>
                </a:rPr>
                <a:t>OR.LA</a:t>
              </a:r>
            </a:p>
          </xdr:txBody>
        </xdr:sp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00000000-0008-0000-0100-00000D000000}"/>
                </a:ext>
              </a:extLst>
            </xdr:cNvPr>
            <xdr:cNvSpPr txBox="1"/>
          </xdr:nvSpPr>
          <xdr:spPr>
            <a:xfrm>
              <a:off x="767310" y="3086423"/>
              <a:ext cx="7353300" cy="8163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s-MX" sz="3100">
                  <a:solidFill>
                    <a:schemeClr val="bg1">
                      <a:lumMod val="85000"/>
                    </a:scheme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EVANGELIZING EXCEL</a:t>
              </a:r>
            </a:p>
          </xdr:txBody>
        </xdr:sp>
      </xdr:grpSp>
      <xdr:sp macro="" textlink="">
        <xdr:nvSpPr>
          <xdr:cNvPr id="6" name="CuadroTexto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 txBox="1"/>
        </xdr:nvSpPr>
        <xdr:spPr>
          <a:xfrm>
            <a:off x="2529840" y="1094575"/>
            <a:ext cx="1005840" cy="126081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s-PE" sz="7200">
                <a:solidFill>
                  <a:schemeClr val="bg1">
                    <a:lumMod val="75000"/>
                  </a:schemeClr>
                </a:solidFill>
                <a:latin typeface="Segoe MDL2 Assets" panose="050A0102010101010101" pitchFamily="18" charset="0"/>
                <a:sym typeface="Webdings" panose="05030102010509060703" pitchFamily="18" charset="2"/>
              </a:rPr>
              <a:t></a:t>
            </a:r>
            <a:endParaRPr lang="es-PE" sz="72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7" name="CuadroTexto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 txBox="1"/>
        </xdr:nvSpPr>
        <xdr:spPr>
          <a:xfrm>
            <a:off x="1615440" y="1102178"/>
            <a:ext cx="1005840" cy="1163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s-PE" sz="6600">
                <a:solidFill>
                  <a:schemeClr val="bg1">
                    <a:lumMod val="75000"/>
                  </a:schemeClr>
                </a:solidFill>
                <a:latin typeface="Segoe MDL2 Assets" panose="050A0102010101010101" pitchFamily="18" charset="0"/>
                <a:sym typeface="Webdings" panose="05030102010509060703" pitchFamily="18" charset="2"/>
              </a:rPr>
              <a:t></a:t>
            </a:r>
            <a:endParaRPr lang="es-PE" sz="66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8" name="CuadroTexto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 txBox="1"/>
        </xdr:nvSpPr>
        <xdr:spPr>
          <a:xfrm>
            <a:off x="4427220" y="1143000"/>
            <a:ext cx="1005840" cy="970779"/>
          </a:xfrm>
          <a:prstGeom prst="rect">
            <a:avLst/>
          </a:prstGeom>
          <a:noFill/>
          <a:ln w="9525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s-PE" sz="5400">
                <a:solidFill>
                  <a:schemeClr val="bg1">
                    <a:lumMod val="75000"/>
                  </a:schemeClr>
                </a:solidFill>
                <a:latin typeface="HoloLens MDL2 Assets" panose="050A0102010101010101" pitchFamily="18" charset="0"/>
                <a:sym typeface="Webdings" panose="05030102010509060703" pitchFamily="18" charset="2"/>
              </a:rPr>
              <a:t></a:t>
            </a:r>
            <a:endParaRPr lang="es-PE" sz="5400">
              <a:solidFill>
                <a:schemeClr val="bg1">
                  <a:lumMod val="75000"/>
                </a:schemeClr>
              </a:solidFill>
            </a:endParaRPr>
          </a:p>
        </xdr:txBody>
      </xdr:sp>
      <xdr:grpSp>
        <xdr:nvGrpSpPr>
          <xdr:cNvPr id="9" name="Grupo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GrpSpPr/>
        </xdr:nvGrpSpPr>
        <xdr:grpSpPr>
          <a:xfrm>
            <a:off x="5113019" y="1226820"/>
            <a:ext cx="1101122" cy="617220"/>
            <a:chOff x="5113019" y="1310640"/>
            <a:chExt cx="1101122" cy="617220"/>
          </a:xfrm>
        </xdr:grpSpPr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/>
          </xdr:nvSpPr>
          <xdr:spPr>
            <a:xfrm>
              <a:off x="5113019" y="1310640"/>
              <a:ext cx="975361" cy="6172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s-PE" sz="4400">
                  <a:solidFill>
                    <a:schemeClr val="bg1">
                      <a:lumMod val="75000"/>
                    </a:schemeClr>
                  </a:solidFill>
                  <a:latin typeface="HoloLens MDL2 Assets" panose="050A0102010101010101" pitchFamily="18" charset="0"/>
                  <a:sym typeface="Webdings" panose="05030102010509060703" pitchFamily="18" charset="2"/>
                </a:rPr>
                <a:t></a:t>
              </a:r>
              <a:endParaRPr lang="es-PE" sz="4400">
                <a:solidFill>
                  <a:schemeClr val="bg1">
                    <a:lumMod val="75000"/>
                  </a:schemeClr>
                </a:solidFill>
              </a:endParaRPr>
            </a:p>
          </xdr:txBody>
        </xdr:sp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/>
          </xdr:nvSpPr>
          <xdr:spPr>
            <a:xfrm>
              <a:off x="5982347" y="1455419"/>
              <a:ext cx="231794" cy="335282"/>
            </a:xfrm>
            <a:prstGeom prst="rect">
              <a:avLst/>
            </a:prstGeom>
            <a:solidFill>
              <a:sysClr val="window" lastClr="FFFFFF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lang="es-PE" sz="1100">
                <a:ln>
                  <a:noFill/>
                </a:ln>
                <a:solidFill>
                  <a:schemeClr val="bg1">
                    <a:lumMod val="75000"/>
                  </a:schemeClr>
                </a:solidFill>
              </a:endParaRPr>
            </a:p>
          </xdr:txBody>
        </xdr:sp>
      </xdr:grpSp>
    </xdr:grpSp>
    <xdr:clientData/>
  </xdr:twoCellAnchor>
  <xdr:oneCellAnchor>
    <xdr:from>
      <xdr:col>4</xdr:col>
      <xdr:colOff>262889</xdr:colOff>
      <xdr:row>16</xdr:row>
      <xdr:rowOff>76200</xdr:rowOff>
    </xdr:from>
    <xdr:ext cx="4718685" cy="2038350"/>
    <xdr:sp macro="" textlink="">
      <xdr:nvSpPr>
        <xdr:cNvPr id="14" name="CuadroTexto 14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3105149" y="3002280"/>
          <a:ext cx="4718685" cy="20383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PE" sz="1100">
              <a:latin typeface="Arial" panose="020B0604020202020204" pitchFamily="34" charset="0"/>
              <a:cs typeface="Arial" panose="020B0604020202020204" pitchFamily="34" charset="0"/>
            </a:rPr>
            <a:t>Thank</a:t>
          </a:r>
          <a:r>
            <a:rPr lang="es-PE" sz="1100" baseline="0">
              <a:latin typeface="Arial" panose="020B0604020202020204" pitchFamily="34" charset="0"/>
              <a:cs typeface="Arial" panose="020B0604020202020204" pitchFamily="34" charset="0"/>
            </a:rPr>
            <a:t> you for downloading in this video-tutorial of Excel!</a:t>
          </a:r>
          <a:br>
            <a:rPr lang="es-PE" sz="1100">
              <a:latin typeface="Arial" panose="020B0604020202020204" pitchFamily="34" charset="0"/>
              <a:cs typeface="Arial" panose="020B0604020202020204" pitchFamily="34" charset="0"/>
            </a:rPr>
          </a:br>
          <a:endParaRPr lang="es-PE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s-PE" sz="1100" b="1">
              <a:latin typeface="Arial" panose="020B0604020202020204" pitchFamily="34" charset="0"/>
              <a:cs typeface="Arial" panose="020B0604020202020204" pitchFamily="34" charset="0"/>
            </a:rPr>
            <a:t>Mission</a:t>
          </a:r>
          <a:r>
            <a:rPr lang="es-PE" sz="1100" b="1" baseline="0">
              <a:latin typeface="Arial" panose="020B0604020202020204" pitchFamily="34" charset="0"/>
              <a:cs typeface="Arial" panose="020B0604020202020204" pitchFamily="34" charset="0"/>
            </a:rPr>
            <a:t>: </a:t>
          </a:r>
          <a:r>
            <a:rPr lang="es-PE" sz="1100" baseline="0">
              <a:latin typeface="Arial" panose="020B0604020202020204" pitchFamily="34" charset="0"/>
              <a:cs typeface="Arial" panose="020B0604020202020204" pitchFamily="34" charset="0"/>
            </a:rPr>
            <a:t>to evangelize the efficient use of Microsoft Excel so we can transform data into valuable information.</a:t>
          </a:r>
        </a:p>
        <a:p>
          <a:endParaRPr lang="es-PE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s-PE" sz="1100" b="1" baseline="0">
              <a:latin typeface="Arial" panose="020B0604020202020204" pitchFamily="34" charset="0"/>
              <a:cs typeface="Arial" panose="020B0604020202020204" pitchFamily="34" charset="0"/>
            </a:rPr>
            <a:t>Vision: </a:t>
          </a:r>
          <a:r>
            <a:rPr lang="es-PE" sz="1100" baseline="0">
              <a:latin typeface="Arial" panose="020B0604020202020204" pitchFamily="34" charset="0"/>
              <a:cs typeface="Arial" panose="020B0604020202020204" pitchFamily="34" charset="0"/>
            </a:rPr>
            <a:t>to empower a more productive Latino America so more professionals can add value to their careers, their organizations, and consequently; a better quality of life.</a:t>
          </a:r>
        </a:p>
        <a:p>
          <a:endParaRPr lang="es-PE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s-PE" sz="1100" baseline="0">
              <a:latin typeface="Arial" panose="020B0604020202020204" pitchFamily="34" charset="0"/>
              <a:cs typeface="Arial" panose="020B0604020202020204" pitchFamily="34" charset="0"/>
            </a:rPr>
            <a:t>If you have any questions, or have noticed an error, please let me know,</a:t>
          </a:r>
          <a:r>
            <a:rPr lang="es-PE" sz="1100" b="1" baseline="0">
              <a:latin typeface="Arial" panose="020B0604020202020204" pitchFamily="34" charset="0"/>
              <a:cs typeface="Arial" panose="020B0604020202020204" pitchFamily="34" charset="0"/>
            </a:rPr>
            <a:t> I would like to know about it.</a:t>
          </a:r>
        </a:p>
        <a:p>
          <a:endParaRPr lang="es-PE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0</xdr:col>
      <xdr:colOff>689610</xdr:colOff>
      <xdr:row>14</xdr:row>
      <xdr:rowOff>20955</xdr:rowOff>
    </xdr:from>
    <xdr:to>
      <xdr:col>3</xdr:col>
      <xdr:colOff>736743</xdr:colOff>
      <xdr:row>29</xdr:row>
      <xdr:rowOff>23533</xdr:rowOff>
    </xdr:to>
    <xdr:grpSp>
      <xdr:nvGrpSpPr>
        <xdr:cNvPr id="15" name="Grupo 20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689610" y="2554605"/>
          <a:ext cx="2242646" cy="2717203"/>
          <a:chOff x="679525" y="3046879"/>
          <a:chExt cx="2078984" cy="2719108"/>
        </a:xfrm>
      </xdr:grpSpPr>
      <xdr:pic>
        <xdr:nvPicPr>
          <xdr:cNvPr id="16" name="Imagen 13" descr="Fotografia de Carlos Barboza">
            <a:extLst>
              <a:ext uri="{FF2B5EF4-FFF2-40B4-BE49-F238E27FC236}">
                <a16:creationId xmlns:a16="http://schemas.microsoft.com/office/drawing/2014/main" id="{00000000-0008-0000-0100-000010000000}"/>
              </a:ext>
              <a:ext uri="{C183D7F6-B498-43B3-948B-1728B52AA6E4}">
                <adec:decorative xmlns:adec="http://schemas.microsoft.com/office/drawing/2017/decorative" val="0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58300"/>
          <a:stretch/>
        </xdr:blipFill>
        <xdr:spPr>
          <a:xfrm>
            <a:off x="679525" y="4775947"/>
            <a:ext cx="2078984" cy="990040"/>
          </a:xfrm>
          <a:prstGeom prst="ellipse">
            <a:avLst/>
          </a:prstGeom>
          <a:ln w="63500" cap="rnd">
            <a:noFill/>
          </a:ln>
          <a:effectLst/>
        </xdr:spPr>
      </xdr:pic>
      <xdr:pic>
        <xdr:nvPicPr>
          <xdr:cNvPr id="17" name="Imagen 15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2883" r="22357" b="29715"/>
          <a:stretch/>
        </xdr:blipFill>
        <xdr:spPr>
          <a:xfrm>
            <a:off x="1079759" y="3046879"/>
            <a:ext cx="1300370" cy="1709058"/>
          </a:xfrm>
          <a:prstGeom prst="ellipse">
            <a:avLst/>
          </a:prstGeom>
        </xdr:spPr>
      </xdr:pic>
      <xdr:pic>
        <xdr:nvPicPr>
          <xdr:cNvPr id="18" name="Imagen 16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62209"/>
          <a:stretch/>
        </xdr:blipFill>
        <xdr:spPr>
          <a:xfrm>
            <a:off x="1435432" y="3226024"/>
            <a:ext cx="627058" cy="600774"/>
          </a:xfrm>
          <a:prstGeom prst="rect">
            <a:avLst/>
          </a:prstGeom>
        </xdr:spPr>
      </xdr:pic>
      <xdr:sp macro="" textlink="">
        <xdr:nvSpPr>
          <xdr:cNvPr id="19" name="Forma libre: forma 19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1331438" y="4756135"/>
            <a:ext cx="807003" cy="401260"/>
          </a:xfrm>
          <a:custGeom>
            <a:avLst/>
            <a:gdLst>
              <a:gd name="connsiteX0" fmla="*/ 0 w 752856"/>
              <a:gd name="connsiteY0" fmla="*/ 30480 h 381000"/>
              <a:gd name="connsiteX1" fmla="*/ 91440 w 752856"/>
              <a:gd name="connsiteY1" fmla="*/ 158496 h 381000"/>
              <a:gd name="connsiteX2" fmla="*/ 335280 w 752856"/>
              <a:gd name="connsiteY2" fmla="*/ 377952 h 381000"/>
              <a:gd name="connsiteX3" fmla="*/ 390144 w 752856"/>
              <a:gd name="connsiteY3" fmla="*/ 381000 h 381000"/>
              <a:gd name="connsiteX4" fmla="*/ 673608 w 752856"/>
              <a:gd name="connsiteY4" fmla="*/ 164592 h 381000"/>
              <a:gd name="connsiteX5" fmla="*/ 752856 w 752856"/>
              <a:gd name="connsiteY5" fmla="*/ 45720 h 381000"/>
              <a:gd name="connsiteX6" fmla="*/ 362712 w 752856"/>
              <a:gd name="connsiteY6" fmla="*/ 0 h 381000"/>
              <a:gd name="connsiteX7" fmla="*/ 0 w 752856"/>
              <a:gd name="connsiteY7" fmla="*/ 30480 h 381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752856" h="381000">
                <a:moveTo>
                  <a:pt x="0" y="30480"/>
                </a:moveTo>
                <a:lnTo>
                  <a:pt x="91440" y="158496"/>
                </a:lnTo>
                <a:lnTo>
                  <a:pt x="335280" y="377952"/>
                </a:lnTo>
                <a:lnTo>
                  <a:pt x="390144" y="381000"/>
                </a:lnTo>
                <a:lnTo>
                  <a:pt x="673608" y="164592"/>
                </a:lnTo>
                <a:lnTo>
                  <a:pt x="752856" y="45720"/>
                </a:lnTo>
                <a:lnTo>
                  <a:pt x="362712" y="0"/>
                </a:lnTo>
                <a:lnTo>
                  <a:pt x="0" y="30480"/>
                </a:lnTo>
                <a:close/>
              </a:path>
            </a:pathLst>
          </a:custGeom>
          <a:solidFill>
            <a:sysClr val="window" lastClr="FFFFFF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419" sz="1100"/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bc" refreshedDate="44470.335046643515" createdVersion="7" refreshedVersion="7" minRefreshableVersion="3" recordCount="5" xr:uid="{B226B294-016C-479C-84DC-94216DEFD166}">
  <cacheSource type="worksheet">
    <worksheetSource name="_02_metric"/>
  </cacheSource>
  <cacheFields count="1">
    <cacheField name="metric" numFmtId="0">
      <sharedItems count="5">
        <s v="1. Prison population"/>
        <s v="2. Population per 100,000"/>
        <s v="3. Jail occupancy level %"/>
        <s v="4. Un-sentenced prisoners %"/>
        <s v="5. Women prisoners %"/>
      </sharedItems>
    </cacheField>
  </cacheFields>
  <extLst>
    <ext xmlns:x14="http://schemas.microsoft.com/office/spreadsheetml/2009/9/main" uri="{725AE2AE-9491-48be-B2B4-4EB974FC3084}">
      <x14:pivotCacheDefinition pivotCacheId="410750907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bc" refreshedDate="44470.362678935184" createdVersion="7" refreshedVersion="7" minRefreshableVersion="3" recordCount="4" xr:uid="{3AABF44F-8B74-4818-8626-EC41A648EC76}">
  <cacheSource type="worksheet">
    <worksheetSource name="_03_continents"/>
  </cacheSource>
  <cacheFields count="1">
    <cacheField name="continent" numFmtId="0">
      <sharedItems count="4">
        <s v="Americas"/>
        <s v="Asia"/>
        <s v="Europe"/>
        <s v="Africa"/>
      </sharedItems>
    </cacheField>
  </cacheFields>
  <extLst>
    <ext xmlns:x14="http://schemas.microsoft.com/office/spreadsheetml/2009/9/main" uri="{725AE2AE-9491-48be-B2B4-4EB974FC3084}">
      <x14:pivotCacheDefinition pivotCacheId="1282709629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bc" refreshedDate="44470.898670601855" createdVersion="7" refreshedVersion="7" minRefreshableVersion="3" recordCount="2" xr:uid="{3FF9B4E2-1D63-4FA3-A870-BDDD10E3E51D}">
  <cacheSource type="worksheet">
    <worksheetSource ref="G31:G33" sheet="example"/>
  </cacheSource>
  <cacheFields count="1">
    <cacheField name="sort order" numFmtId="0">
      <sharedItems count="2">
        <s v="Ascending"/>
        <s v="Descending"/>
      </sharedItems>
    </cacheField>
  </cacheFields>
  <extLst>
    <ext xmlns:x14="http://schemas.microsoft.com/office/spreadsheetml/2009/9/main" uri="{725AE2AE-9491-48be-B2B4-4EB974FC3084}">
      <x14:pivotCacheDefinition pivotCacheId="2050890243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bc" refreshedDate="44470.899315046299" createdVersion="7" refreshedVersion="7" minRefreshableVersion="3" recordCount="6" xr:uid="{574E097C-3A4E-4246-AB89-E16DFCE9FEA8}">
  <cacheSource type="worksheet">
    <worksheetSource name="_18_sort_by"/>
  </cacheSource>
  <cacheFields count="1">
    <cacheField name="sort_by" numFmtId="0">
      <sharedItems count="6">
        <s v="1. country"/>
        <s v="2. Prison population"/>
        <s v="3. Population per 100,000"/>
        <s v="4. Jail occupancy level %"/>
        <s v="5. Un-sentenced prisoners %"/>
        <s v="6. Women prisoners %"/>
      </sharedItems>
    </cacheField>
  </cacheFields>
  <extLst>
    <ext xmlns:x14="http://schemas.microsoft.com/office/spreadsheetml/2009/9/main" uri="{725AE2AE-9491-48be-B2B4-4EB974FC3084}">
      <x14:pivotCacheDefinition pivotCacheId="1415674735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bc" refreshedDate="44472.51015115741" createdVersion="7" refreshedVersion="7" minRefreshableVersion="3" recordCount="6" xr:uid="{DA472308-91DB-46FB-BB91-96DAC5F3FE02}">
  <cacheSource type="worksheet">
    <worksheetSource name="_32_data_labels"/>
  </cacheSource>
  <cacheFields count="1">
    <cacheField name="Show labels of" numFmtId="0">
      <sharedItems count="11">
        <s v="1. Do not show"/>
        <s v="2. Prison population"/>
        <s v="3. Population per 100,000"/>
        <s v="4. Jail occupancy level %"/>
        <s v="5. Un-sentenced prisoners %"/>
        <s v="6. Women prisoners %"/>
        <s v="4. Un-sentenced prisoners %" u="1"/>
        <s v="2. Population per 100,000" u="1"/>
        <s v="5. Women prisoners %" u="1"/>
        <s v="3. Jail occupancy level %" u="1"/>
        <s v="1. Prison population" u="1"/>
      </sharedItems>
    </cacheField>
  </cacheFields>
  <extLst>
    <ext xmlns:x14="http://schemas.microsoft.com/office/spreadsheetml/2009/9/main" uri="{725AE2AE-9491-48be-B2B4-4EB974FC3084}">
      <x14:pivotCacheDefinition pivotCacheId="182307846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</r>
  <r>
    <x v="1"/>
  </r>
  <r>
    <x v="2"/>
  </r>
  <r>
    <x v="3"/>
  </r>
  <r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</r>
  <r>
    <x v="1"/>
  </r>
  <r>
    <x v="2"/>
  </r>
  <r>
    <x v="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x v="0"/>
  </r>
  <r>
    <x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</r>
  <r>
    <x v="1"/>
  </r>
  <r>
    <x v="2"/>
  </r>
  <r>
    <x v="3"/>
  </r>
  <r>
    <x v="4"/>
  </r>
  <r>
    <x v="5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</r>
  <r>
    <x v="1"/>
  </r>
  <r>
    <x v="2"/>
  </r>
  <r>
    <x v="3"/>
  </r>
  <r>
    <x v="4"/>
  </r>
  <r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B23F64-56D4-4A0F-B9DF-F0649FA704F7}" name="pt_metric" cacheId="0" applyNumberFormats="0" applyBorderFormats="0" applyFontFormats="0" applyPatternFormats="0" applyAlignmentFormats="0" applyWidthHeightFormats="1" dataCaption="Valores" showError="1" updatedVersion="7" minRefreshableVersion="3" rowGrandTotals="0" itemPrintTitles="1" createdVersion="7" indent="0" compact="0" compactData="0" multipleFieldFilters="0">
  <location ref="I12:I17" firstHeaderRow="1" firstDataRow="1" firstDataCol="1"/>
  <pivotFields count="1">
    <pivotField axis="axisRow" compact="0" outline="0" showAll="0">
      <items count="6">
        <item x="0"/>
        <item x="1"/>
        <item x="2"/>
        <item x="3"/>
        <item x="4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>
      <x v="4"/>
    </i>
  </rowItems>
  <colItems count="1">
    <i/>
  </colItems>
  <pivotTableStyleInfo name="PivotStyleLight1" showRowHeaders="0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32C2FD-B0C4-4BC5-853E-CA5986335720}" name="pt_data_labels" cacheId="4" applyNumberFormats="0" applyBorderFormats="0" applyFontFormats="0" applyPatternFormats="0" applyAlignmentFormats="0" applyWidthHeightFormats="1" dataCaption="Valores" showError="1" updatedVersion="8" minRefreshableVersion="3" rowGrandTotals="0" itemPrintTitles="1" createdVersion="7" indent="0" compact="0" compactData="0" multipleFieldFilters="0">
  <location ref="I66:I67" firstHeaderRow="1" firstDataRow="1" firstDataCol="1"/>
  <pivotFields count="1">
    <pivotField axis="axisRow" compact="0" outline="0" showAll="0">
      <items count="12">
        <item h="1" m="1" x="10"/>
        <item h="1" m="1" x="7"/>
        <item h="1" m="1" x="9"/>
        <item h="1" m="1" x="6"/>
        <item h="1" m="1" x="8"/>
        <item x="0"/>
        <item h="1" x="1"/>
        <item h="1" x="2"/>
        <item h="1" x="3"/>
        <item h="1" x="4"/>
        <item h="1" x="5"/>
        <item t="default"/>
      </items>
    </pivotField>
  </pivotFields>
  <rowFields count="1">
    <field x="0"/>
  </rowFields>
  <rowItems count="1">
    <i>
      <x v="5"/>
    </i>
  </rowItems>
  <colItems count="1">
    <i/>
  </colItems>
  <pivotTableStyleInfo name="PivotStyleLight1" showRowHeaders="0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3931F3-77D5-4E97-88CB-F1915C743E7F}" name="pt_sortby" cacheId="3" applyNumberFormats="0" applyBorderFormats="0" applyFontFormats="0" applyPatternFormats="0" applyAlignmentFormats="0" applyWidthHeightFormats="1" dataCaption="Valores" showError="1" updatedVersion="7" minRefreshableVersion="3" rowGrandTotals="0" itemPrintTitles="1" createdVersion="7" indent="0" compact="0" compactData="0" multipleFieldFilters="0">
  <location ref="I38:I39" firstHeaderRow="1" firstDataRow="1" firstDataCol="1"/>
  <pivotFields count="1">
    <pivotField axis="axisRow" compact="0" outline="0" showAll="0">
      <items count="7">
        <item h="1" x="0"/>
        <item x="1"/>
        <item h="1" x="2"/>
        <item h="1" x="3"/>
        <item h="1" x="4"/>
        <item h="1" x="5"/>
        <item t="default"/>
      </items>
    </pivotField>
  </pivotFields>
  <rowFields count="1">
    <field x="0"/>
  </rowFields>
  <rowItems count="1">
    <i>
      <x v="1"/>
    </i>
  </rowItems>
  <colItems count="1">
    <i/>
  </colItems>
  <pivotTableStyleInfo name="PivotStyleLight1" showRowHeaders="0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4C6D11-0ABC-49A2-913A-61A69CB359D5}" name="pt_sortorder" cacheId="2" applyNumberFormats="0" applyBorderFormats="0" applyFontFormats="0" applyPatternFormats="0" applyAlignmentFormats="0" applyWidthHeightFormats="1" dataCaption="Valores" showError="1" updatedVersion="7" minRefreshableVersion="3" rowGrandTotals="0" itemPrintTitles="1" createdVersion="7" indent="0" compact="0" compactData="0" multipleFieldFilters="0">
  <location ref="I31:I32" firstHeaderRow="1" firstDataRow="1" firstDataCol="1"/>
  <pivotFields count="1">
    <pivotField axis="axisRow" compact="0" outline="0" showAll="0">
      <items count="3">
        <item h="1" x="0"/>
        <item x="1"/>
        <item t="default"/>
      </items>
    </pivotField>
  </pivotFields>
  <rowFields count="1">
    <field x="0"/>
  </rowFields>
  <rowItems count="1">
    <i>
      <x v="1"/>
    </i>
  </rowItems>
  <colItems count="1">
    <i/>
  </colItems>
  <pivotTableStyleInfo name="PivotStyleLight1" showRowHeaders="0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F6C79E-813A-4B13-A484-0619E8197625}" name="TablaDinámica2" cacheId="1" applyNumberFormats="0" applyBorderFormats="0" applyFontFormats="0" applyPatternFormats="0" applyAlignmentFormats="0" applyWidthHeightFormats="1" dataCaption="Valores" showError="1" updatedVersion="7" minRefreshableVersion="3" rowGrandTotals="0" itemPrintTitles="1" createdVersion="7" indent="0" compact="0" compactData="0" multipleFieldFilters="0">
  <location ref="I22:I26" firstHeaderRow="1" firstDataRow="1" firstDataCol="1"/>
  <pivotFields count="1">
    <pivotField axis="axisRow" compact="0" outline="0" showAll="0">
      <items count="5">
        <item x="3"/>
        <item x="0"/>
        <item x="1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>
      <x v="3"/>
    </i>
  </rowItems>
  <colItems count="1">
    <i/>
  </colItems>
  <pivotTableStyleInfo name="PivotStyleLight1" showRowHeaders="0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_05_continent_slicer" xr10:uid="{492BB0D3-1477-4383-9491-9EC58E5AB662}" sourceName="metric">
  <pivotTables>
    <pivotTable tabId="1" name="pt_metric"/>
  </pivotTables>
  <data>
    <tabular pivotCacheId="410750907">
      <items count="5">
        <i x="0" s="1"/>
        <i x="1" s="1"/>
        <i x="2" s="1"/>
        <i x="3" s="1"/>
        <i x="4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_04_metric_slicer" xr10:uid="{8BB268C4-22DF-4DDE-B8A3-90405F902816}" sourceName="continent">
  <pivotTables>
    <pivotTable tabId="1" name="TablaDinámica2"/>
  </pivotTables>
  <data>
    <tabular pivotCacheId="1282709629">
      <items count="4">
        <i x="3" s="1"/>
        <i x="0" s="1"/>
        <i x="1" s="1"/>
        <i x="2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_19_sortorder_slicer" xr10:uid="{DC54BCF6-AA04-4D11-8604-058EC7F637A1}" sourceName="sort order">
  <pivotTables>
    <pivotTable tabId="1" name="pt_sortorder"/>
  </pivotTables>
  <data>
    <tabular pivotCacheId="2050890243">
      <items count="2">
        <i x="0"/>
        <i x="1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_20_sortby_slicer" xr10:uid="{5EA29C40-0454-4494-AB20-F54E98F97ABB}" sourceName="sort_by">
  <pivotTables>
    <pivotTable tabId="1" name="pt_sortby"/>
  </pivotTables>
  <data>
    <tabular pivotCacheId="1415674735">
      <items count="6">
        <i x="0"/>
        <i x="1" s="1"/>
        <i x="2"/>
        <i x="3"/>
        <i x="4"/>
        <i x="5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how_labels_of" xr10:uid="{4A1B58AC-6F70-437E-AF89-26457FF7C736}" sourceName="Show labels of">
  <pivotTables>
    <pivotTable tabId="1" name="pt_data_labels"/>
  </pivotTables>
  <data>
    <tabular pivotCacheId="1823078462">
      <items count="11">
        <i x="0" s="1"/>
        <i x="1"/>
        <i x="2"/>
        <i x="3"/>
        <i x="4"/>
        <i x="5"/>
        <i x="10" nd="1"/>
        <i x="7" nd="1"/>
        <i x="9" nd="1"/>
        <i x="6" nd="1"/>
        <i x="8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etric" xr10:uid="{ADD7E1DC-92E5-4892-A5D3-F6029AD45FE4}" cache="_05_continent_slicer" caption="select metric to display" columnCount="3" style="xlorla" rowHeight="144000"/>
  <slicer name="continent" xr10:uid="{53541D40-B06B-4398-8738-576FBAE256BD}" cache="_04_metric_slicer" caption="filter by continent" columnCount="2" style="xlorla" rowHeight="144000"/>
  <slicer name="sort order" xr10:uid="{3063CF85-CACE-4D3A-B8FF-8342444D298D}" cache="_19_sortorder_slicer" caption="sort order" columnCount="2" style="xlorla" rowHeight="144000"/>
  <slicer name="sort_by" xr10:uid="{66ED85ED-E83B-41BE-84A8-AD4E9F2FFEB8}" cache="_20_sortby_slicer" caption="sort values by" style="xlorla" rowHeight="144000"/>
  <slicer name="Show labels of" xr10:uid="{C69B77F7-F86B-487E-9591-1FFB878FDA7B}" cache="SegmentaciónDeDatos_Show_labels_of" caption="Show labels of" style="xlorla" rowHeight="1440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2A576B-EAAC-440F-B80B-D08F814F9407}" name="_01_data" displayName="_01_data" ref="B12:E157" totalsRowShown="0">
  <autoFilter ref="B12:E157" xr:uid="{5A2A576B-EAAC-440F-B80B-D08F814F9407}"/>
  <tableColumns count="4">
    <tableColumn id="1" xr3:uid="{47E8D05E-21C3-4013-A6BC-B4A7F88AF35E}" name="continent"/>
    <tableColumn id="2" xr3:uid="{295E9B52-9C49-4751-9FD8-2A2616B91DAD}" name="country"/>
    <tableColumn id="3" xr3:uid="{9F4BD6DD-C503-4925-96A1-318C1FF3AC5F}" name="metric"/>
    <tableColumn id="4" xr3:uid="{CC5A5CDE-53D8-428A-87A0-EF7322D5D358}" name="value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7" Type="http://schemas.openxmlformats.org/officeDocument/2006/relationships/printerSettings" Target="../printerSettings/printerSettings1.bin"/><Relationship Id="rId12" Type="http://schemas.microsoft.com/office/2007/relationships/slicer" Target="../slicers/slicer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hyperlink" Target="https://stackoverflow.com/questions/30178635/format-numbers-as-billions-millions-thousands-smartly" TargetMode="External"/><Relationship Id="rId11" Type="http://schemas.openxmlformats.org/officeDocument/2006/relationships/table" Target="../tables/table1.xml"/><Relationship Id="rId5" Type="http://schemas.openxmlformats.org/officeDocument/2006/relationships/pivotTable" Target="../pivotTables/pivotTable5.xml"/><Relationship Id="rId10" Type="http://schemas.openxmlformats.org/officeDocument/2006/relationships/ctrlProp" Target="../ctrlProps/ctrlProp1.xml"/><Relationship Id="rId4" Type="http://schemas.openxmlformats.org/officeDocument/2006/relationships/pivotTable" Target="../pivotTables/pivotTable4.xml"/><Relationship Id="rId9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nkedin.com/in/ca-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5CE1-5FBD-4F19-9F86-2F687FD06463}">
  <dimension ref="A1:AW160"/>
  <sheetViews>
    <sheetView showGridLines="0" topLeftCell="Q1" zoomScaleNormal="100" workbookViewId="0">
      <selection activeCell="AQ1" sqref="AQ1"/>
    </sheetView>
  </sheetViews>
  <sheetFormatPr defaultColWidth="0" defaultRowHeight="10.199999999999999" zeroHeight="1"/>
  <cols>
    <col min="1" max="1" width="3.73046875" customWidth="1"/>
    <col min="2" max="5" width="11.3984375" customWidth="1"/>
    <col min="6" max="6" width="4.265625" customWidth="1"/>
    <col min="7" max="7" width="16" customWidth="1"/>
    <col min="8" max="8" width="1.59765625" customWidth="1"/>
    <col min="9" max="9" width="11.3984375" customWidth="1"/>
    <col min="10" max="10" width="5.265625" customWidth="1"/>
    <col min="11" max="11" width="4.265625" customWidth="1"/>
    <col min="12" max="12" width="11.59765625" customWidth="1"/>
    <col min="13" max="28" width="7.73046875" customWidth="1"/>
    <col min="29" max="29" width="3.86328125" customWidth="1"/>
    <col min="30" max="41" width="11.3984375" customWidth="1"/>
    <col min="42" max="42" width="10.59765625" customWidth="1"/>
    <col min="43" max="43" width="3.265625" customWidth="1"/>
    <col min="44" max="49" width="0" hidden="1" customWidth="1"/>
    <col min="50" max="16384" width="11.3984375" hidden="1"/>
  </cols>
  <sheetData>
    <row r="1" spans="2:43">
      <c r="B1" s="3"/>
      <c r="C1" s="2"/>
      <c r="D1" s="1"/>
      <c r="E1" s="1"/>
      <c r="F1" s="1"/>
      <c r="G1" s="1"/>
      <c r="AQ1" s="19"/>
    </row>
    <row r="2" spans="2:43">
      <c r="B2" s="3"/>
      <c r="C2" s="2"/>
      <c r="D2" s="1"/>
      <c r="E2" s="1"/>
      <c r="F2" s="1"/>
      <c r="G2" s="1"/>
    </row>
    <row r="3" spans="2:43">
      <c r="B3" s="3"/>
      <c r="C3" s="2"/>
      <c r="D3" s="1"/>
      <c r="E3" s="1"/>
      <c r="F3" s="1"/>
      <c r="G3" s="1"/>
    </row>
    <row r="4" spans="2:43">
      <c r="B4" s="3"/>
      <c r="C4" s="2"/>
      <c r="D4" s="1"/>
      <c r="E4" s="1"/>
      <c r="F4" s="1"/>
      <c r="G4" s="24"/>
    </row>
    <row r="5" spans="2:43">
      <c r="B5" s="3"/>
      <c r="C5" s="2"/>
      <c r="D5" s="1"/>
      <c r="E5" s="1"/>
      <c r="F5" s="1"/>
      <c r="G5" s="1"/>
    </row>
    <row r="6" spans="2:43">
      <c r="B6" s="3"/>
      <c r="C6" s="2"/>
      <c r="D6" s="1"/>
      <c r="E6" s="1"/>
      <c r="F6" s="1"/>
      <c r="G6" s="1"/>
    </row>
    <row r="7" spans="2:43">
      <c r="B7" s="3"/>
      <c r="C7" s="2"/>
      <c r="D7" s="1"/>
      <c r="E7" s="1"/>
      <c r="F7" s="1"/>
      <c r="G7" s="1"/>
    </row>
    <row r="8" spans="2:43">
      <c r="B8" s="3"/>
      <c r="C8" s="2"/>
      <c r="D8" s="1"/>
      <c r="E8" s="1"/>
      <c r="F8" s="1"/>
      <c r="G8" s="1"/>
    </row>
    <row r="9" spans="2:43"/>
    <row r="10" spans="2:43">
      <c r="B10" t="s">
        <v>33</v>
      </c>
      <c r="X10" s="19" t="s">
        <v>65</v>
      </c>
    </row>
    <row r="11" spans="2:43">
      <c r="O11" s="11" t="s">
        <v>39</v>
      </c>
      <c r="T11" s="19" t="s">
        <v>58</v>
      </c>
      <c r="X11" cm="1">
        <f t="array" ref="X11:AB11" xml:space="preserve"> IF( ISNUMBER(
              _xlfn.XMATCH(_xlfn.ANCHORARRAY(
                            X12),
                            MID( I67:I72,
                                           SEARCH(" ", I67:I72 ) + 1,
                                           100 ),
                            0 )
                          ),
        1,
        0 )</f>
        <v>0</v>
      </c>
      <c r="Y11">
        <v>0</v>
      </c>
      <c r="Z11">
        <v>0</v>
      </c>
      <c r="AA11">
        <v>0</v>
      </c>
      <c r="AB11">
        <v>0</v>
      </c>
    </row>
    <row r="12" spans="2:43">
      <c r="B12" t="s">
        <v>12</v>
      </c>
      <c r="C12" t="s">
        <v>13</v>
      </c>
      <c r="D12" t="s">
        <v>14</v>
      </c>
      <c r="E12" t="s">
        <v>15</v>
      </c>
      <c r="G12" s="13" t="str" cm="1">
        <f t="array" ref="G12:G17" xml:space="preserve"> _xlfn.LET(
           _xlpm.SUL, _xlfn.UNIQUE( _01_data[[#All],[metric]] ),
           _xlpm.Rows, _xlfn.SEQUENCE( ROWS( _xlpm.SUL ), , 0 ),
           IF( _xlpm.Rows = 0,
                 "metric",
                 CONCATENATE( _xlpm.Rows, ". ", _xlpm.SUL )
                )
           )</f>
        <v>metric</v>
      </c>
      <c r="I12" s="10" t="s">
        <v>14</v>
      </c>
      <c r="L12" t="s">
        <v>13</v>
      </c>
      <c r="M12" t="s">
        <v>53</v>
      </c>
      <c r="N12" t="s">
        <v>40</v>
      </c>
      <c r="O12" t="str" cm="1">
        <f t="array" ref="O12:S12" xml:space="preserve"> TRANSPOSE(
          _xlfn.UNIQUE(
                _xlfn._xlws.FILTER(
                        _01_data[metric],
                        ISNUMBER(
                             _xlfn.XMATCH( _01_data[metric],
                                     MID( I13:I17,
                                                    SEARCH( " ", I13:I17 ) + 1,100
                                                   )
                                              )
                                         )
                               )
                       )
                )</f>
        <v>Prison population</v>
      </c>
      <c r="P12" t="str">
        <v>Population per 100,000</v>
      </c>
      <c r="Q12" t="str">
        <v>Jail occupancy level %</v>
      </c>
      <c r="R12" t="str">
        <v>Un-sentenced prisoners %</v>
      </c>
      <c r="S12" t="str">
        <v>Women prisoners %</v>
      </c>
      <c r="T12" t="s">
        <v>54</v>
      </c>
      <c r="U12" t="s">
        <v>55</v>
      </c>
      <c r="V12" t="s">
        <v>56</v>
      </c>
      <c r="W12" t="s">
        <v>57</v>
      </c>
      <c r="X12" t="str" cm="1">
        <f t="array" ref="X12:AB12">_xlfn.ANCHORARRAY(O12)</f>
        <v>Prison population</v>
      </c>
      <c r="Y12" t="str">
        <v>Population per 100,000</v>
      </c>
      <c r="Z12" t="str">
        <v>Jail occupancy level %</v>
      </c>
      <c r="AA12" t="str">
        <v>Un-sentenced prisoners %</v>
      </c>
      <c r="AB12" t="str">
        <v>Women prisoners %</v>
      </c>
      <c r="AC12" s="14" t="s">
        <v>59</v>
      </c>
    </row>
    <row r="13" spans="2:43">
      <c r="B13" t="s">
        <v>8</v>
      </c>
      <c r="C13" t="s">
        <v>31</v>
      </c>
      <c r="D13" t="s">
        <v>5</v>
      </c>
      <c r="E13">
        <v>2193798</v>
      </c>
      <c r="G13" t="str">
        <v>1. Prison population</v>
      </c>
      <c r="H13" s="14" t="s">
        <v>46</v>
      </c>
      <c r="I13" t="s">
        <v>34</v>
      </c>
      <c r="J13" s="14" t="s">
        <v>46</v>
      </c>
      <c r="L13" s="18" t="str" cm="1">
        <f t="array" ref="L13:L41" xml:space="preserve"> _xlfn.LET( _xlpm.Countries,
           IF( I20 = "w/o filters",
                 _xlfn.UNIQUE( _01_data[country] ),
                 _xlfn.UNIQUE( _xlfn._xlws.FILTER( _01_data[country], ISNUMBER( _xlfn.XMATCH( _01_data[continent], I23:I26 ) ) ) )
               ),
           _xlpm.PrisionPopulation,
           SUMIFS( _01_data[value],
                        _01_data[country], _xlpm.Countries, _01_data[metric], "Prison population" ),
           _xlpm.PopulationPer10000,
           SUMIFS( _01_data[value],
                        _01_data[country], _xlpm.Countries, _01_data[metric], "Population per 100,000" ),
           _xlpm.JailOccupancy,
           SUMIFS( _01_data[value],
                        _01_data[country], _xlpm.Countries, _01_data[metric], "Jail occupancy level %" ),
           _xlpm.UnsentencedPrisoners,
           SUMIFS( _01_data[value],
                        _01_data[country], _xlpm.Countries, _01_data[metric], "Un-sentenced prisoners %" ),
           _xlpm.WomenPrisoners,
           SUMIFS( _01_data[value],
                        _01_data[country], _xlpm.Countries, _01_data[metric], "Women prisoners %" ),
           CHOOSE( I36,
                           _xlfn._xlws.SORT( _xlpm.Countries,, I29 ),
                           _xlfn.SORTBY( _xlpm.Countries, _xlpm.PrisionPopulation, I29 ),
                           _xlfn.SORTBY( _xlpm.Countries, _xlpm.PopulationPer10000, I29 ),
                           _xlfn.SORTBY( _xlpm.Countries, _xlpm.JailOccupancy, I29 ),
                           _xlfn.SORTBY( _xlpm.Countries, _xlpm.UnsentencedPrisoners, I29 ),
                           _xlfn.SORTBY( _xlpm.Countries, _xlpm.WomenPrisoners, I29 )
                         )
           )</f>
        <v>United States</v>
      </c>
      <c r="M13" cm="1">
        <f t="array" ref="M13:M41" xml:space="preserve"> _xlfn.SEQUENCE( ROWS(_xlfn.ANCHORARRAY(L13)) )</f>
        <v>1</v>
      </c>
      <c r="N13" cm="1">
        <f t="array" ref="N13:N41">_xlfn.ANCHORARRAY( M13) * 0</f>
        <v>0</v>
      </c>
      <c r="O13" cm="1">
        <f t="array" ref="O13:O41" xml:space="preserve"> _xlfn.LET( _xlpm.calculo,
           SUMIFS(
                        _01_data[value],
                        _01_data[country],_xlfn.ANCHORARRAY( $L13),
                        _01_data[metric], O12 ),
           IF( _xlpm.calculo = 0,
                NA(),
                IF( O12 = "Prison Population",
                     _xlpm.calculo / 1500000,
                     IF( O12 = "Population per 100,000",
                          _xlpm.calculo / 1000,
                          IF( O12 = "Jail occupancy level %",
                               _xlpm.calculo / 250,
                               _xlpm.calculo / 100
                             )
                         )
                    )
               )
           )</f>
        <v>1.4625319999999999</v>
      </c>
      <c r="P13" cm="1">
        <f t="array" ref="P13:P41" xml:space="preserve"> _xlfn.LET( _xlpm.calculo,
           SUMIFS(
                        _01_data[value],
                        _01_data[country],_xlfn.ANCHORARRAY( $L13),
                        _01_data[metric], P12 ),
           IF( _xlpm.calculo = 0,
                NA(),
                IF( P12 = "Prison Population",
                     _xlpm.calculo / 1500000,
                     IF( P12 = "Population per 100,000",
                          _xlpm.calculo / 1000,
                          IF( P12 = "Jail occupancy level %",
                               _xlpm.calculo / 250,
                               _xlpm.calculo / 100
                             )
                         )
                    )
               )
           )</f>
        <v>0.73699999999999999</v>
      </c>
      <c r="Q13" cm="1">
        <f t="array" ref="Q13:Q41" xml:space="preserve"> _xlfn.LET( _xlpm.calculo,
           SUMIFS(
                        _01_data[value],
                        _01_data[country],_xlfn.ANCHORARRAY( $L13),
                        _01_data[metric], Q12 ),
           IF( _xlpm.calculo = 0,
                NA(),
                IF( Q12 = "Prison Population",
                     _xlpm.calculo / 1500000,
                     IF( Q12 = "Population per 100,000",
                          _xlpm.calculo / 1000,
                          IF( Q12 = "Jail occupancy level %",
                               _xlpm.calculo / 250,
                               _xlpm.calculo / 100
                             )
                         )
                    )
               )
           )</f>
        <v>0.4304</v>
      </c>
      <c r="R13" cm="1">
        <f t="array" ref="R13:R41" xml:space="preserve"> _xlfn.LET( _xlpm.calculo,
           SUMIFS(
                        _01_data[value],
                        _01_data[country],_xlfn.ANCHORARRAY( $L13),
                        _01_data[metric], R12 ),
           IF( _xlpm.calculo = 0,
                NA(),
                IF( R12 = "Prison Population",
                     _xlpm.calculo / 1500000,
                     IF( R12 = "Population per 100,000",
                          _xlpm.calculo / 1000,
                          IF( R12 = "Jail occupancy level %",
                               _xlpm.calculo / 250,
                               _xlpm.calculo / 100
                             )
                         )
                    )
               )
           )</f>
        <v>0.21199999999999999</v>
      </c>
      <c r="S13" cm="1">
        <f t="array" ref="S13:S41" xml:space="preserve"> _xlfn.LET( _xlpm.calculo,
           SUMIFS(
                        _01_data[value],
                        _01_data[country],_xlfn.ANCHORARRAY( $L13),
                        _01_data[metric], S12 ),
           IF( _xlpm.calculo = 0,
                NA(),
                IF( S12 = "Prison Population",
                     _xlpm.calculo / 1500000,
                     IF( S12 = "Population per 100,000",
                          _xlpm.calculo / 1000,
                          IF( S12 = "Jail occupancy level %",
                               _xlpm.calculo / 250,
                               _xlpm.calculo / 100
                             )
                         )
                    )
               )
           )</f>
        <v>8.900000000000001E-2</v>
      </c>
      <c r="T13" cm="1">
        <f t="array" ref="T13:T41" xml:space="preserve"> IF( ISNA(_xlfn.ANCHORARRAY( P13) ),
         NA(),
         2 +_xlfn.ANCHORARRAY( P13) )</f>
        <v>2.7370000000000001</v>
      </c>
      <c r="U13" cm="1">
        <f t="array" ref="U13:U41" xml:space="preserve"> IF( ISNA(_xlfn.ANCHORARRAY( Q13) ),
        NA(),
        4 +_xlfn.ANCHORARRAY( Q13) )</f>
        <v>4.4303999999999997</v>
      </c>
      <c r="V13" cm="1">
        <f t="array" ref="V13:V41" xml:space="preserve"> IF( ISNA(_xlfn.ANCHORARRAY( R13) ),
        NA(),
        6 +_xlfn.ANCHORARRAY( R13) )</f>
        <v>6.2119999999999997</v>
      </c>
      <c r="W13" cm="1">
        <f t="array" ref="W13:W41" xml:space="preserve"> IF( ISNA(_xlfn.ANCHORARRAY( S13) ),
        NA(),
        8 +_xlfn.ANCHORARRAY( S13) )</f>
        <v>8.0890000000000004</v>
      </c>
      <c r="X13" s="20" t="str" cm="1">
        <f t="array" ref="X13">_xlfn.LET( _xlpm.calculo,
           SUMIFS(
                        _01_data[value],
                        _01_data[country],_xlfn.ANCHORARRAY( $L13),
                        _01_data[metric], X12 ),
           IF( X11 = 1,
                IF( _xlpm.calculo = 0,
                     "",
                     _xlpm.calculo ),
                ""
              )
         )</f>
        <v/>
      </c>
      <c r="Y13" t="str" cm="1">
        <f t="array" ref="Y13">_xlfn.LET( _xlpm.calculo,
           SUMIFS(
                        _01_data[value],
                        _01_data[country],_xlfn.ANCHORARRAY( $L13),
                        _01_data[metric], Y12 ),
           IF( Y11 = 1,
                IF( _xlpm.calculo = 0,
                     "",
                     _xlpm.calculo ),
                ""
              )
         )</f>
        <v/>
      </c>
      <c r="Z13" t="str" cm="1">
        <f t="array" ref="Z13">_xlfn.LET( _xlpm.calculo,
           SUMIFS(
                        _01_data[value],
                        _01_data[country],_xlfn.ANCHORARRAY( $L13),
                        _01_data[metric], Z12 ),
           IF( Z11 = 1,
                IF( _xlpm.calculo = 0,
                     "",
                     _xlpm.calculo ),
                ""
              )
         )</f>
        <v/>
      </c>
      <c r="AA13" t="str" cm="1">
        <f t="array" ref="AA13">_xlfn.LET( _xlpm.calculo,
           SUMIFS(
                        _01_data[value],
                        _01_data[country],_xlfn.ANCHORARRAY( $L13),
                        _01_data[metric], AA12 ),
           IF( AA11 = 1,
                IF( _xlpm.calculo = 0,
                     "",
                     _xlpm.calculo ),
                ""
              )
         )</f>
        <v/>
      </c>
      <c r="AB13" t="str" cm="1">
        <f t="array" ref="AB13">_xlfn.LET( _xlpm.calculo,
           SUMIFS(
                        _01_data[value],
                        _01_data[country],_xlfn.ANCHORARRAY( $L13),
                        _01_data[metric], AB12 ),
           IF( AB11 = 1,
                IF( _xlpm.calculo = 0,
                     "",
                     _xlpm.calculo ),
                ""
              )
         )</f>
        <v/>
      </c>
    </row>
    <row r="14" spans="2:43">
      <c r="B14" t="s">
        <v>9</v>
      </c>
      <c r="C14" t="s">
        <v>16</v>
      </c>
      <c r="D14" t="s">
        <v>5</v>
      </c>
      <c r="E14">
        <v>1548498</v>
      </c>
      <c r="G14" t="str">
        <v>2. Population per 100,000</v>
      </c>
      <c r="H14" s="14" t="s">
        <v>46</v>
      </c>
      <c r="I14" t="s">
        <v>35</v>
      </c>
      <c r="J14" s="14" t="s">
        <v>46</v>
      </c>
      <c r="L14" t="str">
        <v>China</v>
      </c>
      <c r="M14">
        <v>2</v>
      </c>
      <c r="N14">
        <v>0</v>
      </c>
      <c r="O14">
        <v>1.032332</v>
      </c>
      <c r="P14">
        <v>0.11799999999999999</v>
      </c>
      <c r="Q14" t="e">
        <v>#N/A</v>
      </c>
      <c r="R14" t="e">
        <v>#N/A</v>
      </c>
      <c r="S14">
        <v>4.5999999999999999E-2</v>
      </c>
      <c r="T14">
        <v>2.1179999999999999</v>
      </c>
      <c r="U14" t="e">
        <v>#N/A</v>
      </c>
      <c r="V14" t="e">
        <v>#N/A</v>
      </c>
      <c r="W14">
        <v>8.0459999999999994</v>
      </c>
      <c r="X14" s="20"/>
    </row>
    <row r="15" spans="2:43">
      <c r="B15" t="s">
        <v>9</v>
      </c>
      <c r="C15" t="s">
        <v>17</v>
      </c>
      <c r="D15" t="s">
        <v>5</v>
      </c>
      <c r="E15">
        <v>874161</v>
      </c>
      <c r="G15" t="str">
        <v>3. Jail occupancy level %</v>
      </c>
      <c r="H15" s="14" t="s">
        <v>46</v>
      </c>
      <c r="I15" t="s">
        <v>36</v>
      </c>
      <c r="J15" s="14" t="s">
        <v>46</v>
      </c>
      <c r="L15" t="str">
        <v>Russia</v>
      </c>
      <c r="M15">
        <v>3</v>
      </c>
      <c r="N15">
        <v>0</v>
      </c>
      <c r="O15">
        <v>0.58277400000000001</v>
      </c>
      <c r="P15">
        <v>0.61499999999999999</v>
      </c>
      <c r="Q15">
        <v>0.318</v>
      </c>
      <c r="R15">
        <v>0.16899999999999998</v>
      </c>
      <c r="S15">
        <v>6.8000000000000005E-2</v>
      </c>
      <c r="T15">
        <v>2.6150000000000002</v>
      </c>
      <c r="U15">
        <v>4.3179999999999996</v>
      </c>
      <c r="V15">
        <v>6.1689999999999996</v>
      </c>
      <c r="W15">
        <v>8.0679999999999996</v>
      </c>
      <c r="X15" s="20"/>
    </row>
    <row r="16" spans="2:43">
      <c r="B16" t="s">
        <v>8</v>
      </c>
      <c r="C16" t="s">
        <v>18</v>
      </c>
      <c r="D16" t="s">
        <v>5</v>
      </c>
      <c r="E16">
        <v>371482</v>
      </c>
      <c r="G16" t="str">
        <v>4. Un-sentenced prisoners %</v>
      </c>
      <c r="H16" s="14" t="s">
        <v>46</v>
      </c>
      <c r="I16" t="s">
        <v>37</v>
      </c>
      <c r="J16" s="14" t="s">
        <v>46</v>
      </c>
      <c r="L16" t="str">
        <v>Brazil</v>
      </c>
      <c r="M16">
        <v>4</v>
      </c>
      <c r="N16">
        <v>0</v>
      </c>
      <c r="O16">
        <v>0.24765466666666666</v>
      </c>
      <c r="P16">
        <v>0.193</v>
      </c>
      <c r="Q16">
        <v>0.60360000000000003</v>
      </c>
      <c r="R16">
        <v>0.33100000000000002</v>
      </c>
      <c r="S16">
        <v>5.4000000000000006E-2</v>
      </c>
      <c r="T16">
        <v>2.1930000000000001</v>
      </c>
      <c r="U16">
        <v>4.6036000000000001</v>
      </c>
      <c r="V16">
        <v>6.3310000000000004</v>
      </c>
      <c r="W16">
        <v>8.0540000000000003</v>
      </c>
      <c r="X16" s="20"/>
    </row>
    <row r="17" spans="2:24">
      <c r="B17" t="s">
        <v>9</v>
      </c>
      <c r="C17" t="s">
        <v>19</v>
      </c>
      <c r="D17" t="s">
        <v>5</v>
      </c>
      <c r="E17">
        <v>332112</v>
      </c>
      <c r="G17" t="str">
        <v>5. Women prisoners %</v>
      </c>
      <c r="H17" s="14" t="s">
        <v>46</v>
      </c>
      <c r="I17" t="s">
        <v>38</v>
      </c>
      <c r="J17" s="14" t="s">
        <v>46</v>
      </c>
      <c r="L17" t="str">
        <v>India</v>
      </c>
      <c r="M17">
        <v>5</v>
      </c>
      <c r="N17">
        <v>0</v>
      </c>
      <c r="O17">
        <v>0.22140799999999999</v>
      </c>
      <c r="P17">
        <v>0.03</v>
      </c>
      <c r="Q17">
        <v>0.55600000000000005</v>
      </c>
      <c r="R17">
        <v>0.70099999999999996</v>
      </c>
      <c r="S17">
        <v>3.7000000000000005E-2</v>
      </c>
      <c r="T17">
        <v>2.0299999999999998</v>
      </c>
      <c r="U17">
        <v>4.556</v>
      </c>
      <c r="V17">
        <v>6.7009999999999996</v>
      </c>
      <c r="W17">
        <v>8.0370000000000008</v>
      </c>
      <c r="X17" s="20"/>
    </row>
    <row r="18" spans="2:24">
      <c r="B18" t="s">
        <v>8</v>
      </c>
      <c r="C18" t="s">
        <v>20</v>
      </c>
      <c r="D18" t="s">
        <v>5</v>
      </c>
      <c r="E18">
        <v>214450</v>
      </c>
      <c r="L18" t="str">
        <v>Mexico</v>
      </c>
      <c r="M18">
        <v>6</v>
      </c>
      <c r="N18">
        <v>0</v>
      </c>
      <c r="O18">
        <v>0.14296666666666666</v>
      </c>
      <c r="P18">
        <v>0.19600000000000001</v>
      </c>
      <c r="Q18">
        <v>0.53560000000000008</v>
      </c>
      <c r="R18">
        <v>0.43200000000000005</v>
      </c>
      <c r="S18">
        <v>0.05</v>
      </c>
      <c r="T18">
        <v>2.1960000000000002</v>
      </c>
      <c r="U18">
        <v>4.5356000000000005</v>
      </c>
      <c r="V18">
        <v>6.4320000000000004</v>
      </c>
      <c r="W18">
        <v>8.0500000000000007</v>
      </c>
      <c r="X18" s="20"/>
    </row>
    <row r="19" spans="2:24">
      <c r="B19" t="s">
        <v>10</v>
      </c>
      <c r="C19" t="s">
        <v>21</v>
      </c>
      <c r="D19" t="s">
        <v>5</v>
      </c>
      <c r="E19">
        <v>162602</v>
      </c>
      <c r="L19" t="str">
        <v>Ukraine</v>
      </c>
      <c r="M19">
        <v>7</v>
      </c>
      <c r="N19">
        <v>0</v>
      </c>
      <c r="O19">
        <v>0.10840133333333334</v>
      </c>
      <c r="P19">
        <v>0.35</v>
      </c>
      <c r="Q19">
        <v>0.4052</v>
      </c>
      <c r="R19">
        <v>0.19500000000000001</v>
      </c>
      <c r="S19">
        <v>6.0999999999999999E-2</v>
      </c>
      <c r="T19">
        <v>2.35</v>
      </c>
      <c r="U19">
        <v>4.4051999999999998</v>
      </c>
      <c r="V19">
        <v>6.1950000000000003</v>
      </c>
      <c r="W19">
        <v>8.0609999999999999</v>
      </c>
      <c r="X19" s="20"/>
    </row>
    <row r="20" spans="2:24">
      <c r="B20" t="s">
        <v>11</v>
      </c>
      <c r="C20" t="s">
        <v>22</v>
      </c>
      <c r="D20" t="s">
        <v>5</v>
      </c>
      <c r="E20">
        <v>158501</v>
      </c>
      <c r="G20" s="16" t="s">
        <v>49</v>
      </c>
      <c r="I20" s="15" t="str">
        <f xml:space="preserve"> IF( COUNTA( I23:I26 ) = 4, "w/o filters", I23 )</f>
        <v>w/o filters</v>
      </c>
      <c r="L20" t="str">
        <v>South Africa</v>
      </c>
      <c r="M20">
        <v>8</v>
      </c>
      <c r="N20">
        <v>0</v>
      </c>
      <c r="O20">
        <v>0.10566733333333334</v>
      </c>
      <c r="P20">
        <v>0.33400000000000002</v>
      </c>
      <c r="Q20">
        <v>0.5544</v>
      </c>
      <c r="R20">
        <v>0.27500000000000002</v>
      </c>
      <c r="S20">
        <v>2.1000000000000001E-2</v>
      </c>
      <c r="T20">
        <v>2.3340000000000001</v>
      </c>
      <c r="U20">
        <v>4.5544000000000002</v>
      </c>
      <c r="V20">
        <v>6.2750000000000004</v>
      </c>
      <c r="W20">
        <v>8.0210000000000008</v>
      </c>
      <c r="X20" s="20"/>
    </row>
    <row r="21" spans="2:24">
      <c r="B21" t="s">
        <v>10</v>
      </c>
      <c r="C21" t="s">
        <v>23</v>
      </c>
      <c r="D21" t="s">
        <v>5</v>
      </c>
      <c r="E21">
        <v>89546</v>
      </c>
      <c r="L21" t="str">
        <v>Poland</v>
      </c>
      <c r="M21">
        <v>9</v>
      </c>
      <c r="N21">
        <v>0</v>
      </c>
      <c r="O21">
        <v>5.9697333333333331E-2</v>
      </c>
      <c r="P21">
        <v>0.23499999999999999</v>
      </c>
      <c r="Q21">
        <v>0.49760000000000004</v>
      </c>
      <c r="R21">
        <v>0.16800000000000001</v>
      </c>
      <c r="S21">
        <v>0.03</v>
      </c>
      <c r="T21">
        <v>2.2349999999999999</v>
      </c>
      <c r="U21">
        <v>4.4976000000000003</v>
      </c>
      <c r="V21">
        <v>6.1680000000000001</v>
      </c>
      <c r="W21">
        <v>8.0299999999999994</v>
      </c>
      <c r="X21" s="20"/>
    </row>
    <row r="22" spans="2:24">
      <c r="B22" t="s">
        <v>10</v>
      </c>
      <c r="C22" t="s">
        <v>24</v>
      </c>
      <c r="D22" t="s">
        <v>5</v>
      </c>
      <c r="E22">
        <v>80002</v>
      </c>
      <c r="G22" s="13" t="str" cm="1">
        <f t="array" ref="G22:G26" xml:space="preserve"> _xlfn.UNIQUE( _01_data[[#All],[continent]] )</f>
        <v>continent</v>
      </c>
      <c r="I22" s="10" t="s">
        <v>12</v>
      </c>
      <c r="L22" t="str">
        <v>England/Wales</v>
      </c>
      <c r="M22">
        <v>10</v>
      </c>
      <c r="N22">
        <v>0</v>
      </c>
      <c r="O22">
        <v>5.3334666666666669E-2</v>
      </c>
      <c r="P22">
        <v>0.14799999999999999</v>
      </c>
      <c r="Q22">
        <v>0.45080000000000003</v>
      </c>
      <c r="R22">
        <v>0.16399999999999998</v>
      </c>
      <c r="S22">
        <v>5.5E-2</v>
      </c>
      <c r="T22">
        <v>2.1480000000000001</v>
      </c>
      <c r="U22">
        <v>4.4508000000000001</v>
      </c>
      <c r="V22">
        <v>6.1639999999999997</v>
      </c>
      <c r="W22">
        <v>8.0549999999999997</v>
      </c>
      <c r="X22" s="20"/>
    </row>
    <row r="23" spans="2:24">
      <c r="B23" t="s">
        <v>9</v>
      </c>
      <c r="C23" t="s">
        <v>25</v>
      </c>
      <c r="D23" t="s">
        <v>5</v>
      </c>
      <c r="E23">
        <v>79052</v>
      </c>
      <c r="G23" t="str">
        <v>Americas</v>
      </c>
      <c r="I23" t="s">
        <v>11</v>
      </c>
      <c r="L23" t="str">
        <v>Japan</v>
      </c>
      <c r="M23">
        <v>11</v>
      </c>
      <c r="N23">
        <v>0</v>
      </c>
      <c r="O23">
        <v>5.2701333333333336E-2</v>
      </c>
      <c r="P23">
        <v>6.2E-2</v>
      </c>
      <c r="Q23">
        <v>0.42360000000000003</v>
      </c>
      <c r="R23">
        <v>0.14699999999999999</v>
      </c>
      <c r="S23">
        <v>5.9000000000000004E-2</v>
      </c>
      <c r="T23">
        <v>2.0619999999999998</v>
      </c>
      <c r="U23">
        <v>4.4236000000000004</v>
      </c>
      <c r="V23">
        <v>6.1470000000000002</v>
      </c>
      <c r="W23">
        <v>8.0589999999999993</v>
      </c>
      <c r="X23" s="20"/>
    </row>
    <row r="24" spans="2:24">
      <c r="B24" t="s">
        <v>11</v>
      </c>
      <c r="C24" t="s">
        <v>26</v>
      </c>
      <c r="D24" t="s">
        <v>5</v>
      </c>
      <c r="E24">
        <v>47036</v>
      </c>
      <c r="G24" t="str">
        <v>Asia</v>
      </c>
      <c r="I24" t="s">
        <v>8</v>
      </c>
      <c r="L24" t="str">
        <v>Germany</v>
      </c>
      <c r="M24">
        <v>12</v>
      </c>
      <c r="N24">
        <v>0</v>
      </c>
      <c r="O24">
        <v>5.1443999999999997E-2</v>
      </c>
      <c r="P24">
        <v>9.4E-2</v>
      </c>
      <c r="Q24">
        <v>0.38600000000000001</v>
      </c>
      <c r="R24">
        <v>0.17100000000000001</v>
      </c>
      <c r="S24">
        <v>5.2999999999999999E-2</v>
      </c>
      <c r="T24">
        <v>2.0939999999999999</v>
      </c>
      <c r="U24">
        <v>4.3860000000000001</v>
      </c>
      <c r="V24">
        <v>6.1710000000000003</v>
      </c>
      <c r="W24">
        <v>8.0530000000000008</v>
      </c>
      <c r="X24" s="20"/>
    </row>
    <row r="25" spans="2:24">
      <c r="B25" t="s">
        <v>10</v>
      </c>
      <c r="C25" t="s">
        <v>27</v>
      </c>
      <c r="D25" t="s">
        <v>5</v>
      </c>
      <c r="E25">
        <v>65458</v>
      </c>
      <c r="G25" t="str">
        <v>Europe</v>
      </c>
      <c r="I25" t="s">
        <v>9</v>
      </c>
      <c r="L25" t="str">
        <v>Turkey</v>
      </c>
      <c r="M25">
        <v>13</v>
      </c>
      <c r="N25">
        <v>0</v>
      </c>
      <c r="O25">
        <v>4.3638666666666666E-2</v>
      </c>
      <c r="P25">
        <v>9.0999999999999998E-2</v>
      </c>
      <c r="Q25">
        <v>0.30960000000000004</v>
      </c>
      <c r="R25">
        <v>0.47700000000000004</v>
      </c>
      <c r="S25">
        <v>3.3000000000000002E-2</v>
      </c>
      <c r="T25">
        <v>2.0910000000000002</v>
      </c>
      <c r="U25">
        <v>4.3095999999999997</v>
      </c>
      <c r="V25">
        <v>6.4770000000000003</v>
      </c>
      <c r="W25">
        <v>8.0329999999999995</v>
      </c>
      <c r="X25" s="20"/>
    </row>
    <row r="26" spans="2:24">
      <c r="B26" t="s">
        <v>11</v>
      </c>
      <c r="C26" t="s">
        <v>28</v>
      </c>
      <c r="D26" t="s">
        <v>5</v>
      </c>
      <c r="E26">
        <v>40444</v>
      </c>
      <c r="G26" t="str">
        <v>Africa</v>
      </c>
      <c r="I26" t="s">
        <v>10</v>
      </c>
      <c r="L26" t="str">
        <v>Spain</v>
      </c>
      <c r="M26">
        <v>14</v>
      </c>
      <c r="N26">
        <v>0</v>
      </c>
      <c r="O26">
        <v>4.2660666666666666E-2</v>
      </c>
      <c r="P26">
        <v>0.14399999999999999</v>
      </c>
      <c r="Q26">
        <v>0.51800000000000002</v>
      </c>
      <c r="R26">
        <v>0.23499999999999999</v>
      </c>
      <c r="S26">
        <v>0.08</v>
      </c>
      <c r="T26">
        <v>2.1440000000000001</v>
      </c>
      <c r="U26">
        <v>4.5179999999999998</v>
      </c>
      <c r="V26">
        <v>6.2350000000000003</v>
      </c>
      <c r="W26">
        <v>8.08</v>
      </c>
      <c r="X26" s="20"/>
    </row>
    <row r="27" spans="2:24">
      <c r="B27" t="s">
        <v>9</v>
      </c>
      <c r="C27" t="s">
        <v>29</v>
      </c>
      <c r="D27" t="s">
        <v>5</v>
      </c>
      <c r="E27">
        <v>25790</v>
      </c>
      <c r="L27" t="str">
        <v>Italy</v>
      </c>
      <c r="M27">
        <v>15</v>
      </c>
      <c r="N27">
        <v>0</v>
      </c>
      <c r="O27">
        <v>4.1147333333333334E-2</v>
      </c>
      <c r="P27">
        <v>0.104</v>
      </c>
      <c r="Q27">
        <v>0.52600000000000002</v>
      </c>
      <c r="R27">
        <v>0.35899999999999999</v>
      </c>
      <c r="S27">
        <v>4.8000000000000001E-2</v>
      </c>
      <c r="T27">
        <v>2.1040000000000001</v>
      </c>
      <c r="U27">
        <v>4.5259999999999998</v>
      </c>
      <c r="V27">
        <v>6.359</v>
      </c>
      <c r="W27">
        <v>8.048</v>
      </c>
      <c r="X27" s="20"/>
    </row>
    <row r="28" spans="2:24">
      <c r="B28" t="s">
        <v>10</v>
      </c>
      <c r="C28" t="s">
        <v>30</v>
      </c>
      <c r="D28" t="s">
        <v>5</v>
      </c>
      <c r="E28">
        <v>6872</v>
      </c>
      <c r="L28" t="str">
        <v>France</v>
      </c>
      <c r="M28">
        <v>16</v>
      </c>
      <c r="N28">
        <v>0</v>
      </c>
      <c r="O28">
        <v>3.4672666666666664E-2</v>
      </c>
      <c r="P28">
        <v>8.5000000000000006E-2</v>
      </c>
      <c r="Q28">
        <v>0.43960000000000005</v>
      </c>
      <c r="R28">
        <v>0.315</v>
      </c>
      <c r="S28">
        <v>3.6000000000000004E-2</v>
      </c>
      <c r="T28">
        <v>2.085</v>
      </c>
      <c r="U28">
        <v>4.4396000000000004</v>
      </c>
      <c r="V28">
        <v>6.3150000000000004</v>
      </c>
      <c r="W28">
        <v>8.0359999999999996</v>
      </c>
      <c r="X28" s="20"/>
    </row>
    <row r="29" spans="2:24" ht="10.5">
      <c r="B29" t="s">
        <v>10</v>
      </c>
      <c r="C29" t="s">
        <v>32</v>
      </c>
      <c r="D29" t="s">
        <v>5</v>
      </c>
      <c r="E29">
        <v>1375</v>
      </c>
      <c r="G29" s="16" t="s">
        <v>48</v>
      </c>
      <c r="I29" s="17">
        <f xml:space="preserve"> IF( I32 = "Ascending", 1, -1)</f>
        <v>-1</v>
      </c>
      <c r="L29" t="str">
        <v>Kenya</v>
      </c>
      <c r="M29">
        <v>17</v>
      </c>
      <c r="N29">
        <v>0</v>
      </c>
      <c r="O29">
        <v>3.1357333333333334E-2</v>
      </c>
      <c r="P29">
        <v>0.13</v>
      </c>
      <c r="Q29">
        <v>1.1372</v>
      </c>
      <c r="R29">
        <v>0.45600000000000002</v>
      </c>
      <c r="S29">
        <v>0.42</v>
      </c>
      <c r="T29">
        <v>2.13</v>
      </c>
      <c r="U29">
        <v>5.1372</v>
      </c>
      <c r="V29">
        <v>6.4560000000000004</v>
      </c>
      <c r="W29">
        <v>8.42</v>
      </c>
      <c r="X29" s="20"/>
    </row>
    <row r="30" spans="2:24">
      <c r="B30" t="s">
        <v>8</v>
      </c>
      <c r="C30" t="s">
        <v>31</v>
      </c>
      <c r="D30" t="s">
        <v>4</v>
      </c>
      <c r="E30">
        <v>737</v>
      </c>
      <c r="L30" t="str">
        <v>Nigeria</v>
      </c>
      <c r="M30">
        <v>18</v>
      </c>
      <c r="N30">
        <v>0</v>
      </c>
      <c r="O30">
        <v>2.6962666666666666E-2</v>
      </c>
      <c r="P30">
        <v>0.03</v>
      </c>
      <c r="Q30">
        <v>0.40600000000000003</v>
      </c>
      <c r="R30">
        <v>0.64300000000000002</v>
      </c>
      <c r="S30">
        <v>1.9E-2</v>
      </c>
      <c r="T30">
        <v>2.0299999999999998</v>
      </c>
      <c r="U30">
        <v>4.4059999999999997</v>
      </c>
      <c r="V30">
        <v>6.6429999999999998</v>
      </c>
      <c r="W30">
        <v>8.0190000000000001</v>
      </c>
      <c r="X30" s="20"/>
    </row>
    <row r="31" spans="2:24">
      <c r="B31" t="s">
        <v>9</v>
      </c>
      <c r="C31" t="s">
        <v>16</v>
      </c>
      <c r="D31" t="s">
        <v>4</v>
      </c>
      <c r="E31">
        <v>118</v>
      </c>
      <c r="G31" s="12" t="s">
        <v>41</v>
      </c>
      <c r="I31" s="10" t="s">
        <v>41</v>
      </c>
      <c r="L31" t="str">
        <v>Australia</v>
      </c>
      <c r="M31">
        <v>19</v>
      </c>
      <c r="N31">
        <v>0</v>
      </c>
      <c r="O31">
        <v>1.7193333333333335E-2</v>
      </c>
      <c r="P31">
        <v>0.125</v>
      </c>
      <c r="Q31">
        <v>0.42360000000000003</v>
      </c>
      <c r="R31">
        <v>0.21600000000000003</v>
      </c>
      <c r="S31">
        <v>7.0999999999999994E-2</v>
      </c>
      <c r="T31">
        <v>2.125</v>
      </c>
      <c r="U31">
        <v>4.4236000000000004</v>
      </c>
      <c r="V31">
        <v>6.2160000000000002</v>
      </c>
      <c r="W31">
        <v>8.0709999999999997</v>
      </c>
      <c r="X31" s="20"/>
    </row>
    <row r="32" spans="2:24">
      <c r="B32" t="s">
        <v>9</v>
      </c>
      <c r="C32" t="s">
        <v>17</v>
      </c>
      <c r="D32" t="s">
        <v>4</v>
      </c>
      <c r="E32">
        <v>615</v>
      </c>
      <c r="G32" t="s">
        <v>42</v>
      </c>
      <c r="I32" t="s">
        <v>43</v>
      </c>
      <c r="L32" s="22" t="str">
        <v>Netherlands</v>
      </c>
      <c r="M32">
        <v>20</v>
      </c>
      <c r="N32">
        <v>0</v>
      </c>
      <c r="O32">
        <v>1.4008666666666668E-2</v>
      </c>
      <c r="P32">
        <v>0.128</v>
      </c>
      <c r="Q32">
        <v>0.38239999999999996</v>
      </c>
      <c r="R32">
        <v>0.3</v>
      </c>
      <c r="S32">
        <v>8.6999999999999994E-2</v>
      </c>
      <c r="T32">
        <v>2.1280000000000001</v>
      </c>
      <c r="U32">
        <v>4.3823999999999996</v>
      </c>
      <c r="V32">
        <v>6.3</v>
      </c>
      <c r="W32">
        <v>8.0869999999999997</v>
      </c>
      <c r="X32" s="20"/>
    </row>
    <row r="33" spans="2:24">
      <c r="B33" t="s">
        <v>8</v>
      </c>
      <c r="C33" t="s">
        <v>18</v>
      </c>
      <c r="D33" t="s">
        <v>4</v>
      </c>
      <c r="E33">
        <v>193</v>
      </c>
      <c r="G33" t="s">
        <v>43</v>
      </c>
      <c r="J33" s="14" t="s">
        <v>46</v>
      </c>
      <c r="L33" t="str">
        <v>Portugal</v>
      </c>
      <c r="M33">
        <v>21</v>
      </c>
      <c r="N33">
        <v>0</v>
      </c>
      <c r="O33">
        <v>8.5100000000000002E-3</v>
      </c>
      <c r="P33">
        <v>0.12</v>
      </c>
      <c r="Q33">
        <v>0.4148</v>
      </c>
      <c r="R33">
        <v>0.23800000000000002</v>
      </c>
      <c r="S33">
        <v>7.0000000000000007E-2</v>
      </c>
      <c r="T33">
        <v>2.12</v>
      </c>
      <c r="U33">
        <v>4.4147999999999996</v>
      </c>
      <c r="V33">
        <v>6.2380000000000004</v>
      </c>
      <c r="W33">
        <v>8.07</v>
      </c>
      <c r="X33" s="20"/>
    </row>
    <row r="34" spans="2:24">
      <c r="B34" t="s">
        <v>9</v>
      </c>
      <c r="C34" t="s">
        <v>19</v>
      </c>
      <c r="D34" t="s">
        <v>4</v>
      </c>
      <c r="E34">
        <v>30</v>
      </c>
      <c r="J34" s="14" t="s">
        <v>46</v>
      </c>
      <c r="L34" t="str">
        <v>Belgium</v>
      </c>
      <c r="M34">
        <v>22</v>
      </c>
      <c r="N34">
        <v>0</v>
      </c>
      <c r="O34">
        <v>6.398E-3</v>
      </c>
      <c r="P34">
        <v>9.0999999999999998E-2</v>
      </c>
      <c r="Q34">
        <v>0.44239999999999996</v>
      </c>
      <c r="R34">
        <v>0.37200000000000005</v>
      </c>
      <c r="S34">
        <v>4.2000000000000003E-2</v>
      </c>
      <c r="T34">
        <v>2.0910000000000002</v>
      </c>
      <c r="U34">
        <v>4.4424000000000001</v>
      </c>
      <c r="V34">
        <v>6.3719999999999999</v>
      </c>
      <c r="W34">
        <v>8.0419999999999998</v>
      </c>
      <c r="X34" s="20"/>
    </row>
    <row r="35" spans="2:24">
      <c r="B35" t="s">
        <v>8</v>
      </c>
      <c r="C35" t="s">
        <v>20</v>
      </c>
      <c r="D35" t="s">
        <v>4</v>
      </c>
      <c r="E35">
        <v>196</v>
      </c>
      <c r="J35" s="14" t="s">
        <v>46</v>
      </c>
      <c r="L35" t="str">
        <v>Austria</v>
      </c>
      <c r="M35">
        <v>23</v>
      </c>
      <c r="N35">
        <v>0</v>
      </c>
      <c r="O35">
        <v>5.8440000000000002E-3</v>
      </c>
      <c r="P35">
        <v>0.105</v>
      </c>
      <c r="Q35">
        <v>0.42880000000000001</v>
      </c>
      <c r="R35">
        <v>0.22600000000000001</v>
      </c>
      <c r="S35">
        <v>5.2999999999999999E-2</v>
      </c>
      <c r="T35">
        <v>2.105</v>
      </c>
      <c r="U35">
        <v>4.4287999999999998</v>
      </c>
      <c r="V35">
        <v>6.226</v>
      </c>
      <c r="W35">
        <v>8.0530000000000008</v>
      </c>
      <c r="X35" s="20"/>
    </row>
    <row r="36" spans="2:24" ht="10.5">
      <c r="B36" t="s">
        <v>10</v>
      </c>
      <c r="C36" t="s">
        <v>21</v>
      </c>
      <c r="D36" t="s">
        <v>4</v>
      </c>
      <c r="E36">
        <v>350</v>
      </c>
      <c r="G36" s="16" t="s">
        <v>47</v>
      </c>
      <c r="I36" s="17">
        <f xml:space="preserve"> LEFT( I39, 1 ) * 1</f>
        <v>2</v>
      </c>
      <c r="J36" s="14" t="s">
        <v>46</v>
      </c>
      <c r="L36" t="str">
        <v>Sweden</v>
      </c>
      <c r="M36">
        <v>24</v>
      </c>
      <c r="N36">
        <v>0</v>
      </c>
      <c r="O36">
        <v>4.966666666666667E-3</v>
      </c>
      <c r="P36">
        <v>8.2000000000000003E-2</v>
      </c>
      <c r="Q36">
        <v>0.4108</v>
      </c>
      <c r="R36">
        <v>0.20300000000000001</v>
      </c>
      <c r="S36">
        <v>5.2000000000000005E-2</v>
      </c>
      <c r="T36">
        <v>2.0819999999999999</v>
      </c>
      <c r="U36">
        <v>4.4108000000000001</v>
      </c>
      <c r="V36">
        <v>6.2030000000000003</v>
      </c>
      <c r="W36">
        <v>8.0519999999999996</v>
      </c>
      <c r="X36" s="20"/>
    </row>
    <row r="37" spans="2:24">
      <c r="B37" t="s">
        <v>11</v>
      </c>
      <c r="C37" t="s">
        <v>22</v>
      </c>
      <c r="D37" t="s">
        <v>4</v>
      </c>
      <c r="E37">
        <v>334</v>
      </c>
      <c r="J37" s="14" t="s">
        <v>46</v>
      </c>
      <c r="L37" t="str">
        <v>Scotland</v>
      </c>
      <c r="M37">
        <v>25</v>
      </c>
      <c r="N37">
        <v>0</v>
      </c>
      <c r="O37">
        <v>4.5813333333333331E-3</v>
      </c>
      <c r="P37">
        <v>0.13400000000000001</v>
      </c>
      <c r="Q37">
        <v>0.43</v>
      </c>
      <c r="R37">
        <v>0.21</v>
      </c>
      <c r="S37">
        <v>4.4000000000000004E-2</v>
      </c>
      <c r="T37">
        <v>2.1339999999999999</v>
      </c>
      <c r="U37">
        <v>4.43</v>
      </c>
      <c r="V37">
        <v>6.21</v>
      </c>
      <c r="W37">
        <v>8.0440000000000005</v>
      </c>
      <c r="X37" s="20"/>
    </row>
    <row r="38" spans="2:24">
      <c r="B38" t="s">
        <v>10</v>
      </c>
      <c r="C38" t="s">
        <v>23</v>
      </c>
      <c r="D38" t="s">
        <v>4</v>
      </c>
      <c r="E38">
        <v>235</v>
      </c>
      <c r="G38" s="12" t="str" cm="1">
        <f t="array" ref="G38:G44" xml:space="preserve"> _xlfn.LET(  _xlpm.SUL, _xlfn.UNIQUE( _01_data[[#All],[metric]] ),
           _xlpm.Rows, _xlfn.SEQUENCE( ROWS( _xlpm.SUL ) + 1, , 0 ),
           IF( _xlpm.Rows = 0,
                "sort_by",
                IF( _xlpm.Rows = 1,
                     "1. country",
                     CONCATENATE( _xlpm.Rows, ". ", INDEX( _xlpm.SUL, _xlpm.Rows ) )
                    )
               )
          )</f>
        <v>sort_by</v>
      </c>
      <c r="I38" s="10" t="s">
        <v>44</v>
      </c>
      <c r="J38" s="14" t="s">
        <v>46</v>
      </c>
      <c r="L38" t="str">
        <v>Switzerland</v>
      </c>
      <c r="M38">
        <v>26</v>
      </c>
      <c r="N38">
        <v>0</v>
      </c>
      <c r="O38">
        <v>4.0740000000000004E-3</v>
      </c>
      <c r="P38">
        <v>8.3000000000000004E-2</v>
      </c>
      <c r="Q38">
        <v>0.37360000000000004</v>
      </c>
      <c r="R38">
        <v>0.39</v>
      </c>
      <c r="S38">
        <v>5.4000000000000006E-2</v>
      </c>
      <c r="T38">
        <v>2.0830000000000002</v>
      </c>
      <c r="U38">
        <v>4.3735999999999997</v>
      </c>
      <c r="V38">
        <v>6.39</v>
      </c>
      <c r="W38">
        <v>8.0540000000000003</v>
      </c>
      <c r="X38" s="20"/>
    </row>
    <row r="39" spans="2:24">
      <c r="B39" t="s">
        <v>10</v>
      </c>
      <c r="C39" t="s">
        <v>24</v>
      </c>
      <c r="D39" t="s">
        <v>4</v>
      </c>
      <c r="E39">
        <v>148</v>
      </c>
      <c r="G39" t="str">
        <v>1. country</v>
      </c>
      <c r="H39" s="14" t="s">
        <v>46</v>
      </c>
      <c r="I39" t="s">
        <v>45</v>
      </c>
      <c r="J39" s="14" t="s">
        <v>46</v>
      </c>
      <c r="L39" t="str">
        <v>Finland</v>
      </c>
      <c r="M39">
        <v>27</v>
      </c>
      <c r="N39">
        <v>0</v>
      </c>
      <c r="O39">
        <v>2.6359999999999999E-3</v>
      </c>
      <c r="P39">
        <v>7.4999999999999997E-2</v>
      </c>
      <c r="Q39">
        <v>0.4496</v>
      </c>
      <c r="R39">
        <v>0.11599999999999999</v>
      </c>
      <c r="S39">
        <v>6.3E-2</v>
      </c>
      <c r="T39">
        <v>2.0750000000000002</v>
      </c>
      <c r="U39">
        <v>4.4496000000000002</v>
      </c>
      <c r="V39">
        <v>6.1159999999999997</v>
      </c>
      <c r="W39">
        <v>8.0630000000000006</v>
      </c>
      <c r="X39" s="20"/>
    </row>
    <row r="40" spans="2:24">
      <c r="B40" t="s">
        <v>9</v>
      </c>
      <c r="C40" t="s">
        <v>25</v>
      </c>
      <c r="D40" t="s">
        <v>4</v>
      </c>
      <c r="E40">
        <v>62</v>
      </c>
      <c r="G40" t="str">
        <v>2. Prison population</v>
      </c>
      <c r="H40" s="14" t="s">
        <v>46</v>
      </c>
      <c r="L40" t="str">
        <v>Norway</v>
      </c>
      <c r="M40">
        <v>28</v>
      </c>
      <c r="N40">
        <v>0</v>
      </c>
      <c r="O40">
        <v>2.032E-3</v>
      </c>
      <c r="P40">
        <v>6.6000000000000003E-2</v>
      </c>
      <c r="Q40">
        <v>0.36839999999999995</v>
      </c>
      <c r="R40">
        <v>0.159</v>
      </c>
      <c r="S40">
        <v>4.8000000000000001E-2</v>
      </c>
      <c r="T40">
        <v>2.0659999999999998</v>
      </c>
      <c r="U40">
        <v>4.3684000000000003</v>
      </c>
      <c r="V40">
        <v>6.1589999999999998</v>
      </c>
      <c r="W40">
        <v>8.048</v>
      </c>
      <c r="X40" s="20"/>
    </row>
    <row r="41" spans="2:24">
      <c r="B41" t="s">
        <v>11</v>
      </c>
      <c r="C41" t="s">
        <v>26</v>
      </c>
      <c r="D41" t="s">
        <v>4</v>
      </c>
      <c r="E41">
        <v>130</v>
      </c>
      <c r="G41" t="str">
        <v>3. Population per 100,000</v>
      </c>
      <c r="H41" s="14" t="s">
        <v>46</v>
      </c>
      <c r="L41" t="str">
        <v>North Ireland</v>
      </c>
      <c r="M41">
        <v>29</v>
      </c>
      <c r="N41">
        <v>0</v>
      </c>
      <c r="O41">
        <v>9.1666666666666665E-4</v>
      </c>
      <c r="P41">
        <v>7.9000000000000001E-2</v>
      </c>
      <c r="Q41">
        <v>0.36599999999999999</v>
      </c>
      <c r="R41">
        <v>0.374</v>
      </c>
      <c r="S41">
        <v>2.2000000000000002E-2</v>
      </c>
      <c r="T41">
        <v>2.0790000000000002</v>
      </c>
      <c r="U41">
        <v>4.3659999999999997</v>
      </c>
      <c r="V41">
        <v>6.3739999999999997</v>
      </c>
      <c r="W41">
        <v>8.0220000000000002</v>
      </c>
      <c r="X41" s="20"/>
    </row>
    <row r="42" spans="2:24">
      <c r="B42" t="s">
        <v>10</v>
      </c>
      <c r="C42" t="s">
        <v>27</v>
      </c>
      <c r="D42" t="s">
        <v>4</v>
      </c>
      <c r="E42">
        <v>91</v>
      </c>
      <c r="G42" t="str">
        <v>4. Jail occupancy level %</v>
      </c>
      <c r="H42" s="14" t="s">
        <v>46</v>
      </c>
    </row>
    <row r="43" spans="2:24">
      <c r="B43" t="s">
        <v>11</v>
      </c>
      <c r="C43" t="s">
        <v>28</v>
      </c>
      <c r="D43" t="s">
        <v>4</v>
      </c>
      <c r="E43">
        <v>30</v>
      </c>
      <c r="G43" t="str">
        <v>5. Un-sentenced prisoners %</v>
      </c>
      <c r="H43" s="14" t="s">
        <v>46</v>
      </c>
    </row>
    <row r="44" spans="2:24">
      <c r="B44" t="s">
        <v>9</v>
      </c>
      <c r="C44" t="s">
        <v>29</v>
      </c>
      <c r="D44" t="s">
        <v>4</v>
      </c>
      <c r="E44">
        <v>125</v>
      </c>
      <c r="G44" t="str">
        <v>6. Women prisoners %</v>
      </c>
      <c r="H44" s="14" t="s">
        <v>46</v>
      </c>
    </row>
    <row r="45" spans="2:24">
      <c r="B45" t="s">
        <v>10</v>
      </c>
      <c r="C45" t="s">
        <v>30</v>
      </c>
      <c r="D45" t="s">
        <v>4</v>
      </c>
      <c r="E45">
        <v>134</v>
      </c>
    </row>
    <row r="46" spans="2:24">
      <c r="B46" t="s">
        <v>10</v>
      </c>
      <c r="C46" t="s">
        <v>32</v>
      </c>
      <c r="D46" t="s">
        <v>4</v>
      </c>
      <c r="E46">
        <v>79</v>
      </c>
    </row>
    <row r="47" spans="2:24">
      <c r="B47" t="s">
        <v>8</v>
      </c>
      <c r="C47" t="s">
        <v>31</v>
      </c>
      <c r="D47" t="s">
        <v>3</v>
      </c>
      <c r="E47">
        <v>107.6</v>
      </c>
    </row>
    <row r="48" spans="2:24">
      <c r="B48" t="s">
        <v>9</v>
      </c>
      <c r="C48" t="s">
        <v>16</v>
      </c>
      <c r="D48" t="s">
        <v>3</v>
      </c>
      <c r="E48" t="s">
        <v>0</v>
      </c>
    </row>
    <row r="49" spans="2:23">
      <c r="B49" t="s">
        <v>9</v>
      </c>
      <c r="C49" t="s">
        <v>17</v>
      </c>
      <c r="D49" t="s">
        <v>3</v>
      </c>
      <c r="E49">
        <v>79.5</v>
      </c>
    </row>
    <row r="50" spans="2:23">
      <c r="B50" t="s">
        <v>8</v>
      </c>
      <c r="C50" t="s">
        <v>18</v>
      </c>
      <c r="D50" t="s">
        <v>3</v>
      </c>
      <c r="E50">
        <v>150.9</v>
      </c>
    </row>
    <row r="51" spans="2:23">
      <c r="B51" t="s">
        <v>9</v>
      </c>
      <c r="C51" t="s">
        <v>19</v>
      </c>
      <c r="D51" t="s">
        <v>3</v>
      </c>
      <c r="E51">
        <v>139</v>
      </c>
    </row>
    <row r="52" spans="2:23">
      <c r="B52" t="s">
        <v>8</v>
      </c>
      <c r="C52" t="s">
        <v>20</v>
      </c>
      <c r="D52" t="s">
        <v>3</v>
      </c>
      <c r="E52">
        <v>133.9</v>
      </c>
    </row>
    <row r="53" spans="2:23">
      <c r="B53" t="s">
        <v>10</v>
      </c>
      <c r="C53" t="s">
        <v>21</v>
      </c>
      <c r="D53" t="s">
        <v>3</v>
      </c>
      <c r="E53">
        <v>101.3</v>
      </c>
      <c r="G53" s="18" t="s">
        <v>66</v>
      </c>
      <c r="I53" s="12" t="s">
        <v>52</v>
      </c>
    </row>
    <row r="54" spans="2:23">
      <c r="B54" t="s">
        <v>11</v>
      </c>
      <c r="C54" t="s">
        <v>22</v>
      </c>
      <c r="D54" t="s">
        <v>3</v>
      </c>
      <c r="E54">
        <v>138.6</v>
      </c>
      <c r="G54" t="str" cm="1">
        <f t="array" ref="G54:G83" xml:space="preserve"> _xlfn.LET(
           _xlpm.countries, _06_countries,
           _xlpm.Rows, _xlfn.SEQUENCE( ROWS( _xlpm.countries ) + 1, , 0 ),
           IF( _xlpm.Rows = 0,
                 "Do not apply",
                 INDEX( _xlpm.countries, _xlpm.Rows )
                )
           )</f>
        <v>Do not apply</v>
      </c>
      <c r="I54" t="s">
        <v>50</v>
      </c>
    </row>
    <row r="55" spans="2:23">
      <c r="B55" t="s">
        <v>10</v>
      </c>
      <c r="C55" t="s">
        <v>23</v>
      </c>
      <c r="D55" t="s">
        <v>3</v>
      </c>
      <c r="E55">
        <v>124.4</v>
      </c>
      <c r="G55" t="str">
        <v>United States</v>
      </c>
      <c r="I55" t="s">
        <v>51</v>
      </c>
    </row>
    <row r="56" spans="2:23">
      <c r="B56" t="s">
        <v>10</v>
      </c>
      <c r="C56" t="s">
        <v>24</v>
      </c>
      <c r="D56" t="s">
        <v>3</v>
      </c>
      <c r="E56">
        <v>112.7</v>
      </c>
      <c r="G56" t="str">
        <v>China</v>
      </c>
    </row>
    <row r="57" spans="2:23">
      <c r="B57" t="s">
        <v>9</v>
      </c>
      <c r="C57" t="s">
        <v>25</v>
      </c>
      <c r="D57" t="s">
        <v>3</v>
      </c>
      <c r="E57">
        <v>105.9</v>
      </c>
      <c r="G57" t="str">
        <v>Russia</v>
      </c>
    </row>
    <row r="58" spans="2:23">
      <c r="B58" t="s">
        <v>11</v>
      </c>
      <c r="C58" t="s">
        <v>26</v>
      </c>
      <c r="D58" t="s">
        <v>3</v>
      </c>
      <c r="E58">
        <v>284.3</v>
      </c>
      <c r="G58" t="str">
        <v>Brazil</v>
      </c>
      <c r="I58" s="18" t="str" cm="1">
        <f t="array" ref="I58:I64" xml:space="preserve"> _xlfn.LET(  _xlpm.SUL, _xlfn.UNIQUE( _01_data[[#All],[metric]] ),
           _xlpm.Rows, _xlfn.SEQUENCE( ROWS( _xlpm.SUL ) + 1, , 0 ),
           IF( _xlpm.Rows = 0,
                "Show labels of",
                IF( _xlpm.Rows = 1,
                     "1. Do not show",
                     CONCATENATE( _xlpm.Rows, ". ", INDEX( _xlpm.SUL, _xlpm.Rows ) )
                    )
               )
          )</f>
        <v>Show labels of</v>
      </c>
    </row>
    <row r="59" spans="2:23">
      <c r="B59" t="s">
        <v>10</v>
      </c>
      <c r="C59" t="s">
        <v>27</v>
      </c>
      <c r="D59" t="s">
        <v>3</v>
      </c>
      <c r="E59">
        <v>77.400000000000006</v>
      </c>
      <c r="G59" t="str">
        <v>India</v>
      </c>
      <c r="I59" t="str">
        <v>1. Do not show</v>
      </c>
    </row>
    <row r="60" spans="2:23">
      <c r="B60" t="s">
        <v>11</v>
      </c>
      <c r="C60" t="s">
        <v>28</v>
      </c>
      <c r="D60" t="s">
        <v>3</v>
      </c>
      <c r="E60">
        <v>101.5</v>
      </c>
      <c r="G60" t="str">
        <v>Mexico</v>
      </c>
      <c r="I60" t="str">
        <v>2. Prison population</v>
      </c>
    </row>
    <row r="61" spans="2:23">
      <c r="B61" t="s">
        <v>9</v>
      </c>
      <c r="C61" t="s">
        <v>29</v>
      </c>
      <c r="D61" t="s">
        <v>3</v>
      </c>
      <c r="E61">
        <v>105.9</v>
      </c>
      <c r="G61" t="str">
        <v>Ukraine</v>
      </c>
      <c r="I61" t="str">
        <v>3. Population per 100,000</v>
      </c>
      <c r="M61" t="s">
        <v>69</v>
      </c>
      <c r="R61" t="s">
        <v>61</v>
      </c>
      <c r="V61" s="16" t="s">
        <v>68</v>
      </c>
      <c r="W61" s="15">
        <v>1</v>
      </c>
    </row>
    <row r="62" spans="2:23">
      <c r="B62" t="s">
        <v>10</v>
      </c>
      <c r="C62" t="s">
        <v>30</v>
      </c>
      <c r="D62" t="s">
        <v>3</v>
      </c>
      <c r="E62">
        <v>107.5</v>
      </c>
      <c r="G62" t="str">
        <v>South Africa</v>
      </c>
      <c r="I62" t="str">
        <v>4. Jail occupancy level %</v>
      </c>
      <c r="M62" t="s">
        <v>62</v>
      </c>
      <c r="N62" t="s">
        <v>53</v>
      </c>
      <c r="O62" t="s">
        <v>70</v>
      </c>
      <c r="R62" t="s">
        <v>62</v>
      </c>
      <c r="S62" t="s">
        <v>53</v>
      </c>
      <c r="V62" t="s">
        <v>67</v>
      </c>
    </row>
    <row r="63" spans="2:23">
      <c r="B63" t="s">
        <v>10</v>
      </c>
      <c r="C63" t="s">
        <v>32</v>
      </c>
      <c r="D63" t="s">
        <v>3</v>
      </c>
      <c r="E63">
        <v>91.5</v>
      </c>
      <c r="G63" t="str">
        <v>Poland</v>
      </c>
      <c r="I63" t="str">
        <v>5. Un-sentenced prisoners %</v>
      </c>
      <c r="M63" cm="1">
        <f t="array" ref="M63:M67" xml:space="preserve"> IFERROR(
            _xlfn.SEQUENCE( COUNTA(_xlfn.ANCHORARRAY( O12) ), , 0, 2 ),
            NA()
           )</f>
        <v>0</v>
      </c>
      <c r="N63" cm="1">
        <f t="array" ref="N63:N67">_xlfn.ANCHORARRAY( M63) * 0 - 0.7</f>
        <v>-0.7</v>
      </c>
      <c r="O63" t="str" cm="1">
        <f t="array" ref="O63:O67" xml:space="preserve"> CHOOSE( COUNT(_xlfn.ANCHORARRAY(M63)),
                 TRANSPOSE(_xlfn.ANCHORARRAY( O12) ),
                 TRANSPOSE(_xlfn.ANCHORARRAY( O12) ),
                 TRANSPOSE(_xlfn.ANCHORARRAY( O12) ),
                 _xlfn.SWITCH(
                          TRANSPOSE(_xlfn.ANCHORARRAY( O12) ),
                          "Prison population", "Prison" &amp; CHAR( 10 ) &amp; "population",
                          "Population per 100,000", "Population" &amp; CHAR( 10 ) &amp; "per 100,000",
                          "Jail occupancy level %", "Jail occupancy" &amp; CHAR( 10 ) &amp;"level %",
                          "Un-sentenced prisoners %", "Un-sentenced " &amp; CHAR( 10 ) &amp; "prisoners %",
                          "Women prisoners %", "Women" &amp; CHAR( 10 ) &amp; "prisoners %"  ),
                 _xlfn.SWITCH(
                          TRANSPOSE(_xlfn.ANCHORARRAY( O12) ),
                          "Prison population", "Prison" &amp; CHAR( 10 ) &amp; "population",
                          "Population per 100,000", "Population" &amp; CHAR( 10 ) &amp; "per 100,000",
                          "Jail occupancy level %", "Jail occupancy" &amp; CHAR( 10 ) &amp; "level %",
                          "Un-sentenced prisoners %", "Un-sentenced " &amp; CHAR( 10 ) &amp; "prisoners %",
                          "Women prisoners %", "Women" &amp; CHAR( 10 ) &amp; "prisoners %" )
                )</f>
        <v>Prison
population</v>
      </c>
      <c r="R63" cm="1">
        <f t="array" ref="R63:R66" xml:space="preserve"> IFERROR(
            _xlfn.SEQUENCE( COUNTA(_xlfn.ANCHORARRAY( O12) ) - 1, , 2, 2 ),
            NA()
           )</f>
        <v>2</v>
      </c>
      <c r="S63" cm="1">
        <f t="array" ref="S63:S66">_xlfn.ANCHORARRAY( R63) * 0 + 18</f>
        <v>18</v>
      </c>
      <c r="V63" t="s">
        <v>62</v>
      </c>
      <c r="W63" t="s">
        <v>53</v>
      </c>
    </row>
    <row r="64" spans="2:23">
      <c r="B64" t="s">
        <v>8</v>
      </c>
      <c r="C64" t="s">
        <v>31</v>
      </c>
      <c r="D64" t="s">
        <v>2</v>
      </c>
      <c r="E64">
        <v>21.2</v>
      </c>
      <c r="G64" t="str">
        <v>England/Wales</v>
      </c>
      <c r="I64" t="str">
        <v>6. Women prisoners %</v>
      </c>
      <c r="M64">
        <v>2</v>
      </c>
      <c r="N64">
        <v>-0.7</v>
      </c>
      <c r="O64" t="str">
        <v>Population
per 100,000</v>
      </c>
      <c r="R64">
        <v>4</v>
      </c>
      <c r="S64">
        <v>18</v>
      </c>
      <c r="V64" t="e">
        <f xml:space="preserve"> IF( ISNA( W64 ),
        NA(),
        0 )</f>
        <v>#N/A</v>
      </c>
      <c r="W64" t="e" cm="1">
        <f t="array" ref="W64">MATCH(
             IF( W61 = 1,
                  NA(),
                  INDEX(_xlfn.ANCHORARRAY( L13), W61 - 1) ),_xlfn.ANCHORARRAY(
             L13),
             0 )</f>
        <v>#N/A</v>
      </c>
    </row>
    <row r="65" spans="2:23">
      <c r="B65" t="s">
        <v>9</v>
      </c>
      <c r="C65" t="s">
        <v>16</v>
      </c>
      <c r="D65" t="s">
        <v>2</v>
      </c>
      <c r="E65" t="s">
        <v>0</v>
      </c>
      <c r="G65" t="str">
        <v>Japan</v>
      </c>
      <c r="M65">
        <v>4</v>
      </c>
      <c r="N65">
        <v>-0.7</v>
      </c>
      <c r="O65" t="str">
        <v>Jail occupancy
level %</v>
      </c>
      <c r="R65">
        <v>6</v>
      </c>
      <c r="S65">
        <v>18</v>
      </c>
      <c r="V65" t="e">
        <f xml:space="preserve"> IF( ISNA( W65 ),
        NA(),
        CHOOSE( COUNTA(_xlfn.ANCHORARRAY( O12) ),
                      1.2,
                      2.5,
                      3.8,
                      5,
                      6 )
        )</f>
        <v>#N/A</v>
      </c>
      <c r="W65" t="e">
        <f xml:space="preserve"> W64</f>
        <v>#N/A</v>
      </c>
    </row>
    <row r="66" spans="2:23">
      <c r="B66" t="s">
        <v>9</v>
      </c>
      <c r="C66" t="s">
        <v>17</v>
      </c>
      <c r="D66" t="s">
        <v>2</v>
      </c>
      <c r="E66">
        <v>16.899999999999999</v>
      </c>
      <c r="G66" t="str">
        <v>Germany</v>
      </c>
      <c r="I66" s="10" t="s">
        <v>71</v>
      </c>
      <c r="M66">
        <v>6</v>
      </c>
      <c r="N66">
        <v>-0.7</v>
      </c>
      <c r="O66" t="str">
        <v>Un-sentenced 
prisoners %</v>
      </c>
      <c r="R66">
        <v>8</v>
      </c>
      <c r="S66">
        <v>18</v>
      </c>
    </row>
    <row r="67" spans="2:23">
      <c r="B67" t="s">
        <v>8</v>
      </c>
      <c r="C67" t="s">
        <v>18</v>
      </c>
      <c r="D67" t="s">
        <v>2</v>
      </c>
      <c r="E67">
        <v>33.1</v>
      </c>
      <c r="G67" t="str">
        <v>Turkey</v>
      </c>
      <c r="I67" t="s">
        <v>72</v>
      </c>
      <c r="M67">
        <v>8</v>
      </c>
      <c r="N67">
        <v>-0.7</v>
      </c>
      <c r="O67" t="str">
        <v>Women
prisoners %</v>
      </c>
    </row>
    <row r="68" spans="2:23">
      <c r="B68" t="s">
        <v>9</v>
      </c>
      <c r="C68" t="s">
        <v>19</v>
      </c>
      <c r="D68" t="s">
        <v>2</v>
      </c>
      <c r="E68">
        <v>70.099999999999994</v>
      </c>
      <c r="G68" t="str">
        <v>Spain</v>
      </c>
    </row>
    <row r="69" spans="2:23">
      <c r="B69" t="s">
        <v>8</v>
      </c>
      <c r="C69" t="s">
        <v>20</v>
      </c>
      <c r="D69" t="s">
        <v>2</v>
      </c>
      <c r="E69">
        <v>43.2</v>
      </c>
      <c r="G69" t="str">
        <v>Italy</v>
      </c>
    </row>
    <row r="70" spans="2:23">
      <c r="B70" t="s">
        <v>10</v>
      </c>
      <c r="C70" t="s">
        <v>21</v>
      </c>
      <c r="D70" t="s">
        <v>2</v>
      </c>
      <c r="E70">
        <v>19.5</v>
      </c>
      <c r="G70" t="str">
        <v>France</v>
      </c>
    </row>
    <row r="71" spans="2:23">
      <c r="B71" t="s">
        <v>11</v>
      </c>
      <c r="C71" t="s">
        <v>22</v>
      </c>
      <c r="D71" t="s">
        <v>2</v>
      </c>
      <c r="E71">
        <v>27.5</v>
      </c>
      <c r="G71" t="str">
        <v>Kenya</v>
      </c>
    </row>
    <row r="72" spans="2:23">
      <c r="B72" t="s">
        <v>10</v>
      </c>
      <c r="C72" t="s">
        <v>23</v>
      </c>
      <c r="D72" t="s">
        <v>2</v>
      </c>
      <c r="E72">
        <v>16.8</v>
      </c>
      <c r="G72" t="str">
        <v>Nigeria</v>
      </c>
      <c r="N72" t="s">
        <v>63</v>
      </c>
    </row>
    <row r="73" spans="2:23">
      <c r="B73" t="s">
        <v>10</v>
      </c>
      <c r="C73" t="s">
        <v>24</v>
      </c>
      <c r="D73" t="s">
        <v>2</v>
      </c>
      <c r="E73">
        <v>16.399999999999999</v>
      </c>
      <c r="G73" t="str">
        <v>Australia</v>
      </c>
      <c r="M73">
        <v>1</v>
      </c>
      <c r="N73" s="21" t="s">
        <v>60</v>
      </c>
    </row>
    <row r="74" spans="2:23">
      <c r="B74" t="s">
        <v>9</v>
      </c>
      <c r="C74" t="s">
        <v>25</v>
      </c>
      <c r="D74" t="s">
        <v>2</v>
      </c>
      <c r="E74">
        <v>14.7</v>
      </c>
      <c r="G74" t="str">
        <v>Netherlands</v>
      </c>
      <c r="M74">
        <v>2</v>
      </c>
      <c r="N74" t="s">
        <v>64</v>
      </c>
    </row>
    <row r="75" spans="2:23">
      <c r="B75" t="s">
        <v>11</v>
      </c>
      <c r="C75" t="s">
        <v>26</v>
      </c>
      <c r="D75" t="s">
        <v>2</v>
      </c>
      <c r="E75">
        <v>45.6</v>
      </c>
      <c r="G75" t="str">
        <v>Portugal</v>
      </c>
      <c r="N75" s="23" t="s">
        <v>85</v>
      </c>
    </row>
    <row r="76" spans="2:23">
      <c r="B76" t="s">
        <v>10</v>
      </c>
      <c r="C76" t="s">
        <v>27</v>
      </c>
      <c r="D76" t="s">
        <v>2</v>
      </c>
      <c r="E76">
        <v>47.7</v>
      </c>
      <c r="G76" t="str">
        <v>Belgium</v>
      </c>
    </row>
    <row r="77" spans="2:23">
      <c r="B77" t="s">
        <v>11</v>
      </c>
      <c r="C77" t="s">
        <v>28</v>
      </c>
      <c r="D77" t="s">
        <v>2</v>
      </c>
      <c r="E77">
        <v>64.3</v>
      </c>
      <c r="G77" t="str">
        <v>Austria</v>
      </c>
    </row>
    <row r="78" spans="2:23">
      <c r="B78" t="s">
        <v>9</v>
      </c>
      <c r="C78" t="s">
        <v>29</v>
      </c>
      <c r="D78" t="s">
        <v>2</v>
      </c>
      <c r="E78">
        <v>21.6</v>
      </c>
      <c r="G78" t="str">
        <v>Sweden</v>
      </c>
    </row>
    <row r="79" spans="2:23">
      <c r="B79" t="s">
        <v>10</v>
      </c>
      <c r="C79" t="s">
        <v>30</v>
      </c>
      <c r="D79" t="s">
        <v>2</v>
      </c>
      <c r="E79">
        <v>21</v>
      </c>
      <c r="G79" t="str">
        <v>Scotland</v>
      </c>
    </row>
    <row r="80" spans="2:23">
      <c r="B80" t="s">
        <v>10</v>
      </c>
      <c r="C80" t="s">
        <v>32</v>
      </c>
      <c r="D80" t="s">
        <v>2</v>
      </c>
      <c r="E80">
        <v>37.4</v>
      </c>
      <c r="G80" t="str">
        <v>Switzerland</v>
      </c>
    </row>
    <row r="81" spans="2:7">
      <c r="B81" t="s">
        <v>8</v>
      </c>
      <c r="C81" t="s">
        <v>31</v>
      </c>
      <c r="D81" t="s">
        <v>1</v>
      </c>
      <c r="E81">
        <v>8.9</v>
      </c>
      <c r="G81" t="str">
        <v>Finland</v>
      </c>
    </row>
    <row r="82" spans="2:7">
      <c r="B82" t="s">
        <v>9</v>
      </c>
      <c r="C82" t="s">
        <v>16</v>
      </c>
      <c r="D82" t="s">
        <v>1</v>
      </c>
      <c r="E82">
        <v>4.5999999999999996</v>
      </c>
      <c r="G82" t="str">
        <v>Norway</v>
      </c>
    </row>
    <row r="83" spans="2:7">
      <c r="B83" t="s">
        <v>9</v>
      </c>
      <c r="C83" t="s">
        <v>17</v>
      </c>
      <c r="D83" t="s">
        <v>1</v>
      </c>
      <c r="E83">
        <v>6.8</v>
      </c>
      <c r="G83" t="str">
        <v>North Ireland</v>
      </c>
    </row>
    <row r="84" spans="2:7">
      <c r="B84" t="s">
        <v>8</v>
      </c>
      <c r="C84" t="s">
        <v>18</v>
      </c>
      <c r="D84" t="s">
        <v>1</v>
      </c>
      <c r="E84">
        <v>5.4</v>
      </c>
    </row>
    <row r="85" spans="2:7">
      <c r="B85" t="s">
        <v>9</v>
      </c>
      <c r="C85" t="s">
        <v>19</v>
      </c>
      <c r="D85" t="s">
        <v>1</v>
      </c>
      <c r="E85">
        <v>3.7</v>
      </c>
    </row>
    <row r="86" spans="2:7">
      <c r="B86" t="s">
        <v>8</v>
      </c>
      <c r="C86" t="s">
        <v>20</v>
      </c>
      <c r="D86" t="s">
        <v>1</v>
      </c>
      <c r="E86">
        <v>5</v>
      </c>
    </row>
    <row r="87" spans="2:7">
      <c r="B87" t="s">
        <v>10</v>
      </c>
      <c r="C87" t="s">
        <v>21</v>
      </c>
      <c r="D87" t="s">
        <v>1</v>
      </c>
      <c r="E87">
        <v>6.1</v>
      </c>
    </row>
    <row r="88" spans="2:7">
      <c r="B88" t="s">
        <v>11</v>
      </c>
      <c r="C88" t="s">
        <v>22</v>
      </c>
      <c r="D88" t="s">
        <v>1</v>
      </c>
      <c r="E88">
        <v>2.1</v>
      </c>
    </row>
    <row r="89" spans="2:7">
      <c r="B89" t="s">
        <v>10</v>
      </c>
      <c r="C89" t="s">
        <v>23</v>
      </c>
      <c r="D89" t="s">
        <v>1</v>
      </c>
      <c r="E89">
        <v>3</v>
      </c>
    </row>
    <row r="90" spans="2:7">
      <c r="B90" t="s">
        <v>10</v>
      </c>
      <c r="C90" t="s">
        <v>24</v>
      </c>
      <c r="D90" t="s">
        <v>1</v>
      </c>
      <c r="E90">
        <v>5.5</v>
      </c>
    </row>
    <row r="91" spans="2:7">
      <c r="B91" t="s">
        <v>9</v>
      </c>
      <c r="C91" t="s">
        <v>25</v>
      </c>
      <c r="D91" t="s">
        <v>1</v>
      </c>
      <c r="E91">
        <v>5.9</v>
      </c>
    </row>
    <row r="92" spans="2:7">
      <c r="B92" t="s">
        <v>11</v>
      </c>
      <c r="C92" t="s">
        <v>26</v>
      </c>
      <c r="D92" t="s">
        <v>1</v>
      </c>
      <c r="E92">
        <v>42</v>
      </c>
    </row>
    <row r="93" spans="2:7">
      <c r="B93" t="s">
        <v>10</v>
      </c>
      <c r="C93" t="s">
        <v>27</v>
      </c>
      <c r="D93" t="s">
        <v>1</v>
      </c>
      <c r="E93">
        <v>3.3</v>
      </c>
    </row>
    <row r="94" spans="2:7">
      <c r="B94" t="s">
        <v>11</v>
      </c>
      <c r="C94" t="s">
        <v>28</v>
      </c>
      <c r="D94" t="s">
        <v>1</v>
      </c>
      <c r="E94">
        <v>1.9</v>
      </c>
    </row>
    <row r="95" spans="2:7">
      <c r="B95" t="s">
        <v>9</v>
      </c>
      <c r="C95" t="s">
        <v>29</v>
      </c>
      <c r="D95" t="s">
        <v>1</v>
      </c>
      <c r="E95">
        <v>7.1</v>
      </c>
    </row>
    <row r="96" spans="2:7">
      <c r="B96" t="s">
        <v>10</v>
      </c>
      <c r="C96" t="s">
        <v>30</v>
      </c>
      <c r="D96" t="s">
        <v>1</v>
      </c>
      <c r="E96">
        <v>4.4000000000000004</v>
      </c>
    </row>
    <row r="97" spans="2:5">
      <c r="B97" t="s">
        <v>10</v>
      </c>
      <c r="C97" t="s">
        <v>32</v>
      </c>
      <c r="D97" t="s">
        <v>1</v>
      </c>
      <c r="E97">
        <v>2.2000000000000002</v>
      </c>
    </row>
    <row r="98" spans="2:5">
      <c r="B98" t="s">
        <v>10</v>
      </c>
      <c r="C98" t="s">
        <v>73</v>
      </c>
      <c r="D98" t="s">
        <v>5</v>
      </c>
      <c r="E98">
        <v>77166</v>
      </c>
    </row>
    <row r="99" spans="2:5">
      <c r="B99" t="s">
        <v>10</v>
      </c>
      <c r="C99" t="s">
        <v>74</v>
      </c>
      <c r="D99" t="s">
        <v>5</v>
      </c>
      <c r="E99">
        <v>63991</v>
      </c>
    </row>
    <row r="100" spans="2:5">
      <c r="B100" t="s">
        <v>10</v>
      </c>
      <c r="C100" t="s">
        <v>75</v>
      </c>
      <c r="D100" t="s">
        <v>5</v>
      </c>
      <c r="E100">
        <v>61721</v>
      </c>
    </row>
    <row r="101" spans="2:5">
      <c r="B101" t="s">
        <v>10</v>
      </c>
      <c r="C101" t="s">
        <v>76</v>
      </c>
      <c r="D101" t="s">
        <v>5</v>
      </c>
      <c r="E101">
        <v>52009</v>
      </c>
    </row>
    <row r="102" spans="2:5">
      <c r="B102" t="s">
        <v>10</v>
      </c>
      <c r="C102" t="s">
        <v>77</v>
      </c>
      <c r="D102" t="s">
        <v>5</v>
      </c>
      <c r="E102">
        <v>21013</v>
      </c>
    </row>
    <row r="103" spans="2:5">
      <c r="B103" t="s">
        <v>10</v>
      </c>
      <c r="C103" t="s">
        <v>78</v>
      </c>
      <c r="D103" t="s">
        <v>5</v>
      </c>
      <c r="E103">
        <v>12765</v>
      </c>
    </row>
    <row r="104" spans="2:5">
      <c r="B104" t="s">
        <v>10</v>
      </c>
      <c r="C104" t="s">
        <v>79</v>
      </c>
      <c r="D104" t="s">
        <v>5</v>
      </c>
      <c r="E104">
        <v>9597</v>
      </c>
    </row>
    <row r="105" spans="2:5">
      <c r="B105" t="s">
        <v>10</v>
      </c>
      <c r="C105" t="s">
        <v>80</v>
      </c>
      <c r="D105" t="s">
        <v>5</v>
      </c>
      <c r="E105">
        <v>8766</v>
      </c>
    </row>
    <row r="106" spans="2:5">
      <c r="B106" t="s">
        <v>10</v>
      </c>
      <c r="C106" t="s">
        <v>81</v>
      </c>
      <c r="D106" t="s">
        <v>5</v>
      </c>
      <c r="E106">
        <v>7450</v>
      </c>
    </row>
    <row r="107" spans="2:5">
      <c r="B107" t="s">
        <v>10</v>
      </c>
      <c r="C107" t="s">
        <v>82</v>
      </c>
      <c r="D107" t="s">
        <v>5</v>
      </c>
      <c r="E107">
        <v>6111</v>
      </c>
    </row>
    <row r="108" spans="2:5">
      <c r="B108" t="s">
        <v>10</v>
      </c>
      <c r="C108" t="s">
        <v>83</v>
      </c>
      <c r="D108" t="s">
        <v>5</v>
      </c>
      <c r="E108">
        <v>3954</v>
      </c>
    </row>
    <row r="109" spans="2:5">
      <c r="B109" t="s">
        <v>10</v>
      </c>
      <c r="C109" t="s">
        <v>84</v>
      </c>
      <c r="D109" t="s">
        <v>5</v>
      </c>
      <c r="E109">
        <v>3048</v>
      </c>
    </row>
    <row r="110" spans="2:5">
      <c r="B110" t="s">
        <v>10</v>
      </c>
      <c r="C110" t="s">
        <v>73</v>
      </c>
      <c r="D110" t="s">
        <v>4</v>
      </c>
      <c r="E110">
        <v>94</v>
      </c>
    </row>
    <row r="111" spans="2:5">
      <c r="B111" t="s">
        <v>10</v>
      </c>
      <c r="C111" t="s">
        <v>74</v>
      </c>
      <c r="D111" t="s">
        <v>4</v>
      </c>
      <c r="E111">
        <v>144</v>
      </c>
    </row>
    <row r="112" spans="2:5">
      <c r="B112" t="s">
        <v>10</v>
      </c>
      <c r="C112" t="s">
        <v>75</v>
      </c>
      <c r="D112" t="s">
        <v>4</v>
      </c>
      <c r="E112">
        <v>104</v>
      </c>
    </row>
    <row r="113" spans="2:5">
      <c r="B113" t="s">
        <v>10</v>
      </c>
      <c r="C113" t="s">
        <v>76</v>
      </c>
      <c r="D113" t="s">
        <v>4</v>
      </c>
      <c r="E113">
        <v>85</v>
      </c>
    </row>
    <row r="114" spans="2:5">
      <c r="B114" t="s">
        <v>10</v>
      </c>
      <c r="C114" t="s">
        <v>77</v>
      </c>
      <c r="D114" t="s">
        <v>4</v>
      </c>
      <c r="E114">
        <v>128</v>
      </c>
    </row>
    <row r="115" spans="2:5">
      <c r="B115" t="s">
        <v>10</v>
      </c>
      <c r="C115" t="s">
        <v>78</v>
      </c>
      <c r="D115" t="s">
        <v>4</v>
      </c>
      <c r="E115">
        <v>120</v>
      </c>
    </row>
    <row r="116" spans="2:5">
      <c r="B116" t="s">
        <v>10</v>
      </c>
      <c r="C116" t="s">
        <v>79</v>
      </c>
      <c r="D116" t="s">
        <v>4</v>
      </c>
      <c r="E116">
        <v>91</v>
      </c>
    </row>
    <row r="117" spans="2:5">
      <c r="B117" t="s">
        <v>10</v>
      </c>
      <c r="C117" t="s">
        <v>80</v>
      </c>
      <c r="D117" t="s">
        <v>4</v>
      </c>
      <c r="E117">
        <v>105</v>
      </c>
    </row>
    <row r="118" spans="2:5">
      <c r="B118" t="s">
        <v>10</v>
      </c>
      <c r="C118" t="s">
        <v>81</v>
      </c>
      <c r="D118" t="s">
        <v>4</v>
      </c>
      <c r="E118">
        <v>82</v>
      </c>
    </row>
    <row r="119" spans="2:5">
      <c r="B119" t="s">
        <v>10</v>
      </c>
      <c r="C119" t="s">
        <v>82</v>
      </c>
      <c r="D119" t="s">
        <v>4</v>
      </c>
      <c r="E119">
        <v>83</v>
      </c>
    </row>
    <row r="120" spans="2:5">
      <c r="B120" t="s">
        <v>10</v>
      </c>
      <c r="C120" t="s">
        <v>83</v>
      </c>
      <c r="D120" t="s">
        <v>4</v>
      </c>
      <c r="E120">
        <v>75</v>
      </c>
    </row>
    <row r="121" spans="2:5">
      <c r="B121" t="s">
        <v>10</v>
      </c>
      <c r="C121" t="s">
        <v>84</v>
      </c>
      <c r="D121" t="s">
        <v>4</v>
      </c>
      <c r="E121">
        <v>66</v>
      </c>
    </row>
    <row r="122" spans="2:5">
      <c r="B122" t="s">
        <v>10</v>
      </c>
      <c r="C122" t="s">
        <v>73</v>
      </c>
      <c r="D122" t="s">
        <v>3</v>
      </c>
      <c r="E122">
        <v>96.5</v>
      </c>
    </row>
    <row r="123" spans="2:5">
      <c r="B123" t="s">
        <v>10</v>
      </c>
      <c r="C123" t="s">
        <v>74</v>
      </c>
      <c r="D123" t="s">
        <v>3</v>
      </c>
      <c r="E123">
        <v>129.5</v>
      </c>
    </row>
    <row r="124" spans="2:5">
      <c r="B124" t="s">
        <v>10</v>
      </c>
      <c r="C124" t="s">
        <v>75</v>
      </c>
      <c r="D124" t="s">
        <v>3</v>
      </c>
      <c r="E124">
        <v>131.5</v>
      </c>
    </row>
    <row r="125" spans="2:5">
      <c r="B125" t="s">
        <v>10</v>
      </c>
      <c r="C125" t="s">
        <v>76</v>
      </c>
      <c r="D125" t="s">
        <v>3</v>
      </c>
      <c r="E125">
        <v>109.9</v>
      </c>
    </row>
    <row r="126" spans="2:5">
      <c r="B126" t="s">
        <v>10</v>
      </c>
      <c r="C126" t="s">
        <v>77</v>
      </c>
      <c r="D126" t="s">
        <v>3</v>
      </c>
      <c r="E126">
        <v>95.6</v>
      </c>
    </row>
    <row r="127" spans="2:5">
      <c r="B127" t="s">
        <v>10</v>
      </c>
      <c r="C127" t="s">
        <v>78</v>
      </c>
      <c r="D127" t="s">
        <v>3</v>
      </c>
      <c r="E127">
        <v>103.7</v>
      </c>
    </row>
    <row r="128" spans="2:5">
      <c r="B128" t="s">
        <v>10</v>
      </c>
      <c r="C128" t="s">
        <v>79</v>
      </c>
      <c r="D128" t="s">
        <v>3</v>
      </c>
      <c r="E128">
        <v>110.6</v>
      </c>
    </row>
    <row r="129" spans="2:5">
      <c r="B129" t="s">
        <v>10</v>
      </c>
      <c r="C129" t="s">
        <v>80</v>
      </c>
      <c r="D129" t="s">
        <v>3</v>
      </c>
      <c r="E129">
        <v>107.2</v>
      </c>
    </row>
    <row r="130" spans="2:5">
      <c r="B130" t="s">
        <v>10</v>
      </c>
      <c r="C130" t="s">
        <v>81</v>
      </c>
      <c r="D130" t="s">
        <v>3</v>
      </c>
      <c r="E130">
        <v>102.7</v>
      </c>
    </row>
    <row r="131" spans="2:5">
      <c r="B131" t="s">
        <v>10</v>
      </c>
      <c r="C131" t="s">
        <v>82</v>
      </c>
      <c r="D131" t="s">
        <v>3</v>
      </c>
      <c r="E131">
        <v>93.4</v>
      </c>
    </row>
    <row r="132" spans="2:5">
      <c r="B132" t="s">
        <v>10</v>
      </c>
      <c r="C132" t="s">
        <v>83</v>
      </c>
      <c r="D132" t="s">
        <v>3</v>
      </c>
      <c r="E132">
        <v>112.4</v>
      </c>
    </row>
    <row r="133" spans="2:5">
      <c r="B133" t="s">
        <v>10</v>
      </c>
      <c r="C133" t="s">
        <v>84</v>
      </c>
      <c r="D133" t="s">
        <v>3</v>
      </c>
      <c r="E133">
        <v>92.1</v>
      </c>
    </row>
    <row r="134" spans="2:5">
      <c r="B134" t="s">
        <v>10</v>
      </c>
      <c r="C134" t="s">
        <v>73</v>
      </c>
      <c r="D134" t="s">
        <v>2</v>
      </c>
      <c r="E134">
        <v>17.100000000000001</v>
      </c>
    </row>
    <row r="135" spans="2:5">
      <c r="B135" t="s">
        <v>10</v>
      </c>
      <c r="C135" t="s">
        <v>74</v>
      </c>
      <c r="D135" t="s">
        <v>2</v>
      </c>
      <c r="E135">
        <v>23.5</v>
      </c>
    </row>
    <row r="136" spans="2:5">
      <c r="B136" t="s">
        <v>10</v>
      </c>
      <c r="C136" t="s">
        <v>75</v>
      </c>
      <c r="D136" t="s">
        <v>2</v>
      </c>
      <c r="E136">
        <v>35.9</v>
      </c>
    </row>
    <row r="137" spans="2:5">
      <c r="B137" t="s">
        <v>10</v>
      </c>
      <c r="C137" t="s">
        <v>76</v>
      </c>
      <c r="D137" t="s">
        <v>2</v>
      </c>
      <c r="E137">
        <v>31.5</v>
      </c>
    </row>
    <row r="138" spans="2:5">
      <c r="B138" t="s">
        <v>10</v>
      </c>
      <c r="C138" t="s">
        <v>77</v>
      </c>
      <c r="D138" t="s">
        <v>2</v>
      </c>
      <c r="E138">
        <v>30</v>
      </c>
    </row>
    <row r="139" spans="2:5">
      <c r="B139" t="s">
        <v>10</v>
      </c>
      <c r="C139" t="s">
        <v>78</v>
      </c>
      <c r="D139" t="s">
        <v>2</v>
      </c>
      <c r="E139">
        <v>23.8</v>
      </c>
    </row>
    <row r="140" spans="2:5">
      <c r="B140" t="s">
        <v>10</v>
      </c>
      <c r="C140" t="s">
        <v>79</v>
      </c>
      <c r="D140" t="s">
        <v>2</v>
      </c>
      <c r="E140">
        <v>37.200000000000003</v>
      </c>
    </row>
    <row r="141" spans="2:5">
      <c r="B141" t="s">
        <v>10</v>
      </c>
      <c r="C141" t="s">
        <v>80</v>
      </c>
      <c r="D141" t="s">
        <v>2</v>
      </c>
      <c r="E141">
        <v>22.6</v>
      </c>
    </row>
    <row r="142" spans="2:5">
      <c r="B142" t="s">
        <v>10</v>
      </c>
      <c r="C142" t="s">
        <v>81</v>
      </c>
      <c r="D142" t="s">
        <v>2</v>
      </c>
      <c r="E142">
        <v>20.3</v>
      </c>
    </row>
    <row r="143" spans="2:5">
      <c r="B143" t="s">
        <v>10</v>
      </c>
      <c r="C143" t="s">
        <v>82</v>
      </c>
      <c r="D143" t="s">
        <v>2</v>
      </c>
      <c r="E143">
        <v>39</v>
      </c>
    </row>
    <row r="144" spans="2:5">
      <c r="B144" t="s">
        <v>10</v>
      </c>
      <c r="C144" t="s">
        <v>83</v>
      </c>
      <c r="D144" t="s">
        <v>2</v>
      </c>
      <c r="E144">
        <v>11.6</v>
      </c>
    </row>
    <row r="145" spans="2:5">
      <c r="B145" t="s">
        <v>10</v>
      </c>
      <c r="C145" t="s">
        <v>84</v>
      </c>
      <c r="D145" t="s">
        <v>2</v>
      </c>
      <c r="E145">
        <v>15.9</v>
      </c>
    </row>
    <row r="146" spans="2:5">
      <c r="B146" t="s">
        <v>10</v>
      </c>
      <c r="C146" t="s">
        <v>73</v>
      </c>
      <c r="D146" t="s">
        <v>1</v>
      </c>
      <c r="E146">
        <v>5.3</v>
      </c>
    </row>
    <row r="147" spans="2:5">
      <c r="B147" t="s">
        <v>10</v>
      </c>
      <c r="C147" t="s">
        <v>74</v>
      </c>
      <c r="D147" t="s">
        <v>1</v>
      </c>
      <c r="E147">
        <v>8</v>
      </c>
    </row>
    <row r="148" spans="2:5">
      <c r="B148" t="s">
        <v>10</v>
      </c>
      <c r="C148" t="s">
        <v>75</v>
      </c>
      <c r="D148" t="s">
        <v>1</v>
      </c>
      <c r="E148">
        <v>4.8</v>
      </c>
    </row>
    <row r="149" spans="2:5">
      <c r="B149" t="s">
        <v>10</v>
      </c>
      <c r="C149" t="s">
        <v>76</v>
      </c>
      <c r="D149" t="s">
        <v>1</v>
      </c>
      <c r="E149">
        <v>3.6</v>
      </c>
    </row>
    <row r="150" spans="2:5">
      <c r="B150" t="s">
        <v>10</v>
      </c>
      <c r="C150" t="s">
        <v>77</v>
      </c>
      <c r="D150" t="s">
        <v>1</v>
      </c>
      <c r="E150">
        <v>8.6999999999999993</v>
      </c>
    </row>
    <row r="151" spans="2:5">
      <c r="B151" t="s">
        <v>10</v>
      </c>
      <c r="C151" t="s">
        <v>78</v>
      </c>
      <c r="D151" t="s">
        <v>1</v>
      </c>
      <c r="E151">
        <v>7</v>
      </c>
    </row>
    <row r="152" spans="2:5">
      <c r="B152" t="s">
        <v>10</v>
      </c>
      <c r="C152" t="s">
        <v>79</v>
      </c>
      <c r="D152" t="s">
        <v>1</v>
      </c>
      <c r="E152">
        <v>4.2</v>
      </c>
    </row>
    <row r="153" spans="2:5">
      <c r="B153" t="s">
        <v>10</v>
      </c>
      <c r="C153" t="s">
        <v>80</v>
      </c>
      <c r="D153" t="s">
        <v>1</v>
      </c>
      <c r="E153">
        <v>5.3</v>
      </c>
    </row>
    <row r="154" spans="2:5">
      <c r="B154" t="s">
        <v>10</v>
      </c>
      <c r="C154" t="s">
        <v>81</v>
      </c>
      <c r="D154" t="s">
        <v>1</v>
      </c>
      <c r="E154">
        <v>5.2</v>
      </c>
    </row>
    <row r="155" spans="2:5">
      <c r="B155" t="s">
        <v>10</v>
      </c>
      <c r="C155" t="s">
        <v>82</v>
      </c>
      <c r="D155" t="s">
        <v>1</v>
      </c>
      <c r="E155">
        <v>5.4</v>
      </c>
    </row>
    <row r="156" spans="2:5">
      <c r="B156" t="s">
        <v>10</v>
      </c>
      <c r="C156" t="s">
        <v>83</v>
      </c>
      <c r="D156" t="s">
        <v>1</v>
      </c>
      <c r="E156">
        <v>6.3</v>
      </c>
    </row>
    <row r="157" spans="2:5">
      <c r="B157" t="s">
        <v>10</v>
      </c>
      <c r="C157" t="s">
        <v>84</v>
      </c>
      <c r="D157" t="s">
        <v>1</v>
      </c>
      <c r="E157">
        <v>4.8</v>
      </c>
    </row>
    <row r="158" spans="2:5"/>
    <row r="159" spans="2:5"/>
    <row r="160" spans="2:5"/>
  </sheetData>
  <hyperlinks>
    <hyperlink ref="N73" r:id="rId6" location=":~:text=To%20format%20conditionally%20using%20Billions%20%2F%20Millions%20%2F,Google%20Spreadsheets%20or%20Excel%2C%20you%20can%20use%3A%20%5B%3C999950%5D0.0%2C%22K%22%3B%5B%3C999950000%5D0.0%2C%2C%22M%22%3B0.0%2C%2C%2C%22B%22" xr:uid="{74BC79F7-F5CA-4B86-A474-5696DEFD32C8}"/>
  </hyperlinks>
  <pageMargins left="0.7" right="0.7" top="0.75" bottom="0.75" header="0.3" footer="0.3"/>
  <pageSetup paperSize="9" orientation="portrait" r:id="rId7"/>
  <drawing r:id="rId8"/>
  <legacyDrawing r:id="rId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10" name="List Box 1">
              <controlPr defaultSize="0" autoLine="0" autoPict="0">
                <anchor moveWithCells="1">
                  <from>
                    <xdr:col>39</xdr:col>
                    <xdr:colOff>190500</xdr:colOff>
                    <xdr:row>29</xdr:row>
                    <xdr:rowOff>15240</xdr:rowOff>
                  </from>
                  <to>
                    <xdr:col>41</xdr:col>
                    <xdr:colOff>22860</xdr:colOff>
                    <xdr:row>39</xdr:row>
                    <xdr:rowOff>83820</xdr:rowOff>
                  </to>
                </anchor>
              </controlPr>
            </control>
          </mc:Choice>
        </mc:AlternateContent>
      </controls>
    </mc:Choice>
  </mc:AlternateContent>
  <tableParts count="1">
    <tablePart r:id="rId11"/>
  </tableParts>
  <extLst>
    <ext xmlns:x14="http://schemas.microsoft.com/office/spreadsheetml/2009/9/main" uri="{A8765BA9-456A-4dab-B4F3-ACF838C121DE}">
      <x14:slicerList>
        <x14:slicer r:id="rId12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DD020-CC0D-480E-B95E-7762A29CE95B}">
  <dimension ref="A1:L34"/>
  <sheetViews>
    <sheetView showGridLines="0" tabSelected="1" zoomScale="80" zoomScaleNormal="80" workbookViewId="0"/>
  </sheetViews>
  <sheetFormatPr defaultColWidth="0" defaultRowHeight="14.4" customHeight="1" zeroHeight="1"/>
  <cols>
    <col min="1" max="2" width="14.86328125" style="4" customWidth="1"/>
    <col min="3" max="3" width="8.73046875" style="4" customWidth="1"/>
    <col min="4" max="12" width="14.86328125" style="4" customWidth="1"/>
    <col min="13" max="16384" width="14.86328125" style="4" hidden="1"/>
  </cols>
  <sheetData>
    <row r="1" s="4" customFormat="1" ht="14.4" customHeight="1"/>
    <row r="2" s="4" customFormat="1" ht="14.4" customHeight="1"/>
    <row r="3" s="4" customFormat="1" ht="14.4" customHeight="1"/>
    <row r="4" s="4" customFormat="1"/>
    <row r="5" s="4" customFormat="1"/>
    <row r="6" s="4" customFormat="1"/>
    <row r="7" s="4" customFormat="1"/>
    <row r="8" s="4" customFormat="1"/>
    <row r="9" s="4" customFormat="1"/>
    <row r="10" s="4" customFormat="1"/>
    <row r="11" s="4" customFormat="1"/>
    <row r="12" s="4" customFormat="1"/>
    <row r="13" s="4" customFormat="1"/>
    <row r="14" s="4" customFormat="1"/>
    <row r="15" s="4" customFormat="1"/>
    <row r="16" s="4" customFormat="1"/>
    <row r="17" spans="6:7"/>
    <row r="18" spans="6:7"/>
    <row r="19" spans="6:7"/>
    <row r="20" spans="6:7"/>
    <row r="21" spans="6:7"/>
    <row r="22" spans="6:7"/>
    <row r="23" spans="6:7"/>
    <row r="24" spans="6:7"/>
    <row r="25" spans="6:7"/>
    <row r="26" spans="6:7"/>
    <row r="27" spans="6:7"/>
    <row r="28" spans="6:7"/>
    <row r="29" spans="6:7">
      <c r="F29" s="5" t="s">
        <v>6</v>
      </c>
      <c r="G29" s="6" t="s">
        <v>7</v>
      </c>
    </row>
    <row r="30" spans="6:7">
      <c r="F30" s="5"/>
      <c r="G30" s="6"/>
    </row>
    <row r="31" spans="6:7">
      <c r="F31" s="5"/>
      <c r="G31" s="7"/>
    </row>
    <row r="32" spans="6:7">
      <c r="F32" s="5"/>
      <c r="G32" s="8"/>
    </row>
    <row r="33" spans="6:7">
      <c r="F33" s="5"/>
      <c r="G33" s="9"/>
    </row>
    <row r="34" spans="6:7"/>
  </sheetData>
  <hyperlinks>
    <hyperlink ref="G29" r:id="rId1" display="https://www.linkedin.com/in/ca-bc" xr:uid="{E2246BA8-F50B-4A61-8D5F-C0E44FC313C6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thank you!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cabc</dc:creator>
  <cp:lastModifiedBy>Carlos Barboza</cp:lastModifiedBy>
  <dcterms:created xsi:type="dcterms:W3CDTF">2021-04-04T03:11:06Z</dcterms:created>
  <dcterms:modified xsi:type="dcterms:W3CDTF">2023-01-22T21:23:38Z</dcterms:modified>
</cp:coreProperties>
</file>