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_v_000\Desktop\"/>
    </mc:Choice>
  </mc:AlternateContent>
  <xr:revisionPtr revIDLastSave="0" documentId="8_{0C80D170-DA1B-4891-A52C-C9DA14095704}" xr6:coauthVersionLast="47" xr6:coauthVersionMax="47" xr10:uidLastSave="{00000000-0000-0000-0000-000000000000}"/>
  <bookViews>
    <workbookView xWindow="14400" yWindow="0" windowWidth="14400" windowHeight="15600" activeTab="1" xr2:uid="{68C4F7BA-3358-4C8A-8749-BB5775B30FA9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B19" i="2"/>
  <c r="B17" i="2"/>
  <c r="D14" i="2"/>
  <c r="B11" i="2"/>
  <c r="C11" i="2"/>
  <c r="B16" i="2"/>
  <c r="B15" i="2"/>
  <c r="B14" i="2"/>
  <c r="C12" i="2"/>
  <c r="C9" i="2"/>
  <c r="D9" i="2"/>
  <c r="E9" i="2"/>
  <c r="B12" i="2"/>
  <c r="B10" i="2"/>
  <c r="B8" i="2"/>
  <c r="B9" i="2" s="1"/>
  <c r="E11" i="2"/>
  <c r="D10" i="2"/>
  <c r="D11" i="2" s="1"/>
  <c r="C10" i="2"/>
  <c r="E10" i="2"/>
  <c r="D4" i="2"/>
  <c r="D8" i="2"/>
  <c r="E8" i="2"/>
  <c r="C8" i="2"/>
  <c r="D4" i="1"/>
  <c r="D3" i="1"/>
  <c r="D2" i="1"/>
  <c r="B2" i="1"/>
  <c r="B3" i="1" s="1"/>
  <c r="D7" i="1"/>
  <c r="B8" i="1" s="1"/>
  <c r="B7" i="1"/>
  <c r="F7" i="1"/>
  <c r="D8" i="1"/>
  <c r="D9" i="1"/>
  <c r="B5" i="1"/>
  <c r="B9" i="1"/>
  <c r="E12" i="2" l="1"/>
  <c r="D12" i="2"/>
  <c r="L5" i="1"/>
  <c r="F10" i="1" s="1"/>
  <c r="D6" i="1"/>
  <c r="L3" i="1"/>
  <c r="L4" i="1"/>
  <c r="D10" i="1" s="1"/>
  <c r="B4" i="1"/>
  <c r="D11" i="1" l="1"/>
  <c r="B6" i="1"/>
  <c r="B11" i="1"/>
  <c r="B10" i="1"/>
  <c r="F11" i="1" s="1"/>
</calcChain>
</file>

<file path=xl/sharedStrings.xml><?xml version="1.0" encoding="utf-8"?>
<sst xmlns="http://schemas.openxmlformats.org/spreadsheetml/2006/main" count="61" uniqueCount="56">
  <si>
    <t>t, с</t>
  </si>
  <si>
    <t>m</t>
  </si>
  <si>
    <t>_t</t>
  </si>
  <si>
    <t>d_t  (+-)</t>
  </si>
  <si>
    <t>t</t>
  </si>
  <si>
    <t>xc</t>
  </si>
  <si>
    <t>_T</t>
  </si>
  <si>
    <t>d_T  (+-)</t>
  </si>
  <si>
    <t>T</t>
  </si>
  <si>
    <t>x1</t>
  </si>
  <si>
    <t>I01</t>
  </si>
  <si>
    <t>_I</t>
  </si>
  <si>
    <t>d_I  (+-)</t>
  </si>
  <si>
    <t>I</t>
  </si>
  <si>
    <t>x2</t>
  </si>
  <si>
    <t>I02</t>
  </si>
  <si>
    <t>Wpm</t>
  </si>
  <si>
    <t>x3</t>
  </si>
  <si>
    <t>I03</t>
  </si>
  <si>
    <t>l0</t>
  </si>
  <si>
    <t>ro</t>
  </si>
  <si>
    <t>m1</t>
  </si>
  <si>
    <t>m2</t>
  </si>
  <si>
    <t>m3</t>
  </si>
  <si>
    <t>l</t>
  </si>
  <si>
    <t>sum mi</t>
  </si>
  <si>
    <t>d</t>
  </si>
  <si>
    <t>xc count</t>
  </si>
  <si>
    <t>xc given</t>
  </si>
  <si>
    <t>D</t>
  </si>
  <si>
    <t>I1</t>
  </si>
  <si>
    <t>I2</t>
  </si>
  <si>
    <t>I3</t>
  </si>
  <si>
    <t>h</t>
  </si>
  <si>
    <t>I count</t>
  </si>
  <si>
    <t>I exp</t>
  </si>
  <si>
    <t>I sum</t>
  </si>
  <si>
    <t>fi</t>
  </si>
  <si>
    <t>teta t</t>
  </si>
  <si>
    <t>n</t>
  </si>
  <si>
    <t>p</t>
  </si>
  <si>
    <t>r</t>
  </si>
  <si>
    <t>y</t>
  </si>
  <si>
    <t>альфа</t>
  </si>
  <si>
    <t>тетта альфа</t>
  </si>
  <si>
    <t>тетта икс</t>
  </si>
  <si>
    <t>L</t>
  </si>
  <si>
    <t>альфа 0</t>
  </si>
  <si>
    <t>m1/(m1+m2)</t>
  </si>
  <si>
    <t>синус альфа</t>
  </si>
  <si>
    <t>x</t>
  </si>
  <si>
    <t>тетта у</t>
  </si>
  <si>
    <t>бетта п н</t>
  </si>
  <si>
    <t xml:space="preserve">размах </t>
  </si>
  <si>
    <t>тетта X ср</t>
  </si>
  <si>
    <t>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</si>
</sst>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Garamond"/>
      <family val="1"/>
      <charset val="204"/>
    </font>
    <font>
      <sz val="12"/>
      <color theme="1"/>
      <name val="Garamond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D6D6"/>
        <bgColor indexed="64"/>
      </patternFill>
    </fill>
    <fill>
      <patternFill patternType="solid">
        <fgColor rgb="FFFCD6EB"/>
        <bgColor indexed="64"/>
      </patternFill>
    </fill>
    <fill>
      <patternFill patternType="solid">
        <fgColor rgb="FFD6D7FC"/>
        <bgColor indexed="64"/>
      </patternFill>
    </fill>
    <fill>
      <patternFill patternType="solid">
        <fgColor rgb="FFF3D6F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64" fontId="2" fillId="2" borderId="0" xfId="0" applyNumberFormat="1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2" fontId="2" fillId="10" borderId="0" xfId="0" applyNumberFormat="1" applyFont="1" applyFill="1"/>
    <xf numFmtId="0" fontId="2" fillId="11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3D6FC"/>
      <color rgb="FFD6D7FC"/>
      <color rgb="FFFCD6FB"/>
      <color rgb="FFFCD6EB"/>
      <color rgb="FFFCD6D6"/>
      <color rgb="FFF1D7C5"/>
      <color rgb="FFF0C6C8"/>
      <color rgb="FFEEBCBE"/>
      <color rgb="FFF3D1E8"/>
      <color rgb="FFF1CB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212526</xdr:colOff>
      <xdr:row>12</xdr:row>
      <xdr:rowOff>179784</xdr:rowOff>
    </xdr:from>
    <xdr:ext cx="1112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CFA60C6-6143-C14A-EAF9-C5253AB44FE6}"/>
                </a:ext>
              </a:extLst>
            </xdr:cNvPr>
            <xdr:cNvSpPr txBox="1"/>
          </xdr:nvSpPr>
          <xdr:spPr>
            <a:xfrm>
              <a:off x="212526" y="2465784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CFA60C6-6143-C14A-EAF9-C5253AB44FE6}"/>
                </a:ext>
              </a:extLst>
            </xdr:cNvPr>
            <xdr:cNvSpPr txBox="1"/>
          </xdr:nvSpPr>
          <xdr:spPr>
            <a:xfrm>
              <a:off x="212526" y="2465784"/>
              <a:ext cx="1112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176807</xdr:colOff>
      <xdr:row>15</xdr:row>
      <xdr:rowOff>36909</xdr:rowOff>
    </xdr:from>
    <xdr:ext cx="18383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FA9639C-11FB-5E0E-6C4A-8F5DA436A0AB}"/>
                </a:ext>
              </a:extLst>
            </xdr:cNvPr>
            <xdr:cNvSpPr txBox="1"/>
          </xdr:nvSpPr>
          <xdr:spPr>
            <a:xfrm>
              <a:off x="176807" y="2894409"/>
              <a:ext cx="183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ru-RU" sz="1100">
                            <a:latin typeface="Cambria Math" panose="02040503050406030204" pitchFamily="18" charset="0"/>
                          </a:rPr>
                          <m:t>Δ</m:t>
                        </m:r>
                      </m:e>
                      <m:sup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FA9639C-11FB-5E0E-6C4A-8F5DA436A0AB}"/>
                </a:ext>
              </a:extLst>
            </xdr:cNvPr>
            <xdr:cNvSpPr txBox="1"/>
          </xdr:nvSpPr>
          <xdr:spPr>
            <a:xfrm>
              <a:off x="176807" y="2894409"/>
              <a:ext cx="183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Δ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𝑥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164901</xdr:colOff>
      <xdr:row>15</xdr:row>
      <xdr:rowOff>179784</xdr:rowOff>
    </xdr:from>
    <xdr:ext cx="19531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8E3E191-B958-AE30-58F8-1AFE02415F64}"/>
                </a:ext>
              </a:extLst>
            </xdr:cNvPr>
            <xdr:cNvSpPr txBox="1"/>
          </xdr:nvSpPr>
          <xdr:spPr>
            <a:xfrm>
              <a:off x="164901" y="3037284"/>
              <a:ext cx="1953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ru-RU" sz="1100">
                        <a:latin typeface="Cambria Math" panose="02040503050406030204" pitchFamily="18" charset="0"/>
                      </a:rPr>
                      <m:t>Δ</m:t>
                    </m:r>
                    <m:acc>
                      <m:accPr>
                        <m:chr m:val="̅"/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8E3E191-B958-AE30-58F8-1AFE02415F64}"/>
                </a:ext>
              </a:extLst>
            </xdr:cNvPr>
            <xdr:cNvSpPr txBox="1"/>
          </xdr:nvSpPr>
          <xdr:spPr>
            <a:xfrm>
              <a:off x="164901" y="3037284"/>
              <a:ext cx="1953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Δ𝑥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236338</xdr:colOff>
      <xdr:row>17</xdr:row>
      <xdr:rowOff>173831</xdr:rowOff>
    </xdr:from>
    <xdr:ext cx="13728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533BA60-1BF0-4A36-782F-837A102C730D}"/>
                </a:ext>
              </a:extLst>
            </xdr:cNvPr>
            <xdr:cNvSpPr txBox="1"/>
          </xdr:nvSpPr>
          <xdr:spPr>
            <a:xfrm>
              <a:off x="1843682" y="3412331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>
                        <a:latin typeface="Cambria Math" panose="02040503050406030204" pitchFamily="18" charset="0"/>
                      </a:rPr>
                      <m:t>±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533BA60-1BF0-4A36-782F-837A102C730D}"/>
                </a:ext>
              </a:extLst>
            </xdr:cNvPr>
            <xdr:cNvSpPr txBox="1"/>
          </xdr:nvSpPr>
          <xdr:spPr>
            <a:xfrm>
              <a:off x="1843682" y="3412331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±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970F-9E53-46C4-AC78-6453CED9987F}">
  <dimension ref="A1:L12"/>
  <sheetViews>
    <sheetView workbookViewId="0">
      <selection activeCell="B20" sqref="B20"/>
    </sheetView>
  </sheetViews>
  <sheetFormatPr defaultRowHeight="15" x14ac:dyDescent="0.25"/>
  <cols>
    <col min="2" max="2" width="13.7109375" bestFit="1" customWidth="1"/>
    <col min="4" max="4" width="13.7109375" bestFit="1" customWidth="1"/>
    <col min="6" max="6" width="13.7109375" bestFit="1" customWidth="1"/>
  </cols>
  <sheetData>
    <row r="1" spans="1:12" ht="15.75" x14ac:dyDescent="0.25">
      <c r="A1" s="2" t="s">
        <v>0</v>
      </c>
      <c r="B1" s="12">
        <v>11.64</v>
      </c>
      <c r="C1" s="12">
        <v>11.26</v>
      </c>
      <c r="D1" s="12">
        <v>11.91</v>
      </c>
      <c r="E1" s="13">
        <v>11.6</v>
      </c>
      <c r="F1" s="13">
        <v>11.6</v>
      </c>
      <c r="G1" s="12"/>
      <c r="H1" s="2"/>
      <c r="I1" s="2" t="s">
        <v>1</v>
      </c>
      <c r="J1" s="2">
        <v>1.7849999999999999</v>
      </c>
    </row>
    <row r="2" spans="1:12" ht="15.75" x14ac:dyDescent="0.25">
      <c r="A2" s="2" t="s">
        <v>2</v>
      </c>
      <c r="B2" s="6">
        <f>SUM(B1:F1)/5</f>
        <v>11.602</v>
      </c>
      <c r="C2" s="2" t="s">
        <v>3</v>
      </c>
      <c r="D2" s="3">
        <f>SQRT((0.51*(MAX(B1:F1)-MIN(B1:F1)))^2+0.01*0.01)</f>
        <v>0.33165079526514046</v>
      </c>
      <c r="E2" s="2" t="s">
        <v>4</v>
      </c>
      <c r="F2" s="2"/>
      <c r="G2" s="2"/>
      <c r="H2" s="2"/>
      <c r="I2" s="2" t="s">
        <v>5</v>
      </c>
      <c r="J2" s="2">
        <v>0.29099999999999998</v>
      </c>
    </row>
    <row r="3" spans="1:12" ht="15.75" x14ac:dyDescent="0.25">
      <c r="A3" s="2" t="s">
        <v>6</v>
      </c>
      <c r="B3" s="4">
        <f>B2/10</f>
        <v>1.1602000000000001</v>
      </c>
      <c r="C3" s="2" t="s">
        <v>7</v>
      </c>
      <c r="D3" s="4">
        <f>SQRT((0.51*(MAX(B1:F1)/10-MIN(B1:F1)/10))^2+0.01*0.01)</f>
        <v>3.4625460285749358E-2</v>
      </c>
      <c r="E3" s="2" t="s">
        <v>8</v>
      </c>
      <c r="F3" s="2"/>
      <c r="G3" s="2"/>
      <c r="H3" s="2"/>
      <c r="I3" s="2" t="s">
        <v>9</v>
      </c>
      <c r="J3" s="2">
        <v>0.33</v>
      </c>
      <c r="K3" s="1" t="s">
        <v>10</v>
      </c>
      <c r="L3">
        <f>9.8*B7*J3*B3*B3/(4*PI()*PI())</f>
        <v>8.2315846738441459E-2</v>
      </c>
    </row>
    <row r="4" spans="1:12" ht="15.75" x14ac:dyDescent="0.25">
      <c r="A4" s="2" t="s">
        <v>11</v>
      </c>
      <c r="B4" s="5">
        <f>9.8*J1*J2*B3*B3/(4*PI()*PI())</f>
        <v>0.17356544682009298</v>
      </c>
      <c r="C4" s="2" t="s">
        <v>12</v>
      </c>
      <c r="D4" s="5">
        <f>SQRT((0.51*(9.8*J1*J2*((MAX(B1:F1)/10)^2-(MIN(B1:F1)/10)^2))/(4*PI()*PI()))^2+0.01*0.01)</f>
        <v>1.407436064061364E-2</v>
      </c>
      <c r="E4" s="2" t="s">
        <v>13</v>
      </c>
      <c r="F4" s="2"/>
      <c r="G4" s="2"/>
      <c r="H4" s="2"/>
      <c r="I4" s="2" t="s">
        <v>14</v>
      </c>
      <c r="J4" s="2">
        <v>0.43</v>
      </c>
      <c r="K4" s="1" t="s">
        <v>15</v>
      </c>
      <c r="L4">
        <f>9.8*D7*J4*B3*B3/(4*PI()*PI())</f>
        <v>0.10726004271978734</v>
      </c>
    </row>
    <row r="5" spans="1:12" ht="15.75" x14ac:dyDescent="0.25">
      <c r="A5" s="2" t="s">
        <v>16</v>
      </c>
      <c r="B5" s="10">
        <f>0.5*J1*J2*9.8*J11*J11</f>
        <v>63.630787499999997</v>
      </c>
      <c r="C5" s="2"/>
      <c r="D5" s="2"/>
      <c r="E5" s="2"/>
      <c r="F5" s="2"/>
      <c r="G5" s="2"/>
      <c r="H5" s="2"/>
      <c r="I5" s="2" t="s">
        <v>17</v>
      </c>
      <c r="J5" s="2">
        <v>0.30499999999999999</v>
      </c>
      <c r="K5" s="1" t="s">
        <v>18</v>
      </c>
      <c r="L5">
        <f>9.8*F7*J5*B3*B3/(4*PI()*PI())</f>
        <v>4.2478665988051048E-3</v>
      </c>
    </row>
    <row r="6" spans="1:12" ht="15.75" x14ac:dyDescent="0.25">
      <c r="A6" s="2" t="s">
        <v>19</v>
      </c>
      <c r="B6" s="11">
        <f>B4/(J1*J2)</f>
        <v>0.33414276438840851</v>
      </c>
      <c r="C6" s="2" t="s">
        <v>19</v>
      </c>
      <c r="D6" s="11">
        <f>9.8*B3*B3/(4*PI()*PI())</f>
        <v>0.33414276438840851</v>
      </c>
      <c r="E6" s="2"/>
      <c r="F6" s="2"/>
      <c r="G6" s="2"/>
      <c r="H6" s="2"/>
      <c r="I6" s="2" t="s">
        <v>20</v>
      </c>
      <c r="J6" s="2">
        <v>8700</v>
      </c>
    </row>
    <row r="7" spans="1:12" ht="15.75" x14ac:dyDescent="0.25">
      <c r="A7" s="2" t="s">
        <v>21</v>
      </c>
      <c r="B7" s="9">
        <f>J6*PI()*J10*J9*J9/4</f>
        <v>0.74651312671701875</v>
      </c>
      <c r="C7" s="2" t="s">
        <v>22</v>
      </c>
      <c r="D7" s="9">
        <f>J6*PI()*J10*J9*J9/4</f>
        <v>0.74651312671701875</v>
      </c>
      <c r="E7" s="2" t="s">
        <v>23</v>
      </c>
      <c r="F7" s="9">
        <f>J6*J8*J8*J7*PI()/4</f>
        <v>4.168108053150258E-2</v>
      </c>
      <c r="G7" s="2"/>
      <c r="H7" s="2"/>
      <c r="I7" s="2" t="s">
        <v>24</v>
      </c>
      <c r="J7" s="2">
        <v>6.0999999999999999E-2</v>
      </c>
    </row>
    <row r="8" spans="1:12" ht="15.75" x14ac:dyDescent="0.25">
      <c r="A8" s="2" t="s">
        <v>25</v>
      </c>
      <c r="B8" s="9">
        <f>B7+D7+F7</f>
        <v>1.5347073339655402</v>
      </c>
      <c r="C8" s="2" t="s">
        <v>1</v>
      </c>
      <c r="D8" s="9">
        <f>J1</f>
        <v>1.7849999999999999</v>
      </c>
      <c r="E8" s="2"/>
      <c r="F8" s="2"/>
      <c r="G8" s="2"/>
      <c r="H8" s="2"/>
      <c r="I8" s="2" t="s">
        <v>26</v>
      </c>
      <c r="J8" s="2">
        <v>0.01</v>
      </c>
    </row>
    <row r="9" spans="1:12" ht="15.75" x14ac:dyDescent="0.25">
      <c r="A9" s="2" t="s">
        <v>27</v>
      </c>
      <c r="B9" s="8">
        <f xml:space="preserve"> (1/J1)*(B7*J3+D7*J4+F7*J5)</f>
        <v>0.32496510132607426</v>
      </c>
      <c r="C9" s="2" t="s">
        <v>28</v>
      </c>
      <c r="D9" s="8">
        <f>J2</f>
        <v>0.29099999999999998</v>
      </c>
      <c r="E9" s="2"/>
      <c r="F9" s="2"/>
      <c r="G9" s="2"/>
      <c r="H9" s="2"/>
      <c r="I9" s="2" t="s">
        <v>29</v>
      </c>
      <c r="J9" s="2">
        <v>6.5199999999999994E-2</v>
      </c>
    </row>
    <row r="10" spans="1:12" ht="15.75" x14ac:dyDescent="0.25">
      <c r="A10" s="2" t="s">
        <v>30</v>
      </c>
      <c r="B10" s="7">
        <f>L3+B7*J3*J3</f>
        <v>0.16361112623792479</v>
      </c>
      <c r="C10" s="2" t="s">
        <v>31</v>
      </c>
      <c r="D10" s="7">
        <f>L4+D7*J4*J4</f>
        <v>0.2452903198497641</v>
      </c>
      <c r="E10" s="2" t="s">
        <v>32</v>
      </c>
      <c r="F10" s="7">
        <f>L5+F7*J5*J5</f>
        <v>8.1252491152481315E-3</v>
      </c>
      <c r="G10" s="2"/>
      <c r="H10" s="2"/>
      <c r="I10" s="2" t="s">
        <v>33</v>
      </c>
      <c r="J10" s="2">
        <v>2.5700000000000001E-2</v>
      </c>
    </row>
    <row r="11" spans="1:12" ht="15.75" x14ac:dyDescent="0.25">
      <c r="A11" s="2" t="s">
        <v>34</v>
      </c>
      <c r="B11" s="7">
        <f>(L3+L4+L5)+(B7*J3*J3+D7*J4*J4+F7*J5*J5)</f>
        <v>0.417026695202937</v>
      </c>
      <c r="C11" s="2" t="s">
        <v>35</v>
      </c>
      <c r="D11" s="7">
        <f>B4</f>
        <v>0.17356544682009298</v>
      </c>
      <c r="E11" s="2" t="s">
        <v>36</v>
      </c>
      <c r="F11" s="14">
        <f>B10+D10+F10</f>
        <v>0.417026695202937</v>
      </c>
      <c r="G11" s="2"/>
      <c r="H11" s="2"/>
      <c r="I11" s="2" t="s">
        <v>37</v>
      </c>
      <c r="J11" s="2">
        <v>5</v>
      </c>
    </row>
    <row r="12" spans="1:12" ht="15.75" x14ac:dyDescent="0.25">
      <c r="I12" s="2" t="s">
        <v>38</v>
      </c>
      <c r="J12" s="2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E79E-1FC4-44F7-895A-B562343BE025}">
  <dimension ref="A1:G19"/>
  <sheetViews>
    <sheetView tabSelected="1" zoomScale="160" zoomScaleNormal="160" workbookViewId="0">
      <selection activeCell="D20" sqref="D20"/>
    </sheetView>
  </sheetViews>
  <sheetFormatPr defaultRowHeight="15" x14ac:dyDescent="0.25"/>
  <cols>
    <col min="2" max="2" width="15" customWidth="1"/>
  </cols>
  <sheetData>
    <row r="1" spans="1:7" x14ac:dyDescent="0.25">
      <c r="A1" t="s">
        <v>39</v>
      </c>
      <c r="B1" t="s">
        <v>40</v>
      </c>
      <c r="C1" t="s">
        <v>41</v>
      </c>
      <c r="D1" t="s">
        <v>4</v>
      </c>
      <c r="E1" t="s">
        <v>44</v>
      </c>
      <c r="G1" t="s">
        <v>52</v>
      </c>
    </row>
    <row r="2" spans="1:7" x14ac:dyDescent="0.25">
      <c r="A2">
        <v>3</v>
      </c>
      <c r="B2">
        <v>0.95</v>
      </c>
      <c r="C2">
        <v>9.5999999999999992E-3</v>
      </c>
      <c r="D2">
        <v>4.3</v>
      </c>
      <c r="E2">
        <v>2.5</v>
      </c>
      <c r="G2">
        <v>1.3</v>
      </c>
    </row>
    <row r="3" spans="1:7" x14ac:dyDescent="0.25">
      <c r="A3" t="s">
        <v>21</v>
      </c>
      <c r="B3" t="s">
        <v>22</v>
      </c>
      <c r="C3" t="s">
        <v>46</v>
      </c>
      <c r="D3" t="s">
        <v>48</v>
      </c>
    </row>
    <row r="4" spans="1:7" x14ac:dyDescent="0.25">
      <c r="A4">
        <v>45</v>
      </c>
      <c r="B4">
        <v>131</v>
      </c>
      <c r="C4">
        <v>23.9</v>
      </c>
      <c r="D4">
        <f>($A$4/($A$4+$B$4))</f>
        <v>0.25568181818181818</v>
      </c>
    </row>
    <row r="6" spans="1:7" x14ac:dyDescent="0.25">
      <c r="B6" t="s">
        <v>47</v>
      </c>
    </row>
    <row r="7" spans="1:7" x14ac:dyDescent="0.25">
      <c r="A7" t="s">
        <v>43</v>
      </c>
      <c r="B7">
        <v>20</v>
      </c>
      <c r="C7">
        <v>1</v>
      </c>
      <c r="D7">
        <v>2</v>
      </c>
      <c r="E7">
        <v>2</v>
      </c>
    </row>
    <row r="8" spans="1:7" x14ac:dyDescent="0.25">
      <c r="A8" t="s">
        <v>50</v>
      </c>
      <c r="B8">
        <f>COS(RADIANS(B7))</f>
        <v>0.93969262078590843</v>
      </c>
      <c r="C8">
        <f>COS(RADIANS(C7))</f>
        <v>0.99984769515639127</v>
      </c>
      <c r="D8">
        <f t="shared" ref="D8:E8" si="0">COS(RADIANS(D7))</f>
        <v>0.99939082701909576</v>
      </c>
      <c r="E8">
        <f t="shared" si="0"/>
        <v>0.99939082701909576</v>
      </c>
    </row>
    <row r="9" spans="1:7" x14ac:dyDescent="0.25">
      <c r="A9" t="s">
        <v>42</v>
      </c>
      <c r="B9">
        <f xml:space="preserve"> 1-$D$4*$D$4*(1-$B$8)</f>
        <v>0.99605751411064902</v>
      </c>
      <c r="C9">
        <f xml:space="preserve"> 1-$D$4*$D$4*(1-$B$8)</f>
        <v>0.99605751411064902</v>
      </c>
      <c r="D9">
        <f t="shared" ref="C9:E9" si="1" xml:space="preserve"> 1-$D$4*$D$4*(1-$B$8)</f>
        <v>0.99605751411064902</v>
      </c>
      <c r="E9">
        <f t="shared" si="1"/>
        <v>0.99605751411064902</v>
      </c>
    </row>
    <row r="10" spans="1:7" x14ac:dyDescent="0.25">
      <c r="A10" t="s">
        <v>49</v>
      </c>
      <c r="B10">
        <f>SIN(RADIANS(B7))</f>
        <v>0.34202014332566871</v>
      </c>
      <c r="C10">
        <f t="shared" ref="C10:E10" si="2">SIN(RADIANS(C7))</f>
        <v>1.7452406437283512E-2</v>
      </c>
      <c r="D10">
        <f>SIN(RADIANS(D7))</f>
        <v>3.4899496702500969E-2</v>
      </c>
      <c r="E10">
        <f t="shared" si="2"/>
        <v>3.4899496702500969E-2</v>
      </c>
    </row>
    <row r="11" spans="1:7" x14ac:dyDescent="0.25">
      <c r="A11" t="s">
        <v>45</v>
      </c>
      <c r="B11">
        <f>B10*$E$2</f>
        <v>0.85505035831417175</v>
      </c>
      <c r="C11">
        <f>C10*$E$2</f>
        <v>4.3631016093208783E-2</v>
      </c>
      <c r="D11">
        <f>D10*$E$2</f>
        <v>8.7248741756252426E-2</v>
      </c>
      <c r="E11">
        <f>E10*$E$2</f>
        <v>8.7248741756252426E-2</v>
      </c>
    </row>
    <row r="12" spans="1:7" x14ac:dyDescent="0.25">
      <c r="A12" t="s">
        <v>51</v>
      </c>
      <c r="B12">
        <f>$D$4*$D$4*$B$11</f>
        <v>5.5897371370938725E-2</v>
      </c>
      <c r="C12">
        <f>$D$4*$D$4*$B$11</f>
        <v>5.5897371370938725E-2</v>
      </c>
      <c r="D12">
        <f t="shared" ref="C12:E12" si="3">$D$4*$D$4*$B$11</f>
        <v>5.5897371370938725E-2</v>
      </c>
      <c r="E12">
        <f t="shared" si="3"/>
        <v>5.5897371370938725E-2</v>
      </c>
    </row>
    <row r="14" spans="1:7" x14ac:dyDescent="0.25">
      <c r="B14">
        <f>AVERAGE(C8:E8)</f>
        <v>0.99954311639819426</v>
      </c>
      <c r="C14" t="s">
        <v>54</v>
      </c>
      <c r="D14">
        <f>AVERAGE(C11:E11)</f>
        <v>7.2709499868571212E-2</v>
      </c>
    </row>
    <row r="15" spans="1:7" x14ac:dyDescent="0.25">
      <c r="A15" t="s">
        <v>53</v>
      </c>
      <c r="B15">
        <f>MAX(C8:E8)-MIN(C8:E8)</f>
        <v>4.5686813729550746E-4</v>
      </c>
    </row>
    <row r="16" spans="1:7" x14ac:dyDescent="0.25">
      <c r="B16">
        <f>B15*G2</f>
        <v>5.9392857848415974E-4</v>
      </c>
    </row>
    <row r="17" spans="1:4" x14ac:dyDescent="0.25">
      <c r="B17">
        <f>SQRT(B16*B16+D14*D14)</f>
        <v>7.2711925585106724E-2</v>
      </c>
    </row>
    <row r="19" spans="1:4" x14ac:dyDescent="0.25">
      <c r="A19" t="s">
        <v>55</v>
      </c>
      <c r="B19">
        <f>B14</f>
        <v>0.99954311639819426</v>
      </c>
      <c r="D19">
        <f>D14</f>
        <v>7.2709499868571212E-2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Димас</dc:creator>
  <cp:keywords/>
  <dc:description/>
  <cp:lastModifiedBy>Виктор</cp:lastModifiedBy>
  <cp:revision/>
  <dcterms:created xsi:type="dcterms:W3CDTF">2018-11-05T15:28:46Z</dcterms:created>
  <dcterms:modified xsi:type="dcterms:W3CDTF">2023-10-16T20:46:27Z</dcterms:modified>
  <cp:category/>
  <cp:contentStatus/>
</cp:coreProperties>
</file>