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I10" i="1"/>
  <c r="I7"/>
  <c r="I11"/>
  <c r="I12" s="1"/>
  <c r="I13" s="1"/>
  <c r="I14" s="1"/>
  <c r="I15" s="1"/>
  <c r="I16" s="1"/>
  <c r="I17" s="1"/>
  <c r="I18" s="1"/>
  <c r="I5"/>
  <c r="I6" s="1"/>
  <c r="I8" s="1"/>
  <c r="I9" s="1"/>
  <c r="C20"/>
  <c r="K4"/>
  <c r="N4" s="1"/>
  <c r="N5" s="1"/>
  <c r="N6" s="1"/>
  <c r="N7" s="1"/>
  <c r="N8" s="1"/>
  <c r="N9" s="1"/>
  <c r="N10" s="1"/>
  <c r="N11" s="1"/>
  <c r="N12" s="1"/>
  <c r="N13" s="1"/>
  <c r="N14" s="1"/>
  <c r="N15" s="1"/>
  <c r="H4"/>
  <c r="D5" s="1"/>
  <c r="F4"/>
  <c r="D4"/>
  <c r="G4" s="1"/>
  <c r="G5" l="1"/>
  <c r="H5" s="1"/>
  <c r="E5"/>
  <c r="F5"/>
  <c r="I4" l="1"/>
  <c r="F6"/>
  <c r="E6"/>
  <c r="D6"/>
  <c r="O5" l="1"/>
  <c r="J5"/>
  <c r="K5" s="1"/>
  <c r="P5" s="1"/>
  <c r="G6"/>
  <c r="H6" s="1"/>
  <c r="E7" s="1"/>
  <c r="F7" l="1"/>
  <c r="D7"/>
  <c r="J6" l="1"/>
  <c r="K6" s="1"/>
  <c r="O6"/>
  <c r="G7"/>
  <c r="H7" s="1"/>
  <c r="P6" l="1"/>
  <c r="E8"/>
  <c r="D8"/>
  <c r="F8"/>
  <c r="G8" l="1"/>
  <c r="H8" s="1"/>
  <c r="D9" l="1"/>
  <c r="F9"/>
  <c r="E9"/>
  <c r="G9" l="1"/>
  <c r="H9" s="1"/>
  <c r="D10" l="1"/>
  <c r="E10"/>
  <c r="F10"/>
  <c r="J8" l="1"/>
  <c r="O7"/>
  <c r="O8" s="1"/>
  <c r="J7"/>
  <c r="K7" s="1"/>
  <c r="G10"/>
  <c r="H10"/>
  <c r="F11" s="1"/>
  <c r="K8" l="1"/>
  <c r="P8" s="1"/>
  <c r="P7"/>
  <c r="E11"/>
  <c r="D11"/>
  <c r="G11" l="1"/>
  <c r="H11" s="1"/>
  <c r="J10" l="1"/>
  <c r="J9"/>
  <c r="K9" s="1"/>
  <c r="O9"/>
  <c r="O10" s="1"/>
  <c r="E12"/>
  <c r="F12"/>
  <c r="D12"/>
  <c r="K10" l="1"/>
  <c r="P9"/>
  <c r="G12"/>
  <c r="H12" s="1"/>
  <c r="P10" l="1"/>
  <c r="E13"/>
  <c r="D13"/>
  <c r="F13"/>
  <c r="G13" l="1"/>
  <c r="H13" s="1"/>
  <c r="J11" l="1"/>
  <c r="K11" s="1"/>
  <c r="O11"/>
  <c r="D14"/>
  <c r="E14"/>
  <c r="F14"/>
  <c r="G14" l="1"/>
  <c r="H14" s="1"/>
  <c r="D15" s="1"/>
  <c r="P11"/>
  <c r="J12"/>
  <c r="K12" s="1"/>
  <c r="O12" l="1"/>
  <c r="P12"/>
  <c r="F15"/>
  <c r="G15" s="1"/>
  <c r="H15" s="1"/>
  <c r="E15"/>
  <c r="F16" l="1"/>
  <c r="E16"/>
  <c r="D16"/>
  <c r="O13"/>
  <c r="G16" l="1"/>
  <c r="H16" s="1"/>
  <c r="J13"/>
  <c r="K13" s="1"/>
  <c r="P13" l="1"/>
  <c r="F17"/>
  <c r="E17"/>
  <c r="D17"/>
  <c r="O14"/>
  <c r="G17" l="1"/>
  <c r="H17" s="1"/>
  <c r="D18" s="1"/>
  <c r="O15"/>
  <c r="J14"/>
  <c r="K14" s="1"/>
  <c r="P14" s="1"/>
  <c r="F18" l="1"/>
  <c r="G18" s="1"/>
  <c r="H18" s="1"/>
  <c r="E18"/>
  <c r="J15"/>
  <c r="K15" s="1"/>
  <c r="P15" s="1"/>
  <c r="J16" l="1"/>
  <c r="K16" s="1"/>
  <c r="P16" s="1"/>
  <c r="O16"/>
  <c r="O17" s="1"/>
  <c r="J17"/>
  <c r="J18"/>
  <c r="O18" l="1"/>
  <c r="O19" s="1"/>
  <c r="K17"/>
  <c r="P17" s="1"/>
  <c r="K18" l="1"/>
  <c r="K19" s="1"/>
  <c r="K20" l="1"/>
  <c r="P18"/>
  <c r="P19" s="1"/>
</calcChain>
</file>

<file path=xl/sharedStrings.xml><?xml version="1.0" encoding="utf-8"?>
<sst xmlns="http://schemas.openxmlformats.org/spreadsheetml/2006/main" count="40" uniqueCount="40">
  <si>
    <t>Выручка в день</t>
  </si>
  <si>
    <t>Ч/ч</t>
  </si>
  <si>
    <t>Выр/ч</t>
  </si>
  <si>
    <t>Теор кол-во сотр-в</t>
  </si>
  <si>
    <t>Факт кол-во сотр-в</t>
  </si>
  <si>
    <t>Часы</t>
  </si>
  <si>
    <t>Открытие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</si>
  <si>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</si>
  <si>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</si>
  <si>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</si>
  <si>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</si>
  <si>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</si>
  <si>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</si>
  <si>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</si>
  <si>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</si>
  <si>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</si>
  <si>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</si>
  <si>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</si>
  <si>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</si>
  <si>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</si>
  <si>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</si>
  <si>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Закрытие</t>
  </si>
  <si>
    <t>Фиктивная выр/ч</t>
  </si>
  <si>
    <t>Граничное значение ч/ч</t>
  </si>
  <si>
    <t>1 Граничное значение эмп выр/ч</t>
  </si>
  <si>
    <t>2 Граничное значение эмп выр/ч</t>
  </si>
  <si>
    <t>Коэф-т на доки</t>
  </si>
  <si>
    <t>Коэф-т на чистоту</t>
  </si>
  <si>
    <t>Коэф-т на отдых</t>
  </si>
  <si>
    <t>Средн арифм. время на чистоту в час</t>
  </si>
  <si>
    <t>Время на доки в час</t>
  </si>
  <si>
    <t>Время на отдых в час</t>
  </si>
  <si>
    <t>Дельта</t>
  </si>
  <si>
    <t>Часы утренника</t>
  </si>
  <si>
    <t>Часы дневного</t>
  </si>
  <si>
    <t>Часы вечерника</t>
  </si>
  <si>
    <t>Документы</t>
  </si>
  <si>
    <t>Отдых</t>
  </si>
  <si>
    <t>Чистота</t>
  </si>
  <si>
    <t>Полезная работа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</si>
</sst>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4" xfId="0" applyBorder="1" applyAlignment="1"/>
    <xf numFmtId="49" fontId="0" fillId="0" borderId="4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dLblPos val="ctr"/>
            <c:showVal val="1"/>
            <c:showLeaderLines val="1"/>
          </c:dLbls>
          <c:cat>
            <c:strRef>
              <c:f>Лист1!$T$3:$T$6</c:f>
              <c:strCache>
                <c:ptCount val="4"/>
                <c:pt idx="0">
                  <c:v>Документы</c:v>
                </c:pt>
                <c:pt idx="1">
                  <c:v>Отдых</c:v>
                </c:pt>
                <c:pt idx="2">
                  <c:v>Чистота</c:v>
                </c:pt>
                <c:pt idx="3">
                  <c:v>Полезная работа</c:v>
                </c:pt>
              </c:strCache>
            </c:strRef>
          </c:cat>
          <c:val>
            <c:numRef>
              <c:f>Лист1!$S$3:$S$6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40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3.4591194968553458E-2"/>
          <c:y val="5.0925925925925923E-2"/>
          <c:w val="0.63136953399692952"/>
          <c:h val="0.89814814814814814"/>
        </c:manualLayout>
      </c:layout>
      <c:pie3DChart>
        <c:varyColors val="1"/>
        <c:ser>
          <c:idx val="0"/>
          <c:order val="0"/>
          <c:dLbls>
            <c:dLblPos val="ctr"/>
            <c:showVal val="1"/>
            <c:showLeaderLines val="1"/>
          </c:dLbls>
          <c:cat>
            <c:strRef>
              <c:f>Лист1!$T$3:$T$6</c:f>
              <c:strCache>
                <c:ptCount val="4"/>
                <c:pt idx="0">
                  <c:v>Документы</c:v>
                </c:pt>
                <c:pt idx="1">
                  <c:v>Отдых</c:v>
                </c:pt>
                <c:pt idx="2">
                  <c:v>Чистота</c:v>
                </c:pt>
                <c:pt idx="3">
                  <c:v>Полезная работа</c:v>
                </c:pt>
              </c:strCache>
            </c:strRef>
          </c:cat>
          <c:val>
            <c:numRef>
              <c:f>Лист1!$U$3:$U$6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95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7</xdr:row>
      <xdr:rowOff>66675</xdr:rowOff>
    </xdr:from>
    <xdr:to>
      <xdr:col>23</xdr:col>
      <xdr:colOff>542925</xdr:colOff>
      <xdr:row>22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590550</xdr:colOff>
      <xdr:row>7</xdr:row>
      <xdr:rowOff>171450</xdr:rowOff>
    </xdr:from>
    <xdr:to>
      <xdr:col>30</xdr:col>
      <xdr:colOff>361950</xdr:colOff>
      <xdr:row>22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zoomScale="90" zoomScaleNormal="90" workbookViewId="0">
      <selection activeCell="I10" sqref="I10"/>
    </sheetView>
  </sheetViews>
  <sheetFormatPr defaultRowHeight="15"/>
  <cols>
    <col min="3" max="3" width="17.85546875" customWidth="1"/>
    <col min="4" max="4" width="18.7109375" customWidth="1"/>
    <col min="5" max="5" width="12.28515625" customWidth="1"/>
    <col min="7" max="7" width="12.5703125" customWidth="1"/>
    <col min="9" max="9" width="13.28515625" customWidth="1"/>
    <col min="13" max="13" width="16.85546875" customWidth="1"/>
    <col min="20" max="20" width="12" customWidth="1"/>
  </cols>
  <sheetData>
    <row r="1" spans="1:21" ht="50.25" customHeight="1">
      <c r="A1" s="7" t="s">
        <v>0</v>
      </c>
      <c r="B1" s="3">
        <v>110</v>
      </c>
      <c r="C1" s="7" t="s">
        <v>23</v>
      </c>
      <c r="D1" s="3">
        <v>35</v>
      </c>
      <c r="E1" s="7" t="s">
        <v>24</v>
      </c>
      <c r="F1" s="2">
        <v>6000</v>
      </c>
      <c r="G1" s="7" t="s">
        <v>25</v>
      </c>
      <c r="H1" s="2">
        <v>12000</v>
      </c>
      <c r="I1" s="2"/>
      <c r="J1" s="2"/>
      <c r="K1" s="2"/>
      <c r="L1" s="3"/>
      <c r="M1" s="5" t="s">
        <v>30</v>
      </c>
      <c r="N1" s="6">
        <v>5</v>
      </c>
    </row>
    <row r="2" spans="1:21" ht="30.7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5" t="s">
        <v>31</v>
      </c>
      <c r="N2" s="6">
        <v>5</v>
      </c>
    </row>
    <row r="3" spans="1:21" ht="45.75" thickBot="1">
      <c r="A3" s="5" t="s">
        <v>5</v>
      </c>
      <c r="B3" s="5" t="s">
        <v>1</v>
      </c>
      <c r="C3" s="5" t="s">
        <v>2</v>
      </c>
      <c r="D3" s="5" t="s">
        <v>26</v>
      </c>
      <c r="E3" s="5" t="s">
        <v>28</v>
      </c>
      <c r="F3" s="5" t="s">
        <v>27</v>
      </c>
      <c r="G3" s="5" t="s">
        <v>22</v>
      </c>
      <c r="H3" s="5" t="s">
        <v>3</v>
      </c>
      <c r="I3" s="5" t="s">
        <v>4</v>
      </c>
      <c r="J3" s="5" t="s">
        <v>32</v>
      </c>
      <c r="K3" s="5" t="s">
        <v>33</v>
      </c>
      <c r="L3" s="11"/>
      <c r="M3" s="5" t="s">
        <v>29</v>
      </c>
      <c r="N3" s="8">
        <v>10</v>
      </c>
      <c r="O3" s="9" t="s">
        <v>34</v>
      </c>
      <c r="P3" s="10" t="s">
        <v>35</v>
      </c>
      <c r="S3">
        <v>5</v>
      </c>
      <c r="T3" t="s">
        <v>36</v>
      </c>
      <c r="U3">
        <v>5</v>
      </c>
    </row>
    <row r="4" spans="1:21">
      <c r="A4" s="12" t="s">
        <v>6</v>
      </c>
      <c r="B4" s="12"/>
      <c r="C4" s="12"/>
      <c r="D4" s="12">
        <f>60/(60-$N$1)</f>
        <v>1.0909090909090908</v>
      </c>
      <c r="E4" s="12">
        <v>1</v>
      </c>
      <c r="F4" s="12">
        <f>60/(60-$N$3)</f>
        <v>1.2</v>
      </c>
      <c r="G4" s="12">
        <f>C4*D4*E4*F4</f>
        <v>0</v>
      </c>
      <c r="H4" s="12">
        <f>IF(B1&lt;120,1,2)</f>
        <v>1</v>
      </c>
      <c r="I4" s="12">
        <f>IF(AND(H4=1,H5=1),1,2)</f>
        <v>1</v>
      </c>
      <c r="J4" s="12"/>
      <c r="K4" s="12">
        <f>IF(B1&lt;90,1.5,2)</f>
        <v>2</v>
      </c>
      <c r="L4" s="3"/>
      <c r="N4">
        <f>K4</f>
        <v>2</v>
      </c>
      <c r="S4">
        <v>5</v>
      </c>
      <c r="T4" t="s">
        <v>37</v>
      </c>
      <c r="U4">
        <v>10</v>
      </c>
    </row>
    <row r="5" spans="1:21">
      <c r="A5" s="13" t="s">
        <v>7</v>
      </c>
      <c r="B5" s="12">
        <v>19</v>
      </c>
      <c r="C5" s="12">
        <v>2519</v>
      </c>
      <c r="D5" s="12">
        <f>60*H4/(60*H4-$N$1)</f>
        <v>1.0909090909090908</v>
      </c>
      <c r="E5" s="12">
        <f>60/(60-$N$2*H4)</f>
        <v>1.0909090909090908</v>
      </c>
      <c r="F5" s="12">
        <f>60*H4/(60*H4-$N$3)</f>
        <v>1.2</v>
      </c>
      <c r="G5" s="12">
        <f>C5*D5*E5*F5</f>
        <v>3597.3818181818178</v>
      </c>
      <c r="H5" s="12">
        <f>IF(AND(B5&lt;$D$1,G5&lt;$F$1),1,IF(G5&lt;$H$1,2,3))</f>
        <v>1</v>
      </c>
      <c r="I5" s="12">
        <f t="shared" ref="I5:I9" si="0">IF(I4=H5,H5,IF(COUNTIF(H5:H7,H4)&gt;1,H4,H5))</f>
        <v>1</v>
      </c>
      <c r="J5" s="12">
        <f>I5-I4</f>
        <v>0</v>
      </c>
      <c r="K5" s="12">
        <f>IF(OR(J5=-1,N5=12,K4=0),0,1)</f>
        <v>1</v>
      </c>
      <c r="L5" s="3"/>
      <c r="N5">
        <f>N4+1</f>
        <v>3</v>
      </c>
      <c r="O5">
        <f>IF(AND(I5&lt;&gt;$I$4,O4&lt;12),O4+1,0)</f>
        <v>0</v>
      </c>
      <c r="P5">
        <f>IF(OR(I5=3,K5=0),P4+1,0)</f>
        <v>0</v>
      </c>
      <c r="S5">
        <v>10</v>
      </c>
      <c r="T5" t="s">
        <v>38</v>
      </c>
      <c r="U5">
        <v>10</v>
      </c>
    </row>
    <row r="6" spans="1:21">
      <c r="A6" s="13" t="s">
        <v>8</v>
      </c>
      <c r="B6" s="12">
        <v>21</v>
      </c>
      <c r="C6" s="12">
        <v>4057</v>
      </c>
      <c r="D6" s="12">
        <f t="shared" ref="D6:D15" si="1">60*H5/(60*H5-$N$1)</f>
        <v>1.0909090909090908</v>
      </c>
      <c r="E6" s="12">
        <f t="shared" ref="E6:E15" si="2">60/(60-$N$2*H5)</f>
        <v>1.0909090909090908</v>
      </c>
      <c r="F6" s="12">
        <f t="shared" ref="F6:F15" si="3">60*H5/(60*H5-$N$3)</f>
        <v>1.2</v>
      </c>
      <c r="G6" s="12">
        <f t="shared" ref="G6:G15" si="4">C6*D6*E6*F6</f>
        <v>5793.7983471074358</v>
      </c>
      <c r="H6" s="12">
        <f t="shared" ref="H6:H15" si="5">IF(AND(B6&lt;$D$1,G6&lt;$F$1),1,IF(G6&lt;$H$1,2,3))</f>
        <v>1</v>
      </c>
      <c r="I6" s="12">
        <f t="shared" si="0"/>
        <v>1</v>
      </c>
      <c r="J6" s="12">
        <f t="shared" ref="J6:J18" si="6">I6-I5</f>
        <v>0</v>
      </c>
      <c r="K6" s="12">
        <f t="shared" ref="K6:K19" si="7">IF(OR(J6=-1,N6=12,K5=0),0,1)</f>
        <v>1</v>
      </c>
      <c r="L6" s="3"/>
      <c r="N6">
        <f>N5+1</f>
        <v>4</v>
      </c>
      <c r="O6">
        <f t="shared" ref="O6:O19" si="8">IF(AND(I6&lt;&gt;$I$4,O5&lt;12),O5+1,0)</f>
        <v>0</v>
      </c>
      <c r="P6">
        <f t="shared" ref="P6:P18" si="9">IF(OR(I6=3,K6=0),P5+1,0)</f>
        <v>0</v>
      </c>
      <c r="S6">
        <v>40</v>
      </c>
      <c r="T6" t="s">
        <v>39</v>
      </c>
      <c r="U6">
        <v>95</v>
      </c>
    </row>
    <row r="7" spans="1:21">
      <c r="A7" s="13" t="s">
        <v>9</v>
      </c>
      <c r="B7" s="12">
        <v>39</v>
      </c>
      <c r="C7" s="12">
        <v>7190</v>
      </c>
      <c r="D7" s="12">
        <f t="shared" si="1"/>
        <v>1.0909090909090908</v>
      </c>
      <c r="E7" s="12">
        <f t="shared" si="2"/>
        <v>1.0909090909090908</v>
      </c>
      <c r="F7" s="12">
        <f t="shared" si="3"/>
        <v>1.2</v>
      </c>
      <c r="G7" s="12">
        <f t="shared" si="4"/>
        <v>10268.033057851238</v>
      </c>
      <c r="H7" s="12">
        <f t="shared" si="5"/>
        <v>2</v>
      </c>
      <c r="I7" s="12">
        <f>IF(I6=H7,H7,IF(COUNTIF(H7:H9,H6)&gt;1,H6,H7))</f>
        <v>2</v>
      </c>
      <c r="J7" s="12">
        <f t="shared" si="6"/>
        <v>1</v>
      </c>
      <c r="K7" s="12">
        <f t="shared" si="7"/>
        <v>1</v>
      </c>
      <c r="L7" s="3"/>
      <c r="N7">
        <f t="shared" ref="N7:N15" si="10">N6+1</f>
        <v>5</v>
      </c>
      <c r="O7">
        <f>IF(AND(I7&lt;&gt;$I$4,O6&lt;12),O6+1,0)</f>
        <v>1</v>
      </c>
      <c r="P7">
        <f t="shared" si="9"/>
        <v>0</v>
      </c>
    </row>
    <row r="8" spans="1:21">
      <c r="A8" s="13" t="s">
        <v>10</v>
      </c>
      <c r="B8" s="12">
        <v>39</v>
      </c>
      <c r="C8" s="12">
        <v>8076</v>
      </c>
      <c r="D8" s="12">
        <f t="shared" si="1"/>
        <v>1.0434782608695652</v>
      </c>
      <c r="E8" s="12">
        <f t="shared" si="2"/>
        <v>1.2</v>
      </c>
      <c r="F8" s="12">
        <f t="shared" si="3"/>
        <v>1.0909090909090908</v>
      </c>
      <c r="G8" s="12">
        <f t="shared" si="4"/>
        <v>11031.879841897231</v>
      </c>
      <c r="H8" s="12">
        <f t="shared" si="5"/>
        <v>2</v>
      </c>
      <c r="I8" s="12">
        <f t="shared" si="0"/>
        <v>2</v>
      </c>
      <c r="J8" s="12">
        <f t="shared" si="6"/>
        <v>0</v>
      </c>
      <c r="K8" s="12">
        <f t="shared" si="7"/>
        <v>1</v>
      </c>
      <c r="L8" s="3"/>
      <c r="N8">
        <f t="shared" si="10"/>
        <v>6</v>
      </c>
      <c r="O8">
        <f t="shared" si="8"/>
        <v>2</v>
      </c>
      <c r="P8">
        <f t="shared" si="9"/>
        <v>0</v>
      </c>
    </row>
    <row r="9" spans="1:21">
      <c r="A9" s="13" t="s">
        <v>11</v>
      </c>
      <c r="B9" s="12">
        <v>42</v>
      </c>
      <c r="C9" s="12">
        <v>10346</v>
      </c>
      <c r="D9" s="12">
        <f t="shared" si="1"/>
        <v>1.0434782608695652</v>
      </c>
      <c r="E9" s="12">
        <f t="shared" si="2"/>
        <v>1.2</v>
      </c>
      <c r="F9" s="12">
        <f t="shared" si="3"/>
        <v>1.0909090909090908</v>
      </c>
      <c r="G9" s="12">
        <f t="shared" si="4"/>
        <v>14132.717786561265</v>
      </c>
      <c r="H9" s="12">
        <f t="shared" si="5"/>
        <v>3</v>
      </c>
      <c r="I9" s="12">
        <f t="shared" si="0"/>
        <v>3</v>
      </c>
      <c r="J9" s="12">
        <f t="shared" si="6"/>
        <v>1</v>
      </c>
      <c r="K9" s="12">
        <f t="shared" si="7"/>
        <v>1</v>
      </c>
      <c r="L9" s="3"/>
      <c r="N9">
        <f t="shared" si="10"/>
        <v>7</v>
      </c>
      <c r="O9">
        <f t="shared" si="8"/>
        <v>3</v>
      </c>
      <c r="P9">
        <f t="shared" si="9"/>
        <v>1</v>
      </c>
    </row>
    <row r="10" spans="1:21">
      <c r="A10" s="13" t="s">
        <v>12</v>
      </c>
      <c r="B10" s="12">
        <v>45</v>
      </c>
      <c r="C10" s="12">
        <v>7908</v>
      </c>
      <c r="D10" s="12">
        <f t="shared" si="1"/>
        <v>1.0285714285714285</v>
      </c>
      <c r="E10" s="12">
        <f t="shared" si="2"/>
        <v>1.3333333333333333</v>
      </c>
      <c r="F10" s="12">
        <f t="shared" si="3"/>
        <v>1.0588235294117647</v>
      </c>
      <c r="G10" s="12">
        <f t="shared" si="4"/>
        <v>11483.213445378149</v>
      </c>
      <c r="H10" s="12">
        <f t="shared" si="5"/>
        <v>2</v>
      </c>
      <c r="I10" s="12">
        <f>IF(I9=H10,H10,IF(COUNTIF(H10:H12,H9)&gt;1,H9,H10))</f>
        <v>3</v>
      </c>
      <c r="J10" s="12">
        <f t="shared" si="6"/>
        <v>0</v>
      </c>
      <c r="K10" s="12">
        <f t="shared" si="7"/>
        <v>1</v>
      </c>
      <c r="L10" s="3"/>
      <c r="N10">
        <f t="shared" si="10"/>
        <v>8</v>
      </c>
      <c r="O10">
        <f t="shared" si="8"/>
        <v>4</v>
      </c>
      <c r="P10">
        <f t="shared" si="9"/>
        <v>2</v>
      </c>
    </row>
    <row r="11" spans="1:21">
      <c r="A11" s="13" t="s">
        <v>13</v>
      </c>
      <c r="B11" s="12">
        <v>45</v>
      </c>
      <c r="C11" s="12">
        <v>11136</v>
      </c>
      <c r="D11" s="12">
        <f t="shared" si="1"/>
        <v>1.0434782608695652</v>
      </c>
      <c r="E11" s="12">
        <f t="shared" si="2"/>
        <v>1.2</v>
      </c>
      <c r="F11" s="12">
        <f t="shared" si="3"/>
        <v>1.0909090909090908</v>
      </c>
      <c r="G11" s="12">
        <f t="shared" si="4"/>
        <v>15211.864031620551</v>
      </c>
      <c r="H11" s="12">
        <f t="shared" si="5"/>
        <v>3</v>
      </c>
      <c r="I11" s="12">
        <f t="shared" ref="I11:I18" si="11">IF(I10=H11,H11,IF(COUNTIF(H11:H13,H10)&gt;1,H10,H11))</f>
        <v>3</v>
      </c>
      <c r="J11" s="12">
        <f t="shared" si="6"/>
        <v>0</v>
      </c>
      <c r="K11" s="12">
        <f t="shared" si="7"/>
        <v>1</v>
      </c>
      <c r="L11" s="3"/>
      <c r="N11">
        <f t="shared" si="10"/>
        <v>9</v>
      </c>
      <c r="O11">
        <f t="shared" si="8"/>
        <v>5</v>
      </c>
      <c r="P11">
        <f t="shared" si="9"/>
        <v>3</v>
      </c>
    </row>
    <row r="12" spans="1:21" ht="11.25" customHeight="1">
      <c r="A12" s="13" t="s">
        <v>14</v>
      </c>
      <c r="B12" s="12">
        <v>42</v>
      </c>
      <c r="C12" s="12">
        <v>11973</v>
      </c>
      <c r="D12" s="12">
        <f t="shared" si="1"/>
        <v>1.0285714285714285</v>
      </c>
      <c r="E12" s="12">
        <f t="shared" si="2"/>
        <v>1.3333333333333333</v>
      </c>
      <c r="F12" s="12">
        <f t="shared" si="3"/>
        <v>1.0588235294117647</v>
      </c>
      <c r="G12" s="12">
        <f t="shared" si="4"/>
        <v>17386.003361344538</v>
      </c>
      <c r="H12" s="12">
        <f t="shared" si="5"/>
        <v>3</v>
      </c>
      <c r="I12" s="12">
        <f t="shared" si="11"/>
        <v>3</v>
      </c>
      <c r="J12" s="12">
        <f t="shared" si="6"/>
        <v>0</v>
      </c>
      <c r="K12" s="12">
        <f t="shared" si="7"/>
        <v>1</v>
      </c>
      <c r="L12" s="3"/>
      <c r="N12">
        <f t="shared" si="10"/>
        <v>10</v>
      </c>
      <c r="O12">
        <f t="shared" si="8"/>
        <v>6</v>
      </c>
      <c r="P12">
        <f t="shared" si="9"/>
        <v>4</v>
      </c>
    </row>
    <row r="13" spans="1:21">
      <c r="A13" s="13" t="s">
        <v>15</v>
      </c>
      <c r="B13" s="12">
        <v>54</v>
      </c>
      <c r="C13" s="12">
        <v>9240</v>
      </c>
      <c r="D13" s="12">
        <f t="shared" si="1"/>
        <v>1.0285714285714285</v>
      </c>
      <c r="E13" s="12">
        <f t="shared" si="2"/>
        <v>1.3333333333333333</v>
      </c>
      <c r="F13" s="12">
        <f t="shared" si="3"/>
        <v>1.0588235294117647</v>
      </c>
      <c r="G13" s="12">
        <f t="shared" si="4"/>
        <v>13417.411764705879</v>
      </c>
      <c r="H13" s="12">
        <f t="shared" si="5"/>
        <v>3</v>
      </c>
      <c r="I13" s="12">
        <f t="shared" si="11"/>
        <v>3</v>
      </c>
      <c r="J13" s="12">
        <f t="shared" si="6"/>
        <v>0</v>
      </c>
      <c r="K13" s="12">
        <f t="shared" si="7"/>
        <v>1</v>
      </c>
      <c r="L13" s="3"/>
      <c r="N13">
        <f t="shared" si="10"/>
        <v>11</v>
      </c>
      <c r="O13">
        <f t="shared" si="8"/>
        <v>7</v>
      </c>
      <c r="P13">
        <f t="shared" si="9"/>
        <v>5</v>
      </c>
    </row>
    <row r="14" spans="1:21">
      <c r="A14" s="13" t="s">
        <v>16</v>
      </c>
      <c r="B14" s="12">
        <v>47</v>
      </c>
      <c r="C14" s="12">
        <v>7787</v>
      </c>
      <c r="D14" s="12">
        <f t="shared" si="1"/>
        <v>1.0285714285714285</v>
      </c>
      <c r="E14" s="12">
        <f t="shared" si="2"/>
        <v>1.3333333333333333</v>
      </c>
      <c r="F14" s="12">
        <f t="shared" si="3"/>
        <v>1.0588235294117647</v>
      </c>
      <c r="G14" s="12">
        <f t="shared" si="4"/>
        <v>11307.509243697477</v>
      </c>
      <c r="H14" s="12">
        <f t="shared" si="5"/>
        <v>2</v>
      </c>
      <c r="I14" s="12">
        <f t="shared" si="11"/>
        <v>2</v>
      </c>
      <c r="J14" s="12">
        <f t="shared" si="6"/>
        <v>-1</v>
      </c>
      <c r="K14" s="12">
        <f t="shared" si="7"/>
        <v>0</v>
      </c>
      <c r="L14" s="3"/>
      <c r="N14">
        <f t="shared" si="10"/>
        <v>12</v>
      </c>
      <c r="O14">
        <f t="shared" si="8"/>
        <v>8</v>
      </c>
      <c r="P14">
        <f t="shared" si="9"/>
        <v>6</v>
      </c>
    </row>
    <row r="15" spans="1:21">
      <c r="A15" s="13" t="s">
        <v>17</v>
      </c>
      <c r="B15" s="12">
        <v>51</v>
      </c>
      <c r="C15" s="12">
        <v>8351</v>
      </c>
      <c r="D15" s="12">
        <f t="shared" si="1"/>
        <v>1.0434782608695652</v>
      </c>
      <c r="E15" s="12">
        <f t="shared" si="2"/>
        <v>1.2</v>
      </c>
      <c r="F15" s="12">
        <f t="shared" si="3"/>
        <v>1.0909090909090908</v>
      </c>
      <c r="G15" s="12">
        <f t="shared" si="4"/>
        <v>11407.532015810273</v>
      </c>
      <c r="H15" s="12">
        <f t="shared" si="5"/>
        <v>2</v>
      </c>
      <c r="I15" s="12">
        <f t="shared" si="11"/>
        <v>2</v>
      </c>
      <c r="J15" s="12">
        <f t="shared" si="6"/>
        <v>0</v>
      </c>
      <c r="K15" s="12">
        <f t="shared" si="7"/>
        <v>0</v>
      </c>
      <c r="L15" s="3"/>
      <c r="N15">
        <f t="shared" si="10"/>
        <v>13</v>
      </c>
      <c r="O15">
        <f t="shared" si="8"/>
        <v>9</v>
      </c>
      <c r="P15">
        <f t="shared" si="9"/>
        <v>7</v>
      </c>
    </row>
    <row r="16" spans="1:21">
      <c r="A16" s="13" t="s">
        <v>18</v>
      </c>
      <c r="B16" s="12">
        <v>45</v>
      </c>
      <c r="C16" s="12">
        <v>7651</v>
      </c>
      <c r="D16" s="12">
        <f t="shared" ref="D16:D18" si="12">60*H15/(60*H15-$N$1)</f>
        <v>1.0434782608695652</v>
      </c>
      <c r="E16" s="12">
        <f t="shared" ref="E16:E18" si="13">60/(60-$N$2*H15)</f>
        <v>1.2</v>
      </c>
      <c r="F16" s="12">
        <f t="shared" ref="F16:F18" si="14">60*H15/(60*H15-$N$3)</f>
        <v>1.0909090909090908</v>
      </c>
      <c r="G16" s="12">
        <f t="shared" ref="G16:G18" si="15">C16*D16*E16*F16</f>
        <v>10451.326482213437</v>
      </c>
      <c r="H16" s="12">
        <f t="shared" ref="H16:H18" si="16">IF(AND(B16&lt;$D$1,G16&lt;$F$1),1,IF(G16&lt;$H$1,2,3))</f>
        <v>2</v>
      </c>
      <c r="I16" s="12">
        <f t="shared" si="11"/>
        <v>2</v>
      </c>
      <c r="J16" s="12">
        <f t="shared" si="6"/>
        <v>0</v>
      </c>
      <c r="K16" s="12">
        <f t="shared" si="7"/>
        <v>0</v>
      </c>
      <c r="L16" s="3"/>
      <c r="O16">
        <f t="shared" si="8"/>
        <v>10</v>
      </c>
      <c r="P16">
        <f t="shared" si="9"/>
        <v>8</v>
      </c>
    </row>
    <row r="17" spans="1:16">
      <c r="A17" s="13" t="s">
        <v>19</v>
      </c>
      <c r="B17" s="12">
        <v>38</v>
      </c>
      <c r="C17" s="12">
        <v>4450</v>
      </c>
      <c r="D17" s="12">
        <f t="shared" si="12"/>
        <v>1.0434782608695652</v>
      </c>
      <c r="E17" s="12">
        <f t="shared" si="13"/>
        <v>1.2</v>
      </c>
      <c r="F17" s="12">
        <f t="shared" si="14"/>
        <v>1.0909090909090908</v>
      </c>
      <c r="G17" s="12">
        <f t="shared" si="15"/>
        <v>6078.7351778656121</v>
      </c>
      <c r="H17" s="12">
        <f t="shared" si="16"/>
        <v>2</v>
      </c>
      <c r="I17" s="12">
        <f t="shared" si="11"/>
        <v>2</v>
      </c>
      <c r="J17" s="12">
        <f t="shared" si="6"/>
        <v>0</v>
      </c>
      <c r="K17" s="12">
        <f t="shared" si="7"/>
        <v>0</v>
      </c>
      <c r="L17" s="3"/>
      <c r="O17">
        <f t="shared" si="8"/>
        <v>11</v>
      </c>
      <c r="P17">
        <f t="shared" si="9"/>
        <v>9</v>
      </c>
    </row>
    <row r="18" spans="1:16">
      <c r="A18" s="13" t="s">
        <v>20</v>
      </c>
      <c r="B18" s="12">
        <v>55</v>
      </c>
      <c r="C18" s="12">
        <v>8400</v>
      </c>
      <c r="D18" s="12">
        <f t="shared" si="12"/>
        <v>1.0434782608695652</v>
      </c>
      <c r="E18" s="12">
        <f t="shared" si="13"/>
        <v>1.2</v>
      </c>
      <c r="F18" s="12">
        <f t="shared" si="14"/>
        <v>1.0909090909090908</v>
      </c>
      <c r="G18" s="12">
        <f t="shared" si="15"/>
        <v>11474.466403162056</v>
      </c>
      <c r="H18" s="12">
        <f t="shared" si="16"/>
        <v>2</v>
      </c>
      <c r="I18" s="12">
        <f t="shared" si="11"/>
        <v>2</v>
      </c>
      <c r="J18" s="12">
        <f t="shared" si="6"/>
        <v>0</v>
      </c>
      <c r="K18" s="12">
        <f t="shared" si="7"/>
        <v>0</v>
      </c>
      <c r="L18" s="3"/>
      <c r="O18">
        <f t="shared" si="8"/>
        <v>12</v>
      </c>
      <c r="P18">
        <f t="shared" si="9"/>
        <v>10</v>
      </c>
    </row>
    <row r="19" spans="1:16">
      <c r="A19" s="4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>
        <f t="shared" si="7"/>
        <v>0</v>
      </c>
      <c r="L19" s="3"/>
      <c r="O19">
        <f t="shared" si="8"/>
        <v>0</v>
      </c>
      <c r="P19">
        <f>IF(O19=0,P18+2,1)</f>
        <v>12</v>
      </c>
    </row>
    <row r="20" spans="1:16">
      <c r="A20" s="4"/>
      <c r="B20" s="3"/>
      <c r="C20" s="3">
        <f>SUM(C5:C18)</f>
        <v>109084</v>
      </c>
      <c r="D20" s="3"/>
      <c r="E20" s="3"/>
      <c r="F20" s="3"/>
      <c r="G20" s="3"/>
      <c r="H20" s="3"/>
      <c r="I20" s="3"/>
      <c r="J20" s="3"/>
      <c r="K20" s="3">
        <f>SUM(K4:K19)</f>
        <v>11</v>
      </c>
      <c r="L20" s="3"/>
    </row>
    <row r="21" spans="1:16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6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6">
      <c r="A23" s="1"/>
    </row>
    <row r="24" spans="1:16">
      <c r="A24" s="1"/>
    </row>
    <row r="25" spans="1:16">
      <c r="A25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2021-05-29T19:50:30Z</dcterms:modified>
</cp:coreProperties>
</file>