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defaultThemeVersion="166925"/>
  <mc:AlternateContent xmlns:mc="http://schemas.openxmlformats.org/markup-compatibility/2006">
    <mc:Choice Requires="x15">
      <x15ac:absPath xmlns:x15ac="http://schemas.microsoft.com/office/spreadsheetml/2010/11/ac" url="https://d.docs.live.net/dbc9aa2d5ead5c3f/Рабочий стол/КЕЙСЫ/"/>
    </mc:Choice>
  </mc:AlternateContent>
  <xr:revisionPtr revIDLastSave="3" documentId="13_ncr:1_{DE32933E-2BC4-4316-9031-25461353311B}" xr6:coauthVersionLast="47" xr6:coauthVersionMax="47" xr10:uidLastSave="{7DC6B7A5-3C2C-4822-9970-15C91222ECFF}"/>
  <bookViews>
    <workbookView xWindow="-93" yWindow="-93" windowWidth="21520" windowHeight="12800" xr2:uid="{06F8E9D4-29B4-492C-A3E6-1C1E413E6F3C}"/>
  </bookViews>
  <sheets>
    <sheet name="Dashboard" sheetId="7" r:id="rId1"/>
    <sheet name="Apointments" sheetId="5" r:id="rId2"/>
    <sheet name="Pricelist" sheetId="1" r:id="rId3"/>
    <sheet name="Services" sheetId="3" r:id="rId4"/>
    <sheet name="Teeth" sheetId="4" r:id="rId5"/>
    <sheet name="Specialists" sheetId="2" r:id="rId6"/>
    <sheet name="Salaries" sheetId="6" r:id="rId7"/>
    <sheet name="TECH" sheetId="8" r:id="rId8"/>
  </sheets>
  <definedNames>
    <definedName name="_xlcn.WorksheetConnection_Dentalclinic.xlsxAppointments1" hidden="1">Appointments[]</definedName>
    <definedName name="_xlcn.WorksheetConnection_Dentalclinic.xlsxPricelist1" hidden="1">Pricelist[]</definedName>
    <definedName name="_xlcn.WorksheetConnection_Dentalclinic.xlsxSalaries1" hidden="1">Salaries[]</definedName>
    <definedName name="_xlcn.WorksheetConnection_Dentalclinic.xlsxServices1" hidden="1">Services[]</definedName>
    <definedName name="Cavity">_xlfn.ANCHORARRAY(TECH!$C$2)</definedName>
    <definedName name="Check">_xlfn.ANCHORARRAY(TECH!$B$2)</definedName>
    <definedName name="Dates">_xlfn.ANCHORARRAY(TECH!#REF!)</definedName>
    <definedName name="Dentists">_xlfn.ANCHORARRAY(TECH!$A$2)</definedName>
    <definedName name="Emergency">_xlfn.ANCHORARRAY(TECH!$J$2)</definedName>
    <definedName name="Extraction">_xlfn.ANCHORARRAY(TECH!$K$2)</definedName>
    <definedName name="Gums">_xlfn.ANCHORARRAY(TECH!$I$2)</definedName>
    <definedName name="Implants">_xlfn.ANCHORARRAY(TECH!$E$2)</definedName>
    <definedName name="Ortho">_xlfn.ANCHORARRAY(TECH!$G$2)</definedName>
    <definedName name="_xlnm.Print_Area" localSheetId="1">Appointments[#All]</definedName>
    <definedName name="Prosthetics">_xlfn.ANCHORARRAY(TECH!$F$2)</definedName>
    <definedName name="Receptionists">_xlfn.ANCHORARRAY(TECH!$L$2)</definedName>
    <definedName name="Root">_xlfn.ANCHORARRAY(TECH!$D$2)</definedName>
    <definedName name="Service">Services[Name_short]</definedName>
    <definedName name="Slicer_Dentist">#N/A</definedName>
    <definedName name="Timeline_Date">#N/A</definedName>
    <definedName name="Tooth_Number">Teeth[Tooth_Number]</definedName>
    <definedName name="Whitening">_xlfn.ANCHORARRAY(TECH!$H$2)</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 r:id="rId13"/>
      </x15:timelineCachePivotCaches>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eeth_f9456f4b-97ff-4849-b50d-0473b4e68ab0" name="Teeth" connection="Query - Teeth"/>
          <x15:modelTable id="Teeth_multipliers_ab9fe115-0679-4fc4-941a-0dfbe64f5c9f" name="Teeth_multipliers" connection="Query - Teeth_multipliers"/>
          <x15:modelTable id="Specialists 1_8e44289c-46e3-4dba-ad20-845ed2ed2104" name="Specialists 1" connection="Query - Specialists"/>
          <x15:modelTable id="Dates_range_20a7f20e-84e8-4220-b0f9-3dde4f7fff7f" name="Dates_range" connection="Query - Dates_range"/>
          <x15:modelTable id="Services" name="Services" connection="WorksheetConnection_Dental clinic.xlsx!Services"/>
          <x15:modelTable id="Salaries" name="Salaries" connection="WorksheetConnection_Dental clinic.xlsx!Salaries"/>
          <x15:modelTable id="Pricelist" name="Pricelist" connection="WorksheetConnection_Dental clinic.xlsx!Pricelist"/>
          <x15:modelTable id="Appointments" name="Appointments" connection="WorksheetConnection_Dental clinic.xlsx!Appointments"/>
        </x15:modelTables>
        <x15:modelRelationships>
          <x15:modelRelationship fromTable="Appointments" fromColumn="Service" toTable="Services" toColumn="Name_short"/>
          <x15:modelRelationship fromTable="Appointments" fromColumn="Dentist" toTable="Specialists 1" toColumn="Specialist"/>
          <x15:modelRelationship fromTable="Appointments" fromColumn="Date" toTable="Dates_range" toColumn="Date"/>
          <x15:modelRelationship fromTable="Pricelist" fromColumn="Service" toTable="Services" toColumn="Name_short"/>
          <x15:modelRelationship fromTable="Salaries" fromColumn="Specialist" toTable="Specialists 1" toColumn="Specialist"/>
          <x15:modelRelationship fromTable="Teeth_multipliers" fromColumn="Tooth_Number" toTable="Teeth" toColumn="Tooth_Numb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2" i="5" l="1"/>
  <c r="A41" i="5"/>
  <c r="L2" i="8"/>
  <c r="L2" i="8" a="1"/>
  <c r="K2" i="8"/>
  <c r="K2" i="8" a="1"/>
  <c r="J2" i="8"/>
  <c r="J2" i="8" a="1"/>
  <c r="I2" i="8"/>
  <c r="I2" i="8" a="1"/>
  <c r="H2" i="8"/>
  <c r="H2" i="8" a="1"/>
  <c r="G2" i="8"/>
  <c r="G2" i="8" a="1"/>
  <c r="F2" i="8"/>
  <c r="F2" i="8" a="1"/>
  <c r="E2" i="8"/>
  <c r="E2" i="8" a="1"/>
  <c r="D2" i="8"/>
  <c r="D2" i="8" a="1"/>
  <c r="C2" i="8"/>
  <c r="C2" i="8" a="1"/>
  <c r="B2" i="8"/>
  <c r="B2" i="8" a="1"/>
  <c r="A2" i="8"/>
  <c r="A2" i="8" a="1"/>
  <c r="B14" i="6"/>
  <c r="A14" i="6"/>
  <c r="B13" i="6"/>
  <c r="A13" i="6"/>
  <c r="B12" i="6"/>
  <c r="A12" i="6"/>
  <c r="B11" i="6"/>
  <c r="A11" i="6"/>
  <c r="C10" i="6"/>
  <c r="B10" i="6"/>
  <c r="A10" i="6"/>
  <c r="B9" i="6"/>
  <c r="A9" i="6"/>
  <c r="B8" i="6"/>
  <c r="A8" i="6"/>
  <c r="B7" i="6"/>
  <c r="A7" i="6"/>
  <c r="B6" i="6"/>
  <c r="A6" i="6"/>
  <c r="C5" i="6"/>
  <c r="B5" i="6"/>
  <c r="A5" i="6"/>
  <c r="C4" i="6"/>
  <c r="B4" i="6"/>
  <c r="A4" i="6"/>
  <c r="C3" i="6"/>
  <c r="B3" i="6"/>
  <c r="A3" i="6"/>
  <c r="B2" i="6"/>
  <c r="A2" i="6"/>
  <c r="C11" i="3"/>
  <c r="C10" i="3"/>
  <c r="C9" i="3"/>
  <c r="C8" i="3"/>
  <c r="C7" i="3"/>
  <c r="C6" i="3"/>
  <c r="C5" i="3"/>
  <c r="C4" i="3"/>
  <c r="C3" i="3"/>
  <c r="C2" i="3"/>
  <c r="D30" i="1"/>
  <c r="C30" i="1"/>
  <c r="D24" i="1" s="1"/>
  <c r="B30" i="1"/>
  <c r="D29" i="1"/>
  <c r="C29" i="1"/>
  <c r="D22" i="1" s="1"/>
  <c r="B29" i="1"/>
  <c r="D28" i="1"/>
  <c r="C28" i="1"/>
  <c r="D20" i="1" s="1"/>
  <c r="B28" i="1"/>
  <c r="D27" i="1"/>
  <c r="C27" i="1"/>
  <c r="D18" i="1" s="1"/>
  <c r="B27" i="1"/>
  <c r="D26" i="1"/>
  <c r="C26" i="1"/>
  <c r="D15" i="1" s="1"/>
  <c r="B26" i="1"/>
  <c r="D25" i="1"/>
  <c r="C25" i="1"/>
  <c r="D13" i="1" s="1"/>
  <c r="B25" i="1"/>
  <c r="C24" i="1"/>
  <c r="D23" i="1" s="1"/>
  <c r="B24" i="1"/>
  <c r="C23" i="1"/>
  <c r="B23" i="1"/>
  <c r="C22" i="1"/>
  <c r="D21" i="1" s="1"/>
  <c r="B22" i="1"/>
  <c r="C21" i="1"/>
  <c r="B21" i="1"/>
  <c r="C20" i="1"/>
  <c r="D19" i="1" s="1"/>
  <c r="B20" i="1"/>
  <c r="C19" i="1"/>
  <c r="B19" i="1"/>
  <c r="C18" i="1"/>
  <c r="D17" i="1" s="1"/>
  <c r="B18" i="1"/>
  <c r="C17" i="1"/>
  <c r="D16" i="1" s="1"/>
  <c r="B17" i="1"/>
  <c r="C16" i="1"/>
  <c r="B16" i="1"/>
  <c r="C15" i="1"/>
  <c r="D14" i="1" s="1"/>
  <c r="B15" i="1"/>
  <c r="C14" i="1"/>
  <c r="B14" i="1"/>
  <c r="C13" i="1"/>
  <c r="D12" i="1" s="1"/>
  <c r="B13" i="1"/>
  <c r="C12" i="1"/>
  <c r="B12" i="1"/>
  <c r="D11" i="1"/>
  <c r="C11" i="1"/>
  <c r="D10" i="1" s="1"/>
  <c r="B11" i="1"/>
  <c r="C10" i="1"/>
  <c r="D9" i="1" s="1"/>
  <c r="B10" i="1"/>
  <c r="C9" i="1"/>
  <c r="B9" i="1"/>
  <c r="D8" i="1"/>
  <c r="C8" i="1"/>
  <c r="D7" i="1" s="1"/>
  <c r="B8" i="1"/>
  <c r="C7" i="1"/>
  <c r="B7" i="1"/>
  <c r="D6" i="1"/>
  <c r="C6" i="1"/>
  <c r="D5" i="1" s="1"/>
  <c r="B6" i="1"/>
  <c r="C5" i="1"/>
  <c r="D4" i="1" s="1"/>
  <c r="B5" i="1"/>
  <c r="C4" i="1"/>
  <c r="B4" i="1"/>
  <c r="D3" i="1"/>
  <c r="C3" i="1"/>
  <c r="D2" i="1" s="1"/>
  <c r="B3" i="1"/>
  <c r="C2" i="1"/>
  <c r="B2" i="1"/>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L9" i="5"/>
  <c r="L25" i="5"/>
  <c r="L22" i="5"/>
  <c r="L34" i="5"/>
  <c r="L17" i="5"/>
  <c r="L12" i="5"/>
  <c r="L20" i="5"/>
  <c r="L21" i="5"/>
  <c r="L23" i="5"/>
  <c r="L3" i="5"/>
  <c r="L19" i="5"/>
  <c r="L28" i="5"/>
  <c r="L5" i="5"/>
  <c r="L39" i="5"/>
  <c r="L6" i="5"/>
  <c r="L16" i="5"/>
  <c r="L8" i="5"/>
  <c r="L30" i="5"/>
  <c r="L14" i="5"/>
  <c r="L27" i="5"/>
  <c r="L11" i="5"/>
  <c r="L36" i="5"/>
  <c r="L29" i="5"/>
  <c r="L10" i="5"/>
  <c r="L38" i="5"/>
  <c r="L35" i="5"/>
  <c r="L32" i="5"/>
  <c r="J28" i="5" l="1" a="1"/>
  <c r="J28" i="5" s="1"/>
  <c r="K28" i="5" s="1" a="1"/>
  <c r="K28" i="5" s="1"/>
  <c r="N3" i="8"/>
  <c r="J36" i="5" a="1"/>
  <c r="J36" i="5" s="1"/>
  <c r="K36" i="5" s="1" a="1"/>
  <c r="K36" i="5" s="1"/>
  <c r="J18" i="5" a="1"/>
  <c r="J18" i="5" s="1"/>
  <c r="K18" i="5" s="1" a="1"/>
  <c r="K18" i="5" s="1"/>
  <c r="J4" i="5" a="1"/>
  <c r="J4" i="5" s="1"/>
  <c r="K4" i="5" s="1" a="1"/>
  <c r="K4" i="5" s="1"/>
  <c r="J22" i="5" a="1"/>
  <c r="J22" i="5" s="1"/>
  <c r="K22" i="5" s="1" a="1"/>
  <c r="K22" i="5" s="1"/>
  <c r="J12" i="5" a="1"/>
  <c r="J12" i="5" s="1"/>
  <c r="K12" i="5" s="1" a="1"/>
  <c r="K12" i="5" s="1"/>
  <c r="J13" i="5" a="1"/>
  <c r="J13" i="5" s="1"/>
  <c r="K13" i="5" s="1" a="1"/>
  <c r="K13" i="5" s="1"/>
  <c r="J31" i="5" a="1"/>
  <c r="J31" i="5" s="1"/>
  <c r="K31" i="5" s="1" a="1"/>
  <c r="K31" i="5" s="1"/>
  <c r="J26" i="5" a="1"/>
  <c r="J26" i="5" s="1"/>
  <c r="K26" i="5" s="1" a="1"/>
  <c r="K26" i="5" s="1"/>
  <c r="J15" i="5" a="1"/>
  <c r="J15" i="5" s="1"/>
  <c r="K15" i="5" s="1" a="1"/>
  <c r="K15" i="5" s="1"/>
  <c r="J17" i="5" a="1"/>
  <c r="J17" i="5" s="1"/>
  <c r="K17" i="5" s="1" a="1"/>
  <c r="K17" i="5" s="1"/>
  <c r="J33" i="5" a="1"/>
  <c r="J33" i="5" s="1"/>
  <c r="K33" i="5" s="1" a="1"/>
  <c r="K33" i="5" s="1"/>
  <c r="J7" i="5" a="1"/>
  <c r="J7" i="5" s="1"/>
  <c r="K7" i="5" s="1" a="1"/>
  <c r="K7" i="5" s="1"/>
  <c r="J37" i="5" a="1"/>
  <c r="J37" i="5" s="1"/>
  <c r="K37" i="5" s="1" a="1"/>
  <c r="K37" i="5" s="1"/>
  <c r="J9" i="5" a="1"/>
  <c r="J9" i="5" s="1"/>
  <c r="K9" i="5" s="1" a="1"/>
  <c r="K9" i="5" s="1"/>
  <c r="J6" i="5" a="1"/>
  <c r="J6" i="5" s="1"/>
  <c r="K6" i="5" s="1" a="1"/>
  <c r="K6" i="5" s="1"/>
  <c r="J41" i="5" a="1"/>
  <c r="J41" i="5" s="1"/>
  <c r="J27" i="5" a="1"/>
  <c r="J27" i="5" s="1"/>
  <c r="K27" i="5" s="1" a="1"/>
  <c r="K27" i="5" s="1"/>
  <c r="J3" i="5" a="1"/>
  <c r="J3" i="5" s="1"/>
  <c r="K3" i="5" s="1" a="1"/>
  <c r="K3" i="5" s="1"/>
  <c r="J14" i="5" a="1"/>
  <c r="J14" i="5" s="1"/>
  <c r="K14" i="5" s="1" a="1"/>
  <c r="K14" i="5" s="1"/>
  <c r="J20" i="5" a="1"/>
  <c r="J20" i="5" s="1"/>
  <c r="K20" i="5" s="1" a="1"/>
  <c r="K20" i="5" s="1"/>
  <c r="J19" i="5" a="1"/>
  <c r="J19" i="5" s="1"/>
  <c r="K19" i="5" s="1" a="1"/>
  <c r="K19" i="5" s="1"/>
  <c r="J38" i="5" a="1"/>
  <c r="J38" i="5" s="1"/>
  <c r="K38" i="5" s="1" a="1"/>
  <c r="K38" i="5" s="1"/>
  <c r="J42" i="5" a="1"/>
  <c r="J42" i="5" s="1"/>
  <c r="K42" i="5" s="1" a="1"/>
  <c r="K42" i="5" s="1"/>
  <c r="J25" i="5" a="1"/>
  <c r="J25" i="5" s="1"/>
  <c r="J30" i="5" a="1"/>
  <c r="J30" i="5" s="1"/>
  <c r="K30" i="5" s="1" a="1"/>
  <c r="K30" i="5" s="1"/>
  <c r="J11" i="5" a="1"/>
  <c r="J11" i="5" s="1"/>
  <c r="K11" i="5" s="1" a="1"/>
  <c r="K11" i="5" s="1"/>
  <c r="J23" i="5" a="1"/>
  <c r="J23" i="5" s="1"/>
  <c r="K23" i="5" s="1" a="1"/>
  <c r="K23" i="5" s="1"/>
  <c r="J34" i="5" a="1"/>
  <c r="J34" i="5" s="1"/>
  <c r="J21" i="5" a="1"/>
  <c r="J21" i="5" s="1"/>
  <c r="K21" i="5" s="1" a="1"/>
  <c r="K21" i="5" s="1"/>
  <c r="J16" i="5" a="1"/>
  <c r="J16" i="5" s="1"/>
  <c r="J24" i="5" a="1"/>
  <c r="J24" i="5" s="1"/>
  <c r="K24" i="5" s="1" a="1"/>
  <c r="K24" i="5" s="1"/>
  <c r="J32" i="5" a="1"/>
  <c r="J32" i="5" s="1"/>
  <c r="K32" i="5" s="1" a="1"/>
  <c r="K32" i="5" s="1"/>
  <c r="J40" i="5" a="1"/>
  <c r="J40" i="5" s="1"/>
  <c r="K40" i="5" s="1" a="1"/>
  <c r="K40" i="5" s="1"/>
  <c r="J29" i="5" a="1"/>
  <c r="J29" i="5" s="1"/>
  <c r="K29" i="5" s="1" a="1"/>
  <c r="K29" i="5" s="1"/>
  <c r="J35" i="5" a="1"/>
  <c r="J35" i="5" s="1"/>
  <c r="K35" i="5" s="1" a="1"/>
  <c r="K35" i="5" s="1"/>
  <c r="J8" i="5" a="1"/>
  <c r="J8" i="5" s="1"/>
  <c r="K8" i="5" s="1" a="1"/>
  <c r="K8" i="5" s="1"/>
  <c r="J39" i="5" a="1"/>
  <c r="J39" i="5" s="1"/>
  <c r="K39" i="5" s="1" a="1"/>
  <c r="K39" i="5" s="1"/>
  <c r="J2" i="5" a="1"/>
  <c r="J2" i="5" s="1"/>
  <c r="K2" i="5" s="1" a="1"/>
  <c r="K2" i="5" s="1"/>
  <c r="J10" i="5" a="1"/>
  <c r="J10" i="5" s="1"/>
  <c r="K10" i="5" s="1" a="1"/>
  <c r="K10" i="5" s="1"/>
  <c r="J5" i="5" a="1"/>
  <c r="J5" i="5" s="1"/>
  <c r="K5" i="5" s="1" a="1"/>
  <c r="K5" i="5" s="1"/>
  <c r="N2" i="8"/>
  <c r="L33" i="5"/>
  <c r="L7" i="5"/>
  <c r="L41" i="5"/>
  <c r="L15" i="5"/>
  <c r="L26" i="5"/>
  <c r="L2" i="5"/>
  <c r="L40" i="5"/>
  <c r="L42" i="5"/>
  <c r="L31" i="5"/>
  <c r="L18" i="5"/>
  <c r="L24" i="5"/>
  <c r="L13" i="5"/>
  <c r="L37" i="5"/>
  <c r="L4" i="5"/>
  <c r="K16" i="5" l="1" a="1"/>
  <c r="K16" i="5" s="1"/>
  <c r="K34" i="5" a="1"/>
  <c r="K34" i="5" s="1"/>
  <c r="K25" i="5" a="1"/>
  <c r="K25" i="5" s="1"/>
  <c r="K41" i="5" a="1"/>
  <c r="K4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A36287-30D9-4097-9C57-914822D037D0}" name="Query - Dates_range" description="Connection to the 'Dates_range' query in the workbook." type="100" refreshedVersion="8" minRefreshableVersion="5">
    <extLst>
      <ext xmlns:x15="http://schemas.microsoft.com/office/spreadsheetml/2010/11/main" uri="{DE250136-89BD-433C-8126-D09CA5730AF9}">
        <x15:connection id="f27f87b5-51c7-4296-ba6b-7d752abec39a"/>
      </ext>
    </extLst>
  </connection>
  <connection id="2" xr16:uid="{27ABAE0F-4E8A-4FBF-B811-0405AAF7C237}" name="Query - Specialists" description="Connection to the 'Specialists' query in the workbook." type="100" refreshedVersion="8" minRefreshableVersion="5">
    <extLst>
      <ext xmlns:x15="http://schemas.microsoft.com/office/spreadsheetml/2010/11/main" uri="{DE250136-89BD-433C-8126-D09CA5730AF9}">
        <x15:connection id="c3648a29-4b21-4056-81f2-4c27b6666300"/>
      </ext>
    </extLst>
  </connection>
  <connection id="3" xr16:uid="{D7D1B93B-591C-4B6A-8AC6-AA91DF7B2AD5}" name="Query - Teeth" description="Connection to the 'Teeth' query in the workbook." type="100" refreshedVersion="8" minRefreshableVersion="5">
    <extLst>
      <ext xmlns:x15="http://schemas.microsoft.com/office/spreadsheetml/2010/11/main" uri="{DE250136-89BD-433C-8126-D09CA5730AF9}">
        <x15:connection id="7632862c-c7b2-44b6-8926-e299b782c420"/>
      </ext>
    </extLst>
  </connection>
  <connection id="4" xr16:uid="{51409CF8-589D-4F91-A0E8-E97D5602F53C}" name="Query - Teeth_multipliers" description="Connection to the 'Teeth_multipliers' query in the workbook." type="100" refreshedVersion="8" minRefreshableVersion="5">
    <extLst>
      <ext xmlns:x15="http://schemas.microsoft.com/office/spreadsheetml/2010/11/main" uri="{DE250136-89BD-433C-8126-D09CA5730AF9}">
        <x15:connection id="2d08750a-c521-4fc8-b996-f272c8d9c98c"/>
      </ext>
    </extLst>
  </connection>
  <connection id="5" xr16:uid="{9FEAD353-4B88-49F3-BF54-BD3B666D162E}"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xr16:uid="{35B4926E-756E-4CE8-A275-D822660DC418}" name="WorksheetConnection_Dental clinic.xlsx!Appointments" type="102" refreshedVersion="8" minRefreshableVersion="5">
    <extLst>
      <ext xmlns:x15="http://schemas.microsoft.com/office/spreadsheetml/2010/11/main" uri="{DE250136-89BD-433C-8126-D09CA5730AF9}">
        <x15:connection id="Appointments">
          <x15:rangePr sourceName="_xlcn.WorksheetConnection_Dentalclinic.xlsxAppointments1"/>
        </x15:connection>
      </ext>
    </extLst>
  </connection>
  <connection id="7" xr16:uid="{1BBA68EE-595D-4E3D-9D82-0CA18D6A5BD9}" name="WorksheetConnection_Dental clinic.xlsx!Pricelist" type="102" refreshedVersion="8" minRefreshableVersion="5">
    <extLst>
      <ext xmlns:x15="http://schemas.microsoft.com/office/spreadsheetml/2010/11/main" uri="{DE250136-89BD-433C-8126-D09CA5730AF9}">
        <x15:connection id="Pricelist">
          <x15:rangePr sourceName="_xlcn.WorksheetConnection_Dentalclinic.xlsxPricelist1"/>
        </x15:connection>
      </ext>
    </extLst>
  </connection>
  <connection id="8" xr16:uid="{2CB200B8-D3F5-44AA-8CBF-D6F57F980D9A}" name="WorksheetConnection_Dental clinic.xlsx!Salaries" type="102" refreshedVersion="8" minRefreshableVersion="5">
    <extLst>
      <ext xmlns:x15="http://schemas.microsoft.com/office/spreadsheetml/2010/11/main" uri="{DE250136-89BD-433C-8126-D09CA5730AF9}">
        <x15:connection id="Salaries">
          <x15:rangePr sourceName="_xlcn.WorksheetConnection_Dentalclinic.xlsxSalaries1"/>
        </x15:connection>
      </ext>
    </extLst>
  </connection>
  <connection id="9" xr16:uid="{125C56BA-7E30-464E-B5DB-7D8AFE14AEEE}" name="WorksheetConnection_Dental clinic.xlsx!Services" type="102" refreshedVersion="8" minRefreshableVersion="5">
    <extLst>
      <ext xmlns:x15="http://schemas.microsoft.com/office/spreadsheetml/2010/11/main" uri="{DE250136-89BD-433C-8126-D09CA5730AF9}">
        <x15:connection id="Services">
          <x15:rangePr sourceName="_xlcn.WorksheetConnection_Dentalclinic.xlsxServic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<sst xmlns="http://schemas.openxmlformats.org/spreadsheetml/2006/main" count="349" uniqueCount="147">
  <si>
    <t>ID</t>
  </si>
  <si>
    <t>Start date</t>
  </si>
  <si>
    <t>End date</t>
  </si>
  <si>
    <t>Name_full</t>
  </si>
  <si>
    <t>Price</t>
  </si>
  <si>
    <t>Specialist</t>
  </si>
  <si>
    <t>Dental Check-Ups and Cleaning</t>
  </si>
  <si>
    <t>Routine examinations and professional teeth cleaning to maintain oral health and prevent issues.</t>
  </si>
  <si>
    <t>Cavity Treatment and Fillings</t>
  </si>
  <si>
    <t>Diagnosis and treatment of tooth decay, including composite or amalgam fillings.</t>
  </si>
  <si>
    <t>Tooth Extraction</t>
  </si>
  <si>
    <t>Removal of damaged, decayed, or impacted teeth, including wisdom teeth.</t>
  </si>
  <si>
    <t>Root Canal Therapy</t>
  </si>
  <si>
    <t>Treatment of infected or damaged tooth pulp to save the natural tooth.</t>
  </si>
  <si>
    <t>Dental Implants</t>
  </si>
  <si>
    <t>Replacement of missing teeth using titanium implants topped with crowns or bridges.</t>
  </si>
  <si>
    <t>Orthodontics</t>
  </si>
  <si>
    <t>Teeth straightening services using braces, clear aligners, or retainers.</t>
  </si>
  <si>
    <t>Teeth Whitening</t>
  </si>
  <si>
    <t>Cosmetic procedures to remove stains and brighten teeth for a whiter smile.</t>
  </si>
  <si>
    <t>Periodontal Treatment</t>
  </si>
  <si>
    <t>Diagnosis and management of gum diseases like gingivitis and periodontitis.</t>
  </si>
  <si>
    <t>Prosthetics (Dentures and Crowns)</t>
  </si>
  <si>
    <t>Creation and fitting of crowns, bridges, partial dentures, or full dentures for tooth restoration.</t>
  </si>
  <si>
    <t>Emergency Dental Care</t>
  </si>
  <si>
    <t>Immediate treatment for dental emergencies such as broken teeth, severe pain, or injuries.</t>
  </si>
  <si>
    <t>Check</t>
  </si>
  <si>
    <t>Cavity</t>
  </si>
  <si>
    <t>Root</t>
  </si>
  <si>
    <t>Implants</t>
  </si>
  <si>
    <t>Prosthetics</t>
  </si>
  <si>
    <t>Ortho</t>
  </si>
  <si>
    <t>Whitening</t>
  </si>
  <si>
    <t>Gums</t>
  </si>
  <si>
    <t>Emergency</t>
  </si>
  <si>
    <t>Extraction</t>
  </si>
  <si>
    <t>Description</t>
  </si>
  <si>
    <t>Name_short</t>
  </si>
  <si>
    <t>Lower Right Third Molar</t>
  </si>
  <si>
    <t>Upper Right Second Molar</t>
  </si>
  <si>
    <t>Lower Right Second Molar</t>
  </si>
  <si>
    <t>Upper Right First Molar</t>
  </si>
  <si>
    <t>Lower Right First Molar</t>
  </si>
  <si>
    <t>Upper Right Second Premolar</t>
  </si>
  <si>
    <t>Lower Right Second Premolar</t>
  </si>
  <si>
    <t>Upper Right First Premolar</t>
  </si>
  <si>
    <t>Lower Right First Premolar</t>
  </si>
  <si>
    <t>Upper Right Lateral Incisor</t>
  </si>
  <si>
    <t>Lower Right Lateral Incisor</t>
  </si>
  <si>
    <t>Upper Right Central Incisor</t>
  </si>
  <si>
    <t>Lower Right Central Incisor</t>
  </si>
  <si>
    <t>Upper Left Central Incisor</t>
  </si>
  <si>
    <t>Lower Left Central Incisor</t>
  </si>
  <si>
    <t>Upper Left Lateral Incisor</t>
  </si>
  <si>
    <t>Lower Left Lateral Incisor</t>
  </si>
  <si>
    <t>Upper Left First Premolar</t>
  </si>
  <si>
    <t>Lower Left First Premolar</t>
  </si>
  <si>
    <t>Upper Left Second Premolar</t>
  </si>
  <si>
    <t>Lower Left Second Premolar</t>
  </si>
  <si>
    <t>Upper Left First Molar</t>
  </si>
  <si>
    <t>Lower Left First Molar</t>
  </si>
  <si>
    <t>Upper Left Second Molar</t>
  </si>
  <si>
    <t>Lower Left Second Molar</t>
  </si>
  <si>
    <t>Upper Left Third Molar</t>
  </si>
  <si>
    <t>Lower Left Third Molar</t>
  </si>
  <si>
    <t>Comment</t>
  </si>
  <si>
    <t>Wisdom Tooth</t>
  </si>
  <si>
    <t>Upper Right Third Molar</t>
  </si>
  <si>
    <t>Cuspid</t>
  </si>
  <si>
    <t>Upper Right Canine</t>
  </si>
  <si>
    <t>Upper Left Canine</t>
  </si>
  <si>
    <t>Lower Right Canine</t>
  </si>
  <si>
    <t>Lower Left Canine</t>
  </si>
  <si>
    <t>Tooth_Number</t>
  </si>
  <si>
    <t>Tooth_Name</t>
  </si>
  <si>
    <t>Multipliers</t>
  </si>
  <si>
    <t>Dentists</t>
  </si>
  <si>
    <t>Dentist</t>
  </si>
  <si>
    <t>Danielle Little</t>
  </si>
  <si>
    <t>Angela Moody</t>
  </si>
  <si>
    <t>Alina Jensen</t>
  </si>
  <si>
    <t>Lincoln Marrow</t>
  </si>
  <si>
    <t>Humphrey Becker</t>
  </si>
  <si>
    <t>Jerome Marshall</t>
  </si>
  <si>
    <t>Linette Richards</t>
  </si>
  <si>
    <t>Service</t>
  </si>
  <si>
    <t>Reception</t>
  </si>
  <si>
    <t>Jane Barlow</t>
  </si>
  <si>
    <t>Anastasia Stephens</t>
  </si>
  <si>
    <t>Cost_percent</t>
  </si>
  <si>
    <t>Salary</t>
  </si>
  <si>
    <t>Date</t>
  </si>
  <si>
    <t>Client</t>
  </si>
  <si>
    <t>Tooth1</t>
  </si>
  <si>
    <t>Tooth2</t>
  </si>
  <si>
    <t>Tooth3</t>
  </si>
  <si>
    <t>Tooth4</t>
  </si>
  <si>
    <t>Tooth5</t>
  </si>
  <si>
    <t>Jordan Campbell</t>
  </si>
  <si>
    <t>Harley Cole</t>
  </si>
  <si>
    <t>Dominic Johnston</t>
  </si>
  <si>
    <t>Edward Cooke</t>
  </si>
  <si>
    <t>Luca Fraser</t>
  </si>
  <si>
    <t>Adonis Booker</t>
  </si>
  <si>
    <t>Damian Holmes</t>
  </si>
  <si>
    <t>Gilberto Ochoa</t>
  </si>
  <si>
    <t>Aryan Kane</t>
  </si>
  <si>
    <t>Titus Santos</t>
  </si>
  <si>
    <t>Riley Rees</t>
  </si>
  <si>
    <t>Aaren Bennett</t>
  </si>
  <si>
    <t>Emerson Willis</t>
  </si>
  <si>
    <t>Skyler Thomas</t>
  </si>
  <si>
    <t>Sam Howard</t>
  </si>
  <si>
    <t>Willy Farmer</t>
  </si>
  <si>
    <t>Drew Tucker</t>
  </si>
  <si>
    <t>Bailey Puckett</t>
  </si>
  <si>
    <t>Tyler Phelps</t>
  </si>
  <si>
    <t>Dane Franco</t>
  </si>
  <si>
    <t>Angel Hopkins</t>
  </si>
  <si>
    <t>Rene Turner</t>
  </si>
  <si>
    <t>Shay Jackson</t>
  </si>
  <si>
    <t>Carol Taylor</t>
  </si>
  <si>
    <t>Hayden Keith</t>
  </si>
  <si>
    <t>Jackie Barber</t>
  </si>
  <si>
    <t>Kris Osborne</t>
  </si>
  <si>
    <t>Harper Haynes</t>
  </si>
  <si>
    <t>Jude Burnett</t>
  </si>
  <si>
    <t>Tooth/All teeth</t>
  </si>
  <si>
    <t>All</t>
  </si>
  <si>
    <t>Tooth</t>
  </si>
  <si>
    <t>Receptionists</t>
  </si>
  <si>
    <t>Teeth_col_num</t>
  </si>
  <si>
    <t>Day_revenue</t>
  </si>
  <si>
    <t>Dates</t>
  </si>
  <si>
    <t>Row Labels</t>
  </si>
  <si>
    <t>Grand Total</t>
  </si>
  <si>
    <t>AOV</t>
  </si>
  <si>
    <t>Revenue</t>
  </si>
  <si>
    <t>Dentist_wage</t>
  </si>
  <si>
    <t>Dentist_cost</t>
  </si>
  <si>
    <t>Gross_margin</t>
  </si>
  <si>
    <t>ü</t>
  </si>
  <si>
    <t>Price, Dentist wage and Day revenue are calculated automatically</t>
  </si>
  <si>
    <t>Day revenue appears when the next date is differ from current</t>
  </si>
  <si>
    <t>List of available dentists depends on chosen service</t>
  </si>
  <si>
    <t>All teeth service formatting, depends on chosen service</t>
  </si>
  <si>
    <t>To add new entry just write new date under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</si>
</sst>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_-[$$-409]* #,##0_ ;_-[$$-409]* \-#,##0\ ;_-[$$-409]* &quot;-&quot;??_ ;_-@_ "/>
    <numFmt numFmtId="165" formatCode=";;;"/>
    <numFmt numFmtId="166" formatCode="[$-409]d\-mmm;@"/>
    <numFmt numFmtId="167" formatCode="[$$-409]#,##0"/>
    <numFmt numFmtId="168" formatCode="[$$-409]#,##0.00"/>
  </numFmts>
  <fonts count="10"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theme="1"/>
      <name val="Calibri"/>
      <family val="2"/>
      <scheme val="minor"/>
    </font>
    <font>
      <sz val="8"/>
      <name val="Calibri"/>
      <family val="2"/>
      <charset val="204"/>
      <scheme val="minor"/>
    </font>
    <font>
      <b/>
      <sz val="11"/>
      <color theme="1" tint="0.499984740745262"/>
      <name val="Calibri"/>
      <family val="2"/>
      <charset val="204"/>
      <scheme val="minor"/>
    </font>
    <font>
      <sz val="11"/>
      <color theme="1" tint="0.499984740745262"/>
      <name val="Calibri"/>
      <family val="2"/>
      <charset val="204"/>
      <scheme val="minor"/>
    </font>
    <font>
      <i/>
      <sz val="11"/>
      <color theme="1"/>
      <name val="Calibri"/>
      <family val="2"/>
      <charset val="204"/>
      <scheme val="minor"/>
    </font>
    <font>
      <i/>
      <sz val="11"/>
      <color theme="1" tint="0.499984740745262"/>
      <name val="Calibri"/>
      <family val="2"/>
      <charset val="204"/>
      <scheme val="minor"/>
    </font>
    <font>
      <sz val="11"/>
      <color theme="1" tint="0.499984740745262"/>
      <name val="Wingdings"/>
      <charset val="2"/>
    </font>
  </fonts>
  <fills count="6">
    <fill>
      <patternFill patternType="none"/>
    </fill>
    <fill>
      <patternFill patternType="gray125"/>
    </fill>
    <fill>
      <patternFill patternType="solid">
        <fgColor theme="6" tint="0.79998168889431442"/>
        <bgColor theme="6" tint="0.79998168889431442"/>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right/>
      <top style="thin">
        <color theme="6" tint="0.39997558519241921"/>
      </top>
      <bottom style="thin">
        <color theme="6" tint="0.39997558519241921"/>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0" fontId="3" fillId="0" borderId="0"/>
  </cellStyleXfs>
  <cellXfs count="38">
    <xf numFmtId="0" fontId="0" fillId="0" borderId="0" xfId="0"/>
    <xf numFmtId="0" fontId="3" fillId="0" borderId="0" xfId="2" applyAlignment="1">
      <alignment horizontal="left"/>
    </xf>
    <xf numFmtId="0" fontId="0" fillId="0" borderId="0" xfId="0" applyAlignment="1">
      <alignment vertical="center" wrapText="1"/>
    </xf>
    <xf numFmtId="0" fontId="2"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0" fillId="2" borderId="1" xfId="0" applyFill="1" applyBorder="1"/>
    <xf numFmtId="0" fontId="0" fillId="0" borderId="1" xfId="0" applyBorder="1"/>
    <xf numFmtId="14" fontId="0" fillId="0" borderId="0" xfId="0" applyNumberFormat="1"/>
    <xf numFmtId="14" fontId="0" fillId="0" borderId="0" xfId="0" applyNumberFormat="1" applyProtection="1">
      <protection locked="0"/>
    </xf>
    <xf numFmtId="0" fontId="0" fillId="0" borderId="0" xfId="0" applyProtection="1">
      <protection locked="0"/>
    </xf>
    <xf numFmtId="164" fontId="0" fillId="0" borderId="0" xfId="0" applyNumberFormat="1" applyProtection="1">
      <protection locked="0"/>
    </xf>
    <xf numFmtId="165" fontId="3" fillId="0" borderId="0" xfId="2" applyNumberFormat="1" applyAlignment="1">
      <alignment horizontal="left"/>
    </xf>
    <xf numFmtId="9" fontId="0" fillId="0" borderId="0" xfId="0" applyNumberFormat="1"/>
    <xf numFmtId="164" fontId="0" fillId="0" borderId="0" xfId="1" applyNumberFormat="1" applyFont="1"/>
    <xf numFmtId="0" fontId="5" fillId="0" borderId="2" xfId="0" applyFont="1" applyBorder="1"/>
    <xf numFmtId="0" fontId="6" fillId="0" borderId="0" xfId="0" applyFont="1"/>
    <xf numFmtId="0" fontId="7" fillId="3" borderId="0" xfId="0" applyFont="1" applyFill="1"/>
    <xf numFmtId="14" fontId="7" fillId="3" borderId="0" xfId="0" applyNumberFormat="1" applyFont="1" applyFill="1"/>
    <xf numFmtId="14" fontId="6" fillId="0" borderId="0" xfId="0" applyNumberFormat="1" applyFont="1"/>
    <xf numFmtId="0" fontId="5" fillId="0" borderId="0" xfId="0" applyFont="1"/>
    <xf numFmtId="0" fontId="0" fillId="0" borderId="0" xfId="0" pivotButton="1"/>
    <xf numFmtId="0" fontId="0" fillId="0" borderId="0" xfId="0" applyAlignment="1">
      <alignment horizontal="left"/>
    </xf>
    <xf numFmtId="1" fontId="0" fillId="0" borderId="0" xfId="0" applyNumberFormat="1"/>
    <xf numFmtId="1" fontId="2" fillId="0" borderId="0" xfId="0" applyNumberFormat="1" applyFont="1"/>
    <xf numFmtId="0" fontId="2" fillId="0" borderId="0" xfId="2" applyFont="1" applyAlignment="1" applyProtection="1">
      <alignment horizontal="left"/>
      <protection locked="0"/>
    </xf>
    <xf numFmtId="0" fontId="2" fillId="0" borderId="0" xfId="2" applyFont="1" applyAlignment="1">
      <alignment horizontal="left"/>
    </xf>
    <xf numFmtId="14" fontId="2" fillId="0" borderId="0" xfId="2" applyNumberFormat="1" applyFont="1" applyAlignment="1" applyProtection="1">
      <alignment horizontal="left" wrapText="1"/>
      <protection locked="0"/>
    </xf>
    <xf numFmtId="0" fontId="2" fillId="0" borderId="0" xfId="2" applyFont="1" applyAlignment="1">
      <alignment horizontal="left" wrapText="1"/>
    </xf>
    <xf numFmtId="166" fontId="0" fillId="0" borderId="0" xfId="0" applyNumberFormat="1" applyAlignment="1">
      <alignment horizontal="left"/>
    </xf>
    <xf numFmtId="167" fontId="0" fillId="0" borderId="0" xfId="0" applyNumberFormat="1"/>
    <xf numFmtId="168" fontId="0" fillId="0" borderId="0" xfId="0" applyNumberFormat="1"/>
    <xf numFmtId="0" fontId="0" fillId="5" borderId="0" xfId="0" applyFill="1"/>
    <xf numFmtId="0" fontId="6" fillId="4" borderId="0" xfId="0" applyFont="1" applyFill="1"/>
    <xf numFmtId="0" fontId="8" fillId="5" borderId="0" xfId="0" applyFont="1" applyFill="1"/>
    <xf numFmtId="0" fontId="9" fillId="5" borderId="0" xfId="0" applyFont="1" applyFill="1" applyAlignment="1">
      <alignment horizontal="center"/>
    </xf>
    <xf numFmtId="0" fontId="2" fillId="0" borderId="0" xfId="0" applyFont="1" applyAlignment="1">
      <alignment horizontal="center"/>
    </xf>
  </cellXfs>
  <cellStyles count="3">
    <cellStyle name="Currency" xfId="1" builtinId="4"/>
    <cellStyle name="Normal" xfId="0" builtinId="0"/>
    <cellStyle name="Обычный 2" xfId="2" xr:uid="{AE1DD265-FDEE-49FB-A282-6EFBF40A7099}"/>
  </cellStyles>
  <dxfs count="54">
    <dxf>
      <fill>
        <patternFill>
          <bgColor theme="9" tint="0.59996337778862885"/>
        </patternFill>
      </fill>
    </dxf>
    <dxf>
      <fill>
        <patternFill>
          <bgColor theme="9" tint="0.59996337778862885"/>
        </patternFill>
      </fill>
    </dxf>
    <dxf>
      <border>
        <bottom style="thin">
          <color auto="1"/>
        </bottom>
        <vertical/>
        <horizontal/>
      </border>
    </dxf>
    <dxf>
      <fill>
        <patternFill patternType="gray125">
          <bgColor auto="1"/>
        </patternFill>
      </fill>
    </dxf>
    <dxf>
      <fill>
        <patternFill patternType="gray125">
          <bgColor auto="1"/>
        </patternFill>
      </fill>
    </dxf>
    <dxf>
      <border>
        <bottom style="thin">
          <color auto="1"/>
        </bottom>
        <vertical/>
        <horizontal/>
      </border>
    </dxf>
    <dxf>
      <font>
        <b val="0"/>
        <i val="0"/>
        <strike val="0"/>
        <condense val="0"/>
        <extend val="0"/>
        <outline val="0"/>
        <shadow val="0"/>
        <u val="none"/>
        <vertAlign val="baseline"/>
        <sz val="11"/>
        <color theme="1" tint="0.499984740745262"/>
        <name val="Calibri"/>
        <family val="2"/>
        <charset val="204"/>
        <scheme val="minor"/>
      </font>
      <numFmt numFmtId="19" formatCode="dd/mm/yyyy"/>
    </dxf>
    <dxf>
      <font>
        <b val="0"/>
        <i val="0"/>
        <strike val="0"/>
        <condense val="0"/>
        <extend val="0"/>
        <outline val="0"/>
        <shadow val="0"/>
        <u val="none"/>
        <vertAlign val="baseline"/>
        <sz val="11"/>
        <color theme="1" tint="0.499984740745262"/>
        <name val="Calibri"/>
        <family val="2"/>
        <charset val="204"/>
        <scheme val="minor"/>
      </font>
    </dxf>
    <dxf>
      <font>
        <b val="0"/>
        <i val="0"/>
        <strike val="0"/>
        <condense val="0"/>
        <extend val="0"/>
        <outline val="0"/>
        <shadow val="0"/>
        <u val="none"/>
        <vertAlign val="baseline"/>
        <sz val="11"/>
        <color theme="1" tint="0.499984740745262"/>
        <name val="Calibri"/>
        <family val="2"/>
        <charset val="204"/>
        <scheme val="minor"/>
      </font>
      <numFmt numFmtId="19" formatCode="dd/mm/yyyy"/>
    </dxf>
    <dxf>
      <numFmt numFmtId="164" formatCode="_-[$$-409]* #,##0_ ;_-[$$-409]* \-#,##0\ ;_-[$$-409]* &quot;-&quot;??_ ;_-@_ "/>
    </dxf>
    <dxf>
      <numFmt numFmtId="19" formatCode="dd/mm/yyyy"/>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numFmt numFmtId="165"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top" textRotation="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numFmt numFmtId="0" formatCode="General"/>
    </dxf>
    <dxf>
      <font>
        <b/>
        <i val="0"/>
        <strike val="0"/>
        <condense val="0"/>
        <extend val="0"/>
        <outline val="0"/>
        <shadow val="0"/>
        <u val="none"/>
        <vertAlign val="baseline"/>
        <sz val="11"/>
        <color theme="1"/>
        <name val="Calibri"/>
        <family val="2"/>
        <charset val="204"/>
        <scheme val="minor"/>
      </font>
    </dxf>
    <dxf>
      <font>
        <b/>
        <i val="0"/>
        <strike val="0"/>
        <condense val="0"/>
        <extend val="0"/>
        <outline val="0"/>
        <shadow val="0"/>
        <u val="none"/>
        <vertAlign val="baseline"/>
        <sz val="11"/>
        <color theme="1"/>
        <name val="Calibri"/>
        <family val="2"/>
        <charset val="204"/>
        <scheme val="minor"/>
      </font>
    </dxf>
    <dxf>
      <numFmt numFmtId="164" formatCode="_-[$$-409]* #,##0_ ;_-[$$-409]* \-#,##0\ ;_-[$$-409]* &quot;-&quot;??_ ;_-@_ "/>
      <protection locked="0" hidden="0"/>
    </dxf>
    <dxf>
      <font>
        <i/>
      </font>
      <numFmt numFmtId="19" formatCode="dd/mm/yyyy"/>
      <fill>
        <patternFill patternType="solid">
          <fgColor indexed="64"/>
          <bgColor theme="0" tint="-0.249977111117893"/>
        </patternFill>
      </fill>
    </dxf>
    <dxf>
      <numFmt numFmtId="19" formatCode="dd/mm/yyyy"/>
      <protection locked="0" hidden="0"/>
    </dxf>
    <dxf>
      <font>
        <i/>
      </font>
      <numFmt numFmtId="0" formatCode="General"/>
      <fill>
        <patternFill patternType="solid">
          <fgColor indexed="64"/>
          <bgColor theme="0" tint="-0.249977111117893"/>
        </patternFill>
      </fill>
    </dxf>
    <dxf>
      <protection locked="0" hidden="0"/>
    </dxf>
    <dxf>
      <font>
        <b/>
        <charset val="204"/>
      </font>
      <fill>
        <patternFill patternType="none">
          <fgColor indexed="64"/>
          <bgColor auto="1"/>
        </patternFill>
      </fill>
      <alignment horizontal="left" vertical="bottom" textRotation="0" wrapText="0" indent="0" justifyLastLine="0" shrinkToFit="0" readingOrder="0"/>
    </dxf>
    <dxf>
      <font>
        <b/>
      </font>
      <numFmt numFmtId="0" formatCode="General"/>
    </dxf>
    <dxf>
      <font>
        <b/>
        <i val="0"/>
        <strike val="0"/>
        <condense val="0"/>
        <extend val="0"/>
        <outline val="0"/>
        <shadow val="0"/>
        <u val="none"/>
        <vertAlign val="baseline"/>
        <sz val="11"/>
        <color theme="1"/>
        <name val="Calibri"/>
        <family val="2"/>
        <charset val="204"/>
        <scheme val="minor"/>
      </font>
      <numFmt numFmtId="1" formatCode="0"/>
    </dxf>
    <dxf>
      <font>
        <b/>
      </font>
      <numFmt numFmtId="0" formatCode="General"/>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19" formatCode="dd/mm/yyyy"/>
      <protection locked="0" hidden="0"/>
    </dxf>
    <dxf>
      <numFmt numFmtId="168" formatCode="[$$-409]#,##0.00"/>
    </dxf>
    <dxf>
      <numFmt numFmtId="168" formatCode="[$$-409]#,##0.00"/>
    </dxf>
    <dxf>
      <numFmt numFmtId="167" formatCode="[$$-409]#,##0"/>
    </dxf>
    <dxf>
      <numFmt numFmtId="168" formatCode="[$$-409]#,##0.00"/>
    </dxf>
    <dxf>
      <numFmt numFmtId="166" formatCode="[$-409]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 clinic.xlsx]Dashboard!PivotTable1</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c:f>
              <c:strCache>
                <c:ptCount val="1"/>
                <c:pt idx="0">
                  <c:v>AOV</c:v>
                </c:pt>
              </c:strCache>
            </c:strRef>
          </c:tx>
          <c:spPr>
            <a:ln w="28575" cap="rnd">
              <a:solidFill>
                <a:schemeClr val="accent1"/>
              </a:solidFill>
              <a:round/>
            </a:ln>
            <a:effectLst/>
          </c:spPr>
          <c:marker>
            <c:symbol val="none"/>
          </c:marker>
          <c:cat>
            <c:strRef>
              <c:f>Dashboard!$A$4:$A$10</c:f>
              <c:strCache>
                <c:ptCount val="6"/>
                <c:pt idx="0">
                  <c:v>28.01.2025</c:v>
                </c:pt>
                <c:pt idx="1">
                  <c:v>29.01.2025</c:v>
                </c:pt>
                <c:pt idx="2">
                  <c:v>30.01.2025</c:v>
                </c:pt>
                <c:pt idx="3">
                  <c:v>31.01.2025</c:v>
                </c:pt>
                <c:pt idx="4">
                  <c:v>01.02.2025</c:v>
                </c:pt>
                <c:pt idx="5">
                  <c:v>02.02.2025</c:v>
                </c:pt>
              </c:strCache>
            </c:strRef>
          </c:cat>
          <c:val>
            <c:numRef>
              <c:f>Dashboard!$B$4:$B$10</c:f>
              <c:numCache>
                <c:formatCode>[$$-409]#\ ##0.00</c:formatCode>
                <c:ptCount val="6"/>
                <c:pt idx="0">
                  <c:v>137.5</c:v>
                </c:pt>
                <c:pt idx="1">
                  <c:v>143.125</c:v>
                </c:pt>
                <c:pt idx="2">
                  <c:v>103.33333333333333</c:v>
                </c:pt>
                <c:pt idx="3">
                  <c:v>188.33333333333334</c:v>
                </c:pt>
                <c:pt idx="4">
                  <c:v>356.66666666666669</c:v>
                </c:pt>
                <c:pt idx="5">
                  <c:v>200</c:v>
                </c:pt>
              </c:numCache>
            </c:numRef>
          </c:val>
          <c:smooth val="0"/>
          <c:extLst>
            <c:ext xmlns:c16="http://schemas.microsoft.com/office/drawing/2014/chart" uri="{C3380CC4-5D6E-409C-BE32-E72D297353CC}">
              <c16:uniqueId val="{0000000D-C3BD-4B89-942D-051E4FB14F93}"/>
            </c:ext>
          </c:extLst>
        </c:ser>
        <c:ser>
          <c:idx val="1"/>
          <c:order val="1"/>
          <c:tx>
            <c:strRef>
              <c:f>Dashboard!$C$3</c:f>
              <c:strCache>
                <c:ptCount val="1"/>
                <c:pt idx="0">
                  <c:v>Revenue</c:v>
                </c:pt>
              </c:strCache>
            </c:strRef>
          </c:tx>
          <c:spPr>
            <a:ln w="28575" cap="rnd">
              <a:solidFill>
                <a:schemeClr val="accent2"/>
              </a:solidFill>
              <a:round/>
            </a:ln>
            <a:effectLst/>
          </c:spPr>
          <c:marker>
            <c:symbol val="none"/>
          </c:marker>
          <c:cat>
            <c:strRef>
              <c:f>Dashboard!$A$4:$A$10</c:f>
              <c:strCache>
                <c:ptCount val="6"/>
                <c:pt idx="0">
                  <c:v>28.01.2025</c:v>
                </c:pt>
                <c:pt idx="1">
                  <c:v>29.01.2025</c:v>
                </c:pt>
                <c:pt idx="2">
                  <c:v>30.01.2025</c:v>
                </c:pt>
                <c:pt idx="3">
                  <c:v>31.01.2025</c:v>
                </c:pt>
                <c:pt idx="4">
                  <c:v>01.02.2025</c:v>
                </c:pt>
                <c:pt idx="5">
                  <c:v>02.02.2025</c:v>
                </c:pt>
              </c:strCache>
            </c:strRef>
          </c:cat>
          <c:val>
            <c:numRef>
              <c:f>Dashboard!$C$4:$C$10</c:f>
              <c:numCache>
                <c:formatCode>[$$-409]#\ ##0</c:formatCode>
                <c:ptCount val="6"/>
                <c:pt idx="0">
                  <c:v>550</c:v>
                </c:pt>
                <c:pt idx="1">
                  <c:v>1145</c:v>
                </c:pt>
                <c:pt idx="2">
                  <c:v>930</c:v>
                </c:pt>
                <c:pt idx="3">
                  <c:v>1695</c:v>
                </c:pt>
                <c:pt idx="4">
                  <c:v>1070</c:v>
                </c:pt>
                <c:pt idx="5">
                  <c:v>200</c:v>
                </c:pt>
              </c:numCache>
            </c:numRef>
          </c:val>
          <c:smooth val="0"/>
          <c:extLst>
            <c:ext xmlns:c16="http://schemas.microsoft.com/office/drawing/2014/chart" uri="{C3380CC4-5D6E-409C-BE32-E72D297353CC}">
              <c16:uniqueId val="{0000000E-C3BD-4B89-942D-051E4FB14F93}"/>
            </c:ext>
          </c:extLst>
        </c:ser>
        <c:ser>
          <c:idx val="2"/>
          <c:order val="2"/>
          <c:tx>
            <c:strRef>
              <c:f>Dashboard!$D$3</c:f>
              <c:strCache>
                <c:ptCount val="1"/>
                <c:pt idx="0">
                  <c:v>Dentist_cost</c:v>
                </c:pt>
              </c:strCache>
            </c:strRef>
          </c:tx>
          <c:spPr>
            <a:ln w="28575" cap="rnd">
              <a:solidFill>
                <a:schemeClr val="accent3"/>
              </a:solidFill>
              <a:round/>
            </a:ln>
            <a:effectLst/>
          </c:spPr>
          <c:marker>
            <c:symbol val="none"/>
          </c:marker>
          <c:cat>
            <c:strRef>
              <c:f>Dashboard!$A$4:$A$10</c:f>
              <c:strCache>
                <c:ptCount val="6"/>
                <c:pt idx="0">
                  <c:v>28.01.2025</c:v>
                </c:pt>
                <c:pt idx="1">
                  <c:v>29.01.2025</c:v>
                </c:pt>
                <c:pt idx="2">
                  <c:v>30.01.2025</c:v>
                </c:pt>
                <c:pt idx="3">
                  <c:v>31.01.2025</c:v>
                </c:pt>
                <c:pt idx="4">
                  <c:v>01.02.2025</c:v>
                </c:pt>
                <c:pt idx="5">
                  <c:v>02.02.2025</c:v>
                </c:pt>
              </c:strCache>
            </c:strRef>
          </c:cat>
          <c:val>
            <c:numRef>
              <c:f>Dashboard!$D$4:$D$10</c:f>
              <c:numCache>
                <c:formatCode>[$$-409]#\ ##0.00</c:formatCode>
                <c:ptCount val="6"/>
                <c:pt idx="0">
                  <c:v>263</c:v>
                </c:pt>
                <c:pt idx="1">
                  <c:v>497.5</c:v>
                </c:pt>
                <c:pt idx="2">
                  <c:v>429</c:v>
                </c:pt>
                <c:pt idx="3">
                  <c:v>691</c:v>
                </c:pt>
                <c:pt idx="4">
                  <c:v>513.5</c:v>
                </c:pt>
                <c:pt idx="5">
                  <c:v>87.5</c:v>
                </c:pt>
              </c:numCache>
            </c:numRef>
          </c:val>
          <c:smooth val="0"/>
          <c:extLst>
            <c:ext xmlns:c16="http://schemas.microsoft.com/office/drawing/2014/chart" uri="{C3380CC4-5D6E-409C-BE32-E72D297353CC}">
              <c16:uniqueId val="{0000000F-C3BD-4B89-942D-051E4FB14F93}"/>
            </c:ext>
          </c:extLst>
        </c:ser>
        <c:ser>
          <c:idx val="3"/>
          <c:order val="3"/>
          <c:tx>
            <c:strRef>
              <c:f>Dashboard!$E$3</c:f>
              <c:strCache>
                <c:ptCount val="1"/>
                <c:pt idx="0">
                  <c:v>Gross_margin</c:v>
                </c:pt>
              </c:strCache>
            </c:strRef>
          </c:tx>
          <c:spPr>
            <a:ln w="28575" cap="rnd">
              <a:solidFill>
                <a:schemeClr val="accent4"/>
              </a:solidFill>
              <a:round/>
            </a:ln>
            <a:effectLst/>
          </c:spPr>
          <c:marker>
            <c:symbol val="none"/>
          </c:marker>
          <c:cat>
            <c:strRef>
              <c:f>Dashboard!$A$4:$A$10</c:f>
              <c:strCache>
                <c:ptCount val="6"/>
                <c:pt idx="0">
                  <c:v>28.01.2025</c:v>
                </c:pt>
                <c:pt idx="1">
                  <c:v>29.01.2025</c:v>
                </c:pt>
                <c:pt idx="2">
                  <c:v>30.01.2025</c:v>
                </c:pt>
                <c:pt idx="3">
                  <c:v>31.01.2025</c:v>
                </c:pt>
                <c:pt idx="4">
                  <c:v>01.02.2025</c:v>
                </c:pt>
                <c:pt idx="5">
                  <c:v>02.02.2025</c:v>
                </c:pt>
              </c:strCache>
            </c:strRef>
          </c:cat>
          <c:val>
            <c:numRef>
              <c:f>Dashboard!$E$4:$E$10</c:f>
              <c:numCache>
                <c:formatCode>[$$-409]#\ ##0.00</c:formatCode>
                <c:ptCount val="6"/>
                <c:pt idx="0">
                  <c:v>287</c:v>
                </c:pt>
                <c:pt idx="1">
                  <c:v>647.5</c:v>
                </c:pt>
                <c:pt idx="2">
                  <c:v>501</c:v>
                </c:pt>
                <c:pt idx="3">
                  <c:v>1004</c:v>
                </c:pt>
                <c:pt idx="4">
                  <c:v>556.5</c:v>
                </c:pt>
                <c:pt idx="5">
                  <c:v>112.5</c:v>
                </c:pt>
              </c:numCache>
            </c:numRef>
          </c:val>
          <c:smooth val="0"/>
          <c:extLst>
            <c:ext xmlns:c16="http://schemas.microsoft.com/office/drawing/2014/chart" uri="{C3380CC4-5D6E-409C-BE32-E72D297353CC}">
              <c16:uniqueId val="{00000010-C3BD-4B89-942D-051E4FB14F93}"/>
            </c:ext>
          </c:extLst>
        </c:ser>
        <c:dLbls>
          <c:showLegendKey val="0"/>
          <c:showVal val="0"/>
          <c:showCatName val="0"/>
          <c:showSerName val="0"/>
          <c:showPercent val="0"/>
          <c:showBubbleSize val="0"/>
        </c:dLbls>
        <c:smooth val="0"/>
        <c:axId val="1643348287"/>
        <c:axId val="1643351647"/>
      </c:lineChart>
      <c:catAx>
        <c:axId val="1643348287"/>
        <c:scaling>
          <c:orientation val="minMax"/>
        </c:scaling>
        <c:delete val="0"/>
        <c:axPos val="b"/>
        <c:numFmt formatCode="d/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643351647"/>
        <c:crosses val="autoZero"/>
        <c:auto val="1"/>
        <c:lblAlgn val="ctr"/>
        <c:lblOffset val="100"/>
        <c:noMultiLvlLbl val="0"/>
      </c:catAx>
      <c:valAx>
        <c:axId val="164335164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6433482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 clinic.xlsx]Dashboard!PivotTable3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Dashboard!$H$3</c:f>
              <c:strCache>
                <c:ptCount val="1"/>
                <c:pt idx="0">
                  <c:v>AOV</c:v>
                </c:pt>
              </c:strCache>
            </c:strRef>
          </c:tx>
          <c:spPr>
            <a:solidFill>
              <a:schemeClr val="accent1"/>
            </a:solidFill>
            <a:ln>
              <a:noFill/>
            </a:ln>
            <a:effectLst/>
          </c:spPr>
          <c:invertIfNegative val="0"/>
          <c:cat>
            <c:strRef>
              <c:f>Dashboard!$G$4:$G$11</c:f>
              <c:strCache>
                <c:ptCount val="7"/>
                <c:pt idx="0">
                  <c:v>Alina Jensen</c:v>
                </c:pt>
                <c:pt idx="1">
                  <c:v>Angela Moody</c:v>
                </c:pt>
                <c:pt idx="2">
                  <c:v>Danielle Little</c:v>
                </c:pt>
                <c:pt idx="3">
                  <c:v>Humphrey Becker</c:v>
                </c:pt>
                <c:pt idx="4">
                  <c:v>Jerome Marshall</c:v>
                </c:pt>
                <c:pt idx="5">
                  <c:v>Lincoln Marrow</c:v>
                </c:pt>
                <c:pt idx="6">
                  <c:v>Linette Richards</c:v>
                </c:pt>
              </c:strCache>
            </c:strRef>
          </c:cat>
          <c:val>
            <c:numRef>
              <c:f>Dashboard!$H$4:$H$11</c:f>
              <c:numCache>
                <c:formatCode>[$$-409]#\ ##0.00</c:formatCode>
                <c:ptCount val="7"/>
                <c:pt idx="0">
                  <c:v>180.83333333333334</c:v>
                </c:pt>
                <c:pt idx="1">
                  <c:v>120</c:v>
                </c:pt>
                <c:pt idx="2">
                  <c:v>100</c:v>
                </c:pt>
                <c:pt idx="3">
                  <c:v>77.5</c:v>
                </c:pt>
                <c:pt idx="4">
                  <c:v>150</c:v>
                </c:pt>
                <c:pt idx="5">
                  <c:v>108.33333333333333</c:v>
                </c:pt>
                <c:pt idx="6">
                  <c:v>355</c:v>
                </c:pt>
              </c:numCache>
            </c:numRef>
          </c:val>
          <c:extLst>
            <c:ext xmlns:c16="http://schemas.microsoft.com/office/drawing/2014/chart" uri="{C3380CC4-5D6E-409C-BE32-E72D297353CC}">
              <c16:uniqueId val="{00000005-3FFC-4EFB-A7CD-611A0F108317}"/>
            </c:ext>
          </c:extLst>
        </c:ser>
        <c:ser>
          <c:idx val="1"/>
          <c:order val="1"/>
          <c:tx>
            <c:strRef>
              <c:f>Dashboard!$I$3</c:f>
              <c:strCache>
                <c:ptCount val="1"/>
                <c:pt idx="0">
                  <c:v>Revenue</c:v>
                </c:pt>
              </c:strCache>
            </c:strRef>
          </c:tx>
          <c:spPr>
            <a:solidFill>
              <a:schemeClr val="accent2"/>
            </a:solidFill>
            <a:ln>
              <a:noFill/>
            </a:ln>
            <a:effectLst/>
          </c:spPr>
          <c:invertIfNegative val="0"/>
          <c:cat>
            <c:strRef>
              <c:f>Dashboard!$G$4:$G$11</c:f>
              <c:strCache>
                <c:ptCount val="7"/>
                <c:pt idx="0">
                  <c:v>Alina Jensen</c:v>
                </c:pt>
                <c:pt idx="1">
                  <c:v>Angela Moody</c:v>
                </c:pt>
                <c:pt idx="2">
                  <c:v>Danielle Little</c:v>
                </c:pt>
                <c:pt idx="3">
                  <c:v>Humphrey Becker</c:v>
                </c:pt>
                <c:pt idx="4">
                  <c:v>Jerome Marshall</c:v>
                </c:pt>
                <c:pt idx="5">
                  <c:v>Lincoln Marrow</c:v>
                </c:pt>
                <c:pt idx="6">
                  <c:v>Linette Richards</c:v>
                </c:pt>
              </c:strCache>
            </c:strRef>
          </c:cat>
          <c:val>
            <c:numRef>
              <c:f>Dashboard!$I$4:$I$11</c:f>
              <c:numCache>
                <c:formatCode>[$$-409]#\ ##0</c:formatCode>
                <c:ptCount val="7"/>
                <c:pt idx="0">
                  <c:v>1085</c:v>
                </c:pt>
                <c:pt idx="1">
                  <c:v>720</c:v>
                </c:pt>
                <c:pt idx="2">
                  <c:v>600</c:v>
                </c:pt>
                <c:pt idx="3">
                  <c:v>310</c:v>
                </c:pt>
                <c:pt idx="4">
                  <c:v>450</c:v>
                </c:pt>
                <c:pt idx="5">
                  <c:v>650</c:v>
                </c:pt>
                <c:pt idx="6">
                  <c:v>1775</c:v>
                </c:pt>
              </c:numCache>
            </c:numRef>
          </c:val>
          <c:extLst>
            <c:ext xmlns:c16="http://schemas.microsoft.com/office/drawing/2014/chart" uri="{C3380CC4-5D6E-409C-BE32-E72D297353CC}">
              <c16:uniqueId val="{00000006-3FFC-4EFB-A7CD-611A0F108317}"/>
            </c:ext>
          </c:extLst>
        </c:ser>
        <c:ser>
          <c:idx val="2"/>
          <c:order val="2"/>
          <c:tx>
            <c:strRef>
              <c:f>Dashboard!$J$3</c:f>
              <c:strCache>
                <c:ptCount val="1"/>
                <c:pt idx="0">
                  <c:v>Dentist_cost</c:v>
                </c:pt>
              </c:strCache>
            </c:strRef>
          </c:tx>
          <c:spPr>
            <a:solidFill>
              <a:schemeClr val="accent3"/>
            </a:solidFill>
            <a:ln>
              <a:noFill/>
            </a:ln>
            <a:effectLst/>
          </c:spPr>
          <c:invertIfNegative val="0"/>
          <c:cat>
            <c:strRef>
              <c:f>Dashboard!$G$4:$G$11</c:f>
              <c:strCache>
                <c:ptCount val="7"/>
                <c:pt idx="0">
                  <c:v>Alina Jensen</c:v>
                </c:pt>
                <c:pt idx="1">
                  <c:v>Angela Moody</c:v>
                </c:pt>
                <c:pt idx="2">
                  <c:v>Danielle Little</c:v>
                </c:pt>
                <c:pt idx="3">
                  <c:v>Humphrey Becker</c:v>
                </c:pt>
                <c:pt idx="4">
                  <c:v>Jerome Marshall</c:v>
                </c:pt>
                <c:pt idx="5">
                  <c:v>Lincoln Marrow</c:v>
                </c:pt>
                <c:pt idx="6">
                  <c:v>Linette Richards</c:v>
                </c:pt>
              </c:strCache>
            </c:strRef>
          </c:cat>
          <c:val>
            <c:numRef>
              <c:f>Dashboard!$J$4:$J$11</c:f>
              <c:numCache>
                <c:formatCode>[$$-409]#\ ##0.00</c:formatCode>
                <c:ptCount val="7"/>
                <c:pt idx="0">
                  <c:v>542.5</c:v>
                </c:pt>
                <c:pt idx="1">
                  <c:v>360</c:v>
                </c:pt>
                <c:pt idx="2">
                  <c:v>240</c:v>
                </c:pt>
                <c:pt idx="3">
                  <c:v>124</c:v>
                </c:pt>
                <c:pt idx="4">
                  <c:v>180</c:v>
                </c:pt>
                <c:pt idx="5">
                  <c:v>325</c:v>
                </c:pt>
                <c:pt idx="6">
                  <c:v>710</c:v>
                </c:pt>
              </c:numCache>
            </c:numRef>
          </c:val>
          <c:extLst>
            <c:ext xmlns:c16="http://schemas.microsoft.com/office/drawing/2014/chart" uri="{C3380CC4-5D6E-409C-BE32-E72D297353CC}">
              <c16:uniqueId val="{00000007-3FFC-4EFB-A7CD-611A0F108317}"/>
            </c:ext>
          </c:extLst>
        </c:ser>
        <c:ser>
          <c:idx val="3"/>
          <c:order val="3"/>
          <c:tx>
            <c:strRef>
              <c:f>Dashboard!$K$3</c:f>
              <c:strCache>
                <c:ptCount val="1"/>
                <c:pt idx="0">
                  <c:v>Gross_margin</c:v>
                </c:pt>
              </c:strCache>
            </c:strRef>
          </c:tx>
          <c:spPr>
            <a:solidFill>
              <a:schemeClr val="accent4"/>
            </a:solidFill>
            <a:ln>
              <a:noFill/>
            </a:ln>
            <a:effectLst/>
          </c:spPr>
          <c:invertIfNegative val="0"/>
          <c:cat>
            <c:strRef>
              <c:f>Dashboard!$G$4:$G$11</c:f>
              <c:strCache>
                <c:ptCount val="7"/>
                <c:pt idx="0">
                  <c:v>Alina Jensen</c:v>
                </c:pt>
                <c:pt idx="1">
                  <c:v>Angela Moody</c:v>
                </c:pt>
                <c:pt idx="2">
                  <c:v>Danielle Little</c:v>
                </c:pt>
                <c:pt idx="3">
                  <c:v>Humphrey Becker</c:v>
                </c:pt>
                <c:pt idx="4">
                  <c:v>Jerome Marshall</c:v>
                </c:pt>
                <c:pt idx="5">
                  <c:v>Lincoln Marrow</c:v>
                </c:pt>
                <c:pt idx="6">
                  <c:v>Linette Richards</c:v>
                </c:pt>
              </c:strCache>
            </c:strRef>
          </c:cat>
          <c:val>
            <c:numRef>
              <c:f>Dashboard!$K$4:$K$11</c:f>
              <c:numCache>
                <c:formatCode>[$$-409]#\ ##0.00</c:formatCode>
                <c:ptCount val="7"/>
                <c:pt idx="0">
                  <c:v>542.5</c:v>
                </c:pt>
                <c:pt idx="1">
                  <c:v>360</c:v>
                </c:pt>
                <c:pt idx="2">
                  <c:v>360</c:v>
                </c:pt>
                <c:pt idx="3">
                  <c:v>186</c:v>
                </c:pt>
                <c:pt idx="4">
                  <c:v>270</c:v>
                </c:pt>
                <c:pt idx="5">
                  <c:v>325</c:v>
                </c:pt>
                <c:pt idx="6">
                  <c:v>1065</c:v>
                </c:pt>
              </c:numCache>
            </c:numRef>
          </c:val>
          <c:extLst>
            <c:ext xmlns:c16="http://schemas.microsoft.com/office/drawing/2014/chart" uri="{C3380CC4-5D6E-409C-BE32-E72D297353CC}">
              <c16:uniqueId val="{00000008-3FFC-4EFB-A7CD-611A0F108317}"/>
            </c:ext>
          </c:extLst>
        </c:ser>
        <c:dLbls>
          <c:showLegendKey val="0"/>
          <c:showVal val="0"/>
          <c:showCatName val="0"/>
          <c:showSerName val="0"/>
          <c:showPercent val="0"/>
          <c:showBubbleSize val="0"/>
        </c:dLbls>
        <c:gapWidth val="219"/>
        <c:overlap val="-27"/>
        <c:axId val="59904031"/>
        <c:axId val="59912671"/>
      </c:barChart>
      <c:catAx>
        <c:axId val="5990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9912671"/>
        <c:crosses val="autoZero"/>
        <c:auto val="1"/>
        <c:lblAlgn val="ctr"/>
        <c:lblOffset val="100"/>
        <c:noMultiLvlLbl val="0"/>
      </c:catAx>
      <c:valAx>
        <c:axId val="5991267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99040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B$2" lockText="1" noThreeD="1"/>
</file>

<file path=xl/ctrlProps/ctrlProp2.xml><?xml version="1.0" encoding="utf-8"?>
<formControlPr xmlns="http://schemas.microsoft.com/office/spreadsheetml/2009/9/main" objectType="CheckBox" checked="Checked" fmlaLink="$C$2" lockText="1" noThreeD="1"/>
</file>

<file path=xl/ctrlProps/ctrlProp3.xml><?xml version="1.0" encoding="utf-8"?>
<formControlPr xmlns="http://schemas.microsoft.com/office/spreadsheetml/2009/9/main" objectType="CheckBox" checked="Checked" fmlaLink="$D$2" lockText="1" noThreeD="1"/>
</file>

<file path=xl/ctrlProps/ctrlProp4.xml><?xml version="1.0" encoding="utf-8"?>
<formControlPr xmlns="http://schemas.microsoft.com/office/spreadsheetml/2009/9/main" objectType="CheckBox" fmlaLink="$E$2" lockText="1" noThreeD="1"/>
</file>

<file path=xl/ctrlProps/ctrlProp5.xml><?xml version="1.0" encoding="utf-8"?>
<formControlPr xmlns="http://schemas.microsoft.com/office/spreadsheetml/2009/9/main" objectType="CheckBox" fmlaLink="$F$2" lockText="1" noThreeD="1"/>
</file>

<file path=xl/ctrlProps/ctrlProp6.xml><?xml version="1.0" encoding="utf-8"?>
<formControlPr xmlns="http://schemas.microsoft.com/office/spreadsheetml/2009/9/main" objectType="CheckBox" fmlaLink="$G$2" lockText="1" noThreeD="1"/>
</file>

<file path=xl/ctrlProps/ctrlProp7.xml><?xml version="1.0" encoding="utf-8"?>
<formControlPr xmlns="http://schemas.microsoft.com/office/spreadsheetml/2009/9/main" objectType="CheckBox" checked="Checked" fmlaLink="$H$2" lockText="1" noThreeD="1"/>
</file>

<file path=xl/ctrlProps/ctrlProp8.xml><?xml version="1.0" encoding="utf-8"?>
<formControlPr xmlns="http://schemas.microsoft.com/office/spreadsheetml/2009/9/main" objectType="CheckBox" fmlaLink="$I$2" lockText="1" noThreeD="1"/>
</file>

<file path=xl/ctrlProps/ctrlProp9.xml><?xml version="1.0" encoding="utf-8"?>
<formControlPr xmlns="http://schemas.microsoft.com/office/spreadsheetml/2009/9/main" objectType="CheckBox" fmlaLink="$J$2" lockText="1" noThreeD="1"/>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CheckBox" checked="Checked" fmlaLink="$B$3" lockText="1" noThreeD="1"/>
</file>

<file path=xl/ctrlProps/ctrlProp12.xml><?xml version="1.0" encoding="utf-8"?>
<formControlPr xmlns="http://schemas.microsoft.com/office/spreadsheetml/2009/9/main" objectType="CheckBox" checked="Checked" fmlaLink="$C$3" lockText="1" noThreeD="1"/>
</file>

<file path=xl/ctrlProps/ctrlProp13.xml><?xml version="1.0" encoding="utf-8"?>
<formControlPr xmlns="http://schemas.microsoft.com/office/spreadsheetml/2009/9/main" objectType="CheckBox" checked="Checked" fmlaLink="$D$3" lockText="1" noThreeD="1"/>
</file>

<file path=xl/ctrlProps/ctrlProp14.xml><?xml version="1.0" encoding="utf-8"?>
<formControlPr xmlns="http://schemas.microsoft.com/office/spreadsheetml/2009/9/main" objectType="CheckBox" fmlaLink="$E$3" lockText="1" noThreeD="1"/>
</file>

<file path=xl/ctrlProps/ctrlProp15.xml><?xml version="1.0" encoding="utf-8"?>
<formControlPr xmlns="http://schemas.microsoft.com/office/spreadsheetml/2009/9/main" objectType="CheckBox" fmlaLink="$F$3" lockText="1" noThreeD="1"/>
</file>

<file path=xl/ctrlProps/ctrlProp16.xml><?xml version="1.0" encoding="utf-8"?>
<formControlPr xmlns="http://schemas.microsoft.com/office/spreadsheetml/2009/9/main" objectType="CheckBox" fmlaLink="$G$3" lockText="1" noThreeD="1"/>
</file>

<file path=xl/ctrlProps/ctrlProp17.xml><?xml version="1.0" encoding="utf-8"?>
<formControlPr xmlns="http://schemas.microsoft.com/office/spreadsheetml/2009/9/main" objectType="CheckBox" checked="Checked" fmlaLink="$H$3" lockText="1" noThreeD="1"/>
</file>

<file path=xl/ctrlProps/ctrlProp18.xml><?xml version="1.0" encoding="utf-8"?>
<formControlPr xmlns="http://schemas.microsoft.com/office/spreadsheetml/2009/9/main" objectType="CheckBox" fmlaLink="$I$3" lockText="1" noThreeD="1"/>
</file>

<file path=xl/ctrlProps/ctrlProp19.xml><?xml version="1.0" encoding="utf-8"?>
<formControlPr xmlns="http://schemas.microsoft.com/office/spreadsheetml/2009/9/main" objectType="CheckBox" fmlaLink="$J$3" lockText="1" noThreeD="1"/>
</file>

<file path=xl/ctrlProps/ctrlProp20.xml><?xml version="1.0" encoding="utf-8"?>
<formControlPr xmlns="http://schemas.microsoft.com/office/spreadsheetml/2009/9/main" objectType="CheckBox" fmlaLink="$K$3" lockText="1" noThreeD="1"/>
</file>

<file path=xl/ctrlProps/ctrlProp21.xml><?xml version="1.0" encoding="utf-8"?>
<formControlPr xmlns="http://schemas.microsoft.com/office/spreadsheetml/2009/9/main" objectType="CheckBox" checked="Checked" fmlaLink="$B$4" lockText="1" noThreeD="1"/>
</file>

<file path=xl/ctrlProps/ctrlProp22.xml><?xml version="1.0" encoding="utf-8"?>
<formControlPr xmlns="http://schemas.microsoft.com/office/spreadsheetml/2009/9/main" objectType="CheckBox" checked="Checked" fmlaLink="$C$4" lockText="1" noThreeD="1"/>
</file>

<file path=xl/ctrlProps/ctrlProp23.xml><?xml version="1.0" encoding="utf-8"?>
<formControlPr xmlns="http://schemas.microsoft.com/office/spreadsheetml/2009/9/main" objectType="CheckBox" checked="Checked" fmlaLink="$D$4" lockText="1" noThreeD="1"/>
</file>

<file path=xl/ctrlProps/ctrlProp24.xml><?xml version="1.0" encoding="utf-8"?>
<formControlPr xmlns="http://schemas.microsoft.com/office/spreadsheetml/2009/9/main" objectType="CheckBox" checked="Checked" fmlaLink="$E$4" lockText="1" noThreeD="1"/>
</file>

<file path=xl/ctrlProps/ctrlProp25.xml><?xml version="1.0" encoding="utf-8"?>
<formControlPr xmlns="http://schemas.microsoft.com/office/spreadsheetml/2009/9/main" objectType="CheckBox" checked="Checked" fmlaLink="$F$4" lockText="1" noThreeD="1"/>
</file>

<file path=xl/ctrlProps/ctrlProp26.xml><?xml version="1.0" encoding="utf-8"?>
<formControlPr xmlns="http://schemas.microsoft.com/office/spreadsheetml/2009/9/main" objectType="CheckBox" fmlaLink="$G$4" lockText="1" noThreeD="1"/>
</file>

<file path=xl/ctrlProps/ctrlProp27.xml><?xml version="1.0" encoding="utf-8"?>
<formControlPr xmlns="http://schemas.microsoft.com/office/spreadsheetml/2009/9/main" objectType="CheckBox" checked="Checked" fmlaLink="$H$4" lockText="1" noThreeD="1"/>
</file>

<file path=xl/ctrlProps/ctrlProp28.xml><?xml version="1.0" encoding="utf-8"?>
<formControlPr xmlns="http://schemas.microsoft.com/office/spreadsheetml/2009/9/main" objectType="CheckBox" fmlaLink="$I$4" lockText="1" noThreeD="1"/>
</file>

<file path=xl/ctrlProps/ctrlProp29.xml><?xml version="1.0" encoding="utf-8"?>
<formControlPr xmlns="http://schemas.microsoft.com/office/spreadsheetml/2009/9/main" objectType="CheckBox" fmlaLink="$J$4" lockText="1" noThreeD="1"/>
</file>

<file path=xl/ctrlProps/ctrlProp30.xml><?xml version="1.0" encoding="utf-8"?>
<formControlPr xmlns="http://schemas.microsoft.com/office/spreadsheetml/2009/9/main" objectType="CheckBox" fmlaLink="$K$4" lockText="1" noThreeD="1"/>
</file>

<file path=xl/ctrlProps/ctrlProp31.xml><?xml version="1.0" encoding="utf-8"?>
<formControlPr xmlns="http://schemas.microsoft.com/office/spreadsheetml/2009/9/main" objectType="CheckBox" checked="Checked" fmlaLink="$B$5" lockText="1" noThreeD="1"/>
</file>

<file path=xl/ctrlProps/ctrlProp32.xml><?xml version="1.0" encoding="utf-8"?>
<formControlPr xmlns="http://schemas.microsoft.com/office/spreadsheetml/2009/9/main" objectType="CheckBox" checked="Checked" fmlaLink="$C$5" lockText="1" noThreeD="1"/>
</file>

<file path=xl/ctrlProps/ctrlProp33.xml><?xml version="1.0" encoding="utf-8"?>
<formControlPr xmlns="http://schemas.microsoft.com/office/spreadsheetml/2009/9/main" objectType="CheckBox" checked="Checked" fmlaLink="$D$5" lockText="1" noThreeD="1"/>
</file>

<file path=xl/ctrlProps/ctrlProp34.xml><?xml version="1.0" encoding="utf-8"?>
<formControlPr xmlns="http://schemas.microsoft.com/office/spreadsheetml/2009/9/main" objectType="CheckBox" checked="Checked" fmlaLink="$E$5" lockText="1" noThreeD="1"/>
</file>

<file path=xl/ctrlProps/ctrlProp35.xml><?xml version="1.0" encoding="utf-8"?>
<formControlPr xmlns="http://schemas.microsoft.com/office/spreadsheetml/2009/9/main" objectType="CheckBox" checked="Checked" fmlaLink="$F$5" lockText="1" noThreeD="1"/>
</file>

<file path=xl/ctrlProps/ctrlProp36.xml><?xml version="1.0" encoding="utf-8"?>
<formControlPr xmlns="http://schemas.microsoft.com/office/spreadsheetml/2009/9/main" objectType="CheckBox" fmlaLink="$G$5" lockText="1" noThreeD="1"/>
</file>

<file path=xl/ctrlProps/ctrlProp37.xml><?xml version="1.0" encoding="utf-8"?>
<formControlPr xmlns="http://schemas.microsoft.com/office/spreadsheetml/2009/9/main" objectType="CheckBox" checked="Checked" fmlaLink="$H$5" lockText="1" noThreeD="1"/>
</file>

<file path=xl/ctrlProps/ctrlProp38.xml><?xml version="1.0" encoding="utf-8"?>
<formControlPr xmlns="http://schemas.microsoft.com/office/spreadsheetml/2009/9/main" objectType="CheckBox" fmlaLink="$I$5" lockText="1" noThreeD="1"/>
</file>

<file path=xl/ctrlProps/ctrlProp39.xml><?xml version="1.0" encoding="utf-8"?>
<formControlPr xmlns="http://schemas.microsoft.com/office/spreadsheetml/2009/9/main" objectType="CheckBox" fmlaLink="$J$5" lockText="1" noThreeD="1"/>
</file>

<file path=xl/ctrlProps/ctrlProp40.xml><?xml version="1.0" encoding="utf-8"?>
<formControlPr xmlns="http://schemas.microsoft.com/office/spreadsheetml/2009/9/main" objectType="CheckBox" fmlaLink="$K$5" lockText="1" noThreeD="1"/>
</file>

<file path=xl/ctrlProps/ctrlProp41.xml><?xml version="1.0" encoding="utf-8"?>
<formControlPr xmlns="http://schemas.microsoft.com/office/spreadsheetml/2009/9/main" objectType="CheckBox" checked="Checked" fmlaLink="$B$6" lockText="1" noThreeD="1"/>
</file>

<file path=xl/ctrlProps/ctrlProp42.xml><?xml version="1.0" encoding="utf-8"?>
<formControlPr xmlns="http://schemas.microsoft.com/office/spreadsheetml/2009/9/main" objectType="CheckBox" checked="Checked" fmlaLink="$C$6" lockText="1" noThreeD="1"/>
</file>

<file path=xl/ctrlProps/ctrlProp43.xml><?xml version="1.0" encoding="utf-8"?>
<formControlPr xmlns="http://schemas.microsoft.com/office/spreadsheetml/2009/9/main" objectType="CheckBox" checked="Checked" fmlaLink="$D$6" lockText="1" noThreeD="1"/>
</file>

<file path=xl/ctrlProps/ctrlProp44.xml><?xml version="1.0" encoding="utf-8"?>
<formControlPr xmlns="http://schemas.microsoft.com/office/spreadsheetml/2009/9/main" objectType="CheckBox" checked="Checked" fmlaLink="$E$6" lockText="1" noThreeD="1"/>
</file>

<file path=xl/ctrlProps/ctrlProp45.xml><?xml version="1.0" encoding="utf-8"?>
<formControlPr xmlns="http://schemas.microsoft.com/office/spreadsheetml/2009/9/main" objectType="CheckBox" checked="Checked" fmlaLink="$F$6" lockText="1" noThreeD="1"/>
</file>

<file path=xl/ctrlProps/ctrlProp46.xml><?xml version="1.0" encoding="utf-8"?>
<formControlPr xmlns="http://schemas.microsoft.com/office/spreadsheetml/2009/9/main" objectType="CheckBox" fmlaLink="$G$6" lockText="1" noThreeD="1"/>
</file>

<file path=xl/ctrlProps/ctrlProp47.xml><?xml version="1.0" encoding="utf-8"?>
<formControlPr xmlns="http://schemas.microsoft.com/office/spreadsheetml/2009/9/main" objectType="CheckBox" fmlaLink="$H$6" lockText="1" noThreeD="1"/>
</file>

<file path=xl/ctrlProps/ctrlProp48.xml><?xml version="1.0" encoding="utf-8"?>
<formControlPr xmlns="http://schemas.microsoft.com/office/spreadsheetml/2009/9/main" objectType="CheckBox" checked="Checked" fmlaLink="$I$6" lockText="1" noThreeD="1"/>
</file>

<file path=xl/ctrlProps/ctrlProp49.xml><?xml version="1.0" encoding="utf-8"?>
<formControlPr xmlns="http://schemas.microsoft.com/office/spreadsheetml/2009/9/main" objectType="CheckBox" fmlaLink="$J$6" lockText="1" noThreeD="1"/>
</file>

<file path=xl/ctrlProps/ctrlProp50.xml><?xml version="1.0" encoding="utf-8"?>
<formControlPr xmlns="http://schemas.microsoft.com/office/spreadsheetml/2009/9/main" objectType="CheckBox" fmlaLink="$K$6" lockText="1" noThreeD="1"/>
</file>

<file path=xl/ctrlProps/ctrlProp51.xml><?xml version="1.0" encoding="utf-8"?>
<formControlPr xmlns="http://schemas.microsoft.com/office/spreadsheetml/2009/9/main" objectType="CheckBox" fmlaLink="$B$7" lockText="1" noThreeD="1"/>
</file>

<file path=xl/ctrlProps/ctrlProp52.xml><?xml version="1.0" encoding="utf-8"?>
<formControlPr xmlns="http://schemas.microsoft.com/office/spreadsheetml/2009/9/main" objectType="CheckBox" fmlaLink="$C$7" lockText="1" noThreeD="1"/>
</file>

<file path=xl/ctrlProps/ctrlProp53.xml><?xml version="1.0" encoding="utf-8"?>
<formControlPr xmlns="http://schemas.microsoft.com/office/spreadsheetml/2009/9/main" objectType="CheckBox" fmlaLink="$D$7" lockText="1" noThreeD="1"/>
</file>

<file path=xl/ctrlProps/ctrlProp54.xml><?xml version="1.0" encoding="utf-8"?>
<formControlPr xmlns="http://schemas.microsoft.com/office/spreadsheetml/2009/9/main" objectType="CheckBox" fmlaLink="$E$7" lockText="1" noThreeD="1"/>
</file>

<file path=xl/ctrlProps/ctrlProp55.xml><?xml version="1.0" encoding="utf-8"?>
<formControlPr xmlns="http://schemas.microsoft.com/office/spreadsheetml/2009/9/main" objectType="CheckBox" fmlaLink="$F$7" lockText="1" noThreeD="1"/>
</file>

<file path=xl/ctrlProps/ctrlProp56.xml><?xml version="1.0" encoding="utf-8"?>
<formControlPr xmlns="http://schemas.microsoft.com/office/spreadsheetml/2009/9/main" objectType="CheckBox" checked="Checked" fmlaLink="$G$7" lockText="1" noThreeD="1"/>
</file>

<file path=xl/ctrlProps/ctrlProp57.xml><?xml version="1.0" encoding="utf-8"?>
<formControlPr xmlns="http://schemas.microsoft.com/office/spreadsheetml/2009/9/main" objectType="CheckBox" fmlaLink="$H$7" lockText="1" noThreeD="1"/>
</file>

<file path=xl/ctrlProps/ctrlProp58.xml><?xml version="1.0" encoding="utf-8"?>
<formControlPr xmlns="http://schemas.microsoft.com/office/spreadsheetml/2009/9/main" objectType="CheckBox" checked="Checked" fmlaLink="$I$7" lockText="1" noThreeD="1"/>
</file>

<file path=xl/ctrlProps/ctrlProp59.xml><?xml version="1.0" encoding="utf-8"?>
<formControlPr xmlns="http://schemas.microsoft.com/office/spreadsheetml/2009/9/main" objectType="CheckBox" checked="Checked" fmlaLink="$J$7" lockText="1" noThreeD="1"/>
</file>

<file path=xl/ctrlProps/ctrlProp60.xml><?xml version="1.0" encoding="utf-8"?>
<formControlPr xmlns="http://schemas.microsoft.com/office/spreadsheetml/2009/9/main" objectType="CheckBox" checked="Checked" fmlaLink="$K$7" lockText="1" noThreeD="1"/>
</file>

<file path=xl/ctrlProps/ctrlProp61.xml><?xml version="1.0" encoding="utf-8"?>
<formControlPr xmlns="http://schemas.microsoft.com/office/spreadsheetml/2009/9/main" objectType="CheckBox" fmlaLink="$B$8" lockText="1" noThreeD="1"/>
</file>

<file path=xl/ctrlProps/ctrlProp62.xml><?xml version="1.0" encoding="utf-8"?>
<formControlPr xmlns="http://schemas.microsoft.com/office/spreadsheetml/2009/9/main" objectType="CheckBox" fmlaLink="$C$8" lockText="1" noThreeD="1"/>
</file>

<file path=xl/ctrlProps/ctrlProp63.xml><?xml version="1.0" encoding="utf-8"?>
<formControlPr xmlns="http://schemas.microsoft.com/office/spreadsheetml/2009/9/main" objectType="CheckBox" fmlaLink="$D$8" lockText="1" noThreeD="1"/>
</file>

<file path=xl/ctrlProps/ctrlProp64.xml><?xml version="1.0" encoding="utf-8"?>
<formControlPr xmlns="http://schemas.microsoft.com/office/spreadsheetml/2009/9/main" objectType="CheckBox" fmlaLink="$E$8" lockText="1" noThreeD="1"/>
</file>

<file path=xl/ctrlProps/ctrlProp65.xml><?xml version="1.0" encoding="utf-8"?>
<formControlPr xmlns="http://schemas.microsoft.com/office/spreadsheetml/2009/9/main" objectType="CheckBox" fmlaLink="$F$8" lockText="1" noThreeD="1"/>
</file>

<file path=xl/ctrlProps/ctrlProp66.xml><?xml version="1.0" encoding="utf-8"?>
<formControlPr xmlns="http://schemas.microsoft.com/office/spreadsheetml/2009/9/main" objectType="CheckBox" checked="Checked" fmlaLink="$G$8" lockText="1" noThreeD="1"/>
</file>

<file path=xl/ctrlProps/ctrlProp67.xml><?xml version="1.0" encoding="utf-8"?>
<formControlPr xmlns="http://schemas.microsoft.com/office/spreadsheetml/2009/9/main" objectType="CheckBox" fmlaLink="$H$8" lockText="1" noThreeD="1"/>
</file>

<file path=xl/ctrlProps/ctrlProp68.xml><?xml version="1.0" encoding="utf-8"?>
<formControlPr xmlns="http://schemas.microsoft.com/office/spreadsheetml/2009/9/main" objectType="CheckBox" checked="Checked" fmlaLink="$I$8" lockText="1" noThreeD="1"/>
</file>

<file path=xl/ctrlProps/ctrlProp69.xml><?xml version="1.0" encoding="utf-8"?>
<formControlPr xmlns="http://schemas.microsoft.com/office/spreadsheetml/2009/9/main" objectType="CheckBox" checked="Checked" fmlaLink="$J$8" lockText="1" noThreeD="1"/>
</file>

<file path=xl/ctrlProps/ctrlProp70.xml><?xml version="1.0" encoding="utf-8"?>
<formControlPr xmlns="http://schemas.microsoft.com/office/spreadsheetml/2009/9/main" objectType="CheckBox" checked="Checked" fmlaLink="$K$8" lockText="1" noThreeD="1"/>
</file>

<file path=xl/ctrlProps/ctrlProp71.xml><?xml version="1.0" encoding="utf-8"?>
<formControlPr xmlns="http://schemas.microsoft.com/office/spreadsheetml/2009/9/main" objectType="CheckBox" fmlaLink="$L$2" lockText="1" noThreeD="1"/>
</file>

<file path=xl/ctrlProps/ctrlProp72.xml><?xml version="1.0" encoding="utf-8"?>
<formControlPr xmlns="http://schemas.microsoft.com/office/spreadsheetml/2009/9/main" objectType="CheckBox" fmlaLink="$L$3" lockText="1" noThreeD="1"/>
</file>

<file path=xl/ctrlProps/ctrlProp73.xml><?xml version="1.0" encoding="utf-8"?>
<formControlPr xmlns="http://schemas.microsoft.com/office/spreadsheetml/2009/9/main" objectType="CheckBox" fmlaLink="$L$4" lockText="1" noThreeD="1"/>
</file>

<file path=xl/ctrlProps/ctrlProp74.xml><?xml version="1.0" encoding="utf-8"?>
<formControlPr xmlns="http://schemas.microsoft.com/office/spreadsheetml/2009/9/main" objectType="CheckBox" fmlaLink="$L$5" lockText="1" noThreeD="1"/>
</file>

<file path=xl/ctrlProps/ctrlProp75.xml><?xml version="1.0" encoding="utf-8"?>
<formControlPr xmlns="http://schemas.microsoft.com/office/spreadsheetml/2009/9/main" objectType="CheckBox" fmlaLink="$L$6" lockText="1" noThreeD="1"/>
</file>

<file path=xl/ctrlProps/ctrlProp76.xml><?xml version="1.0" encoding="utf-8"?>
<formControlPr xmlns="http://schemas.microsoft.com/office/spreadsheetml/2009/9/main" objectType="CheckBox" fmlaLink="$L$7" lockText="1" noThreeD="1"/>
</file>

<file path=xl/ctrlProps/ctrlProp77.xml><?xml version="1.0" encoding="utf-8"?>
<formControlPr xmlns="http://schemas.microsoft.com/office/spreadsheetml/2009/9/main" objectType="CheckBox" fmlaLink="$L$8" lockText="1" noThreeD="1"/>
</file>

<file path=xl/ctrlProps/ctrlProp78.xml><?xml version="1.0" encoding="utf-8"?>
<formControlPr xmlns="http://schemas.microsoft.com/office/spreadsheetml/2009/9/main" objectType="CheckBox" checked="Checked" fmlaLink="$L$9" lockText="1" noThreeD="1"/>
</file>

<file path=xl/ctrlProps/ctrlProp79.xml><?xml version="1.0" encoding="utf-8"?>
<formControlPr xmlns="http://schemas.microsoft.com/office/spreadsheetml/2009/9/main" objectType="CheckBox" checked="Checked" fmlaLink="$L$10" lockText="1" noThreeD="1"/>
</file>

<file path=xl/ctrlProps/ctrlProp80.xml><?xml version="1.0" encoding="utf-8"?>
<formControlPr xmlns="http://schemas.microsoft.com/office/spreadsheetml/2009/9/main" objectType="CheckBox" fmlaLink="$B$9" lockText="1" noThreeD="1"/>
</file>

<file path=xl/ctrlProps/ctrlProp81.xml><?xml version="1.0" encoding="utf-8"?>
<formControlPr xmlns="http://schemas.microsoft.com/office/spreadsheetml/2009/9/main" objectType="CheckBox" fmlaLink="$C$9" lockText="1" noThreeD="1"/>
</file>

<file path=xl/ctrlProps/ctrlProp82.xml><?xml version="1.0" encoding="utf-8"?>
<formControlPr xmlns="http://schemas.microsoft.com/office/spreadsheetml/2009/9/main" objectType="CheckBox" fmlaLink="$D$9" lockText="1" noThreeD="1"/>
</file>

<file path=xl/ctrlProps/ctrlProp83.xml><?xml version="1.0" encoding="utf-8"?>
<formControlPr xmlns="http://schemas.microsoft.com/office/spreadsheetml/2009/9/main" objectType="CheckBox" fmlaLink="$E$9" lockText="1" noThreeD="1"/>
</file>

<file path=xl/ctrlProps/ctrlProp84.xml><?xml version="1.0" encoding="utf-8"?>
<formControlPr xmlns="http://schemas.microsoft.com/office/spreadsheetml/2009/9/main" objectType="CheckBox" fmlaLink="$F$9" lockText="1" noThreeD="1"/>
</file>

<file path=xl/ctrlProps/ctrlProp85.xml><?xml version="1.0" encoding="utf-8"?>
<formControlPr xmlns="http://schemas.microsoft.com/office/spreadsheetml/2009/9/main" objectType="CheckBox" fmlaLink="$G$9" lockText="1" noThreeD="1"/>
</file>

<file path=xl/ctrlProps/ctrlProp86.xml><?xml version="1.0" encoding="utf-8"?>
<formControlPr xmlns="http://schemas.microsoft.com/office/spreadsheetml/2009/9/main" objectType="CheckBox" fmlaLink="$H$9" lockText="1" noThreeD="1"/>
</file>

<file path=xl/ctrlProps/ctrlProp87.xml><?xml version="1.0" encoding="utf-8"?>
<formControlPr xmlns="http://schemas.microsoft.com/office/spreadsheetml/2009/9/main" objectType="CheckBox" fmlaLink="$I$9" lockText="1" noThreeD="1"/>
</file>

<file path=xl/ctrlProps/ctrlProp88.xml><?xml version="1.0" encoding="utf-8"?>
<formControlPr xmlns="http://schemas.microsoft.com/office/spreadsheetml/2009/9/main" objectType="CheckBox" fmlaLink="$J$9" lockText="1" noThreeD="1"/>
</file>

<file path=xl/ctrlProps/ctrlProp89.xml><?xml version="1.0" encoding="utf-8"?>
<formControlPr xmlns="http://schemas.microsoft.com/office/spreadsheetml/2009/9/main" objectType="CheckBox" fmlaLink="$K$9" lockText="1" noThreeD="1"/>
</file>

<file path=xl/ctrlProps/ctrlProp90.xml><?xml version="1.0" encoding="utf-8"?>
<formControlPr xmlns="http://schemas.microsoft.com/office/spreadsheetml/2009/9/main" objectType="CheckBox" fmlaLink="$B$10" lockText="1" noThreeD="1"/>
</file>

<file path=xl/ctrlProps/ctrlProp91.xml><?xml version="1.0" encoding="utf-8"?>
<formControlPr xmlns="http://schemas.microsoft.com/office/spreadsheetml/2009/9/main" objectType="CheckBox" fmlaLink="$C$10" lockText="1" noThreeD="1"/>
</file>

<file path=xl/ctrlProps/ctrlProp92.xml><?xml version="1.0" encoding="utf-8"?>
<formControlPr xmlns="http://schemas.microsoft.com/office/spreadsheetml/2009/9/main" objectType="CheckBox" fmlaLink="$D$10" lockText="1" noThreeD="1"/>
</file>

<file path=xl/ctrlProps/ctrlProp93.xml><?xml version="1.0" encoding="utf-8"?>
<formControlPr xmlns="http://schemas.microsoft.com/office/spreadsheetml/2009/9/main" objectType="CheckBox" fmlaLink="$E$10" lockText="1" noThreeD="1"/>
</file>

<file path=xl/ctrlProps/ctrlProp94.xml><?xml version="1.0" encoding="utf-8"?>
<formControlPr xmlns="http://schemas.microsoft.com/office/spreadsheetml/2009/9/main" objectType="CheckBox" fmlaLink="$F$10" lockText="1" noThreeD="1"/>
</file>

<file path=xl/ctrlProps/ctrlProp95.xml><?xml version="1.0" encoding="utf-8"?>
<formControlPr xmlns="http://schemas.microsoft.com/office/spreadsheetml/2009/9/main" objectType="CheckBox" fmlaLink="$G$10" lockText="1" noThreeD="1"/>
</file>

<file path=xl/ctrlProps/ctrlProp96.xml><?xml version="1.0" encoding="utf-8"?>
<formControlPr xmlns="http://schemas.microsoft.com/office/spreadsheetml/2009/9/main" objectType="CheckBox" fmlaLink="$H$10" lockText="1" noThreeD="1"/>
</file>

<file path=xl/ctrlProps/ctrlProp97.xml><?xml version="1.0" encoding="utf-8"?>
<formControlPr xmlns="http://schemas.microsoft.com/office/spreadsheetml/2009/9/main" objectType="CheckBox" fmlaLink="$I$10" lockText="1" noThreeD="1"/>
</file>

<file path=xl/ctrlProps/ctrlProp98.xml><?xml version="1.0" encoding="utf-8"?>
<formControlPr xmlns="http://schemas.microsoft.com/office/spreadsheetml/2009/9/main" objectType="CheckBox" fmlaLink="$J$10" lockText="1" noThreeD="1"/>
</file>

<file path=xl/ctrlProps/ctrlProp99.xml><?xml version="1.0" encoding="utf-8"?>
<formControlPr xmlns="http://schemas.microsoft.com/office/spreadsheetml/2009/9/main" objectType="CheckBox" fmlaLink="$K$10"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155979</xdr:colOff>
      <xdr:row>0</xdr:row>
      <xdr:rowOff>14941</xdr:rowOff>
    </xdr:from>
    <xdr:to>
      <xdr:col>15</xdr:col>
      <xdr:colOff>251758</xdr:colOff>
      <xdr:row>1</xdr:row>
      <xdr:rowOff>2802467</xdr:rowOff>
    </xdr:to>
    <mc:AlternateContent xmlns:mc="http://schemas.openxmlformats.org/markup-compatibility/2006">
      <mc:Choice xmlns:a14="http://schemas.microsoft.com/office/drawing/2010/main" Requires="a14">
        <xdr:graphicFrame macro="">
          <xdr:nvGraphicFramePr>
            <xdr:cNvPr id="2" name="Dentist">
              <a:extLst>
                <a:ext uri="{FF2B5EF4-FFF2-40B4-BE49-F238E27FC236}">
                  <a16:creationId xmlns:a16="http://schemas.microsoft.com/office/drawing/2014/main" id="{3A2E6E36-BC6D-AF47-4D25-83624DBB2BC0}"/>
                </a:ext>
              </a:extLst>
            </xdr:cNvPr>
            <xdr:cNvGraphicFramePr/>
          </xdr:nvGraphicFramePr>
          <xdr:xfrm>
            <a:off x="0" y="0"/>
            <a:ext cx="0" cy="0"/>
          </xdr:xfrm>
          <a:graphic>
            <a:graphicData uri="http://schemas.microsoft.com/office/drawing/2010/slicer">
              <sle:slicer xmlns:sle="http://schemas.microsoft.com/office/drawing/2010/slicer" name="Dentist"/>
            </a:graphicData>
          </a:graphic>
        </xdr:graphicFrame>
      </mc:Choice>
      <mc:Fallback>
        <xdr:sp macro="" textlink="">
          <xdr:nvSpPr>
            <xdr:cNvPr id="0" name=""/>
            <xdr:cNvSpPr>
              <a:spLocks noTextEdit="1"/>
            </xdr:cNvSpPr>
          </xdr:nvSpPr>
          <xdr:spPr>
            <a:xfrm>
              <a:off x="9359246" y="14941"/>
              <a:ext cx="1399645" cy="4248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14940</xdr:colOff>
      <xdr:row>1</xdr:row>
      <xdr:rowOff>6349</xdr:rowOff>
    </xdr:from>
    <xdr:to>
      <xdr:col>6</xdr:col>
      <xdr:colOff>503766</xdr:colOff>
      <xdr:row>1</xdr:row>
      <xdr:rowOff>2793996</xdr:rowOff>
    </xdr:to>
    <xdr:graphicFrame macro="">
      <xdr:nvGraphicFramePr>
        <xdr:cNvPr id="3" name="Chart 2">
          <a:extLst>
            <a:ext uri="{FF2B5EF4-FFF2-40B4-BE49-F238E27FC236}">
              <a16:creationId xmlns:a16="http://schemas.microsoft.com/office/drawing/2014/main" id="{3DF94667-EF89-3620-C124-6C57E34C5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528549</xdr:colOff>
      <xdr:row>1</xdr:row>
      <xdr:rowOff>4762</xdr:rowOff>
    </xdr:from>
    <xdr:to>
      <xdr:col>13</xdr:col>
      <xdr:colOff>106753</xdr:colOff>
      <xdr:row>1</xdr:row>
      <xdr:rowOff>2801331</xdr:rowOff>
    </xdr:to>
    <xdr:graphicFrame macro="">
      <xdr:nvGraphicFramePr>
        <xdr:cNvPr id="5" name="Chart 4">
          <a:extLst>
            <a:ext uri="{FF2B5EF4-FFF2-40B4-BE49-F238E27FC236}">
              <a16:creationId xmlns:a16="http://schemas.microsoft.com/office/drawing/2014/main" id="{F73EE375-0970-8213-1D46-22372A587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xdr:colOff>
      <xdr:row>0</xdr:row>
      <xdr:rowOff>0</xdr:rowOff>
    </xdr:from>
    <xdr:to>
      <xdr:col>13</xdr:col>
      <xdr:colOff>105833</xdr:colOff>
      <xdr:row>0</xdr:row>
      <xdr:rowOff>1347788</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999DB44E-8FAE-CD5A-3F67-B2EBEE355949}"/>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 y="0"/>
              <a:ext cx="7900988" cy="13477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313267</xdr:colOff>
          <xdr:row>0</xdr:row>
          <xdr:rowOff>177800</xdr:rowOff>
        </xdr:from>
        <xdr:to>
          <xdr:col>1</xdr:col>
          <xdr:colOff>503767</xdr:colOff>
          <xdr:row>2</xdr:row>
          <xdr:rowOff>4233</xdr:rowOff>
        </xdr:to>
        <xdr:sp macro="" textlink="">
          <xdr:nvSpPr>
            <xdr:cNvPr id="2501" name="Check Box 453" hidden="1">
              <a:extLst>
                <a:ext uri="{63B3BB69-23CF-44E3-9099-C40C66FF867C}">
                  <a14:compatExt spid="_x0000_s2501"/>
                </a:ext>
                <a:ext uri="{FF2B5EF4-FFF2-40B4-BE49-F238E27FC236}">
                  <a16:creationId xmlns:a16="http://schemas.microsoft.com/office/drawing/2014/main" id="{00000000-0008-0000-0500-0000C5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0</xdr:row>
          <xdr:rowOff>177800</xdr:rowOff>
        </xdr:from>
        <xdr:to>
          <xdr:col>2</xdr:col>
          <xdr:colOff>503767</xdr:colOff>
          <xdr:row>2</xdr:row>
          <xdr:rowOff>4233</xdr:rowOff>
        </xdr:to>
        <xdr:sp macro="" textlink="">
          <xdr:nvSpPr>
            <xdr:cNvPr id="2502" name="Check Box 454" hidden="1">
              <a:extLst>
                <a:ext uri="{63B3BB69-23CF-44E3-9099-C40C66FF867C}">
                  <a14:compatExt spid="_x0000_s2502"/>
                </a:ext>
                <a:ext uri="{FF2B5EF4-FFF2-40B4-BE49-F238E27FC236}">
                  <a16:creationId xmlns:a16="http://schemas.microsoft.com/office/drawing/2014/main" id="{00000000-0008-0000-0500-0000C6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0</xdr:row>
          <xdr:rowOff>177800</xdr:rowOff>
        </xdr:from>
        <xdr:to>
          <xdr:col>3</xdr:col>
          <xdr:colOff>503767</xdr:colOff>
          <xdr:row>2</xdr:row>
          <xdr:rowOff>4233</xdr:rowOff>
        </xdr:to>
        <xdr:sp macro="" textlink="">
          <xdr:nvSpPr>
            <xdr:cNvPr id="2503" name="Check Box 455" hidden="1">
              <a:extLst>
                <a:ext uri="{63B3BB69-23CF-44E3-9099-C40C66FF867C}">
                  <a14:compatExt spid="_x0000_s2503"/>
                </a:ext>
                <a:ext uri="{FF2B5EF4-FFF2-40B4-BE49-F238E27FC236}">
                  <a16:creationId xmlns:a16="http://schemas.microsoft.com/office/drawing/2014/main" id="{00000000-0008-0000-0500-0000C7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0</xdr:row>
          <xdr:rowOff>177800</xdr:rowOff>
        </xdr:from>
        <xdr:to>
          <xdr:col>4</xdr:col>
          <xdr:colOff>503767</xdr:colOff>
          <xdr:row>2</xdr:row>
          <xdr:rowOff>4233</xdr:rowOff>
        </xdr:to>
        <xdr:sp macro="" textlink="">
          <xdr:nvSpPr>
            <xdr:cNvPr id="2504" name="Check Box 456" hidden="1">
              <a:extLst>
                <a:ext uri="{63B3BB69-23CF-44E3-9099-C40C66FF867C}">
                  <a14:compatExt spid="_x0000_s2504"/>
                </a:ext>
                <a:ext uri="{FF2B5EF4-FFF2-40B4-BE49-F238E27FC236}">
                  <a16:creationId xmlns:a16="http://schemas.microsoft.com/office/drawing/2014/main" id="{00000000-0008-0000-0500-0000C8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0</xdr:row>
          <xdr:rowOff>177800</xdr:rowOff>
        </xdr:from>
        <xdr:to>
          <xdr:col>5</xdr:col>
          <xdr:colOff>503767</xdr:colOff>
          <xdr:row>2</xdr:row>
          <xdr:rowOff>4233</xdr:rowOff>
        </xdr:to>
        <xdr:sp macro="" textlink="">
          <xdr:nvSpPr>
            <xdr:cNvPr id="2505" name="Check Box 457" hidden="1">
              <a:extLst>
                <a:ext uri="{63B3BB69-23CF-44E3-9099-C40C66FF867C}">
                  <a14:compatExt spid="_x0000_s2505"/>
                </a:ext>
                <a:ext uri="{FF2B5EF4-FFF2-40B4-BE49-F238E27FC236}">
                  <a16:creationId xmlns:a16="http://schemas.microsoft.com/office/drawing/2014/main" id="{00000000-0008-0000-0500-0000C9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0</xdr:row>
          <xdr:rowOff>177800</xdr:rowOff>
        </xdr:from>
        <xdr:to>
          <xdr:col>6</xdr:col>
          <xdr:colOff>503767</xdr:colOff>
          <xdr:row>2</xdr:row>
          <xdr:rowOff>4233</xdr:rowOff>
        </xdr:to>
        <xdr:sp macro="" textlink="">
          <xdr:nvSpPr>
            <xdr:cNvPr id="2506" name="Check Box 458" hidden="1">
              <a:extLst>
                <a:ext uri="{63B3BB69-23CF-44E3-9099-C40C66FF867C}">
                  <a14:compatExt spid="_x0000_s2506"/>
                </a:ext>
                <a:ext uri="{FF2B5EF4-FFF2-40B4-BE49-F238E27FC236}">
                  <a16:creationId xmlns:a16="http://schemas.microsoft.com/office/drawing/2014/main" id="{00000000-0008-0000-0500-0000CA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0</xdr:row>
          <xdr:rowOff>177800</xdr:rowOff>
        </xdr:from>
        <xdr:to>
          <xdr:col>7</xdr:col>
          <xdr:colOff>503767</xdr:colOff>
          <xdr:row>2</xdr:row>
          <xdr:rowOff>4233</xdr:rowOff>
        </xdr:to>
        <xdr:sp macro="" textlink="">
          <xdr:nvSpPr>
            <xdr:cNvPr id="2507" name="Check Box 459" hidden="1">
              <a:extLst>
                <a:ext uri="{63B3BB69-23CF-44E3-9099-C40C66FF867C}">
                  <a14:compatExt spid="_x0000_s2507"/>
                </a:ext>
                <a:ext uri="{FF2B5EF4-FFF2-40B4-BE49-F238E27FC236}">
                  <a16:creationId xmlns:a16="http://schemas.microsoft.com/office/drawing/2014/main" id="{00000000-0008-0000-0500-0000CB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0</xdr:row>
          <xdr:rowOff>177800</xdr:rowOff>
        </xdr:from>
        <xdr:to>
          <xdr:col>8</xdr:col>
          <xdr:colOff>503767</xdr:colOff>
          <xdr:row>2</xdr:row>
          <xdr:rowOff>4233</xdr:rowOff>
        </xdr:to>
        <xdr:sp macro="" textlink="">
          <xdr:nvSpPr>
            <xdr:cNvPr id="2508" name="Check Box 460" hidden="1">
              <a:extLst>
                <a:ext uri="{63B3BB69-23CF-44E3-9099-C40C66FF867C}">
                  <a14:compatExt spid="_x0000_s2508"/>
                </a:ext>
                <a:ext uri="{FF2B5EF4-FFF2-40B4-BE49-F238E27FC236}">
                  <a16:creationId xmlns:a16="http://schemas.microsoft.com/office/drawing/2014/main" id="{00000000-0008-0000-0500-0000CC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0</xdr:row>
          <xdr:rowOff>177800</xdr:rowOff>
        </xdr:from>
        <xdr:to>
          <xdr:col>9</xdr:col>
          <xdr:colOff>503767</xdr:colOff>
          <xdr:row>2</xdr:row>
          <xdr:rowOff>4233</xdr:rowOff>
        </xdr:to>
        <xdr:sp macro="" textlink="">
          <xdr:nvSpPr>
            <xdr:cNvPr id="2509" name="Check Box 461" hidden="1">
              <a:extLst>
                <a:ext uri="{63B3BB69-23CF-44E3-9099-C40C66FF867C}">
                  <a14:compatExt spid="_x0000_s2509"/>
                </a:ext>
                <a:ext uri="{FF2B5EF4-FFF2-40B4-BE49-F238E27FC236}">
                  <a16:creationId xmlns:a16="http://schemas.microsoft.com/office/drawing/2014/main" id="{00000000-0008-0000-0500-0000CD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0</xdr:row>
          <xdr:rowOff>177800</xdr:rowOff>
        </xdr:from>
        <xdr:to>
          <xdr:col>10</xdr:col>
          <xdr:colOff>503767</xdr:colOff>
          <xdr:row>2</xdr:row>
          <xdr:rowOff>4233</xdr:rowOff>
        </xdr:to>
        <xdr:sp macro="" textlink="">
          <xdr:nvSpPr>
            <xdr:cNvPr id="2510" name="Check Box 462" hidden="1">
              <a:extLst>
                <a:ext uri="{63B3BB69-23CF-44E3-9099-C40C66FF867C}">
                  <a14:compatExt spid="_x0000_s2510"/>
                </a:ext>
                <a:ext uri="{FF2B5EF4-FFF2-40B4-BE49-F238E27FC236}">
                  <a16:creationId xmlns:a16="http://schemas.microsoft.com/office/drawing/2014/main" id="{00000000-0008-0000-0500-0000CE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1</xdr:row>
          <xdr:rowOff>177800</xdr:rowOff>
        </xdr:from>
        <xdr:to>
          <xdr:col>1</xdr:col>
          <xdr:colOff>503767</xdr:colOff>
          <xdr:row>3</xdr:row>
          <xdr:rowOff>4233</xdr:rowOff>
        </xdr:to>
        <xdr:sp macro="" textlink="">
          <xdr:nvSpPr>
            <xdr:cNvPr id="2511" name="Check Box 463" hidden="1">
              <a:extLst>
                <a:ext uri="{63B3BB69-23CF-44E3-9099-C40C66FF867C}">
                  <a14:compatExt spid="_x0000_s2511"/>
                </a:ext>
                <a:ext uri="{FF2B5EF4-FFF2-40B4-BE49-F238E27FC236}">
                  <a16:creationId xmlns:a16="http://schemas.microsoft.com/office/drawing/2014/main" id="{00000000-0008-0000-0500-0000CF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1</xdr:row>
          <xdr:rowOff>177800</xdr:rowOff>
        </xdr:from>
        <xdr:to>
          <xdr:col>2</xdr:col>
          <xdr:colOff>503767</xdr:colOff>
          <xdr:row>3</xdr:row>
          <xdr:rowOff>4233</xdr:rowOff>
        </xdr:to>
        <xdr:sp macro="" textlink="">
          <xdr:nvSpPr>
            <xdr:cNvPr id="2512" name="Check Box 464" hidden="1">
              <a:extLst>
                <a:ext uri="{63B3BB69-23CF-44E3-9099-C40C66FF867C}">
                  <a14:compatExt spid="_x0000_s2512"/>
                </a:ext>
                <a:ext uri="{FF2B5EF4-FFF2-40B4-BE49-F238E27FC236}">
                  <a16:creationId xmlns:a16="http://schemas.microsoft.com/office/drawing/2014/main" id="{00000000-0008-0000-0500-0000D0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1</xdr:row>
          <xdr:rowOff>177800</xdr:rowOff>
        </xdr:from>
        <xdr:to>
          <xdr:col>3</xdr:col>
          <xdr:colOff>503767</xdr:colOff>
          <xdr:row>3</xdr:row>
          <xdr:rowOff>4233</xdr:rowOff>
        </xdr:to>
        <xdr:sp macro="" textlink="">
          <xdr:nvSpPr>
            <xdr:cNvPr id="2513" name="Check Box 465" hidden="1">
              <a:extLst>
                <a:ext uri="{63B3BB69-23CF-44E3-9099-C40C66FF867C}">
                  <a14:compatExt spid="_x0000_s2513"/>
                </a:ext>
                <a:ext uri="{FF2B5EF4-FFF2-40B4-BE49-F238E27FC236}">
                  <a16:creationId xmlns:a16="http://schemas.microsoft.com/office/drawing/2014/main" id="{00000000-0008-0000-0500-0000D1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1</xdr:row>
          <xdr:rowOff>177800</xdr:rowOff>
        </xdr:from>
        <xdr:to>
          <xdr:col>4</xdr:col>
          <xdr:colOff>503767</xdr:colOff>
          <xdr:row>3</xdr:row>
          <xdr:rowOff>4233</xdr:rowOff>
        </xdr:to>
        <xdr:sp macro="" textlink="">
          <xdr:nvSpPr>
            <xdr:cNvPr id="2514" name="Check Box 466" hidden="1">
              <a:extLst>
                <a:ext uri="{63B3BB69-23CF-44E3-9099-C40C66FF867C}">
                  <a14:compatExt spid="_x0000_s2514"/>
                </a:ext>
                <a:ext uri="{FF2B5EF4-FFF2-40B4-BE49-F238E27FC236}">
                  <a16:creationId xmlns:a16="http://schemas.microsoft.com/office/drawing/2014/main" id="{00000000-0008-0000-0500-0000D2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1</xdr:row>
          <xdr:rowOff>177800</xdr:rowOff>
        </xdr:from>
        <xdr:to>
          <xdr:col>5</xdr:col>
          <xdr:colOff>503767</xdr:colOff>
          <xdr:row>3</xdr:row>
          <xdr:rowOff>4233</xdr:rowOff>
        </xdr:to>
        <xdr:sp macro="" textlink="">
          <xdr:nvSpPr>
            <xdr:cNvPr id="2515" name="Check Box 467" hidden="1">
              <a:extLst>
                <a:ext uri="{63B3BB69-23CF-44E3-9099-C40C66FF867C}">
                  <a14:compatExt spid="_x0000_s2515"/>
                </a:ext>
                <a:ext uri="{FF2B5EF4-FFF2-40B4-BE49-F238E27FC236}">
                  <a16:creationId xmlns:a16="http://schemas.microsoft.com/office/drawing/2014/main" id="{00000000-0008-0000-0500-0000D3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1</xdr:row>
          <xdr:rowOff>177800</xdr:rowOff>
        </xdr:from>
        <xdr:to>
          <xdr:col>6</xdr:col>
          <xdr:colOff>503767</xdr:colOff>
          <xdr:row>3</xdr:row>
          <xdr:rowOff>4233</xdr:rowOff>
        </xdr:to>
        <xdr:sp macro="" textlink="">
          <xdr:nvSpPr>
            <xdr:cNvPr id="2516" name="Check Box 468" hidden="1">
              <a:extLst>
                <a:ext uri="{63B3BB69-23CF-44E3-9099-C40C66FF867C}">
                  <a14:compatExt spid="_x0000_s2516"/>
                </a:ext>
                <a:ext uri="{FF2B5EF4-FFF2-40B4-BE49-F238E27FC236}">
                  <a16:creationId xmlns:a16="http://schemas.microsoft.com/office/drawing/2014/main" id="{00000000-0008-0000-0500-0000D4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1</xdr:row>
          <xdr:rowOff>177800</xdr:rowOff>
        </xdr:from>
        <xdr:to>
          <xdr:col>7</xdr:col>
          <xdr:colOff>503767</xdr:colOff>
          <xdr:row>3</xdr:row>
          <xdr:rowOff>4233</xdr:rowOff>
        </xdr:to>
        <xdr:sp macro="" textlink="">
          <xdr:nvSpPr>
            <xdr:cNvPr id="2517" name="Check Box 469" hidden="1">
              <a:extLst>
                <a:ext uri="{63B3BB69-23CF-44E3-9099-C40C66FF867C}">
                  <a14:compatExt spid="_x0000_s2517"/>
                </a:ext>
                <a:ext uri="{FF2B5EF4-FFF2-40B4-BE49-F238E27FC236}">
                  <a16:creationId xmlns:a16="http://schemas.microsoft.com/office/drawing/2014/main" id="{00000000-0008-0000-0500-0000D5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1</xdr:row>
          <xdr:rowOff>177800</xdr:rowOff>
        </xdr:from>
        <xdr:to>
          <xdr:col>8</xdr:col>
          <xdr:colOff>503767</xdr:colOff>
          <xdr:row>3</xdr:row>
          <xdr:rowOff>4233</xdr:rowOff>
        </xdr:to>
        <xdr:sp macro="" textlink="">
          <xdr:nvSpPr>
            <xdr:cNvPr id="2518" name="Check Box 470" hidden="1">
              <a:extLst>
                <a:ext uri="{63B3BB69-23CF-44E3-9099-C40C66FF867C}">
                  <a14:compatExt spid="_x0000_s2518"/>
                </a:ext>
                <a:ext uri="{FF2B5EF4-FFF2-40B4-BE49-F238E27FC236}">
                  <a16:creationId xmlns:a16="http://schemas.microsoft.com/office/drawing/2014/main" id="{00000000-0008-0000-0500-0000D6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1</xdr:row>
          <xdr:rowOff>177800</xdr:rowOff>
        </xdr:from>
        <xdr:to>
          <xdr:col>9</xdr:col>
          <xdr:colOff>503767</xdr:colOff>
          <xdr:row>3</xdr:row>
          <xdr:rowOff>4233</xdr:rowOff>
        </xdr:to>
        <xdr:sp macro="" textlink="">
          <xdr:nvSpPr>
            <xdr:cNvPr id="2519" name="Check Box 471" hidden="1">
              <a:extLst>
                <a:ext uri="{63B3BB69-23CF-44E3-9099-C40C66FF867C}">
                  <a14:compatExt spid="_x0000_s2519"/>
                </a:ext>
                <a:ext uri="{FF2B5EF4-FFF2-40B4-BE49-F238E27FC236}">
                  <a16:creationId xmlns:a16="http://schemas.microsoft.com/office/drawing/2014/main" id="{00000000-0008-0000-0500-0000D7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1</xdr:row>
          <xdr:rowOff>177800</xdr:rowOff>
        </xdr:from>
        <xdr:to>
          <xdr:col>10</xdr:col>
          <xdr:colOff>503767</xdr:colOff>
          <xdr:row>3</xdr:row>
          <xdr:rowOff>4233</xdr:rowOff>
        </xdr:to>
        <xdr:sp macro="" textlink="">
          <xdr:nvSpPr>
            <xdr:cNvPr id="2520" name="Check Box 472" hidden="1">
              <a:extLst>
                <a:ext uri="{63B3BB69-23CF-44E3-9099-C40C66FF867C}">
                  <a14:compatExt spid="_x0000_s2520"/>
                </a:ext>
                <a:ext uri="{FF2B5EF4-FFF2-40B4-BE49-F238E27FC236}">
                  <a16:creationId xmlns:a16="http://schemas.microsoft.com/office/drawing/2014/main" id="{00000000-0008-0000-0500-0000D8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2</xdr:row>
          <xdr:rowOff>177800</xdr:rowOff>
        </xdr:from>
        <xdr:to>
          <xdr:col>1</xdr:col>
          <xdr:colOff>503767</xdr:colOff>
          <xdr:row>4</xdr:row>
          <xdr:rowOff>4233</xdr:rowOff>
        </xdr:to>
        <xdr:sp macro="" textlink="">
          <xdr:nvSpPr>
            <xdr:cNvPr id="2521" name="Check Box 473" hidden="1">
              <a:extLst>
                <a:ext uri="{63B3BB69-23CF-44E3-9099-C40C66FF867C}">
                  <a14:compatExt spid="_x0000_s2521"/>
                </a:ext>
                <a:ext uri="{FF2B5EF4-FFF2-40B4-BE49-F238E27FC236}">
                  <a16:creationId xmlns:a16="http://schemas.microsoft.com/office/drawing/2014/main" id="{00000000-0008-0000-0500-0000D9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2</xdr:row>
          <xdr:rowOff>177800</xdr:rowOff>
        </xdr:from>
        <xdr:to>
          <xdr:col>2</xdr:col>
          <xdr:colOff>503767</xdr:colOff>
          <xdr:row>4</xdr:row>
          <xdr:rowOff>4233</xdr:rowOff>
        </xdr:to>
        <xdr:sp macro="" textlink="">
          <xdr:nvSpPr>
            <xdr:cNvPr id="2522" name="Check Box 474" hidden="1">
              <a:extLst>
                <a:ext uri="{63B3BB69-23CF-44E3-9099-C40C66FF867C}">
                  <a14:compatExt spid="_x0000_s2522"/>
                </a:ext>
                <a:ext uri="{FF2B5EF4-FFF2-40B4-BE49-F238E27FC236}">
                  <a16:creationId xmlns:a16="http://schemas.microsoft.com/office/drawing/2014/main" id="{00000000-0008-0000-0500-0000DA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2</xdr:row>
          <xdr:rowOff>177800</xdr:rowOff>
        </xdr:from>
        <xdr:to>
          <xdr:col>3</xdr:col>
          <xdr:colOff>503767</xdr:colOff>
          <xdr:row>4</xdr:row>
          <xdr:rowOff>4233</xdr:rowOff>
        </xdr:to>
        <xdr:sp macro="" textlink="">
          <xdr:nvSpPr>
            <xdr:cNvPr id="2523" name="Check Box 475" hidden="1">
              <a:extLst>
                <a:ext uri="{63B3BB69-23CF-44E3-9099-C40C66FF867C}">
                  <a14:compatExt spid="_x0000_s2523"/>
                </a:ext>
                <a:ext uri="{FF2B5EF4-FFF2-40B4-BE49-F238E27FC236}">
                  <a16:creationId xmlns:a16="http://schemas.microsoft.com/office/drawing/2014/main" id="{00000000-0008-0000-0500-0000DB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2</xdr:row>
          <xdr:rowOff>177800</xdr:rowOff>
        </xdr:from>
        <xdr:to>
          <xdr:col>4</xdr:col>
          <xdr:colOff>503767</xdr:colOff>
          <xdr:row>4</xdr:row>
          <xdr:rowOff>4233</xdr:rowOff>
        </xdr:to>
        <xdr:sp macro="" textlink="">
          <xdr:nvSpPr>
            <xdr:cNvPr id="2524" name="Check Box 476" hidden="1">
              <a:extLst>
                <a:ext uri="{63B3BB69-23CF-44E3-9099-C40C66FF867C}">
                  <a14:compatExt spid="_x0000_s2524"/>
                </a:ext>
                <a:ext uri="{FF2B5EF4-FFF2-40B4-BE49-F238E27FC236}">
                  <a16:creationId xmlns:a16="http://schemas.microsoft.com/office/drawing/2014/main" id="{00000000-0008-0000-0500-0000DC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2</xdr:row>
          <xdr:rowOff>177800</xdr:rowOff>
        </xdr:from>
        <xdr:to>
          <xdr:col>5</xdr:col>
          <xdr:colOff>503767</xdr:colOff>
          <xdr:row>4</xdr:row>
          <xdr:rowOff>4233</xdr:rowOff>
        </xdr:to>
        <xdr:sp macro="" textlink="">
          <xdr:nvSpPr>
            <xdr:cNvPr id="2525" name="Check Box 477" hidden="1">
              <a:extLst>
                <a:ext uri="{63B3BB69-23CF-44E3-9099-C40C66FF867C}">
                  <a14:compatExt spid="_x0000_s2525"/>
                </a:ext>
                <a:ext uri="{FF2B5EF4-FFF2-40B4-BE49-F238E27FC236}">
                  <a16:creationId xmlns:a16="http://schemas.microsoft.com/office/drawing/2014/main" id="{00000000-0008-0000-0500-0000DD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2</xdr:row>
          <xdr:rowOff>177800</xdr:rowOff>
        </xdr:from>
        <xdr:to>
          <xdr:col>6</xdr:col>
          <xdr:colOff>503767</xdr:colOff>
          <xdr:row>4</xdr:row>
          <xdr:rowOff>4233</xdr:rowOff>
        </xdr:to>
        <xdr:sp macro="" textlink="">
          <xdr:nvSpPr>
            <xdr:cNvPr id="2526" name="Check Box 478" hidden="1">
              <a:extLst>
                <a:ext uri="{63B3BB69-23CF-44E3-9099-C40C66FF867C}">
                  <a14:compatExt spid="_x0000_s2526"/>
                </a:ext>
                <a:ext uri="{FF2B5EF4-FFF2-40B4-BE49-F238E27FC236}">
                  <a16:creationId xmlns:a16="http://schemas.microsoft.com/office/drawing/2014/main" id="{00000000-0008-0000-0500-0000DE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2</xdr:row>
          <xdr:rowOff>177800</xdr:rowOff>
        </xdr:from>
        <xdr:to>
          <xdr:col>7</xdr:col>
          <xdr:colOff>503767</xdr:colOff>
          <xdr:row>4</xdr:row>
          <xdr:rowOff>4233</xdr:rowOff>
        </xdr:to>
        <xdr:sp macro="" textlink="">
          <xdr:nvSpPr>
            <xdr:cNvPr id="2527" name="Check Box 479" hidden="1">
              <a:extLst>
                <a:ext uri="{63B3BB69-23CF-44E3-9099-C40C66FF867C}">
                  <a14:compatExt spid="_x0000_s2527"/>
                </a:ext>
                <a:ext uri="{FF2B5EF4-FFF2-40B4-BE49-F238E27FC236}">
                  <a16:creationId xmlns:a16="http://schemas.microsoft.com/office/drawing/2014/main" id="{00000000-0008-0000-0500-0000DF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2</xdr:row>
          <xdr:rowOff>177800</xdr:rowOff>
        </xdr:from>
        <xdr:to>
          <xdr:col>8</xdr:col>
          <xdr:colOff>503767</xdr:colOff>
          <xdr:row>4</xdr:row>
          <xdr:rowOff>4233</xdr:rowOff>
        </xdr:to>
        <xdr:sp macro="" textlink="">
          <xdr:nvSpPr>
            <xdr:cNvPr id="2528" name="Check Box 480" hidden="1">
              <a:extLst>
                <a:ext uri="{63B3BB69-23CF-44E3-9099-C40C66FF867C}">
                  <a14:compatExt spid="_x0000_s2528"/>
                </a:ext>
                <a:ext uri="{FF2B5EF4-FFF2-40B4-BE49-F238E27FC236}">
                  <a16:creationId xmlns:a16="http://schemas.microsoft.com/office/drawing/2014/main" id="{00000000-0008-0000-0500-0000E0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2</xdr:row>
          <xdr:rowOff>177800</xdr:rowOff>
        </xdr:from>
        <xdr:to>
          <xdr:col>9</xdr:col>
          <xdr:colOff>503767</xdr:colOff>
          <xdr:row>4</xdr:row>
          <xdr:rowOff>4233</xdr:rowOff>
        </xdr:to>
        <xdr:sp macro="" textlink="">
          <xdr:nvSpPr>
            <xdr:cNvPr id="2529" name="Check Box 481" hidden="1">
              <a:extLst>
                <a:ext uri="{63B3BB69-23CF-44E3-9099-C40C66FF867C}">
                  <a14:compatExt spid="_x0000_s2529"/>
                </a:ext>
                <a:ext uri="{FF2B5EF4-FFF2-40B4-BE49-F238E27FC236}">
                  <a16:creationId xmlns:a16="http://schemas.microsoft.com/office/drawing/2014/main" id="{00000000-0008-0000-0500-0000E1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2</xdr:row>
          <xdr:rowOff>177800</xdr:rowOff>
        </xdr:from>
        <xdr:to>
          <xdr:col>10</xdr:col>
          <xdr:colOff>503767</xdr:colOff>
          <xdr:row>4</xdr:row>
          <xdr:rowOff>4233</xdr:rowOff>
        </xdr:to>
        <xdr:sp macro="" textlink="">
          <xdr:nvSpPr>
            <xdr:cNvPr id="2530" name="Check Box 482" hidden="1">
              <a:extLst>
                <a:ext uri="{63B3BB69-23CF-44E3-9099-C40C66FF867C}">
                  <a14:compatExt spid="_x0000_s2530"/>
                </a:ext>
                <a:ext uri="{FF2B5EF4-FFF2-40B4-BE49-F238E27FC236}">
                  <a16:creationId xmlns:a16="http://schemas.microsoft.com/office/drawing/2014/main" id="{00000000-0008-0000-0500-0000E2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3</xdr:row>
          <xdr:rowOff>177800</xdr:rowOff>
        </xdr:from>
        <xdr:to>
          <xdr:col>1</xdr:col>
          <xdr:colOff>503767</xdr:colOff>
          <xdr:row>5</xdr:row>
          <xdr:rowOff>4233</xdr:rowOff>
        </xdr:to>
        <xdr:sp macro="" textlink="">
          <xdr:nvSpPr>
            <xdr:cNvPr id="2531" name="Check Box 483" hidden="1">
              <a:extLst>
                <a:ext uri="{63B3BB69-23CF-44E3-9099-C40C66FF867C}">
                  <a14:compatExt spid="_x0000_s2531"/>
                </a:ext>
                <a:ext uri="{FF2B5EF4-FFF2-40B4-BE49-F238E27FC236}">
                  <a16:creationId xmlns:a16="http://schemas.microsoft.com/office/drawing/2014/main" id="{00000000-0008-0000-0500-0000E3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3</xdr:row>
          <xdr:rowOff>177800</xdr:rowOff>
        </xdr:from>
        <xdr:to>
          <xdr:col>2</xdr:col>
          <xdr:colOff>503767</xdr:colOff>
          <xdr:row>5</xdr:row>
          <xdr:rowOff>4233</xdr:rowOff>
        </xdr:to>
        <xdr:sp macro="" textlink="">
          <xdr:nvSpPr>
            <xdr:cNvPr id="2532" name="Check Box 484" hidden="1">
              <a:extLst>
                <a:ext uri="{63B3BB69-23CF-44E3-9099-C40C66FF867C}">
                  <a14:compatExt spid="_x0000_s2532"/>
                </a:ext>
                <a:ext uri="{FF2B5EF4-FFF2-40B4-BE49-F238E27FC236}">
                  <a16:creationId xmlns:a16="http://schemas.microsoft.com/office/drawing/2014/main" id="{00000000-0008-0000-0500-0000E4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3</xdr:row>
          <xdr:rowOff>177800</xdr:rowOff>
        </xdr:from>
        <xdr:to>
          <xdr:col>3</xdr:col>
          <xdr:colOff>503767</xdr:colOff>
          <xdr:row>5</xdr:row>
          <xdr:rowOff>4233</xdr:rowOff>
        </xdr:to>
        <xdr:sp macro="" textlink="">
          <xdr:nvSpPr>
            <xdr:cNvPr id="2533" name="Check Box 485" hidden="1">
              <a:extLst>
                <a:ext uri="{63B3BB69-23CF-44E3-9099-C40C66FF867C}">
                  <a14:compatExt spid="_x0000_s2533"/>
                </a:ext>
                <a:ext uri="{FF2B5EF4-FFF2-40B4-BE49-F238E27FC236}">
                  <a16:creationId xmlns:a16="http://schemas.microsoft.com/office/drawing/2014/main" id="{00000000-0008-0000-0500-0000E5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3</xdr:row>
          <xdr:rowOff>177800</xdr:rowOff>
        </xdr:from>
        <xdr:to>
          <xdr:col>4</xdr:col>
          <xdr:colOff>503767</xdr:colOff>
          <xdr:row>5</xdr:row>
          <xdr:rowOff>4233</xdr:rowOff>
        </xdr:to>
        <xdr:sp macro="" textlink="">
          <xdr:nvSpPr>
            <xdr:cNvPr id="2534" name="Check Box 486" hidden="1">
              <a:extLst>
                <a:ext uri="{63B3BB69-23CF-44E3-9099-C40C66FF867C}">
                  <a14:compatExt spid="_x0000_s2534"/>
                </a:ext>
                <a:ext uri="{FF2B5EF4-FFF2-40B4-BE49-F238E27FC236}">
                  <a16:creationId xmlns:a16="http://schemas.microsoft.com/office/drawing/2014/main" id="{00000000-0008-0000-0500-0000E6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3</xdr:row>
          <xdr:rowOff>177800</xdr:rowOff>
        </xdr:from>
        <xdr:to>
          <xdr:col>5</xdr:col>
          <xdr:colOff>503767</xdr:colOff>
          <xdr:row>5</xdr:row>
          <xdr:rowOff>4233</xdr:rowOff>
        </xdr:to>
        <xdr:sp macro="" textlink="">
          <xdr:nvSpPr>
            <xdr:cNvPr id="2535" name="Check Box 487" hidden="1">
              <a:extLst>
                <a:ext uri="{63B3BB69-23CF-44E3-9099-C40C66FF867C}">
                  <a14:compatExt spid="_x0000_s2535"/>
                </a:ext>
                <a:ext uri="{FF2B5EF4-FFF2-40B4-BE49-F238E27FC236}">
                  <a16:creationId xmlns:a16="http://schemas.microsoft.com/office/drawing/2014/main" id="{00000000-0008-0000-0500-0000E7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3</xdr:row>
          <xdr:rowOff>177800</xdr:rowOff>
        </xdr:from>
        <xdr:to>
          <xdr:col>6</xdr:col>
          <xdr:colOff>503767</xdr:colOff>
          <xdr:row>5</xdr:row>
          <xdr:rowOff>4233</xdr:rowOff>
        </xdr:to>
        <xdr:sp macro="" textlink="">
          <xdr:nvSpPr>
            <xdr:cNvPr id="2536" name="Check Box 488" hidden="1">
              <a:extLst>
                <a:ext uri="{63B3BB69-23CF-44E3-9099-C40C66FF867C}">
                  <a14:compatExt spid="_x0000_s2536"/>
                </a:ext>
                <a:ext uri="{FF2B5EF4-FFF2-40B4-BE49-F238E27FC236}">
                  <a16:creationId xmlns:a16="http://schemas.microsoft.com/office/drawing/2014/main" id="{00000000-0008-0000-0500-0000E8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3</xdr:row>
          <xdr:rowOff>177800</xdr:rowOff>
        </xdr:from>
        <xdr:to>
          <xdr:col>7</xdr:col>
          <xdr:colOff>503767</xdr:colOff>
          <xdr:row>5</xdr:row>
          <xdr:rowOff>4233</xdr:rowOff>
        </xdr:to>
        <xdr:sp macro="" textlink="">
          <xdr:nvSpPr>
            <xdr:cNvPr id="2537" name="Check Box 489" hidden="1">
              <a:extLst>
                <a:ext uri="{63B3BB69-23CF-44E3-9099-C40C66FF867C}">
                  <a14:compatExt spid="_x0000_s2537"/>
                </a:ext>
                <a:ext uri="{FF2B5EF4-FFF2-40B4-BE49-F238E27FC236}">
                  <a16:creationId xmlns:a16="http://schemas.microsoft.com/office/drawing/2014/main" id="{00000000-0008-0000-0500-0000E9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3</xdr:row>
          <xdr:rowOff>177800</xdr:rowOff>
        </xdr:from>
        <xdr:to>
          <xdr:col>8</xdr:col>
          <xdr:colOff>503767</xdr:colOff>
          <xdr:row>5</xdr:row>
          <xdr:rowOff>4233</xdr:rowOff>
        </xdr:to>
        <xdr:sp macro="" textlink="">
          <xdr:nvSpPr>
            <xdr:cNvPr id="2538" name="Check Box 490" hidden="1">
              <a:extLst>
                <a:ext uri="{63B3BB69-23CF-44E3-9099-C40C66FF867C}">
                  <a14:compatExt spid="_x0000_s2538"/>
                </a:ext>
                <a:ext uri="{FF2B5EF4-FFF2-40B4-BE49-F238E27FC236}">
                  <a16:creationId xmlns:a16="http://schemas.microsoft.com/office/drawing/2014/main" id="{00000000-0008-0000-0500-0000EA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3</xdr:row>
          <xdr:rowOff>177800</xdr:rowOff>
        </xdr:from>
        <xdr:to>
          <xdr:col>9</xdr:col>
          <xdr:colOff>503767</xdr:colOff>
          <xdr:row>5</xdr:row>
          <xdr:rowOff>4233</xdr:rowOff>
        </xdr:to>
        <xdr:sp macro="" textlink="">
          <xdr:nvSpPr>
            <xdr:cNvPr id="2539" name="Check Box 491" hidden="1">
              <a:extLst>
                <a:ext uri="{63B3BB69-23CF-44E3-9099-C40C66FF867C}">
                  <a14:compatExt spid="_x0000_s2539"/>
                </a:ext>
                <a:ext uri="{FF2B5EF4-FFF2-40B4-BE49-F238E27FC236}">
                  <a16:creationId xmlns:a16="http://schemas.microsoft.com/office/drawing/2014/main" id="{00000000-0008-0000-0500-0000EB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3</xdr:row>
          <xdr:rowOff>177800</xdr:rowOff>
        </xdr:from>
        <xdr:to>
          <xdr:col>10</xdr:col>
          <xdr:colOff>503767</xdr:colOff>
          <xdr:row>5</xdr:row>
          <xdr:rowOff>4233</xdr:rowOff>
        </xdr:to>
        <xdr:sp macro="" textlink="">
          <xdr:nvSpPr>
            <xdr:cNvPr id="2540" name="Check Box 492" hidden="1">
              <a:extLst>
                <a:ext uri="{63B3BB69-23CF-44E3-9099-C40C66FF867C}">
                  <a14:compatExt spid="_x0000_s2540"/>
                </a:ext>
                <a:ext uri="{FF2B5EF4-FFF2-40B4-BE49-F238E27FC236}">
                  <a16:creationId xmlns:a16="http://schemas.microsoft.com/office/drawing/2014/main" id="{00000000-0008-0000-0500-0000EC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4</xdr:row>
          <xdr:rowOff>177800</xdr:rowOff>
        </xdr:from>
        <xdr:to>
          <xdr:col>1</xdr:col>
          <xdr:colOff>503767</xdr:colOff>
          <xdr:row>6</xdr:row>
          <xdr:rowOff>4233</xdr:rowOff>
        </xdr:to>
        <xdr:sp macro="" textlink="">
          <xdr:nvSpPr>
            <xdr:cNvPr id="2541" name="Check Box 493" hidden="1">
              <a:extLst>
                <a:ext uri="{63B3BB69-23CF-44E3-9099-C40C66FF867C}">
                  <a14:compatExt spid="_x0000_s2541"/>
                </a:ext>
                <a:ext uri="{FF2B5EF4-FFF2-40B4-BE49-F238E27FC236}">
                  <a16:creationId xmlns:a16="http://schemas.microsoft.com/office/drawing/2014/main" id="{00000000-0008-0000-0500-0000ED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4</xdr:row>
          <xdr:rowOff>177800</xdr:rowOff>
        </xdr:from>
        <xdr:to>
          <xdr:col>2</xdr:col>
          <xdr:colOff>503767</xdr:colOff>
          <xdr:row>6</xdr:row>
          <xdr:rowOff>4233</xdr:rowOff>
        </xdr:to>
        <xdr:sp macro="" textlink="">
          <xdr:nvSpPr>
            <xdr:cNvPr id="2542" name="Check Box 494" hidden="1">
              <a:extLst>
                <a:ext uri="{63B3BB69-23CF-44E3-9099-C40C66FF867C}">
                  <a14:compatExt spid="_x0000_s2542"/>
                </a:ext>
                <a:ext uri="{FF2B5EF4-FFF2-40B4-BE49-F238E27FC236}">
                  <a16:creationId xmlns:a16="http://schemas.microsoft.com/office/drawing/2014/main" id="{00000000-0008-0000-0500-0000EE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4</xdr:row>
          <xdr:rowOff>177800</xdr:rowOff>
        </xdr:from>
        <xdr:to>
          <xdr:col>3</xdr:col>
          <xdr:colOff>503767</xdr:colOff>
          <xdr:row>6</xdr:row>
          <xdr:rowOff>4233</xdr:rowOff>
        </xdr:to>
        <xdr:sp macro="" textlink="">
          <xdr:nvSpPr>
            <xdr:cNvPr id="2543" name="Check Box 495" hidden="1">
              <a:extLst>
                <a:ext uri="{63B3BB69-23CF-44E3-9099-C40C66FF867C}">
                  <a14:compatExt spid="_x0000_s2543"/>
                </a:ext>
                <a:ext uri="{FF2B5EF4-FFF2-40B4-BE49-F238E27FC236}">
                  <a16:creationId xmlns:a16="http://schemas.microsoft.com/office/drawing/2014/main" id="{00000000-0008-0000-0500-0000EF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4</xdr:row>
          <xdr:rowOff>177800</xdr:rowOff>
        </xdr:from>
        <xdr:to>
          <xdr:col>4</xdr:col>
          <xdr:colOff>503767</xdr:colOff>
          <xdr:row>6</xdr:row>
          <xdr:rowOff>4233</xdr:rowOff>
        </xdr:to>
        <xdr:sp macro="" textlink="">
          <xdr:nvSpPr>
            <xdr:cNvPr id="2544" name="Check Box 496" hidden="1">
              <a:extLst>
                <a:ext uri="{63B3BB69-23CF-44E3-9099-C40C66FF867C}">
                  <a14:compatExt spid="_x0000_s2544"/>
                </a:ext>
                <a:ext uri="{FF2B5EF4-FFF2-40B4-BE49-F238E27FC236}">
                  <a16:creationId xmlns:a16="http://schemas.microsoft.com/office/drawing/2014/main" id="{00000000-0008-0000-0500-0000F0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4</xdr:row>
          <xdr:rowOff>177800</xdr:rowOff>
        </xdr:from>
        <xdr:to>
          <xdr:col>5</xdr:col>
          <xdr:colOff>503767</xdr:colOff>
          <xdr:row>6</xdr:row>
          <xdr:rowOff>4233</xdr:rowOff>
        </xdr:to>
        <xdr:sp macro="" textlink="">
          <xdr:nvSpPr>
            <xdr:cNvPr id="2545" name="Check Box 497" hidden="1">
              <a:extLst>
                <a:ext uri="{63B3BB69-23CF-44E3-9099-C40C66FF867C}">
                  <a14:compatExt spid="_x0000_s2545"/>
                </a:ext>
                <a:ext uri="{FF2B5EF4-FFF2-40B4-BE49-F238E27FC236}">
                  <a16:creationId xmlns:a16="http://schemas.microsoft.com/office/drawing/2014/main" id="{00000000-0008-0000-0500-0000F1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4</xdr:row>
          <xdr:rowOff>177800</xdr:rowOff>
        </xdr:from>
        <xdr:to>
          <xdr:col>6</xdr:col>
          <xdr:colOff>503767</xdr:colOff>
          <xdr:row>6</xdr:row>
          <xdr:rowOff>4233</xdr:rowOff>
        </xdr:to>
        <xdr:sp macro="" textlink="">
          <xdr:nvSpPr>
            <xdr:cNvPr id="2546" name="Check Box 498" hidden="1">
              <a:extLst>
                <a:ext uri="{63B3BB69-23CF-44E3-9099-C40C66FF867C}">
                  <a14:compatExt spid="_x0000_s2546"/>
                </a:ext>
                <a:ext uri="{FF2B5EF4-FFF2-40B4-BE49-F238E27FC236}">
                  <a16:creationId xmlns:a16="http://schemas.microsoft.com/office/drawing/2014/main" id="{00000000-0008-0000-0500-0000F2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4</xdr:row>
          <xdr:rowOff>177800</xdr:rowOff>
        </xdr:from>
        <xdr:to>
          <xdr:col>7</xdr:col>
          <xdr:colOff>503767</xdr:colOff>
          <xdr:row>6</xdr:row>
          <xdr:rowOff>4233</xdr:rowOff>
        </xdr:to>
        <xdr:sp macro="" textlink="">
          <xdr:nvSpPr>
            <xdr:cNvPr id="2547" name="Check Box 499" hidden="1">
              <a:extLst>
                <a:ext uri="{63B3BB69-23CF-44E3-9099-C40C66FF867C}">
                  <a14:compatExt spid="_x0000_s2547"/>
                </a:ext>
                <a:ext uri="{FF2B5EF4-FFF2-40B4-BE49-F238E27FC236}">
                  <a16:creationId xmlns:a16="http://schemas.microsoft.com/office/drawing/2014/main" id="{00000000-0008-0000-0500-0000F3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4</xdr:row>
          <xdr:rowOff>177800</xdr:rowOff>
        </xdr:from>
        <xdr:to>
          <xdr:col>8</xdr:col>
          <xdr:colOff>503767</xdr:colOff>
          <xdr:row>6</xdr:row>
          <xdr:rowOff>4233</xdr:rowOff>
        </xdr:to>
        <xdr:sp macro="" textlink="">
          <xdr:nvSpPr>
            <xdr:cNvPr id="2548" name="Check Box 500" hidden="1">
              <a:extLst>
                <a:ext uri="{63B3BB69-23CF-44E3-9099-C40C66FF867C}">
                  <a14:compatExt spid="_x0000_s2548"/>
                </a:ext>
                <a:ext uri="{FF2B5EF4-FFF2-40B4-BE49-F238E27FC236}">
                  <a16:creationId xmlns:a16="http://schemas.microsoft.com/office/drawing/2014/main" id="{00000000-0008-0000-0500-0000F4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4</xdr:row>
          <xdr:rowOff>177800</xdr:rowOff>
        </xdr:from>
        <xdr:to>
          <xdr:col>9</xdr:col>
          <xdr:colOff>503767</xdr:colOff>
          <xdr:row>6</xdr:row>
          <xdr:rowOff>4233</xdr:rowOff>
        </xdr:to>
        <xdr:sp macro="" textlink="">
          <xdr:nvSpPr>
            <xdr:cNvPr id="2549" name="Check Box 501" hidden="1">
              <a:extLst>
                <a:ext uri="{63B3BB69-23CF-44E3-9099-C40C66FF867C}">
                  <a14:compatExt spid="_x0000_s2549"/>
                </a:ext>
                <a:ext uri="{FF2B5EF4-FFF2-40B4-BE49-F238E27FC236}">
                  <a16:creationId xmlns:a16="http://schemas.microsoft.com/office/drawing/2014/main" id="{00000000-0008-0000-0500-0000F5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4</xdr:row>
          <xdr:rowOff>177800</xdr:rowOff>
        </xdr:from>
        <xdr:to>
          <xdr:col>10</xdr:col>
          <xdr:colOff>503767</xdr:colOff>
          <xdr:row>6</xdr:row>
          <xdr:rowOff>4233</xdr:rowOff>
        </xdr:to>
        <xdr:sp macro="" textlink="">
          <xdr:nvSpPr>
            <xdr:cNvPr id="2550" name="Check Box 502" hidden="1">
              <a:extLst>
                <a:ext uri="{63B3BB69-23CF-44E3-9099-C40C66FF867C}">
                  <a14:compatExt spid="_x0000_s2550"/>
                </a:ext>
                <a:ext uri="{FF2B5EF4-FFF2-40B4-BE49-F238E27FC236}">
                  <a16:creationId xmlns:a16="http://schemas.microsoft.com/office/drawing/2014/main" id="{00000000-0008-0000-0500-0000F6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5</xdr:row>
          <xdr:rowOff>177800</xdr:rowOff>
        </xdr:from>
        <xdr:to>
          <xdr:col>1</xdr:col>
          <xdr:colOff>503767</xdr:colOff>
          <xdr:row>7</xdr:row>
          <xdr:rowOff>4233</xdr:rowOff>
        </xdr:to>
        <xdr:sp macro="" textlink="">
          <xdr:nvSpPr>
            <xdr:cNvPr id="2551" name="Check Box 503" hidden="1">
              <a:extLst>
                <a:ext uri="{63B3BB69-23CF-44E3-9099-C40C66FF867C}">
                  <a14:compatExt spid="_x0000_s2551"/>
                </a:ext>
                <a:ext uri="{FF2B5EF4-FFF2-40B4-BE49-F238E27FC236}">
                  <a16:creationId xmlns:a16="http://schemas.microsoft.com/office/drawing/2014/main" id="{00000000-0008-0000-0500-0000F7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5</xdr:row>
          <xdr:rowOff>177800</xdr:rowOff>
        </xdr:from>
        <xdr:to>
          <xdr:col>2</xdr:col>
          <xdr:colOff>503767</xdr:colOff>
          <xdr:row>7</xdr:row>
          <xdr:rowOff>4233</xdr:rowOff>
        </xdr:to>
        <xdr:sp macro="" textlink="">
          <xdr:nvSpPr>
            <xdr:cNvPr id="2552" name="Check Box 504" hidden="1">
              <a:extLst>
                <a:ext uri="{63B3BB69-23CF-44E3-9099-C40C66FF867C}">
                  <a14:compatExt spid="_x0000_s2552"/>
                </a:ext>
                <a:ext uri="{FF2B5EF4-FFF2-40B4-BE49-F238E27FC236}">
                  <a16:creationId xmlns:a16="http://schemas.microsoft.com/office/drawing/2014/main" id="{00000000-0008-0000-0500-0000F8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5</xdr:row>
          <xdr:rowOff>177800</xdr:rowOff>
        </xdr:from>
        <xdr:to>
          <xdr:col>3</xdr:col>
          <xdr:colOff>503767</xdr:colOff>
          <xdr:row>7</xdr:row>
          <xdr:rowOff>4233</xdr:rowOff>
        </xdr:to>
        <xdr:sp macro="" textlink="">
          <xdr:nvSpPr>
            <xdr:cNvPr id="2553" name="Check Box 505" hidden="1">
              <a:extLst>
                <a:ext uri="{63B3BB69-23CF-44E3-9099-C40C66FF867C}">
                  <a14:compatExt spid="_x0000_s2553"/>
                </a:ext>
                <a:ext uri="{FF2B5EF4-FFF2-40B4-BE49-F238E27FC236}">
                  <a16:creationId xmlns:a16="http://schemas.microsoft.com/office/drawing/2014/main" id="{00000000-0008-0000-0500-0000F9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5</xdr:row>
          <xdr:rowOff>177800</xdr:rowOff>
        </xdr:from>
        <xdr:to>
          <xdr:col>4</xdr:col>
          <xdr:colOff>503767</xdr:colOff>
          <xdr:row>7</xdr:row>
          <xdr:rowOff>4233</xdr:rowOff>
        </xdr:to>
        <xdr:sp macro="" textlink="">
          <xdr:nvSpPr>
            <xdr:cNvPr id="2554" name="Check Box 506" hidden="1">
              <a:extLst>
                <a:ext uri="{63B3BB69-23CF-44E3-9099-C40C66FF867C}">
                  <a14:compatExt spid="_x0000_s2554"/>
                </a:ext>
                <a:ext uri="{FF2B5EF4-FFF2-40B4-BE49-F238E27FC236}">
                  <a16:creationId xmlns:a16="http://schemas.microsoft.com/office/drawing/2014/main" id="{00000000-0008-0000-0500-0000FA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5</xdr:row>
          <xdr:rowOff>177800</xdr:rowOff>
        </xdr:from>
        <xdr:to>
          <xdr:col>5</xdr:col>
          <xdr:colOff>503767</xdr:colOff>
          <xdr:row>7</xdr:row>
          <xdr:rowOff>4233</xdr:rowOff>
        </xdr:to>
        <xdr:sp macro="" textlink="">
          <xdr:nvSpPr>
            <xdr:cNvPr id="2555" name="Check Box 507" hidden="1">
              <a:extLst>
                <a:ext uri="{63B3BB69-23CF-44E3-9099-C40C66FF867C}">
                  <a14:compatExt spid="_x0000_s2555"/>
                </a:ext>
                <a:ext uri="{FF2B5EF4-FFF2-40B4-BE49-F238E27FC236}">
                  <a16:creationId xmlns:a16="http://schemas.microsoft.com/office/drawing/2014/main" id="{00000000-0008-0000-0500-0000FB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5</xdr:row>
          <xdr:rowOff>177800</xdr:rowOff>
        </xdr:from>
        <xdr:to>
          <xdr:col>6</xdr:col>
          <xdr:colOff>503767</xdr:colOff>
          <xdr:row>7</xdr:row>
          <xdr:rowOff>4233</xdr:rowOff>
        </xdr:to>
        <xdr:sp macro="" textlink="">
          <xdr:nvSpPr>
            <xdr:cNvPr id="2556" name="Check Box 508" hidden="1">
              <a:extLst>
                <a:ext uri="{63B3BB69-23CF-44E3-9099-C40C66FF867C}">
                  <a14:compatExt spid="_x0000_s2556"/>
                </a:ext>
                <a:ext uri="{FF2B5EF4-FFF2-40B4-BE49-F238E27FC236}">
                  <a16:creationId xmlns:a16="http://schemas.microsoft.com/office/drawing/2014/main" id="{00000000-0008-0000-0500-0000FC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5</xdr:row>
          <xdr:rowOff>177800</xdr:rowOff>
        </xdr:from>
        <xdr:to>
          <xdr:col>7</xdr:col>
          <xdr:colOff>503767</xdr:colOff>
          <xdr:row>7</xdr:row>
          <xdr:rowOff>4233</xdr:rowOff>
        </xdr:to>
        <xdr:sp macro="" textlink="">
          <xdr:nvSpPr>
            <xdr:cNvPr id="2557" name="Check Box 509" hidden="1">
              <a:extLst>
                <a:ext uri="{63B3BB69-23CF-44E3-9099-C40C66FF867C}">
                  <a14:compatExt spid="_x0000_s2557"/>
                </a:ext>
                <a:ext uri="{FF2B5EF4-FFF2-40B4-BE49-F238E27FC236}">
                  <a16:creationId xmlns:a16="http://schemas.microsoft.com/office/drawing/2014/main" id="{00000000-0008-0000-0500-0000FD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5</xdr:row>
          <xdr:rowOff>177800</xdr:rowOff>
        </xdr:from>
        <xdr:to>
          <xdr:col>8</xdr:col>
          <xdr:colOff>503767</xdr:colOff>
          <xdr:row>7</xdr:row>
          <xdr:rowOff>4233</xdr:rowOff>
        </xdr:to>
        <xdr:sp macro="" textlink="">
          <xdr:nvSpPr>
            <xdr:cNvPr id="2558" name="Check Box 510" hidden="1">
              <a:extLst>
                <a:ext uri="{63B3BB69-23CF-44E3-9099-C40C66FF867C}">
                  <a14:compatExt spid="_x0000_s2558"/>
                </a:ext>
                <a:ext uri="{FF2B5EF4-FFF2-40B4-BE49-F238E27FC236}">
                  <a16:creationId xmlns:a16="http://schemas.microsoft.com/office/drawing/2014/main" id="{00000000-0008-0000-0500-0000FE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5</xdr:row>
          <xdr:rowOff>177800</xdr:rowOff>
        </xdr:from>
        <xdr:to>
          <xdr:col>9</xdr:col>
          <xdr:colOff>503767</xdr:colOff>
          <xdr:row>7</xdr:row>
          <xdr:rowOff>4233</xdr:rowOff>
        </xdr:to>
        <xdr:sp macro="" textlink="">
          <xdr:nvSpPr>
            <xdr:cNvPr id="2559" name="Check Box 511" hidden="1">
              <a:extLst>
                <a:ext uri="{63B3BB69-23CF-44E3-9099-C40C66FF867C}">
                  <a14:compatExt spid="_x0000_s2559"/>
                </a:ext>
                <a:ext uri="{FF2B5EF4-FFF2-40B4-BE49-F238E27FC236}">
                  <a16:creationId xmlns:a16="http://schemas.microsoft.com/office/drawing/2014/main" id="{00000000-0008-0000-0500-0000FF09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5</xdr:row>
          <xdr:rowOff>177800</xdr:rowOff>
        </xdr:from>
        <xdr:to>
          <xdr:col>10</xdr:col>
          <xdr:colOff>503767</xdr:colOff>
          <xdr:row>7</xdr:row>
          <xdr:rowOff>4233</xdr:rowOff>
        </xdr:to>
        <xdr:sp macro="" textlink="">
          <xdr:nvSpPr>
            <xdr:cNvPr id="2560" name="Check Box 512" hidden="1">
              <a:extLst>
                <a:ext uri="{63B3BB69-23CF-44E3-9099-C40C66FF867C}">
                  <a14:compatExt spid="_x0000_s2560"/>
                </a:ext>
                <a:ext uri="{FF2B5EF4-FFF2-40B4-BE49-F238E27FC236}">
                  <a16:creationId xmlns:a16="http://schemas.microsoft.com/office/drawing/2014/main" id="{00000000-0008-0000-0500-000000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6</xdr:row>
          <xdr:rowOff>177800</xdr:rowOff>
        </xdr:from>
        <xdr:to>
          <xdr:col>1</xdr:col>
          <xdr:colOff>503767</xdr:colOff>
          <xdr:row>8</xdr:row>
          <xdr:rowOff>4233</xdr:rowOff>
        </xdr:to>
        <xdr:sp macro="" textlink="">
          <xdr:nvSpPr>
            <xdr:cNvPr id="2561" name="Check Box 513" hidden="1">
              <a:extLst>
                <a:ext uri="{63B3BB69-23CF-44E3-9099-C40C66FF867C}">
                  <a14:compatExt spid="_x0000_s2561"/>
                </a:ext>
                <a:ext uri="{FF2B5EF4-FFF2-40B4-BE49-F238E27FC236}">
                  <a16:creationId xmlns:a16="http://schemas.microsoft.com/office/drawing/2014/main" id="{00000000-0008-0000-0500-000001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6</xdr:row>
          <xdr:rowOff>177800</xdr:rowOff>
        </xdr:from>
        <xdr:to>
          <xdr:col>2</xdr:col>
          <xdr:colOff>503767</xdr:colOff>
          <xdr:row>8</xdr:row>
          <xdr:rowOff>4233</xdr:rowOff>
        </xdr:to>
        <xdr:sp macro="" textlink="">
          <xdr:nvSpPr>
            <xdr:cNvPr id="2562" name="Check Box 514" hidden="1">
              <a:extLst>
                <a:ext uri="{63B3BB69-23CF-44E3-9099-C40C66FF867C}">
                  <a14:compatExt spid="_x0000_s2562"/>
                </a:ext>
                <a:ext uri="{FF2B5EF4-FFF2-40B4-BE49-F238E27FC236}">
                  <a16:creationId xmlns:a16="http://schemas.microsoft.com/office/drawing/2014/main" id="{00000000-0008-0000-0500-000002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6</xdr:row>
          <xdr:rowOff>177800</xdr:rowOff>
        </xdr:from>
        <xdr:to>
          <xdr:col>3</xdr:col>
          <xdr:colOff>503767</xdr:colOff>
          <xdr:row>8</xdr:row>
          <xdr:rowOff>4233</xdr:rowOff>
        </xdr:to>
        <xdr:sp macro="" textlink="">
          <xdr:nvSpPr>
            <xdr:cNvPr id="2563" name="Check Box 515" hidden="1">
              <a:extLst>
                <a:ext uri="{63B3BB69-23CF-44E3-9099-C40C66FF867C}">
                  <a14:compatExt spid="_x0000_s2563"/>
                </a:ext>
                <a:ext uri="{FF2B5EF4-FFF2-40B4-BE49-F238E27FC236}">
                  <a16:creationId xmlns:a16="http://schemas.microsoft.com/office/drawing/2014/main" id="{00000000-0008-0000-0500-000003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6</xdr:row>
          <xdr:rowOff>177800</xdr:rowOff>
        </xdr:from>
        <xdr:to>
          <xdr:col>4</xdr:col>
          <xdr:colOff>503767</xdr:colOff>
          <xdr:row>8</xdr:row>
          <xdr:rowOff>4233</xdr:rowOff>
        </xdr:to>
        <xdr:sp macro="" textlink="">
          <xdr:nvSpPr>
            <xdr:cNvPr id="2564" name="Check Box 516" hidden="1">
              <a:extLst>
                <a:ext uri="{63B3BB69-23CF-44E3-9099-C40C66FF867C}">
                  <a14:compatExt spid="_x0000_s2564"/>
                </a:ext>
                <a:ext uri="{FF2B5EF4-FFF2-40B4-BE49-F238E27FC236}">
                  <a16:creationId xmlns:a16="http://schemas.microsoft.com/office/drawing/2014/main" id="{00000000-0008-0000-0500-000004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313267</xdr:colOff>
          <xdr:row>6</xdr:row>
          <xdr:rowOff>177800</xdr:rowOff>
        </xdr:from>
        <xdr:to>
          <xdr:col>5</xdr:col>
          <xdr:colOff>503767</xdr:colOff>
          <xdr:row>8</xdr:row>
          <xdr:rowOff>4233</xdr:rowOff>
        </xdr:to>
        <xdr:sp macro="" textlink="">
          <xdr:nvSpPr>
            <xdr:cNvPr id="2565" name="Check Box 517" hidden="1">
              <a:extLst>
                <a:ext uri="{63B3BB69-23CF-44E3-9099-C40C66FF867C}">
                  <a14:compatExt spid="_x0000_s2565"/>
                </a:ext>
                <a:ext uri="{FF2B5EF4-FFF2-40B4-BE49-F238E27FC236}">
                  <a16:creationId xmlns:a16="http://schemas.microsoft.com/office/drawing/2014/main" id="{00000000-0008-0000-0500-000005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6</xdr:row>
          <xdr:rowOff>177800</xdr:rowOff>
        </xdr:from>
        <xdr:to>
          <xdr:col>6</xdr:col>
          <xdr:colOff>503767</xdr:colOff>
          <xdr:row>8</xdr:row>
          <xdr:rowOff>4233</xdr:rowOff>
        </xdr:to>
        <xdr:sp macro="" textlink="">
          <xdr:nvSpPr>
            <xdr:cNvPr id="2566" name="Check Box 518" hidden="1">
              <a:extLst>
                <a:ext uri="{63B3BB69-23CF-44E3-9099-C40C66FF867C}">
                  <a14:compatExt spid="_x0000_s2566"/>
                </a:ext>
                <a:ext uri="{FF2B5EF4-FFF2-40B4-BE49-F238E27FC236}">
                  <a16:creationId xmlns:a16="http://schemas.microsoft.com/office/drawing/2014/main" id="{00000000-0008-0000-0500-000006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6</xdr:row>
          <xdr:rowOff>177800</xdr:rowOff>
        </xdr:from>
        <xdr:to>
          <xdr:col>7</xdr:col>
          <xdr:colOff>503767</xdr:colOff>
          <xdr:row>8</xdr:row>
          <xdr:rowOff>4233</xdr:rowOff>
        </xdr:to>
        <xdr:sp macro="" textlink="">
          <xdr:nvSpPr>
            <xdr:cNvPr id="2567" name="Check Box 519" hidden="1">
              <a:extLst>
                <a:ext uri="{63B3BB69-23CF-44E3-9099-C40C66FF867C}">
                  <a14:compatExt spid="_x0000_s2567"/>
                </a:ext>
                <a:ext uri="{FF2B5EF4-FFF2-40B4-BE49-F238E27FC236}">
                  <a16:creationId xmlns:a16="http://schemas.microsoft.com/office/drawing/2014/main" id="{00000000-0008-0000-0500-000007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6</xdr:row>
          <xdr:rowOff>177800</xdr:rowOff>
        </xdr:from>
        <xdr:to>
          <xdr:col>8</xdr:col>
          <xdr:colOff>503767</xdr:colOff>
          <xdr:row>8</xdr:row>
          <xdr:rowOff>4233</xdr:rowOff>
        </xdr:to>
        <xdr:sp macro="" textlink="">
          <xdr:nvSpPr>
            <xdr:cNvPr id="2568" name="Check Box 520" hidden="1">
              <a:extLst>
                <a:ext uri="{63B3BB69-23CF-44E3-9099-C40C66FF867C}">
                  <a14:compatExt spid="_x0000_s2568"/>
                </a:ext>
                <a:ext uri="{FF2B5EF4-FFF2-40B4-BE49-F238E27FC236}">
                  <a16:creationId xmlns:a16="http://schemas.microsoft.com/office/drawing/2014/main" id="{00000000-0008-0000-0500-000008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6</xdr:row>
          <xdr:rowOff>177800</xdr:rowOff>
        </xdr:from>
        <xdr:to>
          <xdr:col>9</xdr:col>
          <xdr:colOff>503767</xdr:colOff>
          <xdr:row>8</xdr:row>
          <xdr:rowOff>4233</xdr:rowOff>
        </xdr:to>
        <xdr:sp macro="" textlink="">
          <xdr:nvSpPr>
            <xdr:cNvPr id="2569" name="Check Box 521" hidden="1">
              <a:extLst>
                <a:ext uri="{63B3BB69-23CF-44E3-9099-C40C66FF867C}">
                  <a14:compatExt spid="_x0000_s2569"/>
                </a:ext>
                <a:ext uri="{FF2B5EF4-FFF2-40B4-BE49-F238E27FC236}">
                  <a16:creationId xmlns:a16="http://schemas.microsoft.com/office/drawing/2014/main" id="{00000000-0008-0000-0500-000009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6</xdr:row>
          <xdr:rowOff>177800</xdr:rowOff>
        </xdr:from>
        <xdr:to>
          <xdr:col>10</xdr:col>
          <xdr:colOff>503767</xdr:colOff>
          <xdr:row>8</xdr:row>
          <xdr:rowOff>4233</xdr:rowOff>
        </xdr:to>
        <xdr:sp macro="" textlink="">
          <xdr:nvSpPr>
            <xdr:cNvPr id="2570" name="Check Box 522" hidden="1">
              <a:extLst>
                <a:ext uri="{63B3BB69-23CF-44E3-9099-C40C66FF867C}">
                  <a14:compatExt spid="_x0000_s2570"/>
                </a:ext>
                <a:ext uri="{FF2B5EF4-FFF2-40B4-BE49-F238E27FC236}">
                  <a16:creationId xmlns:a16="http://schemas.microsoft.com/office/drawing/2014/main" id="{00000000-0008-0000-0500-00000A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0</xdr:row>
          <xdr:rowOff>177800</xdr:rowOff>
        </xdr:from>
        <xdr:to>
          <xdr:col>11</xdr:col>
          <xdr:colOff>520700</xdr:colOff>
          <xdr:row>2</xdr:row>
          <xdr:rowOff>4233</xdr:rowOff>
        </xdr:to>
        <xdr:sp macro="" textlink="">
          <xdr:nvSpPr>
            <xdr:cNvPr id="2571" name="Check Box 523" hidden="1">
              <a:extLst>
                <a:ext uri="{63B3BB69-23CF-44E3-9099-C40C66FF867C}">
                  <a14:compatExt spid="_x0000_s2571"/>
                </a:ext>
                <a:ext uri="{FF2B5EF4-FFF2-40B4-BE49-F238E27FC236}">
                  <a16:creationId xmlns:a16="http://schemas.microsoft.com/office/drawing/2014/main" id="{00000000-0008-0000-0500-00000B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1</xdr:row>
          <xdr:rowOff>177800</xdr:rowOff>
        </xdr:from>
        <xdr:to>
          <xdr:col>11</xdr:col>
          <xdr:colOff>520700</xdr:colOff>
          <xdr:row>3</xdr:row>
          <xdr:rowOff>4233</xdr:rowOff>
        </xdr:to>
        <xdr:sp macro="" textlink="">
          <xdr:nvSpPr>
            <xdr:cNvPr id="2572" name="Check Box 524" hidden="1">
              <a:extLst>
                <a:ext uri="{63B3BB69-23CF-44E3-9099-C40C66FF867C}">
                  <a14:compatExt spid="_x0000_s2572"/>
                </a:ext>
                <a:ext uri="{FF2B5EF4-FFF2-40B4-BE49-F238E27FC236}">
                  <a16:creationId xmlns:a16="http://schemas.microsoft.com/office/drawing/2014/main" id="{00000000-0008-0000-0500-00000C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2</xdr:row>
          <xdr:rowOff>177800</xdr:rowOff>
        </xdr:from>
        <xdr:to>
          <xdr:col>11</xdr:col>
          <xdr:colOff>520700</xdr:colOff>
          <xdr:row>4</xdr:row>
          <xdr:rowOff>4233</xdr:rowOff>
        </xdr:to>
        <xdr:sp macro="" textlink="">
          <xdr:nvSpPr>
            <xdr:cNvPr id="2573" name="Check Box 525" hidden="1">
              <a:extLst>
                <a:ext uri="{63B3BB69-23CF-44E3-9099-C40C66FF867C}">
                  <a14:compatExt spid="_x0000_s2573"/>
                </a:ext>
                <a:ext uri="{FF2B5EF4-FFF2-40B4-BE49-F238E27FC236}">
                  <a16:creationId xmlns:a16="http://schemas.microsoft.com/office/drawing/2014/main" id="{00000000-0008-0000-0500-00000D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3</xdr:row>
          <xdr:rowOff>177800</xdr:rowOff>
        </xdr:from>
        <xdr:to>
          <xdr:col>11</xdr:col>
          <xdr:colOff>520700</xdr:colOff>
          <xdr:row>5</xdr:row>
          <xdr:rowOff>4233</xdr:rowOff>
        </xdr:to>
        <xdr:sp macro="" textlink="">
          <xdr:nvSpPr>
            <xdr:cNvPr id="2574" name="Check Box 526" hidden="1">
              <a:extLst>
                <a:ext uri="{63B3BB69-23CF-44E3-9099-C40C66FF867C}">
                  <a14:compatExt spid="_x0000_s2574"/>
                </a:ext>
                <a:ext uri="{FF2B5EF4-FFF2-40B4-BE49-F238E27FC236}">
                  <a16:creationId xmlns:a16="http://schemas.microsoft.com/office/drawing/2014/main" id="{00000000-0008-0000-0500-00000E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4</xdr:row>
          <xdr:rowOff>177800</xdr:rowOff>
        </xdr:from>
        <xdr:to>
          <xdr:col>11</xdr:col>
          <xdr:colOff>520700</xdr:colOff>
          <xdr:row>6</xdr:row>
          <xdr:rowOff>4233</xdr:rowOff>
        </xdr:to>
        <xdr:sp macro="" textlink="">
          <xdr:nvSpPr>
            <xdr:cNvPr id="2575" name="Check Box 527" hidden="1">
              <a:extLst>
                <a:ext uri="{63B3BB69-23CF-44E3-9099-C40C66FF867C}">
                  <a14:compatExt spid="_x0000_s2575"/>
                </a:ext>
                <a:ext uri="{FF2B5EF4-FFF2-40B4-BE49-F238E27FC236}">
                  <a16:creationId xmlns:a16="http://schemas.microsoft.com/office/drawing/2014/main" id="{00000000-0008-0000-0500-00000F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5</xdr:row>
          <xdr:rowOff>177800</xdr:rowOff>
        </xdr:from>
        <xdr:to>
          <xdr:col>11</xdr:col>
          <xdr:colOff>520700</xdr:colOff>
          <xdr:row>7</xdr:row>
          <xdr:rowOff>4233</xdr:rowOff>
        </xdr:to>
        <xdr:sp macro="" textlink="">
          <xdr:nvSpPr>
            <xdr:cNvPr id="2576" name="Check Box 528" hidden="1">
              <a:extLst>
                <a:ext uri="{63B3BB69-23CF-44E3-9099-C40C66FF867C}">
                  <a14:compatExt spid="_x0000_s2576"/>
                </a:ext>
                <a:ext uri="{FF2B5EF4-FFF2-40B4-BE49-F238E27FC236}">
                  <a16:creationId xmlns:a16="http://schemas.microsoft.com/office/drawing/2014/main" id="{00000000-0008-0000-0500-000010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6</xdr:row>
          <xdr:rowOff>177800</xdr:rowOff>
        </xdr:from>
        <xdr:to>
          <xdr:col>11</xdr:col>
          <xdr:colOff>520700</xdr:colOff>
          <xdr:row>8</xdr:row>
          <xdr:rowOff>4233</xdr:rowOff>
        </xdr:to>
        <xdr:sp macro="" textlink="">
          <xdr:nvSpPr>
            <xdr:cNvPr id="2577" name="Check Box 529" hidden="1">
              <a:extLst>
                <a:ext uri="{63B3BB69-23CF-44E3-9099-C40C66FF867C}">
                  <a14:compatExt spid="_x0000_s2577"/>
                </a:ext>
                <a:ext uri="{FF2B5EF4-FFF2-40B4-BE49-F238E27FC236}">
                  <a16:creationId xmlns:a16="http://schemas.microsoft.com/office/drawing/2014/main" id="{00000000-0008-0000-0500-000011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7</xdr:row>
          <xdr:rowOff>177800</xdr:rowOff>
        </xdr:from>
        <xdr:to>
          <xdr:col>11</xdr:col>
          <xdr:colOff>520700</xdr:colOff>
          <xdr:row>9</xdr:row>
          <xdr:rowOff>4233</xdr:rowOff>
        </xdr:to>
        <xdr:sp macro="" textlink="">
          <xdr:nvSpPr>
            <xdr:cNvPr id="2578" name="Check Box 530" hidden="1">
              <a:extLst>
                <a:ext uri="{63B3BB69-23CF-44E3-9099-C40C66FF867C}">
                  <a14:compatExt spid="_x0000_s2578"/>
                </a:ext>
                <a:ext uri="{FF2B5EF4-FFF2-40B4-BE49-F238E27FC236}">
                  <a16:creationId xmlns:a16="http://schemas.microsoft.com/office/drawing/2014/main" id="{00000000-0008-0000-0500-000012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330200</xdr:colOff>
          <xdr:row>8</xdr:row>
          <xdr:rowOff>177800</xdr:rowOff>
        </xdr:from>
        <xdr:to>
          <xdr:col>11</xdr:col>
          <xdr:colOff>520700</xdr:colOff>
          <xdr:row>10</xdr:row>
          <xdr:rowOff>4233</xdr:rowOff>
        </xdr:to>
        <xdr:sp macro="" textlink="">
          <xdr:nvSpPr>
            <xdr:cNvPr id="2579" name="Check Box 531" hidden="1">
              <a:extLst>
                <a:ext uri="{63B3BB69-23CF-44E3-9099-C40C66FF867C}">
                  <a14:compatExt spid="_x0000_s2579"/>
                </a:ext>
                <a:ext uri="{FF2B5EF4-FFF2-40B4-BE49-F238E27FC236}">
                  <a16:creationId xmlns:a16="http://schemas.microsoft.com/office/drawing/2014/main" id="{00000000-0008-0000-0500-000013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7</xdr:row>
          <xdr:rowOff>177800</xdr:rowOff>
        </xdr:from>
        <xdr:to>
          <xdr:col>1</xdr:col>
          <xdr:colOff>503767</xdr:colOff>
          <xdr:row>9</xdr:row>
          <xdr:rowOff>4233</xdr:rowOff>
        </xdr:to>
        <xdr:sp macro="" textlink="">
          <xdr:nvSpPr>
            <xdr:cNvPr id="2580" name="Check Box 532" hidden="1">
              <a:extLst>
                <a:ext uri="{63B3BB69-23CF-44E3-9099-C40C66FF867C}">
                  <a14:compatExt spid="_x0000_s2580"/>
                </a:ext>
                <a:ext uri="{FF2B5EF4-FFF2-40B4-BE49-F238E27FC236}">
                  <a16:creationId xmlns:a16="http://schemas.microsoft.com/office/drawing/2014/main" id="{00000000-0008-0000-0500-000014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7</xdr:row>
          <xdr:rowOff>177800</xdr:rowOff>
        </xdr:from>
        <xdr:to>
          <xdr:col>2</xdr:col>
          <xdr:colOff>503767</xdr:colOff>
          <xdr:row>9</xdr:row>
          <xdr:rowOff>4233</xdr:rowOff>
        </xdr:to>
        <xdr:sp macro="" textlink="">
          <xdr:nvSpPr>
            <xdr:cNvPr id="2581" name="Check Box 533" hidden="1">
              <a:extLst>
                <a:ext uri="{63B3BB69-23CF-44E3-9099-C40C66FF867C}">
                  <a14:compatExt spid="_x0000_s2581"/>
                </a:ext>
                <a:ext uri="{FF2B5EF4-FFF2-40B4-BE49-F238E27FC236}">
                  <a16:creationId xmlns:a16="http://schemas.microsoft.com/office/drawing/2014/main" id="{00000000-0008-0000-0500-000015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7</xdr:row>
          <xdr:rowOff>177800</xdr:rowOff>
        </xdr:from>
        <xdr:to>
          <xdr:col>3</xdr:col>
          <xdr:colOff>503767</xdr:colOff>
          <xdr:row>9</xdr:row>
          <xdr:rowOff>4233</xdr:rowOff>
        </xdr:to>
        <xdr:sp macro="" textlink="">
          <xdr:nvSpPr>
            <xdr:cNvPr id="2582" name="Check Box 534" hidden="1">
              <a:extLst>
                <a:ext uri="{63B3BB69-23CF-44E3-9099-C40C66FF867C}">
                  <a14:compatExt spid="_x0000_s2582"/>
                </a:ext>
                <a:ext uri="{FF2B5EF4-FFF2-40B4-BE49-F238E27FC236}">
                  <a16:creationId xmlns:a16="http://schemas.microsoft.com/office/drawing/2014/main" id="{00000000-0008-0000-0500-000016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7</xdr:row>
          <xdr:rowOff>177800</xdr:rowOff>
        </xdr:from>
        <xdr:to>
          <xdr:col>4</xdr:col>
          <xdr:colOff>503767</xdr:colOff>
          <xdr:row>9</xdr:row>
          <xdr:rowOff>4233</xdr:rowOff>
        </xdr:to>
        <xdr:sp macro="" textlink="">
          <xdr:nvSpPr>
            <xdr:cNvPr id="2583" name="Check Box 535" hidden="1">
              <a:extLst>
                <a:ext uri="{63B3BB69-23CF-44E3-9099-C40C66FF867C}">
                  <a14:compatExt spid="_x0000_s2583"/>
                </a:ext>
                <a:ext uri="{FF2B5EF4-FFF2-40B4-BE49-F238E27FC236}">
                  <a16:creationId xmlns:a16="http://schemas.microsoft.com/office/drawing/2014/main" id="{00000000-0008-0000-0500-000017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317500</xdr:colOff>
          <xdr:row>7</xdr:row>
          <xdr:rowOff>177800</xdr:rowOff>
        </xdr:from>
        <xdr:to>
          <xdr:col>5</xdr:col>
          <xdr:colOff>508000</xdr:colOff>
          <xdr:row>9</xdr:row>
          <xdr:rowOff>4233</xdr:rowOff>
        </xdr:to>
        <xdr:sp macro="" textlink="">
          <xdr:nvSpPr>
            <xdr:cNvPr id="2584" name="Check Box 536" hidden="1">
              <a:extLst>
                <a:ext uri="{63B3BB69-23CF-44E3-9099-C40C66FF867C}">
                  <a14:compatExt spid="_x0000_s2584"/>
                </a:ext>
                <a:ext uri="{FF2B5EF4-FFF2-40B4-BE49-F238E27FC236}">
                  <a16:creationId xmlns:a16="http://schemas.microsoft.com/office/drawing/2014/main" id="{00000000-0008-0000-0500-000018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7</xdr:row>
          <xdr:rowOff>177800</xdr:rowOff>
        </xdr:from>
        <xdr:to>
          <xdr:col>6</xdr:col>
          <xdr:colOff>503767</xdr:colOff>
          <xdr:row>9</xdr:row>
          <xdr:rowOff>4233</xdr:rowOff>
        </xdr:to>
        <xdr:sp macro="" textlink="">
          <xdr:nvSpPr>
            <xdr:cNvPr id="2585" name="Check Box 537" hidden="1">
              <a:extLst>
                <a:ext uri="{63B3BB69-23CF-44E3-9099-C40C66FF867C}">
                  <a14:compatExt spid="_x0000_s2585"/>
                </a:ext>
                <a:ext uri="{FF2B5EF4-FFF2-40B4-BE49-F238E27FC236}">
                  <a16:creationId xmlns:a16="http://schemas.microsoft.com/office/drawing/2014/main" id="{00000000-0008-0000-0500-000019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7</xdr:row>
          <xdr:rowOff>177800</xdr:rowOff>
        </xdr:from>
        <xdr:to>
          <xdr:col>7</xdr:col>
          <xdr:colOff>503767</xdr:colOff>
          <xdr:row>9</xdr:row>
          <xdr:rowOff>4233</xdr:rowOff>
        </xdr:to>
        <xdr:sp macro="" textlink="">
          <xdr:nvSpPr>
            <xdr:cNvPr id="2586" name="Check Box 538" hidden="1">
              <a:extLst>
                <a:ext uri="{63B3BB69-23CF-44E3-9099-C40C66FF867C}">
                  <a14:compatExt spid="_x0000_s2586"/>
                </a:ext>
                <a:ext uri="{FF2B5EF4-FFF2-40B4-BE49-F238E27FC236}">
                  <a16:creationId xmlns:a16="http://schemas.microsoft.com/office/drawing/2014/main" id="{00000000-0008-0000-0500-00001A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7</xdr:row>
          <xdr:rowOff>177800</xdr:rowOff>
        </xdr:from>
        <xdr:to>
          <xdr:col>8</xdr:col>
          <xdr:colOff>503767</xdr:colOff>
          <xdr:row>9</xdr:row>
          <xdr:rowOff>4233</xdr:rowOff>
        </xdr:to>
        <xdr:sp macro="" textlink="">
          <xdr:nvSpPr>
            <xdr:cNvPr id="2587" name="Check Box 539" hidden="1">
              <a:extLst>
                <a:ext uri="{63B3BB69-23CF-44E3-9099-C40C66FF867C}">
                  <a14:compatExt spid="_x0000_s2587"/>
                </a:ext>
                <a:ext uri="{FF2B5EF4-FFF2-40B4-BE49-F238E27FC236}">
                  <a16:creationId xmlns:a16="http://schemas.microsoft.com/office/drawing/2014/main" id="{00000000-0008-0000-0500-00001B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7</xdr:row>
          <xdr:rowOff>177800</xdr:rowOff>
        </xdr:from>
        <xdr:to>
          <xdr:col>9</xdr:col>
          <xdr:colOff>503767</xdr:colOff>
          <xdr:row>9</xdr:row>
          <xdr:rowOff>4233</xdr:rowOff>
        </xdr:to>
        <xdr:sp macro="" textlink="">
          <xdr:nvSpPr>
            <xdr:cNvPr id="2588" name="Check Box 540" hidden="1">
              <a:extLst>
                <a:ext uri="{63B3BB69-23CF-44E3-9099-C40C66FF867C}">
                  <a14:compatExt spid="_x0000_s2588"/>
                </a:ext>
                <a:ext uri="{FF2B5EF4-FFF2-40B4-BE49-F238E27FC236}">
                  <a16:creationId xmlns:a16="http://schemas.microsoft.com/office/drawing/2014/main" id="{00000000-0008-0000-0500-00001C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7</xdr:row>
          <xdr:rowOff>177800</xdr:rowOff>
        </xdr:from>
        <xdr:to>
          <xdr:col>10</xdr:col>
          <xdr:colOff>503767</xdr:colOff>
          <xdr:row>9</xdr:row>
          <xdr:rowOff>4233</xdr:rowOff>
        </xdr:to>
        <xdr:sp macro="" textlink="">
          <xdr:nvSpPr>
            <xdr:cNvPr id="2589" name="Check Box 541" hidden="1">
              <a:extLst>
                <a:ext uri="{63B3BB69-23CF-44E3-9099-C40C66FF867C}">
                  <a14:compatExt spid="_x0000_s2589"/>
                </a:ext>
                <a:ext uri="{FF2B5EF4-FFF2-40B4-BE49-F238E27FC236}">
                  <a16:creationId xmlns:a16="http://schemas.microsoft.com/office/drawing/2014/main" id="{00000000-0008-0000-0500-00001D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313267</xdr:colOff>
          <xdr:row>8</xdr:row>
          <xdr:rowOff>177800</xdr:rowOff>
        </xdr:from>
        <xdr:to>
          <xdr:col>1</xdr:col>
          <xdr:colOff>503767</xdr:colOff>
          <xdr:row>10</xdr:row>
          <xdr:rowOff>4233</xdr:rowOff>
        </xdr:to>
        <xdr:sp macro="" textlink="">
          <xdr:nvSpPr>
            <xdr:cNvPr id="2590" name="Check Box 542" hidden="1">
              <a:extLst>
                <a:ext uri="{63B3BB69-23CF-44E3-9099-C40C66FF867C}">
                  <a14:compatExt spid="_x0000_s2590"/>
                </a:ext>
                <a:ext uri="{FF2B5EF4-FFF2-40B4-BE49-F238E27FC236}">
                  <a16:creationId xmlns:a16="http://schemas.microsoft.com/office/drawing/2014/main" id="{00000000-0008-0000-0500-00001E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313267</xdr:colOff>
          <xdr:row>8</xdr:row>
          <xdr:rowOff>177800</xdr:rowOff>
        </xdr:from>
        <xdr:to>
          <xdr:col>2</xdr:col>
          <xdr:colOff>503767</xdr:colOff>
          <xdr:row>10</xdr:row>
          <xdr:rowOff>4233</xdr:rowOff>
        </xdr:to>
        <xdr:sp macro="" textlink="">
          <xdr:nvSpPr>
            <xdr:cNvPr id="2591" name="Check Box 543" hidden="1">
              <a:extLst>
                <a:ext uri="{63B3BB69-23CF-44E3-9099-C40C66FF867C}">
                  <a14:compatExt spid="_x0000_s2591"/>
                </a:ext>
                <a:ext uri="{FF2B5EF4-FFF2-40B4-BE49-F238E27FC236}">
                  <a16:creationId xmlns:a16="http://schemas.microsoft.com/office/drawing/2014/main" id="{00000000-0008-0000-0500-00001F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313267</xdr:colOff>
          <xdr:row>8</xdr:row>
          <xdr:rowOff>177800</xdr:rowOff>
        </xdr:from>
        <xdr:to>
          <xdr:col>3</xdr:col>
          <xdr:colOff>503767</xdr:colOff>
          <xdr:row>10</xdr:row>
          <xdr:rowOff>4233</xdr:rowOff>
        </xdr:to>
        <xdr:sp macro="" textlink="">
          <xdr:nvSpPr>
            <xdr:cNvPr id="2592" name="Check Box 544" hidden="1">
              <a:extLst>
                <a:ext uri="{63B3BB69-23CF-44E3-9099-C40C66FF867C}">
                  <a14:compatExt spid="_x0000_s2592"/>
                </a:ext>
                <a:ext uri="{FF2B5EF4-FFF2-40B4-BE49-F238E27FC236}">
                  <a16:creationId xmlns:a16="http://schemas.microsoft.com/office/drawing/2014/main" id="{00000000-0008-0000-0500-000020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313267</xdr:colOff>
          <xdr:row>8</xdr:row>
          <xdr:rowOff>177800</xdr:rowOff>
        </xdr:from>
        <xdr:to>
          <xdr:col>4</xdr:col>
          <xdr:colOff>503767</xdr:colOff>
          <xdr:row>10</xdr:row>
          <xdr:rowOff>4233</xdr:rowOff>
        </xdr:to>
        <xdr:sp macro="" textlink="">
          <xdr:nvSpPr>
            <xdr:cNvPr id="2593" name="Check Box 545" hidden="1">
              <a:extLst>
                <a:ext uri="{63B3BB69-23CF-44E3-9099-C40C66FF867C}">
                  <a14:compatExt spid="_x0000_s2593"/>
                </a:ext>
                <a:ext uri="{FF2B5EF4-FFF2-40B4-BE49-F238E27FC236}">
                  <a16:creationId xmlns:a16="http://schemas.microsoft.com/office/drawing/2014/main" id="{00000000-0008-0000-0500-000021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317500</xdr:colOff>
          <xdr:row>8</xdr:row>
          <xdr:rowOff>177800</xdr:rowOff>
        </xdr:from>
        <xdr:to>
          <xdr:col>5</xdr:col>
          <xdr:colOff>508000</xdr:colOff>
          <xdr:row>10</xdr:row>
          <xdr:rowOff>4233</xdr:rowOff>
        </xdr:to>
        <xdr:sp macro="" textlink="">
          <xdr:nvSpPr>
            <xdr:cNvPr id="2594" name="Check Box 546" hidden="1">
              <a:extLst>
                <a:ext uri="{63B3BB69-23CF-44E3-9099-C40C66FF867C}">
                  <a14:compatExt spid="_x0000_s2594"/>
                </a:ext>
                <a:ext uri="{FF2B5EF4-FFF2-40B4-BE49-F238E27FC236}">
                  <a16:creationId xmlns:a16="http://schemas.microsoft.com/office/drawing/2014/main" id="{00000000-0008-0000-0500-000022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313267</xdr:colOff>
          <xdr:row>8</xdr:row>
          <xdr:rowOff>177800</xdr:rowOff>
        </xdr:from>
        <xdr:to>
          <xdr:col>6</xdr:col>
          <xdr:colOff>503767</xdr:colOff>
          <xdr:row>10</xdr:row>
          <xdr:rowOff>4233</xdr:rowOff>
        </xdr:to>
        <xdr:sp macro="" textlink="">
          <xdr:nvSpPr>
            <xdr:cNvPr id="2595" name="Check Box 547" hidden="1">
              <a:extLst>
                <a:ext uri="{63B3BB69-23CF-44E3-9099-C40C66FF867C}">
                  <a14:compatExt spid="_x0000_s2595"/>
                </a:ext>
                <a:ext uri="{FF2B5EF4-FFF2-40B4-BE49-F238E27FC236}">
                  <a16:creationId xmlns:a16="http://schemas.microsoft.com/office/drawing/2014/main" id="{00000000-0008-0000-0500-000023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313267</xdr:colOff>
          <xdr:row>8</xdr:row>
          <xdr:rowOff>177800</xdr:rowOff>
        </xdr:from>
        <xdr:to>
          <xdr:col>7</xdr:col>
          <xdr:colOff>503767</xdr:colOff>
          <xdr:row>10</xdr:row>
          <xdr:rowOff>4233</xdr:rowOff>
        </xdr:to>
        <xdr:sp macro="" textlink="">
          <xdr:nvSpPr>
            <xdr:cNvPr id="2596" name="Check Box 548" hidden="1">
              <a:extLst>
                <a:ext uri="{63B3BB69-23CF-44E3-9099-C40C66FF867C}">
                  <a14:compatExt spid="_x0000_s2596"/>
                </a:ext>
                <a:ext uri="{FF2B5EF4-FFF2-40B4-BE49-F238E27FC236}">
                  <a16:creationId xmlns:a16="http://schemas.microsoft.com/office/drawing/2014/main" id="{00000000-0008-0000-0500-000024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313267</xdr:colOff>
          <xdr:row>8</xdr:row>
          <xdr:rowOff>177800</xdr:rowOff>
        </xdr:from>
        <xdr:to>
          <xdr:col>8</xdr:col>
          <xdr:colOff>503767</xdr:colOff>
          <xdr:row>10</xdr:row>
          <xdr:rowOff>4233</xdr:rowOff>
        </xdr:to>
        <xdr:sp macro="" textlink="">
          <xdr:nvSpPr>
            <xdr:cNvPr id="2597" name="Check Box 549" hidden="1">
              <a:extLst>
                <a:ext uri="{63B3BB69-23CF-44E3-9099-C40C66FF867C}">
                  <a14:compatExt spid="_x0000_s2597"/>
                </a:ext>
                <a:ext uri="{FF2B5EF4-FFF2-40B4-BE49-F238E27FC236}">
                  <a16:creationId xmlns:a16="http://schemas.microsoft.com/office/drawing/2014/main" id="{00000000-0008-0000-0500-000025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313267</xdr:colOff>
          <xdr:row>8</xdr:row>
          <xdr:rowOff>177800</xdr:rowOff>
        </xdr:from>
        <xdr:to>
          <xdr:col>9</xdr:col>
          <xdr:colOff>503767</xdr:colOff>
          <xdr:row>10</xdr:row>
          <xdr:rowOff>4233</xdr:rowOff>
        </xdr:to>
        <xdr:sp macro="" textlink="">
          <xdr:nvSpPr>
            <xdr:cNvPr id="2598" name="Check Box 550" hidden="1">
              <a:extLst>
                <a:ext uri="{63B3BB69-23CF-44E3-9099-C40C66FF867C}">
                  <a14:compatExt spid="_x0000_s2598"/>
                </a:ext>
                <a:ext uri="{FF2B5EF4-FFF2-40B4-BE49-F238E27FC236}">
                  <a16:creationId xmlns:a16="http://schemas.microsoft.com/office/drawing/2014/main" id="{00000000-0008-0000-0500-000026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313267</xdr:colOff>
          <xdr:row>8</xdr:row>
          <xdr:rowOff>177800</xdr:rowOff>
        </xdr:from>
        <xdr:to>
          <xdr:col>10</xdr:col>
          <xdr:colOff>503767</xdr:colOff>
          <xdr:row>10</xdr:row>
          <xdr:rowOff>4233</xdr:rowOff>
        </xdr:to>
        <xdr:sp macro="" textlink="">
          <xdr:nvSpPr>
            <xdr:cNvPr id="2599" name="Check Box 551" hidden="1">
              <a:extLst>
                <a:ext uri="{63B3BB69-23CF-44E3-9099-C40C66FF867C}">
                  <a14:compatExt spid="_x0000_s2599"/>
                </a:ext>
                <a:ext uri="{FF2B5EF4-FFF2-40B4-BE49-F238E27FC236}">
                  <a16:creationId xmlns:a16="http://schemas.microsoft.com/office/drawing/2014/main" id="{00000000-0008-0000-0500-0000270A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dmaster" refreshedDate="45692.54365266204" createdVersion="5" refreshedVersion="8" minRefreshableVersion="3" recordCount="0" supportSubquery="1" supportAdvancedDrill="1" xr:uid="{696EF894-220F-415D-8A96-09F2933D6F3A}">
  <cacheSource type="external" connectionId="5"/>
  <cacheFields count="7">
    <cacheField name="[Measures].[AOV]" caption="AOV" numFmtId="0" hierarchy="41" level="32767"/>
    <cacheField name="[Dates_range].[Date].[Date]" caption="Date" numFmtId="0" hierarchy="12" level="1">
      <sharedItems containsSemiMixedTypes="0" containsNonDate="0" containsDate="1" containsString="0" minDate="2025-01-28T00:00:00" maxDate="2025-02-03T00:00:00" count="6">
        <d v="2025-01-28T00:00:00"/>
        <d v="2025-01-29T00:00:00"/>
        <d v="2025-01-30T00:00:00"/>
        <d v="2025-01-31T00:00:00"/>
        <d v="2025-02-01T00:00:00"/>
        <d v="2025-02-02T00:00:00"/>
      </sharedItems>
    </cacheField>
    <cacheField name="[Measures].[Revenue]" caption="Revenue" numFmtId="0" hierarchy="43" level="32767"/>
    <cacheField name="[Measures].[Sum of Dentist_wage]" caption="Sum of Dentist_wage" numFmtId="0" hierarchy="40" level="32767"/>
    <cacheField name="[Measures].[Gross_margin]" caption="Gross_margin" numFmtId="0" hierarchy="44" level="32767"/>
    <cacheField name="[Appointments].[Date].[Date]" caption="Date" numFmtId="0" level="1">
      <sharedItems containsSemiMixedTypes="0" containsNonDate="0" containsString="0"/>
    </cacheField>
    <cacheField name="[Appointments].[Dentist].[Dentist]" caption="Dentist" numFmtId="0" hierarchy="8" level="1">
      <sharedItems containsSemiMixedTypes="0" containsNonDate="0" containsString="0"/>
    </cacheField>
  </cacheFields>
  <cacheHierarchies count="54">
    <cacheHierarchy uniqueName="[Appointments].[Date]" caption="Date" attribute="1" time="1" defaultMemberUniqueName="[Appointments].[Date].[All]" allUniqueName="[Appointments].[Date].[All]" dimensionUniqueName="[Appointments]" displayFolder="" count="2" memberValueDatatype="7" unbalanced="0">
      <fieldsUsage count="2">
        <fieldUsage x="-1"/>
        <fieldUsage x="5"/>
      </fieldsUsage>
    </cacheHierarchy>
    <cacheHierarchy uniqueName="[Appointments].[Client]" caption="Client" attribute="1" defaultMemberUniqueName="[Appointments].[Client].[All]" allUniqueName="[Appointments].[Client].[All]" dimensionUniqueName="[Appointments]" displayFolder="" count="0" memberValueDatatype="130" unbalanced="0"/>
    <cacheHierarchy uniqueName="[Appointments].[Service]" caption="Service" attribute="1" defaultMemberUniqueName="[Appointments].[Service].[All]" allUniqueName="[Appointments].[Service].[All]" dimensionUniqueName="[Appointments]" displayFolder="" count="0" memberValueDatatype="130" unbalanced="0"/>
    <cacheHierarchy uniqueName="[Appointments].[Tooth1]" caption="Tooth1" attribute="1" defaultMemberUniqueName="[Appointments].[Tooth1].[All]" allUniqueName="[Appointments].[Tooth1].[All]" dimensionUniqueName="[Appointments]" displayFolder="" count="0" memberValueDatatype="20" unbalanced="0"/>
    <cacheHierarchy uniqueName="[Appointments].[Tooth2]" caption="Tooth2" attribute="1" defaultMemberUniqueName="[Appointments].[Tooth2].[All]" allUniqueName="[Appointments].[Tooth2].[All]" dimensionUniqueName="[Appointments]" displayFolder="" count="0" memberValueDatatype="20" unbalanced="0"/>
    <cacheHierarchy uniqueName="[Appointments].[Tooth3]" caption="Tooth3" attribute="1" defaultMemberUniqueName="[Appointments].[Tooth3].[All]" allUniqueName="[Appointments].[Tooth3].[All]" dimensionUniqueName="[Appointments]" displayFolder="" count="0" memberValueDatatype="20" unbalanced="0"/>
    <cacheHierarchy uniqueName="[Appointments].[Tooth4]" caption="Tooth4" attribute="1" defaultMemberUniqueName="[Appointments].[Tooth4].[All]" allUniqueName="[Appointments].[Tooth4].[All]" dimensionUniqueName="[Appointments]" displayFolder="" count="0" memberValueDatatype="130" unbalanced="0"/>
    <cacheHierarchy uniqueName="[Appointments].[Tooth5]" caption="Tooth5" attribute="1" defaultMemberUniqueName="[Appointments].[Tooth5].[All]" allUniqueName="[Appointments].[Tooth5].[All]" dimensionUniqueName="[Appointments]" displayFolder="" count="0" memberValueDatatype="130" unbalanced="0"/>
    <cacheHierarchy uniqueName="[Appointments].[Dentist]" caption="Dentist" attribute="1" defaultMemberUniqueName="[Appointments].[Dentist].[All]" allUniqueName="[Appointments].[Dentist].[All]" dimensionUniqueName="[Appointments]" displayFolder="" count="2" memberValueDatatype="130" unbalanced="0">
      <fieldsUsage count="2">
        <fieldUsage x="-1"/>
        <fieldUsage x="6"/>
      </fieldsUsage>
    </cacheHierarchy>
    <cacheHierarchy uniqueName="[Appointments].[Price]" caption="Price" attribute="1" defaultMemberUniqueName="[Appointments].[Price].[All]" allUniqueName="[Appointments].[Price].[All]" dimensionUniqueName="[Appointments]" displayFolder="" count="0" memberValueDatatype="20" unbalanced="0"/>
    <cacheHierarchy uniqueName="[Appointments].[Dentist_wage]" caption="Dentist_wage" attribute="1" defaultMemberUniqueName="[Appointments].[Dentist_wage].[All]" allUniqueName="[Appointments].[Dentist_wage].[All]" dimensionUniqueName="[Appointments]" displayFolder="" count="0" memberValueDatatype="5" unbalanced="0"/>
    <cacheHierarchy uniqueName="[Appointments].[Day_revenue]" caption="Day_revenue" attribute="1" defaultMemberUniqueName="[Appointments].[Day_revenue].[All]" allUniqueName="[Appointments].[Day_revenue].[All]" dimensionUniqueName="[Appointments]" displayFolder="" count="0" memberValueDatatype="130" unbalanced="0"/>
    <cacheHierarchy uniqueName="[Dates_range].[Date]" caption="Date" attribute="1" time="1" keyAttribute="1" defaultMemberUniqueName="[Dates_range].[Date].[All]" allUniqueName="[Dates_range].[Date].[All]" dimensionUniqueName="[Dates_range]" displayFolder="" count="2" memberValueDatatype="7" unbalanced="0">
      <fieldsUsage count="2">
        <fieldUsage x="-1"/>
        <fieldUsage x="1"/>
      </fieldsUsage>
    </cacheHierarchy>
    <cacheHierarchy uniqueName="[Dates_range].[Month]" caption="Month" attribute="1" time="1" defaultMemberUniqueName="[Dates_range].[Month].[All]" allUniqueName="[Dates_range].[Month].[All]" dimensionUniqueName="[Dates_range]" displayFolder="" count="0" memberValueDatatype="20" unbalanced="0"/>
    <cacheHierarchy uniqueName="[Dates_range].[Week]" caption="Week" attribute="1" time="1" defaultMemberUniqueName="[Dates_range].[Week].[All]" allUniqueName="[Dates_range].[Week].[All]" dimensionUniqueName="[Dates_range]" displayFolder="" count="0" memberValueDatatype="20" unbalanced="0"/>
    <cacheHierarchy uniqueName="[Dates_range].[Day_of_week]" caption="Day_of_week" attribute="1" time="1" defaultMemberUniqueName="[Dates_range].[Day_of_week].[All]" allUniqueName="[Dates_range].[Day_of_week].[All]" dimensionUniqueName="[Dates_range]" displayFolder="" count="0" memberValueDatatype="20" unbalanced="0"/>
    <cacheHierarchy uniqueName="[Pricelist].[Service]" caption="Service" attribute="1" defaultMemberUniqueName="[Pricelist].[Service].[All]" allUniqueName="[Pricelist].[Service].[All]" dimensionUniqueName="[Pricelist]" displayFolder="" count="0" memberValueDatatype="130" unbalanced="0"/>
    <cacheHierarchy uniqueName="[Pricelist].[ID]" caption="ID" attribute="1" defaultMemberUniqueName="[Pricelist].[ID].[All]" allUniqueName="[Pricelist].[ID].[All]" dimensionUniqueName="[Pricelist]" displayFolder="" count="0" memberValueDatatype="130" unbalanced="0"/>
    <cacheHierarchy uniqueName="[Pricelist].[Start date]" caption="Start date" attribute="1" time="1" defaultMemberUniqueName="[Pricelist].[Start date].[All]" allUniqueName="[Pricelist].[Start date].[All]" dimensionUniqueName="[Pricelist]" displayFolder="" count="0" memberValueDatatype="7" unbalanced="0"/>
    <cacheHierarchy uniqueName="[Pricelist].[End date]" caption="End date" attribute="1" defaultMemberUniqueName="[Pricelist].[End date].[All]" allUniqueName="[Pricelist].[End date].[All]" dimensionUniqueName="[Pricelist]" displayFolder="" count="0" memberValueDatatype="130" unbalanced="0"/>
    <cacheHierarchy uniqueName="[Pricelist].[Price]" caption="Price" attribute="1" defaultMemberUniqueName="[Pricelist].[Price].[All]" allUniqueName="[Pricelist].[Price].[All]" dimensionUniqueName="[Pricelist]" displayFolder="" count="0" memberValueDatatype="20" unbalanced="0"/>
    <cacheHierarchy uniqueName="[Salaries].[ID]" caption="ID" attribute="1" defaultMemberUniqueName="[Salaries].[ID].[All]" allUniqueName="[Salaries].[ID].[All]" dimensionUniqueName="[Salaries]" displayFolder="" count="0" memberValueDatatype="20" unbalanced="0"/>
    <cacheHierarchy uniqueName="[Salaries].[Start date]" caption="Start date" attribute="1" time="1" defaultMemberUniqueName="[Salaries].[Start date].[All]" allUniqueName="[Salaries].[Start date].[All]" dimensionUniqueName="[Salaries]" displayFolder="" count="0" memberValueDatatype="7" unbalanced="0"/>
    <cacheHierarchy uniqueName="[Salaries].[End date]" caption="End date" attribute="1" time="1" defaultMemberUniqueName="[Salaries].[End date].[All]" allUniqueName="[Salaries].[End date].[All]" dimensionUniqueName="[Salaries]" displayFolder="" count="0" memberValueDatatype="7" unbalanced="0"/>
    <cacheHierarchy uniqueName="[Salaries].[Specialist]" caption="Specialist" attribute="1" defaultMemberUniqueName="[Salaries].[Specialist].[All]" allUniqueName="[Salaries].[Specialist].[All]" dimensionUniqueName="[Salaries]" displayFolder="" count="0" memberValueDatatype="130" unbalanced="0"/>
    <cacheHierarchy uniqueName="[Salaries].[Cost_percent]" caption="Cost_percent" attribute="1" defaultMemberUniqueName="[Salaries].[Cost_percent].[All]" allUniqueName="[Salaries].[Cost_percent].[All]" dimensionUniqueName="[Salaries]" displayFolder="" count="0" memberValueDatatype="5" unbalanced="0"/>
    <cacheHierarchy uniqueName="[Salaries].[Salary]" caption="Salary" attribute="1" defaultMemberUniqueName="[Salaries].[Salary].[All]" allUniqueName="[Salaries].[Salary].[All]" dimensionUniqueName="[Salaries]" displayFolder="" count="0" memberValueDatatype="20" unbalanced="0"/>
    <cacheHierarchy uniqueName="[Services].[Name_short]" caption="Name_short" attribute="1" defaultMemberUniqueName="[Services].[Name_short].[All]" allUniqueName="[Services].[Name_short].[All]" dimensionUniqueName="[Services]" displayFolder="" count="0" memberValueDatatype="130" unbalanced="0"/>
    <cacheHierarchy uniqueName="[Services].[Tooth/All teeth]" caption="Tooth/All teeth" attribute="1" defaultMemberUniqueName="[Services].[Tooth/All teeth].[All]" allUniqueName="[Services].[Tooth/All teeth].[All]" dimensionUniqueName="[Services]" displayFolder="" count="0" memberValueDatatype="130" unbalanced="0"/>
    <cacheHierarchy uniqueName="[Services].[Teeth_col_num]" caption="Teeth_col_num" attribute="1" defaultMemberUniqueName="[Services].[Teeth_col_num].[All]" allUniqueName="[Services].[Teeth_col_num].[All]" dimensionUniqueName="[Services]" displayFolder="" count="0" memberValueDatatype="20" unbalanced="0"/>
    <cacheHierarchy uniqueName="[Services].[Name_full]" caption="Name_full" attribute="1" defaultMemberUniqueName="[Services].[Name_full].[All]" allUniqueName="[Services].[Name_full].[All]" dimensionUniqueName="[Services]" displayFolder="" count="0" memberValueDatatype="130" unbalanced="0"/>
    <cacheHierarchy uniqueName="[Services].[Description]" caption="Description" attribute="1" defaultMemberUniqueName="[Services].[Description].[All]" allUniqueName="[Services].[Description].[All]" dimensionUniqueName="[Services]" displayFolder="" count="0" memberValueDatatype="130" unbalanced="0"/>
    <cacheHierarchy uniqueName="[Specialists 1].[Specialist]" caption="Specialist" attribute="1" defaultMemberUniqueName="[Specialists 1].[Specialist].[All]" allUniqueName="[Specialists 1].[Specialist].[All]" dimensionUniqueName="[Specialists 1]" displayFolder="" count="0" memberValueDatatype="130" unbalanced="0"/>
    <cacheHierarchy uniqueName="[Teeth].[Tooth_Number]" caption="Tooth_Number" attribute="1" defaultMemberUniqueName="[Teeth].[Tooth_Number].[All]" allUniqueName="[Teeth].[Tooth_Number].[All]" dimensionUniqueName="[Teeth]" displayFolder="" count="0" memberValueDatatype="20" unbalanced="0"/>
    <cacheHierarchy uniqueName="[Teeth].[Tooth_Name]" caption="Tooth_Name" attribute="1" defaultMemberUniqueName="[Teeth].[Tooth_Name].[All]" allUniqueName="[Teeth].[Tooth_Name].[All]" dimensionUniqueName="[Teeth]" displayFolder="" count="0" memberValueDatatype="130" unbalanced="0"/>
    <cacheHierarchy uniqueName="[Teeth].[Comment]" caption="Comment" attribute="1" defaultMemberUniqueName="[Teeth].[Comment].[All]" allUniqueName="[Teeth].[Comment].[All]" dimensionUniqueName="[Teeth]" displayFolder="" count="0" memberValueDatatype="130" unbalanced="0"/>
    <cacheHierarchy uniqueName="[Teeth_multipliers].[Tooth_Number]" caption="Tooth_Number" attribute="1" defaultMemberUniqueName="[Teeth_multipliers].[Tooth_Number].[All]" allUniqueName="[Teeth_multipliers].[Tooth_Number].[All]" dimensionUniqueName="[Teeth_multipliers]" displayFolder="" count="0" memberValueDatatype="20" unbalanced="0"/>
    <cacheHierarchy uniqueName="[Teeth_multipliers].[Attribute]" caption="Attribute" attribute="1" defaultMemberUniqueName="[Teeth_multipliers].[Attribute].[All]" allUniqueName="[Teeth_multipliers].[Attribute].[All]" dimensionUniqueName="[Teeth_multipliers]" displayFolder="" count="0" memberValueDatatype="130" unbalanced="0"/>
    <cacheHierarchy uniqueName="[Teeth_multipliers].[Value]" caption="Value" attribute="1" defaultMemberUniqueName="[Teeth_multipliers].[Value].[All]" allUniqueName="[Teeth_multipliers].[Value].[All]" dimensionUniqueName="[Teeth_multipliers]" displayFolder="" count="0" memberValueDatatype="5" unbalanced="0"/>
    <cacheHierarchy uniqueName="[Measures].[Sum of Price]" caption="Sum of Price" measure="1" displayFolder="" measureGroup="Appointments" count="0">
      <extLst>
        <ext xmlns:x15="http://schemas.microsoft.com/office/spreadsheetml/2010/11/main" uri="{B97F6D7D-B522-45F9-BDA1-12C45D357490}">
          <x15:cacheHierarchy aggregatedColumn="9"/>
        </ext>
      </extLst>
    </cacheHierarchy>
    <cacheHierarchy uniqueName="[Measures].[Sum of Dentist_wage]" caption="Sum of Dentist_wage" measure="1" displayFolder="" measureGroup="Appointments" count="0" oneField="1">
      <fieldsUsage count="1">
        <fieldUsage x="3"/>
      </fieldsUsage>
      <extLst>
        <ext xmlns:x15="http://schemas.microsoft.com/office/spreadsheetml/2010/11/main" uri="{B97F6D7D-B522-45F9-BDA1-12C45D357490}">
          <x15:cacheHierarchy aggregatedColumn="10"/>
        </ext>
      </extLst>
    </cacheHierarchy>
    <cacheHierarchy uniqueName="[Measures].[AOV]" caption="AOV" measure="1" displayFolder="" measureGroup="Appointments" count="0" oneField="1">
      <fieldsUsage count="1">
        <fieldUsage x="0"/>
      </fieldsUsage>
    </cacheHierarchy>
    <cacheHierarchy uniqueName="[Measures].[Total_check]" caption="Total_check" measure="1" displayFolder="" measureGroup="Appointments" count="0"/>
    <cacheHierarchy uniqueName="[Measures].[Revenue]" caption="Revenue" measure="1" displayFolder="" measureGroup="Appointments" count="0" oneField="1">
      <fieldsUsage count="1">
        <fieldUsage x="2"/>
      </fieldsUsage>
    </cacheHierarchy>
    <cacheHierarchy uniqueName="[Measures].[Gross_margin]" caption="Gross_margin" measure="1" displayFolder="" measureGroup="Appointments" count="0" oneField="1">
      <fieldsUsage count="1">
        <fieldUsage x="4"/>
      </fieldsUsage>
    </cacheHierarchy>
    <cacheHierarchy uniqueName="[Measures].[__XL_Count Appointments]" caption="__XL_Count Appointments" measure="1" displayFolder="" measureGroup="Appointments" count="0" hidden="1"/>
    <cacheHierarchy uniqueName="[Measures].[__XL_Count Pricelist]" caption="__XL_Count Pricelist" measure="1" displayFolder="" measureGroup="Pricelist" count="0" hidden="1"/>
    <cacheHierarchy uniqueName="[Measures].[__XL_Count Salaries]" caption="__XL_Count Salaries" measure="1" displayFolder="" measureGroup="Salaries" count="0" hidden="1"/>
    <cacheHierarchy uniqueName="[Measures].[__XL_Count Services]" caption="__XL_Count Services" measure="1" displayFolder="" measureGroup="Services" count="0" hidden="1"/>
    <cacheHierarchy uniqueName="[Measures].[__XL_Count Teeth]" caption="__XL_Count Teeth" measure="1" displayFolder="" measureGroup="Teeth" count="0" hidden="1"/>
    <cacheHierarchy uniqueName="[Measures].[__XL_Count Teeth_multipliers]" caption="__XL_Count Teeth_multipliers" measure="1" displayFolder="" measureGroup="Teeth_multipliers" count="0" hidden="1"/>
    <cacheHierarchy uniqueName="[Measures].[__XL_Count Specialists 1]" caption="__XL_Count Specialists 1" measure="1" displayFolder="" measureGroup="Specialists 1" count="0" hidden="1"/>
    <cacheHierarchy uniqueName="[Measures].[__XL_Count Dates_range]" caption="__XL_Count Dates_range" measure="1" displayFolder="" measureGroup="Dates_range" count="0" hidden="1"/>
    <cacheHierarchy uniqueName="[Measures].[__No measures defined]" caption="__No measures defined" measure="1" displayFolder="" count="0" hidden="1"/>
  </cacheHierarchies>
  <kpis count="0"/>
  <dimensions count="9">
    <dimension name="Appointments" uniqueName="[Appointments]" caption="Appointments"/>
    <dimension name="Dates_range" uniqueName="[Dates_range]" caption="Dates_range"/>
    <dimension measure="1" name="Measures" uniqueName="[Measures]" caption="Measures"/>
    <dimension name="Pricelist" uniqueName="[Pricelist]" caption="Pricelist"/>
    <dimension name="Salaries" uniqueName="[Salaries]" caption="Salaries"/>
    <dimension name="Services" uniqueName="[Services]" caption="Services"/>
    <dimension name="Specialists 1" uniqueName="[Specialists 1]" caption="Specialists 1"/>
    <dimension name="Teeth" uniqueName="[Teeth]" caption="Teeth"/>
    <dimension name="Teeth_multipliers" uniqueName="[Teeth_multipliers]" caption="Teeth_multipliers"/>
  </dimensions>
  <measureGroups count="8">
    <measureGroup name="Appointments" caption="Appointments"/>
    <measureGroup name="Dates_range" caption="Dates_range"/>
    <measureGroup name="Pricelist" caption="Pricelist"/>
    <measureGroup name="Salaries" caption="Salaries"/>
    <measureGroup name="Services" caption="Services"/>
    <measureGroup name="Specialists 1" caption="Specialists 1"/>
    <measureGroup name="Teeth" caption="Teeth"/>
    <measureGroup name="Teeth_multipliers" caption="Teeth_multipliers"/>
  </measureGroups>
  <maps count="14">
    <map measureGroup="0" dimension="0"/>
    <map measureGroup="0" dimension="1"/>
    <map measureGroup="0" dimension="5"/>
    <map measureGroup="0" dimension="6"/>
    <map measureGroup="1" dimension="1"/>
    <map measureGroup="2" dimension="3"/>
    <map measureGroup="2" dimension="5"/>
    <map measureGroup="3" dimension="4"/>
    <map measureGroup="3" dimension="6"/>
    <map measureGroup="4" dimension="5"/>
    <map measureGroup="5" dimension="6"/>
    <map measureGroup="6" dimension="7"/>
    <map measureGroup="7" dimension="7"/>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dmaster" refreshedDate="45692.54365324074" createdVersion="5" refreshedVersion="8" minRefreshableVersion="3" recordCount="0" supportSubquery="1" supportAdvancedDrill="1" xr:uid="{3B3D07F5-EEF0-492F-96B8-C61E5EC26D47}">
  <cacheSource type="external" connectionId="5"/>
  <cacheFields count="6">
    <cacheField name="[Appointments].[Dentist].[Dentist]" caption="Dentist" numFmtId="0" hierarchy="8" level="1">
      <sharedItems count="7">
        <s v="Alina Jensen"/>
        <s v="Angela Moody"/>
        <s v="Danielle Little"/>
        <s v="Humphrey Becker"/>
        <s v="Jerome Marshall"/>
        <s v="Lincoln Marrow"/>
        <s v="Linette Richards"/>
      </sharedItems>
    </cacheField>
    <cacheField name="[Measures].[AOV]" caption="AOV" numFmtId="0" hierarchy="41" level="32767"/>
    <cacheField name="[Measures].[Revenue]" caption="Revenue" numFmtId="0" hierarchy="43" level="32767"/>
    <cacheField name="[Measures].[Sum of Dentist_wage]" caption="Sum of Dentist_wage" numFmtId="0" hierarchy="40" level="32767"/>
    <cacheField name="[Measures].[Gross_margin]" caption="Gross_margin" numFmtId="0" hierarchy="44" level="32767"/>
    <cacheField name="[Appointments].[Date].[Date]" caption="Date" numFmtId="0" level="1">
      <sharedItems containsSemiMixedTypes="0" containsNonDate="0" containsString="0"/>
    </cacheField>
  </cacheFields>
  <cacheHierarchies count="54">
    <cacheHierarchy uniqueName="[Appointments].[Date]" caption="Date" attribute="1" time="1" defaultMemberUniqueName="[Appointments].[Date].[All]" allUniqueName="[Appointments].[Date].[All]" dimensionUniqueName="[Appointments]" displayFolder="" count="2" memberValueDatatype="7" unbalanced="0">
      <fieldsUsage count="2">
        <fieldUsage x="-1"/>
        <fieldUsage x="5"/>
      </fieldsUsage>
    </cacheHierarchy>
    <cacheHierarchy uniqueName="[Appointments].[Client]" caption="Client" attribute="1" defaultMemberUniqueName="[Appointments].[Client].[All]" allUniqueName="[Appointments].[Client].[All]" dimensionUniqueName="[Appointments]" displayFolder="" count="0" memberValueDatatype="130" unbalanced="0"/>
    <cacheHierarchy uniqueName="[Appointments].[Service]" caption="Service" attribute="1" defaultMemberUniqueName="[Appointments].[Service].[All]" allUniqueName="[Appointments].[Service].[All]" dimensionUniqueName="[Appointments]" displayFolder="" count="0" memberValueDatatype="130" unbalanced="0"/>
    <cacheHierarchy uniqueName="[Appointments].[Tooth1]" caption="Tooth1" attribute="1" defaultMemberUniqueName="[Appointments].[Tooth1].[All]" allUniqueName="[Appointments].[Tooth1].[All]" dimensionUniqueName="[Appointments]" displayFolder="" count="0" memberValueDatatype="20" unbalanced="0"/>
    <cacheHierarchy uniqueName="[Appointments].[Tooth2]" caption="Tooth2" attribute="1" defaultMemberUniqueName="[Appointments].[Tooth2].[All]" allUniqueName="[Appointments].[Tooth2].[All]" dimensionUniqueName="[Appointments]" displayFolder="" count="0" memberValueDatatype="20" unbalanced="0"/>
    <cacheHierarchy uniqueName="[Appointments].[Tooth3]" caption="Tooth3" attribute="1" defaultMemberUniqueName="[Appointments].[Tooth3].[All]" allUniqueName="[Appointments].[Tooth3].[All]" dimensionUniqueName="[Appointments]" displayFolder="" count="0" memberValueDatatype="20" unbalanced="0"/>
    <cacheHierarchy uniqueName="[Appointments].[Tooth4]" caption="Tooth4" attribute="1" defaultMemberUniqueName="[Appointments].[Tooth4].[All]" allUniqueName="[Appointments].[Tooth4].[All]" dimensionUniqueName="[Appointments]" displayFolder="" count="0" memberValueDatatype="130" unbalanced="0"/>
    <cacheHierarchy uniqueName="[Appointments].[Tooth5]" caption="Tooth5" attribute="1" defaultMemberUniqueName="[Appointments].[Tooth5].[All]" allUniqueName="[Appointments].[Tooth5].[All]" dimensionUniqueName="[Appointments]" displayFolder="" count="0" memberValueDatatype="130" unbalanced="0"/>
    <cacheHierarchy uniqueName="[Appointments].[Dentist]" caption="Dentist" attribute="1" defaultMemberUniqueName="[Appointments].[Dentist].[All]" allUniqueName="[Appointments].[Dentist].[All]" dimensionUniqueName="[Appointments]" displayFolder="" count="2" memberValueDatatype="130" unbalanced="0">
      <fieldsUsage count="2">
        <fieldUsage x="-1"/>
        <fieldUsage x="0"/>
      </fieldsUsage>
    </cacheHierarchy>
    <cacheHierarchy uniqueName="[Appointments].[Price]" caption="Price" attribute="1" defaultMemberUniqueName="[Appointments].[Price].[All]" allUniqueName="[Appointments].[Price].[All]" dimensionUniqueName="[Appointments]" displayFolder="" count="0" memberValueDatatype="20" unbalanced="0"/>
    <cacheHierarchy uniqueName="[Appointments].[Dentist_wage]" caption="Dentist_wage" attribute="1" defaultMemberUniqueName="[Appointments].[Dentist_wage].[All]" allUniqueName="[Appointments].[Dentist_wage].[All]" dimensionUniqueName="[Appointments]" displayFolder="" count="0" memberValueDatatype="5" unbalanced="0"/>
    <cacheHierarchy uniqueName="[Appointments].[Day_revenue]" caption="Day_revenue" attribute="1" defaultMemberUniqueName="[Appointments].[Day_revenue].[All]" allUniqueName="[Appointments].[Day_revenue].[All]" dimensionUniqueName="[Appointments]" displayFolder="" count="0" memberValueDatatype="130" unbalanced="0"/>
    <cacheHierarchy uniqueName="[Dates_range].[Date]" caption="Date" attribute="1" time="1" keyAttribute="1" defaultMemberUniqueName="[Dates_range].[Date].[All]" allUniqueName="[Dates_range].[Date].[All]" dimensionUniqueName="[Dates_range]" displayFolder="" count="0" memberValueDatatype="7" unbalanced="0"/>
    <cacheHierarchy uniqueName="[Dates_range].[Month]" caption="Month" attribute="1" time="1" defaultMemberUniqueName="[Dates_range].[Month].[All]" allUniqueName="[Dates_range].[Month].[All]" dimensionUniqueName="[Dates_range]" displayFolder="" count="0" memberValueDatatype="20" unbalanced="0"/>
    <cacheHierarchy uniqueName="[Dates_range].[Week]" caption="Week" attribute="1" time="1" defaultMemberUniqueName="[Dates_range].[Week].[All]" allUniqueName="[Dates_range].[Week].[All]" dimensionUniqueName="[Dates_range]" displayFolder="" count="0" memberValueDatatype="20" unbalanced="0"/>
    <cacheHierarchy uniqueName="[Dates_range].[Day_of_week]" caption="Day_of_week" attribute="1" time="1" defaultMemberUniqueName="[Dates_range].[Day_of_week].[All]" allUniqueName="[Dates_range].[Day_of_week].[All]" dimensionUniqueName="[Dates_range]" displayFolder="" count="0" memberValueDatatype="20" unbalanced="0"/>
    <cacheHierarchy uniqueName="[Pricelist].[Service]" caption="Service" attribute="1" defaultMemberUniqueName="[Pricelist].[Service].[All]" allUniqueName="[Pricelist].[Service].[All]" dimensionUniqueName="[Pricelist]" displayFolder="" count="0" memberValueDatatype="130" unbalanced="0"/>
    <cacheHierarchy uniqueName="[Pricelist].[ID]" caption="ID" attribute="1" defaultMemberUniqueName="[Pricelist].[ID].[All]" allUniqueName="[Pricelist].[ID].[All]" dimensionUniqueName="[Pricelist]" displayFolder="" count="0" memberValueDatatype="130" unbalanced="0"/>
    <cacheHierarchy uniqueName="[Pricelist].[Start date]" caption="Start date" attribute="1" time="1" defaultMemberUniqueName="[Pricelist].[Start date].[All]" allUniqueName="[Pricelist].[Start date].[All]" dimensionUniqueName="[Pricelist]" displayFolder="" count="0" memberValueDatatype="7" unbalanced="0"/>
    <cacheHierarchy uniqueName="[Pricelist].[End date]" caption="End date" attribute="1" defaultMemberUniqueName="[Pricelist].[End date].[All]" allUniqueName="[Pricelist].[End date].[All]" dimensionUniqueName="[Pricelist]" displayFolder="" count="0" memberValueDatatype="130" unbalanced="0"/>
    <cacheHierarchy uniqueName="[Pricelist].[Price]" caption="Price" attribute="1" defaultMemberUniqueName="[Pricelist].[Price].[All]" allUniqueName="[Pricelist].[Price].[All]" dimensionUniqueName="[Pricelist]" displayFolder="" count="0" memberValueDatatype="20" unbalanced="0"/>
    <cacheHierarchy uniqueName="[Salaries].[ID]" caption="ID" attribute="1" defaultMemberUniqueName="[Salaries].[ID].[All]" allUniqueName="[Salaries].[ID].[All]" dimensionUniqueName="[Salaries]" displayFolder="" count="0" memberValueDatatype="20" unbalanced="0"/>
    <cacheHierarchy uniqueName="[Salaries].[Start date]" caption="Start date" attribute="1" time="1" defaultMemberUniqueName="[Salaries].[Start date].[All]" allUniqueName="[Salaries].[Start date].[All]" dimensionUniqueName="[Salaries]" displayFolder="" count="0" memberValueDatatype="7" unbalanced="0"/>
    <cacheHierarchy uniqueName="[Salaries].[End date]" caption="End date" attribute="1" time="1" defaultMemberUniqueName="[Salaries].[End date].[All]" allUniqueName="[Salaries].[End date].[All]" dimensionUniqueName="[Salaries]" displayFolder="" count="0" memberValueDatatype="7" unbalanced="0"/>
    <cacheHierarchy uniqueName="[Salaries].[Specialist]" caption="Specialist" attribute="1" defaultMemberUniqueName="[Salaries].[Specialist].[All]" allUniqueName="[Salaries].[Specialist].[All]" dimensionUniqueName="[Salaries]" displayFolder="" count="0" memberValueDatatype="130" unbalanced="0"/>
    <cacheHierarchy uniqueName="[Salaries].[Cost_percent]" caption="Cost_percent" attribute="1" defaultMemberUniqueName="[Salaries].[Cost_percent].[All]" allUniqueName="[Salaries].[Cost_percent].[All]" dimensionUniqueName="[Salaries]" displayFolder="" count="0" memberValueDatatype="5" unbalanced="0"/>
    <cacheHierarchy uniqueName="[Salaries].[Salary]" caption="Salary" attribute="1" defaultMemberUniqueName="[Salaries].[Salary].[All]" allUniqueName="[Salaries].[Salary].[All]" dimensionUniqueName="[Salaries]" displayFolder="" count="0" memberValueDatatype="20" unbalanced="0"/>
    <cacheHierarchy uniqueName="[Services].[Name_short]" caption="Name_short" attribute="1" defaultMemberUniqueName="[Services].[Name_short].[All]" allUniqueName="[Services].[Name_short].[All]" dimensionUniqueName="[Services]" displayFolder="" count="0" memberValueDatatype="130" unbalanced="0"/>
    <cacheHierarchy uniqueName="[Services].[Tooth/All teeth]" caption="Tooth/All teeth" attribute="1" defaultMemberUniqueName="[Services].[Tooth/All teeth].[All]" allUniqueName="[Services].[Tooth/All teeth].[All]" dimensionUniqueName="[Services]" displayFolder="" count="0" memberValueDatatype="130" unbalanced="0"/>
    <cacheHierarchy uniqueName="[Services].[Teeth_col_num]" caption="Teeth_col_num" attribute="1" defaultMemberUniqueName="[Services].[Teeth_col_num].[All]" allUniqueName="[Services].[Teeth_col_num].[All]" dimensionUniqueName="[Services]" displayFolder="" count="0" memberValueDatatype="20" unbalanced="0"/>
    <cacheHierarchy uniqueName="[Services].[Name_full]" caption="Name_full" attribute="1" defaultMemberUniqueName="[Services].[Name_full].[All]" allUniqueName="[Services].[Name_full].[All]" dimensionUniqueName="[Services]" displayFolder="" count="0" memberValueDatatype="130" unbalanced="0"/>
    <cacheHierarchy uniqueName="[Services].[Description]" caption="Description" attribute="1" defaultMemberUniqueName="[Services].[Description].[All]" allUniqueName="[Services].[Description].[All]" dimensionUniqueName="[Services]" displayFolder="" count="0" memberValueDatatype="130" unbalanced="0"/>
    <cacheHierarchy uniqueName="[Specialists 1].[Specialist]" caption="Specialist" attribute="1" defaultMemberUniqueName="[Specialists 1].[Specialist].[All]" allUniqueName="[Specialists 1].[Specialist].[All]" dimensionUniqueName="[Specialists 1]" displayFolder="" count="0" memberValueDatatype="130" unbalanced="0"/>
    <cacheHierarchy uniqueName="[Teeth].[Tooth_Number]" caption="Tooth_Number" attribute="1" defaultMemberUniqueName="[Teeth].[Tooth_Number].[All]" allUniqueName="[Teeth].[Tooth_Number].[All]" dimensionUniqueName="[Teeth]" displayFolder="" count="0" memberValueDatatype="20" unbalanced="0"/>
    <cacheHierarchy uniqueName="[Teeth].[Tooth_Name]" caption="Tooth_Name" attribute="1" defaultMemberUniqueName="[Teeth].[Tooth_Name].[All]" allUniqueName="[Teeth].[Tooth_Name].[All]" dimensionUniqueName="[Teeth]" displayFolder="" count="0" memberValueDatatype="130" unbalanced="0"/>
    <cacheHierarchy uniqueName="[Teeth].[Comment]" caption="Comment" attribute="1" defaultMemberUniqueName="[Teeth].[Comment].[All]" allUniqueName="[Teeth].[Comment].[All]" dimensionUniqueName="[Teeth]" displayFolder="" count="0" memberValueDatatype="130" unbalanced="0"/>
    <cacheHierarchy uniqueName="[Teeth_multipliers].[Tooth_Number]" caption="Tooth_Number" attribute="1" defaultMemberUniqueName="[Teeth_multipliers].[Tooth_Number].[All]" allUniqueName="[Teeth_multipliers].[Tooth_Number].[All]" dimensionUniqueName="[Teeth_multipliers]" displayFolder="" count="0" memberValueDatatype="20" unbalanced="0"/>
    <cacheHierarchy uniqueName="[Teeth_multipliers].[Attribute]" caption="Attribute" attribute="1" defaultMemberUniqueName="[Teeth_multipliers].[Attribute].[All]" allUniqueName="[Teeth_multipliers].[Attribute].[All]" dimensionUniqueName="[Teeth_multipliers]" displayFolder="" count="0" memberValueDatatype="130" unbalanced="0"/>
    <cacheHierarchy uniqueName="[Teeth_multipliers].[Value]" caption="Value" attribute="1" defaultMemberUniqueName="[Teeth_multipliers].[Value].[All]" allUniqueName="[Teeth_multipliers].[Value].[All]" dimensionUniqueName="[Teeth_multipliers]" displayFolder="" count="0" memberValueDatatype="5" unbalanced="0"/>
    <cacheHierarchy uniqueName="[Measures].[Sum of Price]" caption="Sum of Price" measure="1" displayFolder="" measureGroup="Appointments" count="0">
      <extLst>
        <ext xmlns:x15="http://schemas.microsoft.com/office/spreadsheetml/2010/11/main" uri="{B97F6D7D-B522-45F9-BDA1-12C45D357490}">
          <x15:cacheHierarchy aggregatedColumn="9"/>
        </ext>
      </extLst>
    </cacheHierarchy>
    <cacheHierarchy uniqueName="[Measures].[Sum of Dentist_wage]" caption="Sum of Dentist_wage" measure="1" displayFolder="" measureGroup="Appointments" count="0" oneField="1">
      <fieldsUsage count="1">
        <fieldUsage x="3"/>
      </fieldsUsage>
      <extLst>
        <ext xmlns:x15="http://schemas.microsoft.com/office/spreadsheetml/2010/11/main" uri="{B97F6D7D-B522-45F9-BDA1-12C45D357490}">
          <x15:cacheHierarchy aggregatedColumn="10"/>
        </ext>
      </extLst>
    </cacheHierarchy>
    <cacheHierarchy uniqueName="[Measures].[AOV]" caption="AOV" measure="1" displayFolder="" measureGroup="Appointments" count="0" oneField="1">
      <fieldsUsage count="1">
        <fieldUsage x="1"/>
      </fieldsUsage>
    </cacheHierarchy>
    <cacheHierarchy uniqueName="[Measures].[Total_check]" caption="Total_check" measure="1" displayFolder="" measureGroup="Appointments" count="0"/>
    <cacheHierarchy uniqueName="[Measures].[Revenue]" caption="Revenue" measure="1" displayFolder="" measureGroup="Appointments" count="0" oneField="1">
      <fieldsUsage count="1">
        <fieldUsage x="2"/>
      </fieldsUsage>
    </cacheHierarchy>
    <cacheHierarchy uniqueName="[Measures].[Gross_margin]" caption="Gross_margin" measure="1" displayFolder="" measureGroup="Appointments" count="0" oneField="1">
      <fieldsUsage count="1">
        <fieldUsage x="4"/>
      </fieldsUsage>
    </cacheHierarchy>
    <cacheHierarchy uniqueName="[Measures].[__XL_Count Appointments]" caption="__XL_Count Appointments" measure="1" displayFolder="" measureGroup="Appointments" count="0" hidden="1"/>
    <cacheHierarchy uniqueName="[Measures].[__XL_Count Pricelist]" caption="__XL_Count Pricelist" measure="1" displayFolder="" measureGroup="Pricelist" count="0" hidden="1"/>
    <cacheHierarchy uniqueName="[Measures].[__XL_Count Salaries]" caption="__XL_Count Salaries" measure="1" displayFolder="" measureGroup="Salaries" count="0" hidden="1"/>
    <cacheHierarchy uniqueName="[Measures].[__XL_Count Services]" caption="__XL_Count Services" measure="1" displayFolder="" measureGroup="Services" count="0" hidden="1"/>
    <cacheHierarchy uniqueName="[Measures].[__XL_Count Teeth]" caption="__XL_Count Teeth" measure="1" displayFolder="" measureGroup="Teeth" count="0" hidden="1"/>
    <cacheHierarchy uniqueName="[Measures].[__XL_Count Teeth_multipliers]" caption="__XL_Count Teeth_multipliers" measure="1" displayFolder="" measureGroup="Teeth_multipliers" count="0" hidden="1"/>
    <cacheHierarchy uniqueName="[Measures].[__XL_Count Specialists 1]" caption="__XL_Count Specialists 1" measure="1" displayFolder="" measureGroup="Specialists 1" count="0" hidden="1"/>
    <cacheHierarchy uniqueName="[Measures].[__XL_Count Dates_range]" caption="__XL_Count Dates_range" measure="1" displayFolder="" measureGroup="Dates_range" count="0" hidden="1"/>
    <cacheHierarchy uniqueName="[Measures].[__No measures defined]" caption="__No measures defined" measure="1" displayFolder="" count="0" hidden="1"/>
  </cacheHierarchies>
  <kpis count="0"/>
  <dimensions count="9">
    <dimension name="Appointments" uniqueName="[Appointments]" caption="Appointments"/>
    <dimension name="Dates_range" uniqueName="[Dates_range]" caption="Dates_range"/>
    <dimension measure="1" name="Measures" uniqueName="[Measures]" caption="Measures"/>
    <dimension name="Pricelist" uniqueName="[Pricelist]" caption="Pricelist"/>
    <dimension name="Salaries" uniqueName="[Salaries]" caption="Salaries"/>
    <dimension name="Services" uniqueName="[Services]" caption="Services"/>
    <dimension name="Specialists 1" uniqueName="[Specialists 1]" caption="Specialists 1"/>
    <dimension name="Teeth" uniqueName="[Teeth]" caption="Teeth"/>
    <dimension name="Teeth_multipliers" uniqueName="[Teeth_multipliers]" caption="Teeth_multipliers"/>
  </dimensions>
  <measureGroups count="8">
    <measureGroup name="Appointments" caption="Appointments"/>
    <measureGroup name="Dates_range" caption="Dates_range"/>
    <measureGroup name="Pricelist" caption="Pricelist"/>
    <measureGroup name="Salaries" caption="Salaries"/>
    <measureGroup name="Services" caption="Services"/>
    <measureGroup name="Specialists 1" caption="Specialists 1"/>
    <measureGroup name="Teeth" caption="Teeth"/>
    <measureGroup name="Teeth_multipliers" caption="Teeth_multipliers"/>
  </measureGroups>
  <maps count="14">
    <map measureGroup="0" dimension="0"/>
    <map measureGroup="0" dimension="1"/>
    <map measureGroup="0" dimension="5"/>
    <map measureGroup="0" dimension="6"/>
    <map measureGroup="1" dimension="1"/>
    <map measureGroup="2" dimension="3"/>
    <map measureGroup="2" dimension="5"/>
    <map measureGroup="3" dimension="4"/>
    <map measureGroup="3" dimension="6"/>
    <map measureGroup="4" dimension="5"/>
    <map measureGroup="5" dimension="6"/>
    <map measureGroup="6" dimension="7"/>
    <map measureGroup="7" dimension="7"/>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dmaster" refreshedDate="45692.535657060187" createdVersion="3" refreshedVersion="8" minRefreshableVersion="3" recordCount="0" supportSubquery="1" supportAdvancedDrill="1" xr:uid="{AF350145-0316-495C-85DC-F25CD2C28B8F}">
  <cacheSource type="external" connectionId="5">
    <extLst>
      <ext xmlns:x14="http://schemas.microsoft.com/office/spreadsheetml/2009/9/main" uri="{F057638F-6D5F-4e77-A914-E7F072B9BCA8}">
        <x14:sourceConnection name="ThisWorkbookDataModel"/>
      </ext>
    </extLst>
  </cacheSource>
  <cacheFields count="0"/>
  <cacheHierarchies count="54">
    <cacheHierarchy uniqueName="[Appointments].[Date]" caption="Date" attribute="1" time="1" defaultMemberUniqueName="[Appointments].[Date].[All]" allUniqueName="[Appointments].[Date].[All]" dimensionUniqueName="[Appointments]" displayFolder="" count="0" memberValueDatatype="7" unbalanced="0"/>
    <cacheHierarchy uniqueName="[Appointments].[Client]" caption="Client" attribute="1" defaultMemberUniqueName="[Appointments].[Client].[All]" allUniqueName="[Appointments].[Client].[All]" dimensionUniqueName="[Appointments]" displayFolder="" count="0" memberValueDatatype="130" unbalanced="0"/>
    <cacheHierarchy uniqueName="[Appointments].[Service]" caption="Service" attribute="1" defaultMemberUniqueName="[Appointments].[Service].[All]" allUniqueName="[Appointments].[Service].[All]" dimensionUniqueName="[Appointments]" displayFolder="" count="0" memberValueDatatype="130" unbalanced="0"/>
    <cacheHierarchy uniqueName="[Appointments].[Tooth1]" caption="Tooth1" attribute="1" defaultMemberUniqueName="[Appointments].[Tooth1].[All]" allUniqueName="[Appointments].[Tooth1].[All]" dimensionUniqueName="[Appointments]" displayFolder="" count="0" memberValueDatatype="20" unbalanced="0"/>
    <cacheHierarchy uniqueName="[Appointments].[Tooth2]" caption="Tooth2" attribute="1" defaultMemberUniqueName="[Appointments].[Tooth2].[All]" allUniqueName="[Appointments].[Tooth2].[All]" dimensionUniqueName="[Appointments]" displayFolder="" count="0" memberValueDatatype="20" unbalanced="0"/>
    <cacheHierarchy uniqueName="[Appointments].[Tooth3]" caption="Tooth3" attribute="1" defaultMemberUniqueName="[Appointments].[Tooth3].[All]" allUniqueName="[Appointments].[Tooth3].[All]" dimensionUniqueName="[Appointments]" displayFolder="" count="0" memberValueDatatype="20" unbalanced="0"/>
    <cacheHierarchy uniqueName="[Appointments].[Tooth4]" caption="Tooth4" attribute="1" defaultMemberUniqueName="[Appointments].[Tooth4].[All]" allUniqueName="[Appointments].[Tooth4].[All]" dimensionUniqueName="[Appointments]" displayFolder="" count="0" memberValueDatatype="130" unbalanced="0"/>
    <cacheHierarchy uniqueName="[Appointments].[Tooth5]" caption="Tooth5" attribute="1" defaultMemberUniqueName="[Appointments].[Tooth5].[All]" allUniqueName="[Appointments].[Tooth5].[All]" dimensionUniqueName="[Appointments]" displayFolder="" count="0" memberValueDatatype="130" unbalanced="0"/>
    <cacheHierarchy uniqueName="[Appointments].[Dentist]" caption="Dentist" attribute="1" defaultMemberUniqueName="[Appointments].[Dentist].[All]" allUniqueName="[Appointments].[Dentist].[All]" dimensionUniqueName="[Appointments]" displayFolder="" count="2" memberValueDatatype="130" unbalanced="0"/>
    <cacheHierarchy uniqueName="[Appointments].[Price]" caption="Price" attribute="1" defaultMemberUniqueName="[Appointments].[Price].[All]" allUniqueName="[Appointments].[Price].[All]" dimensionUniqueName="[Appointments]" displayFolder="" count="0" memberValueDatatype="20" unbalanced="0"/>
    <cacheHierarchy uniqueName="[Appointments].[Dentist_wage]" caption="Dentist_wage" attribute="1" defaultMemberUniqueName="[Appointments].[Dentist_wage].[All]" allUniqueName="[Appointments].[Dentist_wage].[All]" dimensionUniqueName="[Appointments]" displayFolder="" count="0" memberValueDatatype="5" unbalanced="0"/>
    <cacheHierarchy uniqueName="[Appointments].[Day_revenue]" caption="Day_revenue" attribute="1" defaultMemberUniqueName="[Appointments].[Day_revenue].[All]" allUniqueName="[Appointments].[Day_revenue].[All]" dimensionUniqueName="[Appointments]" displayFolder="" count="0" memberValueDatatype="130" unbalanced="0"/>
    <cacheHierarchy uniqueName="[Dates_range].[Date]" caption="Date" attribute="1" time="1" keyAttribute="1" defaultMemberUniqueName="[Dates_range].[Date].[All]" allUniqueName="[Dates_range].[Date].[All]" dimensionUniqueName="[Dates_range]" displayFolder="" count="0" memberValueDatatype="7" unbalanced="0"/>
    <cacheHierarchy uniqueName="[Dates_range].[Month]" caption="Month" attribute="1" time="1" defaultMemberUniqueName="[Dates_range].[Month].[All]" allUniqueName="[Dates_range].[Month].[All]" dimensionUniqueName="[Dates_range]" displayFolder="" count="0" memberValueDatatype="20" unbalanced="0"/>
    <cacheHierarchy uniqueName="[Dates_range].[Week]" caption="Week" attribute="1" time="1" defaultMemberUniqueName="[Dates_range].[Week].[All]" allUniqueName="[Dates_range].[Week].[All]" dimensionUniqueName="[Dates_range]" displayFolder="" count="0" memberValueDatatype="20" unbalanced="0"/>
    <cacheHierarchy uniqueName="[Dates_range].[Day_of_week]" caption="Day_of_week" attribute="1" time="1" defaultMemberUniqueName="[Dates_range].[Day_of_week].[All]" allUniqueName="[Dates_range].[Day_of_week].[All]" dimensionUniqueName="[Dates_range]" displayFolder="" count="0" memberValueDatatype="20" unbalanced="0"/>
    <cacheHierarchy uniqueName="[Pricelist].[Service]" caption="Service" attribute="1" defaultMemberUniqueName="[Pricelist].[Service].[All]" allUniqueName="[Pricelist].[Service].[All]" dimensionUniqueName="[Pricelist]" displayFolder="" count="0" memberValueDatatype="130" unbalanced="0"/>
    <cacheHierarchy uniqueName="[Pricelist].[ID]" caption="ID" attribute="1" defaultMemberUniqueName="[Pricelist].[ID].[All]" allUniqueName="[Pricelist].[ID].[All]" dimensionUniqueName="[Pricelist]" displayFolder="" count="0" memberValueDatatype="130" unbalanced="0"/>
    <cacheHierarchy uniqueName="[Pricelist].[Start date]" caption="Start date" attribute="1" time="1" defaultMemberUniqueName="[Pricelist].[Start date].[All]" allUniqueName="[Pricelist].[Start date].[All]" dimensionUniqueName="[Pricelist]" displayFolder="" count="0" memberValueDatatype="7" unbalanced="0"/>
    <cacheHierarchy uniqueName="[Pricelist].[End date]" caption="End date" attribute="1" defaultMemberUniqueName="[Pricelist].[End date].[All]" allUniqueName="[Pricelist].[End date].[All]" dimensionUniqueName="[Pricelist]" displayFolder="" count="0" memberValueDatatype="130" unbalanced="0"/>
    <cacheHierarchy uniqueName="[Pricelist].[Price]" caption="Price" attribute="1" defaultMemberUniqueName="[Pricelist].[Price].[All]" allUniqueName="[Pricelist].[Price].[All]" dimensionUniqueName="[Pricelist]" displayFolder="" count="0" memberValueDatatype="20" unbalanced="0"/>
    <cacheHierarchy uniqueName="[Salaries].[ID]" caption="ID" attribute="1" defaultMemberUniqueName="[Salaries].[ID].[All]" allUniqueName="[Salaries].[ID].[All]" dimensionUniqueName="[Salaries]" displayFolder="" count="0" memberValueDatatype="20" unbalanced="0"/>
    <cacheHierarchy uniqueName="[Salaries].[Start date]" caption="Start date" attribute="1" time="1" defaultMemberUniqueName="[Salaries].[Start date].[All]" allUniqueName="[Salaries].[Start date].[All]" dimensionUniqueName="[Salaries]" displayFolder="" count="0" memberValueDatatype="7" unbalanced="0"/>
    <cacheHierarchy uniqueName="[Salaries].[End date]" caption="End date" attribute="1" time="1" defaultMemberUniqueName="[Salaries].[End date].[All]" allUniqueName="[Salaries].[End date].[All]" dimensionUniqueName="[Salaries]" displayFolder="" count="0" memberValueDatatype="7" unbalanced="0"/>
    <cacheHierarchy uniqueName="[Salaries].[Specialist]" caption="Specialist" attribute="1" defaultMemberUniqueName="[Salaries].[Specialist].[All]" allUniqueName="[Salaries].[Specialist].[All]" dimensionUniqueName="[Salaries]" displayFolder="" count="0" memberValueDatatype="130" unbalanced="0"/>
    <cacheHierarchy uniqueName="[Salaries].[Cost_percent]" caption="Cost_percent" attribute="1" defaultMemberUniqueName="[Salaries].[Cost_percent].[All]" allUniqueName="[Salaries].[Cost_percent].[All]" dimensionUniqueName="[Salaries]" displayFolder="" count="0" memberValueDatatype="5" unbalanced="0"/>
    <cacheHierarchy uniqueName="[Salaries].[Salary]" caption="Salary" attribute="1" defaultMemberUniqueName="[Salaries].[Salary].[All]" allUniqueName="[Salaries].[Salary].[All]" dimensionUniqueName="[Salaries]" displayFolder="" count="0" memberValueDatatype="20" unbalanced="0"/>
    <cacheHierarchy uniqueName="[Services].[Name_short]" caption="Name_short" attribute="1" defaultMemberUniqueName="[Services].[Name_short].[All]" allUniqueName="[Services].[Name_short].[All]" dimensionUniqueName="[Services]" displayFolder="" count="0" memberValueDatatype="130" unbalanced="0"/>
    <cacheHierarchy uniqueName="[Services].[Tooth/All teeth]" caption="Tooth/All teeth" attribute="1" defaultMemberUniqueName="[Services].[Tooth/All teeth].[All]" allUniqueName="[Services].[Tooth/All teeth].[All]" dimensionUniqueName="[Services]" displayFolder="" count="0" memberValueDatatype="130" unbalanced="0"/>
    <cacheHierarchy uniqueName="[Services].[Teeth_col_num]" caption="Teeth_col_num" attribute="1" defaultMemberUniqueName="[Services].[Teeth_col_num].[All]" allUniqueName="[Services].[Teeth_col_num].[All]" dimensionUniqueName="[Services]" displayFolder="" count="0" memberValueDatatype="20" unbalanced="0"/>
    <cacheHierarchy uniqueName="[Services].[Name_full]" caption="Name_full" attribute="1" defaultMemberUniqueName="[Services].[Name_full].[All]" allUniqueName="[Services].[Name_full].[All]" dimensionUniqueName="[Services]" displayFolder="" count="0" memberValueDatatype="130" unbalanced="0"/>
    <cacheHierarchy uniqueName="[Services].[Description]" caption="Description" attribute="1" defaultMemberUniqueName="[Services].[Description].[All]" allUniqueName="[Services].[Description].[All]" dimensionUniqueName="[Services]" displayFolder="" count="0" memberValueDatatype="130" unbalanced="0"/>
    <cacheHierarchy uniqueName="[Specialists 1].[Specialist]" caption="Specialist" attribute="1" defaultMemberUniqueName="[Specialists 1].[Specialist].[All]" allUniqueName="[Specialists 1].[Specialist].[All]" dimensionUniqueName="[Specialists 1]" displayFolder="" count="0" memberValueDatatype="130" unbalanced="0"/>
    <cacheHierarchy uniqueName="[Teeth].[Tooth_Number]" caption="Tooth_Number" attribute="1" defaultMemberUniqueName="[Teeth].[Tooth_Number].[All]" allUniqueName="[Teeth].[Tooth_Number].[All]" dimensionUniqueName="[Teeth]" displayFolder="" count="0" memberValueDatatype="20" unbalanced="0"/>
    <cacheHierarchy uniqueName="[Teeth].[Tooth_Name]" caption="Tooth_Name" attribute="1" defaultMemberUniqueName="[Teeth].[Tooth_Name].[All]" allUniqueName="[Teeth].[Tooth_Name].[All]" dimensionUniqueName="[Teeth]" displayFolder="" count="0" memberValueDatatype="130" unbalanced="0"/>
    <cacheHierarchy uniqueName="[Teeth].[Comment]" caption="Comment" attribute="1" defaultMemberUniqueName="[Teeth].[Comment].[All]" allUniqueName="[Teeth].[Comment].[All]" dimensionUniqueName="[Teeth]" displayFolder="" count="0" memberValueDatatype="130" unbalanced="0"/>
    <cacheHierarchy uniqueName="[Teeth_multipliers].[Tooth_Number]" caption="Tooth_Number" attribute="1" defaultMemberUniqueName="[Teeth_multipliers].[Tooth_Number].[All]" allUniqueName="[Teeth_multipliers].[Tooth_Number].[All]" dimensionUniqueName="[Teeth_multipliers]" displayFolder="" count="0" memberValueDatatype="20" unbalanced="0"/>
    <cacheHierarchy uniqueName="[Teeth_multipliers].[Attribute]" caption="Attribute" attribute="1" defaultMemberUniqueName="[Teeth_multipliers].[Attribute].[All]" allUniqueName="[Teeth_multipliers].[Attribute].[All]" dimensionUniqueName="[Teeth_multipliers]" displayFolder="" count="0" memberValueDatatype="130" unbalanced="0"/>
    <cacheHierarchy uniqueName="[Teeth_multipliers].[Value]" caption="Value" attribute="1" defaultMemberUniqueName="[Teeth_multipliers].[Value].[All]" allUniqueName="[Teeth_multipliers].[Value].[All]" dimensionUniqueName="[Teeth_multipliers]" displayFolder="" count="0" memberValueDatatype="5" unbalanced="0"/>
    <cacheHierarchy uniqueName="[Measures].[Sum of Price]" caption="Sum of Price" measure="1" displayFolder="" measureGroup="Appointments" count="0">
      <extLst>
        <ext xmlns:x15="http://schemas.microsoft.com/office/spreadsheetml/2010/11/main" uri="{B97F6D7D-B522-45F9-BDA1-12C45D357490}">
          <x15:cacheHierarchy aggregatedColumn="9"/>
        </ext>
      </extLst>
    </cacheHierarchy>
    <cacheHierarchy uniqueName="[Measures].[Sum of Dentist_wage]" caption="Sum of Dentist_wage" measure="1" displayFolder="" measureGroup="Appointments" count="0">
      <extLst>
        <ext xmlns:x15="http://schemas.microsoft.com/office/spreadsheetml/2010/11/main" uri="{B97F6D7D-B522-45F9-BDA1-12C45D357490}">
          <x15:cacheHierarchy aggregatedColumn="10"/>
        </ext>
      </extLst>
    </cacheHierarchy>
    <cacheHierarchy uniqueName="[Measures].[AOV]" caption="AOV" measure="1" displayFolder="" measureGroup="Appointments" count="0"/>
    <cacheHierarchy uniqueName="[Measures].[Total_check]" caption="Total_check" measure="1" displayFolder="" measureGroup="Appointments" count="0"/>
    <cacheHierarchy uniqueName="[Measures].[Revenue]" caption="Revenue" measure="1" displayFolder="" measureGroup="Appointments" count="0"/>
    <cacheHierarchy uniqueName="[Measures].[Gross_margin]" caption="Gross_margin" measure="1" displayFolder="" measureGroup="Appointments" count="0"/>
    <cacheHierarchy uniqueName="[Measures].[__XL_Count Appointments]" caption="__XL_Count Appointments" measure="1" displayFolder="" measureGroup="Appointments" count="0" hidden="1"/>
    <cacheHierarchy uniqueName="[Measures].[__XL_Count Pricelist]" caption="__XL_Count Pricelist" measure="1" displayFolder="" measureGroup="Pricelist" count="0" hidden="1"/>
    <cacheHierarchy uniqueName="[Measures].[__XL_Count Salaries]" caption="__XL_Count Salaries" measure="1" displayFolder="" measureGroup="Salaries" count="0" hidden="1"/>
    <cacheHierarchy uniqueName="[Measures].[__XL_Count Services]" caption="__XL_Count Services" measure="1" displayFolder="" measureGroup="Services" count="0" hidden="1"/>
    <cacheHierarchy uniqueName="[Measures].[__XL_Count Teeth]" caption="__XL_Count Teeth" measure="1" displayFolder="" measureGroup="Teeth" count="0" hidden="1"/>
    <cacheHierarchy uniqueName="[Measures].[__XL_Count Teeth_multipliers]" caption="__XL_Count Teeth_multipliers" measure="1" displayFolder="" measureGroup="Teeth_multipliers" count="0" hidden="1"/>
    <cacheHierarchy uniqueName="[Measures].[__XL_Count Specialists 1]" caption="__XL_Count Specialists 1" measure="1" displayFolder="" measureGroup="Specialists 1" count="0" hidden="1"/>
    <cacheHierarchy uniqueName="[Measures].[__XL_Count Dates_range]" caption="__XL_Count Dates_range" measure="1" displayFolder="" measureGroup="Dates_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59863493"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dmaster" refreshedDate="45692.535658333334" createdVersion="3" refreshedVersion="8" minRefreshableVersion="3" recordCount="0" supportSubquery="1" supportAdvancedDrill="1" xr:uid="{49F445A5-F76D-4427-8E83-B13BDC2EC46A}">
  <cacheSource type="external" connectionId="5">
    <extLst>
      <ext xmlns:x14="http://schemas.microsoft.com/office/spreadsheetml/2009/9/main" uri="{F057638F-6D5F-4e77-A914-E7F072B9BCA8}">
        <x14:sourceConnection name="ThisWorkbookDataModel"/>
      </ext>
    </extLst>
  </cacheSource>
  <cacheFields count="0"/>
  <cacheHierarchies count="54">
    <cacheHierarchy uniqueName="[Appointments].[Date]" caption="Date" attribute="1" time="1" defaultMemberUniqueName="[Appointments].[Date].[All]" allUniqueName="[Appointments].[Date].[All]" dimensionUniqueName="[Appointments]" displayFolder="" count="2" memberValueDatatype="7" unbalanced="0"/>
    <cacheHierarchy uniqueName="[Appointments].[Client]" caption="Client" attribute="1" defaultMemberUniqueName="[Appointments].[Client].[All]" allUniqueName="[Appointments].[Client].[All]" dimensionUniqueName="[Appointments]" displayFolder="" count="0" memberValueDatatype="130" unbalanced="0"/>
    <cacheHierarchy uniqueName="[Appointments].[Service]" caption="Service" attribute="1" defaultMemberUniqueName="[Appointments].[Service].[All]" allUniqueName="[Appointments].[Service].[All]" dimensionUniqueName="[Appointments]" displayFolder="" count="0" memberValueDatatype="130" unbalanced="0"/>
    <cacheHierarchy uniqueName="[Appointments].[Tooth1]" caption="Tooth1" attribute="1" defaultMemberUniqueName="[Appointments].[Tooth1].[All]" allUniqueName="[Appointments].[Tooth1].[All]" dimensionUniqueName="[Appointments]" displayFolder="" count="0" memberValueDatatype="20" unbalanced="0"/>
    <cacheHierarchy uniqueName="[Appointments].[Tooth2]" caption="Tooth2" attribute="1" defaultMemberUniqueName="[Appointments].[Tooth2].[All]" allUniqueName="[Appointments].[Tooth2].[All]" dimensionUniqueName="[Appointments]" displayFolder="" count="0" memberValueDatatype="20" unbalanced="0"/>
    <cacheHierarchy uniqueName="[Appointments].[Tooth3]" caption="Tooth3" attribute="1" defaultMemberUniqueName="[Appointments].[Tooth3].[All]" allUniqueName="[Appointments].[Tooth3].[All]" dimensionUniqueName="[Appointments]" displayFolder="" count="0" memberValueDatatype="20" unbalanced="0"/>
    <cacheHierarchy uniqueName="[Appointments].[Tooth4]" caption="Tooth4" attribute="1" defaultMemberUniqueName="[Appointments].[Tooth4].[All]" allUniqueName="[Appointments].[Tooth4].[All]" dimensionUniqueName="[Appointments]" displayFolder="" count="0" memberValueDatatype="130" unbalanced="0"/>
    <cacheHierarchy uniqueName="[Appointments].[Tooth5]" caption="Tooth5" attribute="1" defaultMemberUniqueName="[Appointments].[Tooth5].[All]" allUniqueName="[Appointments].[Tooth5].[All]" dimensionUniqueName="[Appointments]" displayFolder="" count="0" memberValueDatatype="130" unbalanced="0"/>
    <cacheHierarchy uniqueName="[Appointments].[Dentist]" caption="Dentist" attribute="1" defaultMemberUniqueName="[Appointments].[Dentist].[All]" allUniqueName="[Appointments].[Dentist].[All]" dimensionUniqueName="[Appointments]" displayFolder="" count="0" memberValueDatatype="130" unbalanced="0"/>
    <cacheHierarchy uniqueName="[Appointments].[Price]" caption="Price" attribute="1" defaultMemberUniqueName="[Appointments].[Price].[All]" allUniqueName="[Appointments].[Price].[All]" dimensionUniqueName="[Appointments]" displayFolder="" count="0" memberValueDatatype="20" unbalanced="0"/>
    <cacheHierarchy uniqueName="[Appointments].[Dentist_wage]" caption="Dentist_wage" attribute="1" defaultMemberUniqueName="[Appointments].[Dentist_wage].[All]" allUniqueName="[Appointments].[Dentist_wage].[All]" dimensionUniqueName="[Appointments]" displayFolder="" count="0" memberValueDatatype="5" unbalanced="0"/>
    <cacheHierarchy uniqueName="[Appointments].[Day_revenue]" caption="Day_revenue" attribute="1" defaultMemberUniqueName="[Appointments].[Day_revenue].[All]" allUniqueName="[Appointments].[Day_revenue].[All]" dimensionUniqueName="[Appointments]" displayFolder="" count="0" memberValueDatatype="130" unbalanced="0"/>
    <cacheHierarchy uniqueName="[Dates_range].[Date]" caption="Date" attribute="1" time="1" keyAttribute="1" defaultMemberUniqueName="[Dates_range].[Date].[All]" allUniqueName="[Dates_range].[Date].[All]" dimensionUniqueName="[Dates_range]" displayFolder="" count="0" memberValueDatatype="7" unbalanced="0"/>
    <cacheHierarchy uniqueName="[Dates_range].[Month]" caption="Month" attribute="1" time="1" defaultMemberUniqueName="[Dates_range].[Month].[All]" allUniqueName="[Dates_range].[Month].[All]" dimensionUniqueName="[Dates_range]" displayFolder="" count="0" memberValueDatatype="20" unbalanced="0"/>
    <cacheHierarchy uniqueName="[Dates_range].[Week]" caption="Week" attribute="1" time="1" defaultMemberUniqueName="[Dates_range].[Week].[All]" allUniqueName="[Dates_range].[Week].[All]" dimensionUniqueName="[Dates_range]" displayFolder="" count="0" memberValueDatatype="20" unbalanced="0"/>
    <cacheHierarchy uniqueName="[Dates_range].[Day_of_week]" caption="Day_of_week" attribute="1" time="1" defaultMemberUniqueName="[Dates_range].[Day_of_week].[All]" allUniqueName="[Dates_range].[Day_of_week].[All]" dimensionUniqueName="[Dates_range]" displayFolder="" count="0" memberValueDatatype="20" unbalanced="0"/>
    <cacheHierarchy uniqueName="[Pricelist].[Service]" caption="Service" attribute="1" defaultMemberUniqueName="[Pricelist].[Service].[All]" allUniqueName="[Pricelist].[Service].[All]" dimensionUniqueName="[Pricelist]" displayFolder="" count="0" memberValueDatatype="130" unbalanced="0"/>
    <cacheHierarchy uniqueName="[Pricelist].[ID]" caption="ID" attribute="1" defaultMemberUniqueName="[Pricelist].[ID].[All]" allUniqueName="[Pricelist].[ID].[All]" dimensionUniqueName="[Pricelist]" displayFolder="" count="0" memberValueDatatype="130" unbalanced="0"/>
    <cacheHierarchy uniqueName="[Pricelist].[Start date]" caption="Start date" attribute="1" time="1" defaultMemberUniqueName="[Pricelist].[Start date].[All]" allUniqueName="[Pricelist].[Start date].[All]" dimensionUniqueName="[Pricelist]" displayFolder="" count="0" memberValueDatatype="7" unbalanced="0"/>
    <cacheHierarchy uniqueName="[Pricelist].[End date]" caption="End date" attribute="1" defaultMemberUniqueName="[Pricelist].[End date].[All]" allUniqueName="[Pricelist].[End date].[All]" dimensionUniqueName="[Pricelist]" displayFolder="" count="0" memberValueDatatype="130" unbalanced="0"/>
    <cacheHierarchy uniqueName="[Pricelist].[Price]" caption="Price" attribute="1" defaultMemberUniqueName="[Pricelist].[Price].[All]" allUniqueName="[Pricelist].[Price].[All]" dimensionUniqueName="[Pricelist]" displayFolder="" count="0" memberValueDatatype="20" unbalanced="0"/>
    <cacheHierarchy uniqueName="[Salaries].[ID]" caption="ID" attribute="1" defaultMemberUniqueName="[Salaries].[ID].[All]" allUniqueName="[Salaries].[ID].[All]" dimensionUniqueName="[Salaries]" displayFolder="" count="0" memberValueDatatype="20" unbalanced="0"/>
    <cacheHierarchy uniqueName="[Salaries].[Start date]" caption="Start date" attribute="1" time="1" defaultMemberUniqueName="[Salaries].[Start date].[All]" allUniqueName="[Salaries].[Start date].[All]" dimensionUniqueName="[Salaries]" displayFolder="" count="0" memberValueDatatype="7" unbalanced="0"/>
    <cacheHierarchy uniqueName="[Salaries].[End date]" caption="End date" attribute="1" time="1" defaultMemberUniqueName="[Salaries].[End date].[All]" allUniqueName="[Salaries].[End date].[All]" dimensionUniqueName="[Salaries]" displayFolder="" count="0" memberValueDatatype="7" unbalanced="0"/>
    <cacheHierarchy uniqueName="[Salaries].[Specialist]" caption="Specialist" attribute="1" defaultMemberUniqueName="[Salaries].[Specialist].[All]" allUniqueName="[Salaries].[Specialist].[All]" dimensionUniqueName="[Salaries]" displayFolder="" count="0" memberValueDatatype="130" unbalanced="0"/>
    <cacheHierarchy uniqueName="[Salaries].[Cost_percent]" caption="Cost_percent" attribute="1" defaultMemberUniqueName="[Salaries].[Cost_percent].[All]" allUniqueName="[Salaries].[Cost_percent].[All]" dimensionUniqueName="[Salaries]" displayFolder="" count="0" memberValueDatatype="5" unbalanced="0"/>
    <cacheHierarchy uniqueName="[Salaries].[Salary]" caption="Salary" attribute="1" defaultMemberUniqueName="[Salaries].[Salary].[All]" allUniqueName="[Salaries].[Salary].[All]" dimensionUniqueName="[Salaries]" displayFolder="" count="0" memberValueDatatype="20" unbalanced="0"/>
    <cacheHierarchy uniqueName="[Services].[Name_short]" caption="Name_short" attribute="1" defaultMemberUniqueName="[Services].[Name_short].[All]" allUniqueName="[Services].[Name_short].[All]" dimensionUniqueName="[Services]" displayFolder="" count="0" memberValueDatatype="130" unbalanced="0"/>
    <cacheHierarchy uniqueName="[Services].[Tooth/All teeth]" caption="Tooth/All teeth" attribute="1" defaultMemberUniqueName="[Services].[Tooth/All teeth].[All]" allUniqueName="[Services].[Tooth/All teeth].[All]" dimensionUniqueName="[Services]" displayFolder="" count="0" memberValueDatatype="130" unbalanced="0"/>
    <cacheHierarchy uniqueName="[Services].[Teeth_col_num]" caption="Teeth_col_num" attribute="1" defaultMemberUniqueName="[Services].[Teeth_col_num].[All]" allUniqueName="[Services].[Teeth_col_num].[All]" dimensionUniqueName="[Services]" displayFolder="" count="0" memberValueDatatype="20" unbalanced="0"/>
    <cacheHierarchy uniqueName="[Services].[Name_full]" caption="Name_full" attribute="1" defaultMemberUniqueName="[Services].[Name_full].[All]" allUniqueName="[Services].[Name_full].[All]" dimensionUniqueName="[Services]" displayFolder="" count="0" memberValueDatatype="130" unbalanced="0"/>
    <cacheHierarchy uniqueName="[Services].[Description]" caption="Description" attribute="1" defaultMemberUniqueName="[Services].[Description].[All]" allUniqueName="[Services].[Description].[All]" dimensionUniqueName="[Services]" displayFolder="" count="0" memberValueDatatype="130" unbalanced="0"/>
    <cacheHierarchy uniqueName="[Specialists 1].[Specialist]" caption="Specialist" attribute="1" defaultMemberUniqueName="[Specialists 1].[Specialist].[All]" allUniqueName="[Specialists 1].[Specialist].[All]" dimensionUniqueName="[Specialists 1]" displayFolder="" count="0" memberValueDatatype="130" unbalanced="0"/>
    <cacheHierarchy uniqueName="[Teeth].[Tooth_Number]" caption="Tooth_Number" attribute="1" defaultMemberUniqueName="[Teeth].[Tooth_Number].[All]" allUniqueName="[Teeth].[Tooth_Number].[All]" dimensionUniqueName="[Teeth]" displayFolder="" count="0" memberValueDatatype="20" unbalanced="0"/>
    <cacheHierarchy uniqueName="[Teeth].[Tooth_Name]" caption="Tooth_Name" attribute="1" defaultMemberUniqueName="[Teeth].[Tooth_Name].[All]" allUniqueName="[Teeth].[Tooth_Name].[All]" dimensionUniqueName="[Teeth]" displayFolder="" count="0" memberValueDatatype="130" unbalanced="0"/>
    <cacheHierarchy uniqueName="[Teeth].[Comment]" caption="Comment" attribute="1" defaultMemberUniqueName="[Teeth].[Comment].[All]" allUniqueName="[Teeth].[Comment].[All]" dimensionUniqueName="[Teeth]" displayFolder="" count="0" memberValueDatatype="130" unbalanced="0"/>
    <cacheHierarchy uniqueName="[Teeth_multipliers].[Tooth_Number]" caption="Tooth_Number" attribute="1" defaultMemberUniqueName="[Teeth_multipliers].[Tooth_Number].[All]" allUniqueName="[Teeth_multipliers].[Tooth_Number].[All]" dimensionUniqueName="[Teeth_multipliers]" displayFolder="" count="0" memberValueDatatype="20" unbalanced="0"/>
    <cacheHierarchy uniqueName="[Teeth_multipliers].[Attribute]" caption="Attribute" attribute="1" defaultMemberUniqueName="[Teeth_multipliers].[Attribute].[All]" allUniqueName="[Teeth_multipliers].[Attribute].[All]" dimensionUniqueName="[Teeth_multipliers]" displayFolder="" count="0" memberValueDatatype="130" unbalanced="0"/>
    <cacheHierarchy uniqueName="[Teeth_multipliers].[Value]" caption="Value" attribute="1" defaultMemberUniqueName="[Teeth_multipliers].[Value].[All]" allUniqueName="[Teeth_multipliers].[Value].[All]" dimensionUniqueName="[Teeth_multipliers]" displayFolder="" count="0" memberValueDatatype="5" unbalanced="0"/>
    <cacheHierarchy uniqueName="[Measures].[Sum of Price]" caption="Sum of Price" measure="1" displayFolder="" measureGroup="Appointments" count="0">
      <extLst>
        <ext xmlns:x15="http://schemas.microsoft.com/office/spreadsheetml/2010/11/main" uri="{B97F6D7D-B522-45F9-BDA1-12C45D357490}">
          <x15:cacheHierarchy aggregatedColumn="9"/>
        </ext>
      </extLst>
    </cacheHierarchy>
    <cacheHierarchy uniqueName="[Measures].[Sum of Dentist_wage]" caption="Sum of Dentist_wage" measure="1" displayFolder="" measureGroup="Appointments" count="0">
      <extLst>
        <ext xmlns:x15="http://schemas.microsoft.com/office/spreadsheetml/2010/11/main" uri="{B97F6D7D-B522-45F9-BDA1-12C45D357490}">
          <x15:cacheHierarchy aggregatedColumn="10"/>
        </ext>
      </extLst>
    </cacheHierarchy>
    <cacheHierarchy uniqueName="[Measures].[AOV]" caption="AOV" measure="1" displayFolder="" measureGroup="Appointments" count="0"/>
    <cacheHierarchy uniqueName="[Measures].[Total_check]" caption="Total_check" measure="1" displayFolder="" measureGroup="Appointments" count="0"/>
    <cacheHierarchy uniqueName="[Measures].[Revenue]" caption="Revenue" measure="1" displayFolder="" measureGroup="Appointments" count="0"/>
    <cacheHierarchy uniqueName="[Measures].[Gross_margin]" caption="Gross_margin" measure="1" displayFolder="" measureGroup="Appointments" count="0"/>
    <cacheHierarchy uniqueName="[Measures].[__XL_Count Appointments]" caption="__XL_Count Appointments" measure="1" displayFolder="" measureGroup="Appointments" count="0" hidden="1"/>
    <cacheHierarchy uniqueName="[Measures].[__XL_Count Pricelist]" caption="__XL_Count Pricelist" measure="1" displayFolder="" measureGroup="Pricelist" count="0" hidden="1"/>
    <cacheHierarchy uniqueName="[Measures].[__XL_Count Salaries]" caption="__XL_Count Salaries" measure="1" displayFolder="" measureGroup="Salaries" count="0" hidden="1"/>
    <cacheHierarchy uniqueName="[Measures].[__XL_Count Services]" caption="__XL_Count Services" measure="1" displayFolder="" measureGroup="Services" count="0" hidden="1"/>
    <cacheHierarchy uniqueName="[Measures].[__XL_Count Teeth]" caption="__XL_Count Teeth" measure="1" displayFolder="" measureGroup="Teeth" count="0" hidden="1"/>
    <cacheHierarchy uniqueName="[Measures].[__XL_Count Teeth_multipliers]" caption="__XL_Count Teeth_multipliers" measure="1" displayFolder="" measureGroup="Teeth_multipliers" count="0" hidden="1"/>
    <cacheHierarchy uniqueName="[Measures].[__XL_Count Specialists 1]" caption="__XL_Count Specialists 1" measure="1" displayFolder="" measureGroup="Specialists 1" count="0" hidden="1"/>
    <cacheHierarchy uniqueName="[Measures].[__XL_Count Dates_range]" caption="__XL_Count Dates_range" measure="1" displayFolder="" measureGroup="Dates_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82024276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FE8BBC-A17C-46B5-A5C1-E7A81FDCA96A}" name="PivotTable3" cacheId="1" applyNumberFormats="0" applyBorderFormats="0" applyFontFormats="0" applyPatternFormats="0" applyAlignmentFormats="0" applyWidthHeightFormats="1" dataCaption="Values" tag="ff0f9f40-475a-45a0-8afe-93678507e731" updatedVersion="8" minRefreshableVersion="5" itemPrintTitles="1" createdVersion="5" indent="0" outline="1" outlineData="1" multipleFieldFilters="0" chartFormat="2">
  <location ref="G3:K11" firstHeaderRow="0" firstDataRow="1" firstDataCol="1"/>
  <pivotFields count="6">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Fields count="1">
    <field x="-2"/>
  </colFields>
  <colItems count="4">
    <i>
      <x/>
    </i>
    <i i="1">
      <x v="1"/>
    </i>
    <i i="2">
      <x v="2"/>
    </i>
    <i i="3">
      <x v="3"/>
    </i>
  </colItems>
  <dataFields count="4">
    <dataField fld="1" subtotal="count" baseField="0" baseItem="0" numFmtId="168"/>
    <dataField fld="2" subtotal="count" baseField="0" baseItem="1" numFmtId="167"/>
    <dataField name="Dentist_cost" fld="3" baseField="0" baseItem="1" numFmtId="168"/>
    <dataField fld="4" subtotal="count" baseField="0" baseItem="1" numFmtId="168"/>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entist_cos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5" type="dateBetween" evalOrder="-1" id="20" name="[Appointments].[Date]">
      <autoFilter ref="A1">
        <filterColumn colId="0">
          <customFilters and="1">
            <customFilter operator="greaterThanOrEqual" val="45685"/>
            <customFilter operator="lessThanOrEqual" val="45725"/>
          </customFilters>
        </filterColumn>
      </autoFilter>
      <extLst>
        <ext xmlns:x15="http://schemas.microsoft.com/office/spreadsheetml/2010/11/main" uri="{0605FD5F-26C8-4aeb-8148-2DB25E43C511}">
          <x15:pivotFilter useWholeDay="1"/>
        </ext>
      </extLst>
    </filter>
  </filters>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pointm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B8C2BC-C243-4778-8C1D-76379A615A8B}" name="PivotTable1" cacheId="0" applyNumberFormats="0" applyBorderFormats="0" applyFontFormats="0" applyPatternFormats="0" applyAlignmentFormats="0" applyWidthHeightFormats="1" dataCaption="Values" tag="9f904837-43ea-4d18-bd63-9a2c99b144db" updatedVersion="8" minRefreshableVersion="5" subtotalHiddenItems="1" itemPrintTitles="1" createdVersion="5" indent="0" outline="1" outlineData="1" multipleFieldFilters="0" chartFormat="5">
  <location ref="A3:E10" firstHeaderRow="0" firstDataRow="1" firstDataCol="1"/>
  <pivotFields count="7">
    <pivotField dataField="1" subtotalTop="0" showAll="0" defaultSubtotal="0"/>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7">
    <i>
      <x/>
    </i>
    <i>
      <x v="1"/>
    </i>
    <i>
      <x v="2"/>
    </i>
    <i>
      <x v="3"/>
    </i>
    <i>
      <x v="4"/>
    </i>
    <i>
      <x v="5"/>
    </i>
    <i t="grand">
      <x/>
    </i>
  </rowItems>
  <colFields count="1">
    <field x="-2"/>
  </colFields>
  <colItems count="4">
    <i>
      <x/>
    </i>
    <i i="1">
      <x v="1"/>
    </i>
    <i i="2">
      <x v="2"/>
    </i>
    <i i="3">
      <x v="3"/>
    </i>
  </colItems>
  <dataFields count="4">
    <dataField fld="0" subtotal="count" baseField="1" baseItem="0" numFmtId="168"/>
    <dataField fld="2" subtotal="count" baseField="1" baseItem="0" numFmtId="167"/>
    <dataField name="Dentist_cost" fld="3" baseField="1" baseItem="0" numFmtId="168"/>
    <dataField fld="4" subtotal="count" baseField="1" baseItem="0" numFmtId="168"/>
  </dataFields>
  <formats count="5">
    <format dxfId="53">
      <pivotArea dataOnly="0" labelOnly="1" fieldPosition="0">
        <references count="1">
          <reference field="1" count="0"/>
        </references>
      </pivotArea>
    </format>
    <format dxfId="52">
      <pivotArea outline="0" fieldPosition="0">
        <references count="1">
          <reference field="4294967294" count="1">
            <x v="0"/>
          </reference>
        </references>
      </pivotArea>
    </format>
    <format dxfId="51">
      <pivotArea outline="0" fieldPosition="0">
        <references count="1">
          <reference field="4294967294" count="1">
            <x v="1"/>
          </reference>
        </references>
      </pivotArea>
    </format>
    <format dxfId="50">
      <pivotArea outline="0" fieldPosition="0">
        <references count="1">
          <reference field="4294967294" count="1">
            <x v="2"/>
          </reference>
        </references>
      </pivotArea>
    </format>
    <format dxfId="49">
      <pivotArea outline="0" fieldPosition="0">
        <references count="1">
          <reference field="4294967294" count="1">
            <x v="3"/>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entist_cos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5" type="dateBetween" evalOrder="-1" id="38" name="[Appointments].[Date]">
      <autoFilter ref="A1">
        <filterColumn colId="0">
          <customFilters and="1">
            <customFilter operator="greaterThanOrEqual" val="45685"/>
            <customFilter operator="lessThanOrEqual" val="45725"/>
          </customFilters>
        </filterColumn>
      </autoFilter>
      <extLst>
        <ext xmlns:x15="http://schemas.microsoft.com/office/spreadsheetml/2010/11/main" uri="{0605FD5F-26C8-4aeb-8148-2DB25E43C511}">
          <x15:pivotFilter useWholeDay="1"/>
        </ext>
      </extLst>
    </filter>
  </filters>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ppointments]"/>
        <x15:activeTabTopLevelEntity name="[Dates_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ntist" xr10:uid="{49AF919E-581A-476E-B881-ECAD782563FB}" sourceName="[Appointments].[Dentist]">
  <pivotTables>
    <pivotTable tabId="7" name="PivotTable1"/>
    <pivotTable tabId="7" name="PivotTable3"/>
  </pivotTables>
  <data>
    <olap pivotCacheId="959863493">
      <levels count="2">
        <level uniqueName="[Appointments].[Dentist].[(All)]" sourceCaption="(All)" count="0"/>
        <level uniqueName="[Appointments].[Dentist].[Dentist]" sourceCaption="Dentist" count="7">
          <ranges>
            <range startItem="0">
              <i n="[Appointments].[Dentist].&amp;[Alina Jensen]" c="Alina Jensen"/>
              <i n="[Appointments].[Dentist].&amp;[Angela Moody]" c="Angela Moody"/>
              <i n="[Appointments].[Dentist].&amp;[Danielle Little]" c="Danielle Little"/>
              <i n="[Appointments].[Dentist].&amp;[Humphrey Becker]" c="Humphrey Becker"/>
              <i n="[Appointments].[Dentist].&amp;[Jerome Marshall]" c="Jerome Marshall"/>
              <i n="[Appointments].[Dentist].&amp;[Lincoln Marrow]" c="Lincoln Marrow"/>
              <i n="[Appointments].[Dentist].&amp;[Linette Richards]" c="Linette Richards"/>
            </range>
          </ranges>
        </level>
      </levels>
      <selections count="1">
        <selection n="[Appointments].[Dentis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ntist" xr10:uid="{DA7F5B11-5585-47B8-B809-B3C182FFC686}" cache="Slicer_Dentist" caption="Dentis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56E693-69B4-4D3C-A8C0-B5E767A78319}" name="Appointments" displayName="Appointments" ref="A1:L42" totalsRowShown="0">
  <autoFilter ref="A1:L42" xr:uid="{9B56E693-69B4-4D3C-A8C0-B5E767A78319}"/>
  <tableColumns count="12">
    <tableColumn id="1" xr3:uid="{32C68B16-774E-45C6-8412-BCA442CD2F56}" name="Date" dataDxfId="48">
      <calculatedColumnFormula>TODAY()-4</calculatedColumnFormula>
    </tableColumn>
    <tableColumn id="2" xr3:uid="{5CDC39AA-8953-415F-BAC9-7BE630F55F12}" name="Client" dataDxfId="47"/>
    <tableColumn id="3" xr3:uid="{09EC138A-35F2-4B9B-831F-F04465D23D53}" name="Service" dataDxfId="46"/>
    <tableColumn id="4" xr3:uid="{124034A9-AFDD-462F-806E-76AE9DDCCE2C}" name="Tooth1" dataDxfId="45"/>
    <tableColumn id="5" xr3:uid="{25035FEC-90DF-484F-9949-071255BA065A}" name="Tooth2" dataDxfId="44"/>
    <tableColumn id="6" xr3:uid="{DCB51F0E-B503-4241-84CC-E74CF7E496BE}" name="Tooth3" dataDxfId="43"/>
    <tableColumn id="7" xr3:uid="{DEB0AFD8-2449-453F-86A7-F87E7707214E}" name="Tooth4" dataDxfId="42"/>
    <tableColumn id="8" xr3:uid="{73F4BE5E-C4B4-46B5-AE69-A517CE360E68}" name="Tooth5" dataDxfId="41"/>
    <tableColumn id="9" xr3:uid="{69DD7D66-3CCB-46F6-9298-CECB4BFC0E73}" name="Dentist" dataDxfId="40"/>
    <tableColumn id="10" xr3:uid="{3945AB33-0F37-4A4C-8CC3-1AD9A0BF20CF}" name="Price" dataDxfId="39">
      <calculatedColumnFormula array="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calculatedColumnFormula>
    </tableColumn>
    <tableColumn id="15" xr3:uid="{059BCB50-5575-45AA-A390-741037957292}" name="Dentist_wage" dataDxfId="38">
      <calculatedColumnFormula array="1">IFERROR(Appointments[[#This Row],[Price]]*VLOOKUP(Appointments[[#This Row],[Date]],_xlfn._xlws.FILTER(Salaries[[Start date]:[Cost_percent]],Salaries[Specialist]=Appointments[[#This Row],[Dentist]]),4,TRUE),"")</calculatedColumnFormula>
    </tableColumn>
    <tableColumn id="11" xr3:uid="{A4AC44F3-9007-473A-BA04-A1CD84871108}" name="Day_revenue" dataDxfId="37">
      <calculatedColumnFormula>IF(Appointments[[#This Row],[Date]]&lt;&gt;INDIRECT("A"&amp;ROW()+1),SUMIF(Appointments[Date],Appointments[[#This Row],[Date]],Appointments[Price]),"")</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A35B89-4374-4599-BEAE-EE5C942AECE0}" name="Pricelist" displayName="Pricelist" ref="A1:E30" totalsRowShown="0" headerRowDxfId="36" headerRowCellStyle="Обычный 2">
  <autoFilter ref="A1:E30" xr:uid="{37A35B89-4374-4599-BEAE-EE5C942AECE0}"/>
  <tableColumns count="5">
    <tableColumn id="6" xr3:uid="{F7C52F42-9BF0-4A1C-B8BB-766C7BC9EED3}" name="Service" dataDxfId="35"/>
    <tableColumn id="7" xr3:uid="{5687DB40-43D6-437D-8084-7A285ADA18AE}" name="ID" dataDxfId="34">
      <calculatedColumnFormula>Pricelist[[#This Row],[Service]]&amp;COUNTIF($A$2:A2,Pricelist[[#This Row],[Service]])</calculatedColumnFormula>
    </tableColumn>
    <tableColumn id="2" xr3:uid="{86EAB186-1589-47C8-9CB2-30DD52489EB5}" name="Start date" dataDxfId="33">
      <calculatedColumnFormula>TODAY()-90</calculatedColumnFormula>
    </tableColumn>
    <tableColumn id="3" xr3:uid="{B497A5B4-9381-40C3-A33D-3C0FFAED1DED}" name="End date" dataDxfId="32">
      <calculatedColumnFormula>IF(COUNTIF(Pricelist[Service],Pricelist[[#This Row],[Service]])=_xlfn.NUMBERVALUE(RIGHT(Pricelist[[#This Row],[ID]],1)),"current",VLOOKUP(Pricelist[[#This Row],[Service]]&amp;_xlfn.NUMBERVALUE(RIGHT(Pricelist[[#This Row],[ID]],1))+1,Pricelist[[ID]:[Start date]],2,FALSE)-1)</calculatedColumnFormula>
    </tableColumn>
    <tableColumn id="9" xr3:uid="{8C22FB45-1BE0-4592-B9CB-F7E285908FB8}" name="Price" dataDxfId="31"/>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FE34D-B2F4-479A-8E7D-68C17F25B950}" name="Services" displayName="Services" ref="A1:E11" totalsRowShown="0">
  <autoFilter ref="A1:E11" xr:uid="{697FE34D-B2F4-479A-8E7D-68C17F25B950}"/>
  <tableColumns count="5">
    <tableColumn id="1" xr3:uid="{528C1A91-39B0-441F-B148-31A596E2C0AC}" name="Name_short" dataDxfId="30"/>
    <tableColumn id="4" xr3:uid="{F4D9B9CB-EA8E-441C-B588-9E196D7AEEC6}" name="Tooth/All teeth" dataDxfId="29"/>
    <tableColumn id="5" xr3:uid="{3A8095D4-90D1-4AFC-981F-ACB3F08807A0}" name="Teeth_col_num" dataDxfId="28">
      <calculatedColumnFormula>MATCH(Services[[#This Row],[Name_short]],Teeth[#Headers],0)</calculatedColumnFormula>
    </tableColumn>
    <tableColumn id="2" xr3:uid="{56B44DAA-8D9C-43A7-9A14-92175EC2721D}" name="Name_full" dataDxfId="27"/>
    <tableColumn id="3" xr3:uid="{547B3D0C-AFE8-4C9B-839A-C4541CEC07F2}" name="Description" dataDxfId="2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BC66E1-C995-4083-B8C7-079EAC3C04E7}" name="Teeth" displayName="Teeth" ref="A2:M34" totalsRowShown="0" headerRowDxfId="25">
  <autoFilter ref="A2:M34" xr:uid="{CBBC66E1-C995-4083-B8C7-079EAC3C04E7}"/>
  <tableColumns count="13">
    <tableColumn id="1" xr3:uid="{A31F7A4C-FE5F-4778-B3C3-961FC17D223F}" name="Tooth_Number" dataDxfId="24"/>
    <tableColumn id="2" xr3:uid="{A15B5B36-B224-4E31-8A24-3AD689A736BB}" name="Tooth_Name" dataDxfId="23"/>
    <tableColumn id="3" xr3:uid="{CEF0BABD-F501-4B01-B8C7-B55A149438CF}" name="Comment"/>
    <tableColumn id="4" xr3:uid="{D7A81877-BE1C-47AB-A9C2-48E6FCD4FED1}" name="Check"/>
    <tableColumn id="5" xr3:uid="{3CD95D90-7B2D-4EAF-BDBD-D03214462E68}" name="Cavity"/>
    <tableColumn id="6" xr3:uid="{565FF322-4728-4369-85DE-ACFBCC586F63}" name="Root"/>
    <tableColumn id="7" xr3:uid="{CD05BA4D-DF4D-4BD9-8B1C-88E751416685}" name="Implants"/>
    <tableColumn id="8" xr3:uid="{CEE55011-1F35-42F4-99A5-EF38AF1388C2}" name="Prosthetics"/>
    <tableColumn id="9" xr3:uid="{66AEB33E-64DB-4336-8144-292ACD9B9DD0}" name="Ortho"/>
    <tableColumn id="10" xr3:uid="{B6E68D57-96E1-41D6-A387-5CC33A0BE2FB}" name="Whitening"/>
    <tableColumn id="11" xr3:uid="{69C411C2-611C-4DD0-8567-5C7A19D93355}" name="Gums"/>
    <tableColumn id="12" xr3:uid="{E8C5FB19-8E04-4AEF-9879-F9209C637D9E}" name="Emergency"/>
    <tableColumn id="13" xr3:uid="{17B1AE19-4F94-4D90-8C85-D7AAE9D3A033}" name="Extractio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0BD379-0A4B-4230-95E9-E55F69155C6F}" name="Specialists" displayName="Specialists" ref="A1:L10" totalsRowShown="0" dataDxfId="22" dataCellStyle="Обычный 2">
  <autoFilter ref="A1:L10" xr:uid="{D60BD379-0A4B-4230-95E9-E55F69155C6F}"/>
  <tableColumns count="12">
    <tableColumn id="1" xr3:uid="{9CAA6F25-F126-4ECB-91D9-7D67461DC612}" name="Specialist"/>
    <tableColumn id="2" xr3:uid="{3868740B-7336-4505-A8D6-A93CBDB84049}" name="Check" dataDxfId="21" dataCellStyle="Обычный 2"/>
    <tableColumn id="3" xr3:uid="{9DEE3622-7861-43ED-8F84-F2BC98A7334F}" name="Cavity" dataDxfId="20" dataCellStyle="Обычный 2"/>
    <tableColumn id="4" xr3:uid="{822F7D7D-FB71-43AF-ACEE-BB700850E3D4}" name="Root" dataDxfId="19" dataCellStyle="Обычный 2"/>
    <tableColumn id="5" xr3:uid="{BE949B6F-931C-42D8-A650-EB827CCCA8A1}" name="Implants" dataDxfId="18" dataCellStyle="Обычный 2"/>
    <tableColumn id="6" xr3:uid="{4F19C08C-EA83-4936-B355-43724D36A6DF}" name="Prosthetics" dataDxfId="17" dataCellStyle="Обычный 2"/>
    <tableColumn id="7" xr3:uid="{3EAEAEC0-E58E-4FBD-916B-5E374FF5BBBB}" name="Ortho" dataDxfId="16" dataCellStyle="Обычный 2"/>
    <tableColumn id="8" xr3:uid="{DF4F72A5-EBE8-43AB-B721-4D7C903AFD68}" name="Whitening" dataDxfId="15" dataCellStyle="Обычный 2"/>
    <tableColumn id="9" xr3:uid="{64635FE6-26F2-4114-B3C6-1E14F0D9F997}" name="Gums" dataDxfId="14" dataCellStyle="Обычный 2"/>
    <tableColumn id="10" xr3:uid="{E574746E-EDE5-4C21-BD67-F698483275E1}" name="Emergency" dataDxfId="13" dataCellStyle="Обычный 2"/>
    <tableColumn id="11" xr3:uid="{D7206480-432C-4284-9236-29A15EF5C98A}" name="Extraction" dataDxfId="12" dataCellStyle="Обычный 2"/>
    <tableColumn id="12" xr3:uid="{F69B0F0B-FCD5-44D6-9D4D-458CECEF874C}" name="Reception" dataDxfId="11" dataCellStyle="Обычный 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7F0802-0FFE-4DAF-BFAB-1F2474F1B4BA}" name="Salaries" displayName="Salaries" ref="A1:F14" totalsRowShown="0">
  <autoFilter ref="A1:F14" xr:uid="{007F0802-0FFE-4DAF-BFAB-1F2474F1B4BA}"/>
  <tableColumns count="6">
    <tableColumn id="1" xr3:uid="{E41ADD7D-68FC-495B-B69D-1D8508C09461}" name="ID">
      <calculatedColumnFormula>ROW()-1</calculatedColumnFormula>
    </tableColumn>
    <tableColumn id="2" xr3:uid="{4F47825E-CD28-49D0-925A-178DDC0A60B4}" name="Start date"/>
    <tableColumn id="3" xr3:uid="{C8C80566-CC6E-4E42-A89B-89CDE6A95305}" name="End date" dataDxfId="10"/>
    <tableColumn id="4" xr3:uid="{25B5B4D8-AF27-4DEE-B99A-478DAF84D629}" name="Specialist"/>
    <tableColumn id="5" xr3:uid="{58E5BD6E-9E74-4C94-BBCE-94488580F143}" name="Cost_percent"/>
    <tableColumn id="6" xr3:uid="{54E8AC61-A9E3-41AA-A349-0BD84EBE0A67}" name="Salary" dataDxfId="9" dataCellStyle="Currency"/>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513EDC-2051-4B7B-9B25-85C6CE95FF4A}" name="Dates_range" displayName="Dates_range" ref="N1:N3" totalsRowShown="0" headerRowDxfId="8" dataDxfId="7">
  <autoFilter ref="N1:N3" xr:uid="{C7513EDC-2051-4B7B-9B25-85C6CE95FF4A}">
    <filterColumn colId="0" hiddenButton="1"/>
  </autoFilter>
  <tableColumns count="1">
    <tableColumn id="1" xr3:uid="{9E352869-CD3C-4DD9-A836-102A84E68E7E}" name="Dates" dataDxfId="6">
      <calculatedColumnFormula>MAX(Appointments[Date])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C7DBB4BF-70E0-4B92-A110-2B5CFCCFEB6E}" sourceName="[Appointments].[Date]">
  <pivotTables>
    <pivotTable tabId="7" name="PivotTable1"/>
    <pivotTable tabId="7" name="PivotTable3"/>
  </pivotTables>
  <state minimalRefreshVersion="6" lastRefreshVersion="6" pivotCacheId="820242761" filterType="dateBetween">
    <selection startDate="2025-01-28T00:00:00" endDate="2025-03-09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105883-732F-4927-BE7F-8F7F153932E3}" cache="Timeline_Date" caption="Date" level="3" selectionLevel="3" scrollPosition="2025-01-25T00:00:00"/>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table" Target="../tables/table5.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6.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2.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3D07D-BC5C-418E-AFA6-0E806F0A2949}">
  <dimension ref="A1:AG11"/>
  <sheetViews>
    <sheetView tabSelected="1" zoomScaleNormal="100" workbookViewId="0">
      <selection activeCell="L4" sqref="L4"/>
    </sheetView>
  </sheetViews>
  <sheetFormatPr defaultRowHeight="14.35" x14ac:dyDescent="0.5"/>
  <cols>
    <col min="1" max="1" width="12.05859375" bestFit="1" customWidth="1"/>
    <col min="2" max="2" width="7.8203125" customWidth="1"/>
    <col min="3" max="3" width="9.17578125" customWidth="1"/>
    <col min="4" max="4" width="11.05859375" customWidth="1"/>
    <col min="5" max="5" width="12.1171875" customWidth="1"/>
    <col min="6" max="6" width="4.41015625" style="33" customWidth="1"/>
    <col min="7" max="7" width="14.703125" bestFit="1" customWidth="1"/>
    <col min="8" max="8" width="7.8203125" customWidth="1"/>
    <col min="9" max="9" width="9.17578125" customWidth="1"/>
    <col min="10" max="10" width="11.05859375" customWidth="1"/>
    <col min="11" max="11" width="12.1171875" customWidth="1"/>
    <col min="12" max="12" width="9.05859375" style="33"/>
    <col min="13" max="13" width="7.29296875" style="33" customWidth="1"/>
    <col min="14" max="33" width="9.05859375" style="33"/>
  </cols>
  <sheetData>
    <row r="1" spans="1:11" s="33" customFormat="1" ht="115.2" customHeight="1" x14ac:dyDescent="0.5"/>
    <row r="2" spans="1:11" s="33" customFormat="1" ht="230.7" customHeight="1" x14ac:dyDescent="0.5"/>
    <row r="3" spans="1:11" x14ac:dyDescent="0.5">
      <c r="A3" s="22" t="s">
        <v>134</v>
      </c>
      <c r="B3" t="s">
        <v>136</v>
      </c>
      <c r="C3" t="s">
        <v>137</v>
      </c>
      <c r="D3" t="s">
        <v>139</v>
      </c>
      <c r="E3" t="s">
        <v>140</v>
      </c>
      <c r="G3" s="22" t="s">
        <v>134</v>
      </c>
      <c r="H3" t="s">
        <v>136</v>
      </c>
      <c r="I3" t="s">
        <v>137</v>
      </c>
      <c r="J3" t="s">
        <v>139</v>
      </c>
      <c r="K3" t="s">
        <v>140</v>
      </c>
    </row>
    <row r="4" spans="1:11" x14ac:dyDescent="0.5">
      <c r="A4" s="30">
        <v>45685</v>
      </c>
      <c r="B4" s="32">
        <v>137.5</v>
      </c>
      <c r="C4" s="31">
        <v>550</v>
      </c>
      <c r="D4" s="32">
        <v>263</v>
      </c>
      <c r="E4" s="32">
        <v>287</v>
      </c>
      <c r="G4" s="23" t="s">
        <v>80</v>
      </c>
      <c r="H4" s="32">
        <v>180.83333333333334</v>
      </c>
      <c r="I4" s="31">
        <v>1085</v>
      </c>
      <c r="J4" s="32">
        <v>542.5</v>
      </c>
      <c r="K4" s="32">
        <v>542.5</v>
      </c>
    </row>
    <row r="5" spans="1:11" x14ac:dyDescent="0.5">
      <c r="A5" s="30">
        <v>45686</v>
      </c>
      <c r="B5" s="32">
        <v>143.125</v>
      </c>
      <c r="C5" s="31">
        <v>1145</v>
      </c>
      <c r="D5" s="32">
        <v>497.5</v>
      </c>
      <c r="E5" s="32">
        <v>647.5</v>
      </c>
      <c r="G5" s="23" t="s">
        <v>79</v>
      </c>
      <c r="H5" s="32">
        <v>120</v>
      </c>
      <c r="I5" s="31">
        <v>720</v>
      </c>
      <c r="J5" s="32">
        <v>360</v>
      </c>
      <c r="K5" s="32">
        <v>360</v>
      </c>
    </row>
    <row r="6" spans="1:11" x14ac:dyDescent="0.5">
      <c r="A6" s="30">
        <v>45687</v>
      </c>
      <c r="B6" s="32">
        <v>103.33333333333333</v>
      </c>
      <c r="C6" s="31">
        <v>930</v>
      </c>
      <c r="D6" s="32">
        <v>429</v>
      </c>
      <c r="E6" s="32">
        <v>501</v>
      </c>
      <c r="G6" s="23" t="s">
        <v>78</v>
      </c>
      <c r="H6" s="32">
        <v>100</v>
      </c>
      <c r="I6" s="31">
        <v>600</v>
      </c>
      <c r="J6" s="32">
        <v>240</v>
      </c>
      <c r="K6" s="32">
        <v>360</v>
      </c>
    </row>
    <row r="7" spans="1:11" x14ac:dyDescent="0.5">
      <c r="A7" s="30">
        <v>45688</v>
      </c>
      <c r="B7" s="32">
        <v>188.33333333333334</v>
      </c>
      <c r="C7" s="31">
        <v>1695</v>
      </c>
      <c r="D7" s="32">
        <v>691</v>
      </c>
      <c r="E7" s="32">
        <v>1004</v>
      </c>
      <c r="G7" s="23" t="s">
        <v>82</v>
      </c>
      <c r="H7" s="32">
        <v>77.5</v>
      </c>
      <c r="I7" s="31">
        <v>310</v>
      </c>
      <c r="J7" s="32">
        <v>124</v>
      </c>
      <c r="K7" s="32">
        <v>186</v>
      </c>
    </row>
    <row r="8" spans="1:11" x14ac:dyDescent="0.5">
      <c r="A8" s="30">
        <v>45689</v>
      </c>
      <c r="B8" s="32">
        <v>356.66666666666669</v>
      </c>
      <c r="C8" s="31">
        <v>1070</v>
      </c>
      <c r="D8" s="32">
        <v>513.5</v>
      </c>
      <c r="E8" s="32">
        <v>556.5</v>
      </c>
      <c r="G8" s="23" t="s">
        <v>83</v>
      </c>
      <c r="H8" s="32">
        <v>150</v>
      </c>
      <c r="I8" s="31">
        <v>450</v>
      </c>
      <c r="J8" s="32">
        <v>180</v>
      </c>
      <c r="K8" s="32">
        <v>270</v>
      </c>
    </row>
    <row r="9" spans="1:11" x14ac:dyDescent="0.5">
      <c r="A9" s="30">
        <v>45690</v>
      </c>
      <c r="B9" s="32">
        <v>200</v>
      </c>
      <c r="C9" s="31">
        <v>200</v>
      </c>
      <c r="D9" s="32">
        <v>87.5</v>
      </c>
      <c r="E9" s="32">
        <v>112.5</v>
      </c>
      <c r="G9" s="23" t="s">
        <v>81</v>
      </c>
      <c r="H9" s="32">
        <v>108.33333333333333</v>
      </c>
      <c r="I9" s="31">
        <v>650</v>
      </c>
      <c r="J9" s="32">
        <v>325</v>
      </c>
      <c r="K9" s="32">
        <v>325</v>
      </c>
    </row>
    <row r="10" spans="1:11" x14ac:dyDescent="0.5">
      <c r="A10" s="23" t="s">
        <v>135</v>
      </c>
      <c r="B10" s="32">
        <v>192.75862068965517</v>
      </c>
      <c r="C10" s="31">
        <v>5590</v>
      </c>
      <c r="D10" s="32">
        <v>2481.5</v>
      </c>
      <c r="E10" s="32">
        <v>3108.5</v>
      </c>
      <c r="G10" s="23" t="s">
        <v>84</v>
      </c>
      <c r="H10" s="32">
        <v>355</v>
      </c>
      <c r="I10" s="31">
        <v>1775</v>
      </c>
      <c r="J10" s="32">
        <v>710</v>
      </c>
      <c r="K10" s="32">
        <v>1065</v>
      </c>
    </row>
    <row r="11" spans="1:11" x14ac:dyDescent="0.5">
      <c r="G11" s="23" t="s">
        <v>135</v>
      </c>
      <c r="H11" s="32">
        <v>192.75862068965517</v>
      </c>
      <c r="I11" s="31">
        <v>5590</v>
      </c>
      <c r="J11" s="32">
        <v>2481.5</v>
      </c>
      <c r="K11" s="32">
        <v>3108.5</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A385-8562-4DF7-ABA6-0AC3AE5DFEB3}">
  <sheetPr codeName="Sheet3"/>
  <dimension ref="A1:O42"/>
  <sheetViews>
    <sheetView workbookViewId="0">
      <selection activeCell="A7" sqref="A7"/>
    </sheetView>
  </sheetViews>
  <sheetFormatPr defaultColWidth="9.05859375" defaultRowHeight="14.35" x14ac:dyDescent="0.5"/>
  <cols>
    <col min="1" max="1" width="9.64453125" style="11" bestFit="1" customWidth="1"/>
    <col min="2" max="2" width="16.64453125" style="11" customWidth="1"/>
    <col min="3" max="4" width="9.05859375" style="11"/>
    <col min="5" max="8" width="9.05859375" style="11" customWidth="1"/>
    <col min="9" max="9" width="16.05859375" style="11" customWidth="1"/>
    <col min="10" max="10" width="8.9375"/>
    <col min="11" max="11" width="14.05859375" style="24" bestFit="1" customWidth="1"/>
    <col min="12" max="12" width="13.64453125" bestFit="1" customWidth="1"/>
    <col min="13" max="16384" width="9.05859375" style="33"/>
  </cols>
  <sheetData>
    <row r="1" spans="1:15" x14ac:dyDescent="0.5">
      <c r="A1" s="11" t="s">
        <v>91</v>
      </c>
      <c r="B1" s="11" t="s">
        <v>92</v>
      </c>
      <c r="C1" s="11" t="s">
        <v>85</v>
      </c>
      <c r="D1" s="11" t="s">
        <v>93</v>
      </c>
      <c r="E1" s="11" t="s">
        <v>94</v>
      </c>
      <c r="F1" s="11" t="s">
        <v>95</v>
      </c>
      <c r="G1" s="11" t="s">
        <v>96</v>
      </c>
      <c r="H1" s="11" t="s">
        <v>97</v>
      </c>
      <c r="I1" s="11" t="s">
        <v>77</v>
      </c>
      <c r="J1" t="s">
        <v>4</v>
      </c>
      <c r="K1" s="24" t="s">
        <v>138</v>
      </c>
      <c r="L1" t="s">
        <v>132</v>
      </c>
    </row>
    <row r="2" spans="1:15" x14ac:dyDescent="0.5">
      <c r="A2" s="10">
        <f t="shared" ref="A2:A7" ca="1" si="0">TODAY()-7</f>
        <v>45707</v>
      </c>
      <c r="B2" s="11" t="s">
        <v>98</v>
      </c>
      <c r="C2" s="11" t="s">
        <v>26</v>
      </c>
      <c r="I2" s="11" t="s">
        <v>78</v>
      </c>
      <c r="J2" s="3" cm="1">
        <f t="array" aca="1" ref="J2"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2" s="25" cm="1">
        <f t="array" aca="1" ref="K2" ca="1">IFERROR(Appointments[[#This Row],[Price]]*VLOOKUP(Appointments[[#This Row],[Date]],_xlfn._xlws.FILTER(Salaries[[Start date]:[Cost_percent]],Salaries[Specialist]=Appointments[[#This Row],[Dentist]]),4,TRUE),"")</f>
        <v>24</v>
      </c>
      <c r="L2" s="3" t="str">
        <f ca="1">IF(Appointments[[#This Row],[Date]]&lt;&gt;INDIRECT("A"&amp;ROW()+1),SUMIF(Appointments[Date],Appointments[[#This Row],[Date]],Appointments[Price]),"")</f>
        <v/>
      </c>
      <c r="M2"/>
      <c r="N2" s="34"/>
      <c r="O2" s="35" t="s">
        <v>145</v>
      </c>
    </row>
    <row r="3" spans="1:15" x14ac:dyDescent="0.5">
      <c r="A3" s="10">
        <f t="shared" ca="1" si="0"/>
        <v>45707</v>
      </c>
      <c r="B3" s="11" t="s">
        <v>99</v>
      </c>
      <c r="C3" s="11" t="s">
        <v>27</v>
      </c>
      <c r="D3" s="11">
        <v>4</v>
      </c>
      <c r="E3" s="11">
        <v>5</v>
      </c>
      <c r="F3" s="11">
        <v>18</v>
      </c>
      <c r="I3" s="11" t="s">
        <v>79</v>
      </c>
      <c r="J3" s="3" cm="1">
        <f t="array" aca="1" ref="J3"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210</v>
      </c>
      <c r="K3" s="25" cm="1">
        <f t="array" aca="1" ref="K3" ca="1">IFERROR(Appointments[[#This Row],[Price]]*VLOOKUP(Appointments[[#This Row],[Date]],_xlfn._xlws.FILTER(Salaries[[Start date]:[Cost_percent]],Salaries[Specialist]=Appointments[[#This Row],[Dentist]]),4,TRUE),"")</f>
        <v>105</v>
      </c>
      <c r="L3" s="3" t="str">
        <f ca="1">IF(Appointments[[#This Row],[Date]]&lt;&gt;INDIRECT("A"&amp;ROW()+1),SUMIF(Appointments[Date],Appointments[[#This Row],[Date]],Appointments[Price]),"")</f>
        <v/>
      </c>
      <c r="N3" s="36" t="s">
        <v>141</v>
      </c>
      <c r="O3" s="35" t="s">
        <v>144</v>
      </c>
    </row>
    <row r="4" spans="1:15" x14ac:dyDescent="0.5">
      <c r="A4" s="10">
        <f t="shared" ca="1" si="0"/>
        <v>45707</v>
      </c>
      <c r="B4" s="11" t="s">
        <v>100</v>
      </c>
      <c r="C4" s="11" t="s">
        <v>26</v>
      </c>
      <c r="I4" s="11" t="s">
        <v>80</v>
      </c>
      <c r="J4" s="3" cm="1">
        <f t="array" aca="1" ref="J4"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4" s="25" cm="1">
        <f t="array" aca="1" ref="K4" ca="1">IFERROR(Appointments[[#This Row],[Price]]*VLOOKUP(Appointments[[#This Row],[Date]],_xlfn._xlws.FILTER(Salaries[[Start date]:[Cost_percent]],Salaries[Specialist]=Appointments[[#This Row],[Dentist]]),4,TRUE),"")</f>
        <v>30</v>
      </c>
      <c r="L4" s="3" t="str">
        <f ca="1">IF(Appointments[[#This Row],[Date]]&lt;&gt;INDIRECT("A"&amp;ROW()+1),SUMIF(Appointments[Date],Appointments[[#This Row],[Date]],Appointments[Price]),"")</f>
        <v/>
      </c>
      <c r="N4" s="36" t="s">
        <v>141</v>
      </c>
      <c r="O4" s="35" t="s">
        <v>142</v>
      </c>
    </row>
    <row r="5" spans="1:15" x14ac:dyDescent="0.5">
      <c r="A5" s="10">
        <f t="shared" ca="1" si="0"/>
        <v>45707</v>
      </c>
      <c r="B5" s="11" t="s">
        <v>100</v>
      </c>
      <c r="C5" s="11" t="s">
        <v>27</v>
      </c>
      <c r="D5" s="11">
        <v>10</v>
      </c>
      <c r="I5" s="11" t="s">
        <v>81</v>
      </c>
      <c r="J5" s="3" cm="1">
        <f t="array" aca="1" ref="J5"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70</v>
      </c>
      <c r="K5" s="25" cm="1">
        <f t="array" aca="1" ref="K5" ca="1">IFERROR(Appointments[[#This Row],[Price]]*VLOOKUP(Appointments[[#This Row],[Date]],_xlfn._xlws.FILTER(Salaries[[Start date]:[Cost_percent]],Salaries[Specialist]=Appointments[[#This Row],[Dentist]]),4,TRUE),"")</f>
        <v>35</v>
      </c>
      <c r="L5" s="3" t="str">
        <f ca="1">IF(Appointments[[#This Row],[Date]]&lt;&gt;INDIRECT("A"&amp;ROW()+1),SUMIF(Appointments[Date],Appointments[[#This Row],[Date]],Appointments[Price]),"")</f>
        <v/>
      </c>
      <c r="N5" s="36" t="s">
        <v>141</v>
      </c>
      <c r="O5" s="35" t="s">
        <v>143</v>
      </c>
    </row>
    <row r="6" spans="1:15" x14ac:dyDescent="0.5">
      <c r="A6" s="10">
        <f t="shared" ca="1" si="0"/>
        <v>45707</v>
      </c>
      <c r="B6" s="11" t="s">
        <v>100</v>
      </c>
      <c r="C6" s="11" t="s">
        <v>28</v>
      </c>
      <c r="D6" s="11">
        <v>12</v>
      </c>
      <c r="I6" s="11" t="s">
        <v>79</v>
      </c>
      <c r="J6" s="3" cm="1">
        <f t="array" aca="1" ref="J6"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90</v>
      </c>
      <c r="K6" s="25" cm="1">
        <f t="array" aca="1" ref="K6" ca="1">IFERROR(Appointments[[#This Row],[Price]]*VLOOKUP(Appointments[[#This Row],[Date]],_xlfn._xlws.FILTER(Salaries[[Start date]:[Cost_percent]],Salaries[Specialist]=Appointments[[#This Row],[Dentist]]),4,TRUE),"")</f>
        <v>45</v>
      </c>
      <c r="L6" s="3" t="str">
        <f ca="1">IF(Appointments[[#This Row],[Date]]&lt;&gt;INDIRECT("A"&amp;ROW()+1),SUMIF(Appointments[Date],Appointments[[#This Row],[Date]],Appointments[Price]),"")</f>
        <v/>
      </c>
      <c r="N6" s="36" t="s">
        <v>141</v>
      </c>
      <c r="O6" s="35" t="s">
        <v>146</v>
      </c>
    </row>
    <row r="7" spans="1:15" x14ac:dyDescent="0.5">
      <c r="A7" s="10">
        <f t="shared" ca="1" si="0"/>
        <v>45707</v>
      </c>
      <c r="B7" s="11" t="s">
        <v>101</v>
      </c>
      <c r="C7" s="11" t="s">
        <v>26</v>
      </c>
      <c r="I7" s="11" t="s">
        <v>78</v>
      </c>
      <c r="J7" s="3" cm="1">
        <f t="array" aca="1" ref="J7"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7" s="25" cm="1">
        <f t="array" aca="1" ref="K7" ca="1">IFERROR(Appointments[[#This Row],[Price]]*VLOOKUP(Appointments[[#This Row],[Date]],_xlfn._xlws.FILTER(Salaries[[Start date]:[Cost_percent]],Salaries[Specialist]=Appointments[[#This Row],[Dentist]]),4,TRUE),"")</f>
        <v>24</v>
      </c>
      <c r="L7" s="3">
        <f ca="1">IF(Appointments[[#This Row],[Date]]&lt;&gt;INDIRECT("A"&amp;ROW()+1),SUMIF(Appointments[Date],Appointments[[#This Row],[Date]],Appointments[Price]),"")</f>
        <v>550</v>
      </c>
    </row>
    <row r="8" spans="1:15" x14ac:dyDescent="0.5">
      <c r="A8" s="10">
        <f ca="1">TODAY()-6</f>
        <v>45708</v>
      </c>
      <c r="B8" s="11" t="s">
        <v>101</v>
      </c>
      <c r="C8" s="11" t="s">
        <v>32</v>
      </c>
      <c r="I8" s="11" t="s">
        <v>81</v>
      </c>
      <c r="J8" s="3" cm="1">
        <f t="array" aca="1" ref="J8"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75</v>
      </c>
      <c r="K8" s="25" cm="1">
        <f t="array" aca="1" ref="K8" ca="1">IFERROR(Appointments[[#This Row],[Price]]*VLOOKUP(Appointments[[#This Row],[Date]],_xlfn._xlws.FILTER(Salaries[[Start date]:[Cost_percent]],Salaries[Specialist]=Appointments[[#This Row],[Dentist]]),4,TRUE),"")</f>
        <v>37.5</v>
      </c>
      <c r="L8" s="3" t="str">
        <f ca="1">IF(Appointments[[#This Row],[Date]]&lt;&gt;INDIRECT("A"&amp;ROW()+1),SUMIF(Appointments[Date],Appointments[[#This Row],[Date]],Appointments[Price]),"")</f>
        <v/>
      </c>
    </row>
    <row r="9" spans="1:15" x14ac:dyDescent="0.5">
      <c r="A9" s="10">
        <f t="shared" ref="A9:A15" ca="1" si="1">TODAY()-6</f>
        <v>45708</v>
      </c>
      <c r="B9" s="11" t="s">
        <v>102</v>
      </c>
      <c r="C9" s="11" t="s">
        <v>26</v>
      </c>
      <c r="I9" s="11" t="s">
        <v>80</v>
      </c>
      <c r="J9" s="3" cm="1">
        <f t="array" aca="1" ref="J9"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9" s="25" cm="1">
        <f t="array" aca="1" ref="K9" ca="1">IFERROR(Appointments[[#This Row],[Price]]*VLOOKUP(Appointments[[#This Row],[Date]],_xlfn._xlws.FILTER(Salaries[[Start date]:[Cost_percent]],Salaries[Specialist]=Appointments[[#This Row],[Dentist]]),4,TRUE),"")</f>
        <v>30</v>
      </c>
      <c r="L9" s="3" t="str">
        <f ca="1">IF(Appointments[[#This Row],[Date]]&lt;&gt;INDIRECT("A"&amp;ROW()+1),SUMIF(Appointments[Date],Appointments[[#This Row],[Date]],Appointments[Price]),"")</f>
        <v/>
      </c>
    </row>
    <row r="10" spans="1:15" x14ac:dyDescent="0.5">
      <c r="A10" s="10">
        <f t="shared" ca="1" si="1"/>
        <v>45708</v>
      </c>
      <c r="B10" s="11" t="s">
        <v>103</v>
      </c>
      <c r="C10" s="11" t="s">
        <v>28</v>
      </c>
      <c r="D10" s="11">
        <v>24</v>
      </c>
      <c r="I10" s="11" t="s">
        <v>82</v>
      </c>
      <c r="J10" s="3" cm="1">
        <f t="array" aca="1" ref="J10"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90</v>
      </c>
      <c r="K10" s="25" cm="1">
        <f t="array" aca="1" ref="K10" ca="1">IFERROR(Appointments[[#This Row],[Price]]*VLOOKUP(Appointments[[#This Row],[Date]],_xlfn._xlws.FILTER(Salaries[[Start date]:[Cost_percent]],Salaries[Specialist]=Appointments[[#This Row],[Dentist]]),4,TRUE),"")</f>
        <v>36</v>
      </c>
      <c r="L10" s="3" t="str">
        <f ca="1">IF(Appointments[[#This Row],[Date]]&lt;&gt;INDIRECT("A"&amp;ROW()+1),SUMIF(Appointments[Date],Appointments[[#This Row],[Date]],Appointments[Price]),"")</f>
        <v/>
      </c>
    </row>
    <row r="11" spans="1:15" x14ac:dyDescent="0.5">
      <c r="A11" s="10">
        <f t="shared" ca="1" si="1"/>
        <v>45708</v>
      </c>
      <c r="B11" s="11" t="s">
        <v>104</v>
      </c>
      <c r="C11" s="11" t="s">
        <v>31</v>
      </c>
      <c r="I11" s="11" t="s">
        <v>84</v>
      </c>
      <c r="J11" s="3" cm="1">
        <f t="array" aca="1" ref="J11"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600</v>
      </c>
      <c r="K11" s="25" cm="1">
        <f t="array" aca="1" ref="K11" ca="1">IFERROR(Appointments[[#This Row],[Price]]*VLOOKUP(Appointments[[#This Row],[Date]],_xlfn._xlws.FILTER(Salaries[[Start date]:[Cost_percent]],Salaries[Specialist]=Appointments[[#This Row],[Dentist]]),4,TRUE),"")</f>
        <v>240</v>
      </c>
      <c r="L11" s="3" t="str">
        <f ca="1">IF(Appointments[[#This Row],[Date]]&lt;&gt;INDIRECT("A"&amp;ROW()+1),SUMIF(Appointments[Date],Appointments[[#This Row],[Date]],Appointments[Price]),"")</f>
        <v/>
      </c>
    </row>
    <row r="12" spans="1:15" x14ac:dyDescent="0.5">
      <c r="A12" s="10">
        <f t="shared" ca="1" si="1"/>
        <v>45708</v>
      </c>
      <c r="B12" s="11" t="s">
        <v>105</v>
      </c>
      <c r="C12" s="11" t="s">
        <v>26</v>
      </c>
      <c r="I12" s="11" t="s">
        <v>78</v>
      </c>
      <c r="J12" s="3" cm="1">
        <f t="array" aca="1" ref="J12"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12" s="25" cm="1">
        <f t="array" aca="1" ref="K12" ca="1">IFERROR(Appointments[[#This Row],[Price]]*VLOOKUP(Appointments[[#This Row],[Date]],_xlfn._xlws.FILTER(Salaries[[Start date]:[Cost_percent]],Salaries[Specialist]=Appointments[[#This Row],[Dentist]]),4,TRUE),"")</f>
        <v>24</v>
      </c>
      <c r="L12" s="3" t="str">
        <f ca="1">IF(Appointments[[#This Row],[Date]]&lt;&gt;INDIRECT("A"&amp;ROW()+1),SUMIF(Appointments[Date],Appointments[[#This Row],[Date]],Appointments[Price]),"")</f>
        <v/>
      </c>
    </row>
    <row r="13" spans="1:15" x14ac:dyDescent="0.5">
      <c r="A13" s="10">
        <f t="shared" ca="1" si="1"/>
        <v>45708</v>
      </c>
      <c r="B13" s="11" t="s">
        <v>106</v>
      </c>
      <c r="C13" s="11" t="s">
        <v>26</v>
      </c>
      <c r="I13" s="11" t="s">
        <v>79</v>
      </c>
      <c r="J13" s="3" cm="1">
        <f t="array" aca="1" ref="J13"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13" s="25" cm="1">
        <f t="array" aca="1" ref="K13" ca="1">IFERROR(Appointments[[#This Row],[Price]]*VLOOKUP(Appointments[[#This Row],[Date]],_xlfn._xlws.FILTER(Salaries[[Start date]:[Cost_percent]],Salaries[Specialist]=Appointments[[#This Row],[Dentist]]),4,TRUE),"")</f>
        <v>30</v>
      </c>
      <c r="L13" s="3" t="str">
        <f ca="1">IF(Appointments[[#This Row],[Date]]&lt;&gt;INDIRECT("A"&amp;ROW()+1),SUMIF(Appointments[Date],Appointments[[#This Row],[Date]],Appointments[Price]),"")</f>
        <v/>
      </c>
    </row>
    <row r="14" spans="1:15" x14ac:dyDescent="0.5">
      <c r="A14" s="10">
        <f t="shared" ca="1" si="1"/>
        <v>45708</v>
      </c>
      <c r="B14" s="11" t="s">
        <v>107</v>
      </c>
      <c r="C14" s="11" t="s">
        <v>27</v>
      </c>
      <c r="D14" s="11">
        <v>7</v>
      </c>
      <c r="E14" s="11">
        <v>14</v>
      </c>
      <c r="I14" s="11" t="s">
        <v>80</v>
      </c>
      <c r="J14" s="3" cm="1">
        <f t="array" aca="1" ref="J14"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140</v>
      </c>
      <c r="K14" s="25" cm="1">
        <f t="array" aca="1" ref="K14" ca="1">IFERROR(Appointments[[#This Row],[Price]]*VLOOKUP(Appointments[[#This Row],[Date]],_xlfn._xlws.FILTER(Salaries[[Start date]:[Cost_percent]],Salaries[Specialist]=Appointments[[#This Row],[Dentist]]),4,TRUE),"")</f>
        <v>70</v>
      </c>
      <c r="L14" s="3" t="str">
        <f ca="1">IF(Appointments[[#This Row],[Date]]&lt;&gt;INDIRECT("A"&amp;ROW()+1),SUMIF(Appointments[Date],Appointments[[#This Row],[Date]],Appointments[Price]),"")</f>
        <v/>
      </c>
    </row>
    <row r="15" spans="1:15" x14ac:dyDescent="0.5">
      <c r="A15" s="10">
        <f t="shared" ca="1" si="1"/>
        <v>45708</v>
      </c>
      <c r="B15" s="11" t="s">
        <v>108</v>
      </c>
      <c r="C15" s="11" t="s">
        <v>26</v>
      </c>
      <c r="I15" s="11" t="s">
        <v>81</v>
      </c>
      <c r="J15" s="3" cm="1">
        <f t="array" aca="1" ref="J15"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15" s="25" cm="1">
        <f t="array" aca="1" ref="K15" ca="1">IFERROR(Appointments[[#This Row],[Price]]*VLOOKUP(Appointments[[#This Row],[Date]],_xlfn._xlws.FILTER(Salaries[[Start date]:[Cost_percent]],Salaries[Specialist]=Appointments[[#This Row],[Dentist]]),4,TRUE),"")</f>
        <v>30</v>
      </c>
      <c r="L15" s="3">
        <f ca="1">IF(Appointments[[#This Row],[Date]]&lt;&gt;INDIRECT("A"&amp;ROW()+1),SUMIF(Appointments[Date],Appointments[[#This Row],[Date]],Appointments[Price]),"")</f>
        <v>1145</v>
      </c>
    </row>
    <row r="16" spans="1:15" x14ac:dyDescent="0.5">
      <c r="A16" s="10">
        <f ca="1">TODAY()-5</f>
        <v>45709</v>
      </c>
      <c r="B16" s="11" t="s">
        <v>109</v>
      </c>
      <c r="C16" s="11" t="s">
        <v>27</v>
      </c>
      <c r="D16" s="11">
        <v>22</v>
      </c>
      <c r="I16" s="11" t="s">
        <v>82</v>
      </c>
      <c r="J16" s="3" cm="1">
        <f t="array" aca="1" ref="J16"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70</v>
      </c>
      <c r="K16" s="25" cm="1">
        <f t="array" aca="1" ref="K16" ca="1">IFERROR(Appointments[[#This Row],[Price]]*VLOOKUP(Appointments[[#This Row],[Date]],_xlfn._xlws.FILTER(Salaries[[Start date]:[Cost_percent]],Salaries[Specialist]=Appointments[[#This Row],[Dentist]]),4,TRUE),"")</f>
        <v>28</v>
      </c>
      <c r="L16" s="3" t="str">
        <f ca="1">IF(Appointments[[#This Row],[Date]]&lt;&gt;INDIRECT("A"&amp;ROW()+1),SUMIF(Appointments[Date],Appointments[[#This Row],[Date]],Appointments[Price]),"")</f>
        <v/>
      </c>
    </row>
    <row r="17" spans="1:12" x14ac:dyDescent="0.5">
      <c r="A17" s="10">
        <f t="shared" ref="A17:A24" ca="1" si="2">TODAY()-5</f>
        <v>45709</v>
      </c>
      <c r="B17" s="11" t="s">
        <v>110</v>
      </c>
      <c r="C17" s="11" t="s">
        <v>29</v>
      </c>
      <c r="D17" s="11">
        <v>14</v>
      </c>
      <c r="I17" s="11" t="s">
        <v>81</v>
      </c>
      <c r="J17" s="3" cm="1">
        <f t="array" aca="1" ref="J17"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300</v>
      </c>
      <c r="K17" s="25" cm="1">
        <f t="array" aca="1" ref="K17" ca="1">IFERROR(Appointments[[#This Row],[Price]]*VLOOKUP(Appointments[[#This Row],[Date]],_xlfn._xlws.FILTER(Salaries[[Start date]:[Cost_percent]],Salaries[Specialist]=Appointments[[#This Row],[Dentist]]),4,TRUE),"")</f>
        <v>150</v>
      </c>
      <c r="L17" s="3" t="str">
        <f ca="1">IF(Appointments[[#This Row],[Date]]&lt;&gt;INDIRECT("A"&amp;ROW()+1),SUMIF(Appointments[Date],Appointments[[#This Row],[Date]],Appointments[Price]),"")</f>
        <v/>
      </c>
    </row>
    <row r="18" spans="1:12" x14ac:dyDescent="0.5">
      <c r="A18" s="10">
        <f t="shared" ca="1" si="2"/>
        <v>45709</v>
      </c>
      <c r="B18" s="11" t="s">
        <v>111</v>
      </c>
      <c r="C18" s="11" t="s">
        <v>26</v>
      </c>
      <c r="I18" s="11" t="s">
        <v>82</v>
      </c>
      <c r="J18" s="3" cm="1">
        <f t="array" aca="1" ref="J18"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18" s="25" cm="1">
        <f t="array" aca="1" ref="K18" ca="1">IFERROR(Appointments[[#This Row],[Price]]*VLOOKUP(Appointments[[#This Row],[Date]],_xlfn._xlws.FILTER(Salaries[[Start date]:[Cost_percent]],Salaries[Specialist]=Appointments[[#This Row],[Dentist]]),4,TRUE),"")</f>
        <v>24</v>
      </c>
      <c r="L18" s="3" t="str">
        <f ca="1">IF(Appointments[[#This Row],[Date]]&lt;&gt;INDIRECT("A"&amp;ROW()+1),SUMIF(Appointments[Date],Appointments[[#This Row],[Date]],Appointments[Price]),"")</f>
        <v/>
      </c>
    </row>
    <row r="19" spans="1:12" x14ac:dyDescent="0.5">
      <c r="A19" s="10">
        <f t="shared" ca="1" si="2"/>
        <v>45709</v>
      </c>
      <c r="B19" s="11" t="s">
        <v>112</v>
      </c>
      <c r="C19" s="11" t="s">
        <v>27</v>
      </c>
      <c r="D19" s="11">
        <v>15</v>
      </c>
      <c r="E19" s="11">
        <v>4</v>
      </c>
      <c r="I19" s="11" t="s">
        <v>80</v>
      </c>
      <c r="J19" s="3" cm="1">
        <f t="array" aca="1" ref="J19"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140</v>
      </c>
      <c r="K19" s="25" cm="1">
        <f t="array" aca="1" ref="K19" ca="1">IFERROR(Appointments[[#This Row],[Price]]*VLOOKUP(Appointments[[#This Row],[Date]],_xlfn._xlws.FILTER(Salaries[[Start date]:[Cost_percent]],Salaries[Specialist]=Appointments[[#This Row],[Dentist]]),4,TRUE),"")</f>
        <v>70</v>
      </c>
      <c r="L19" s="3" t="str">
        <f ca="1">IF(Appointments[[#This Row],[Date]]&lt;&gt;INDIRECT("A"&amp;ROW()+1),SUMIF(Appointments[Date],Appointments[[#This Row],[Date]],Appointments[Price]),"")</f>
        <v/>
      </c>
    </row>
    <row r="20" spans="1:12" x14ac:dyDescent="0.5">
      <c r="A20" s="10">
        <f t="shared" ca="1" si="2"/>
        <v>45709</v>
      </c>
      <c r="B20" s="11" t="s">
        <v>113</v>
      </c>
      <c r="C20" s="11" t="s">
        <v>27</v>
      </c>
      <c r="D20" s="11">
        <v>2</v>
      </c>
      <c r="I20" s="11" t="s">
        <v>81</v>
      </c>
      <c r="J20" s="3" cm="1">
        <f t="array" aca="1" ref="J20"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70</v>
      </c>
      <c r="K20" s="25" cm="1">
        <f t="array" aca="1" ref="K20" ca="1">IFERROR(Appointments[[#This Row],[Price]]*VLOOKUP(Appointments[[#This Row],[Date]],_xlfn._xlws.FILTER(Salaries[[Start date]:[Cost_percent]],Salaries[Specialist]=Appointments[[#This Row],[Dentist]]),4,TRUE),"")</f>
        <v>35</v>
      </c>
      <c r="L20" s="3" t="str">
        <f ca="1">IF(Appointments[[#This Row],[Date]]&lt;&gt;INDIRECT("A"&amp;ROW()+1),SUMIF(Appointments[Date],Appointments[[#This Row],[Date]],Appointments[Price]),"")</f>
        <v/>
      </c>
    </row>
    <row r="21" spans="1:12" x14ac:dyDescent="0.5">
      <c r="A21" s="10">
        <f t="shared" ca="1" si="2"/>
        <v>45709</v>
      </c>
      <c r="B21" s="11" t="s">
        <v>114</v>
      </c>
      <c r="C21" s="11" t="s">
        <v>27</v>
      </c>
      <c r="D21" s="11">
        <v>3</v>
      </c>
      <c r="I21" s="11" t="s">
        <v>78</v>
      </c>
      <c r="J21" s="3" cm="1">
        <f t="array" aca="1" ref="J21"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70</v>
      </c>
      <c r="K21" s="25" cm="1">
        <f t="array" aca="1" ref="K21" ca="1">IFERROR(Appointments[[#This Row],[Price]]*VLOOKUP(Appointments[[#This Row],[Date]],_xlfn._xlws.FILTER(Salaries[[Start date]:[Cost_percent]],Salaries[Specialist]=Appointments[[#This Row],[Dentist]]),4,TRUE),"")</f>
        <v>28</v>
      </c>
      <c r="L21" s="3" t="str">
        <f ca="1">IF(Appointments[[#This Row],[Date]]&lt;&gt;INDIRECT("A"&amp;ROW()+1),SUMIF(Appointments[Date],Appointments[[#This Row],[Date]],Appointments[Price]),"")</f>
        <v/>
      </c>
    </row>
    <row r="22" spans="1:12" x14ac:dyDescent="0.5">
      <c r="A22" s="10">
        <f t="shared" ca="1" si="2"/>
        <v>45709</v>
      </c>
      <c r="B22" s="11" t="s">
        <v>115</v>
      </c>
      <c r="C22" s="11" t="s">
        <v>26</v>
      </c>
      <c r="I22" s="11" t="s">
        <v>78</v>
      </c>
      <c r="J22" s="3" cm="1">
        <f t="array" aca="1" ref="J22"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22" s="25" cm="1">
        <f t="array" aca="1" ref="K22" ca="1">IFERROR(Appointments[[#This Row],[Price]]*VLOOKUP(Appointments[[#This Row],[Date]],_xlfn._xlws.FILTER(Salaries[[Start date]:[Cost_percent]],Salaries[Specialist]=Appointments[[#This Row],[Dentist]]),4,TRUE),"")</f>
        <v>24</v>
      </c>
      <c r="L22" s="3" t="str">
        <f ca="1">IF(Appointments[[#This Row],[Date]]&lt;&gt;INDIRECT("A"&amp;ROW()+1),SUMIF(Appointments[Date],Appointments[[#This Row],[Date]],Appointments[Price]),"")</f>
        <v/>
      </c>
    </row>
    <row r="23" spans="1:12" x14ac:dyDescent="0.5">
      <c r="A23" s="10">
        <f t="shared" ca="1" si="2"/>
        <v>45709</v>
      </c>
      <c r="B23" s="11" t="s">
        <v>116</v>
      </c>
      <c r="C23" s="11" t="s">
        <v>26</v>
      </c>
      <c r="I23" s="11" t="s">
        <v>80</v>
      </c>
      <c r="J23" s="3" cm="1">
        <f t="array" aca="1" ref="J23"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23" s="25" cm="1">
        <f t="array" aca="1" ref="K23" ca="1">IFERROR(Appointments[[#This Row],[Price]]*VLOOKUP(Appointments[[#This Row],[Date]],_xlfn._xlws.FILTER(Salaries[[Start date]:[Cost_percent]],Salaries[Specialist]=Appointments[[#This Row],[Dentist]]),4,TRUE),"")</f>
        <v>30</v>
      </c>
      <c r="L23" s="3" t="str">
        <f ca="1">IF(Appointments[[#This Row],[Date]]&lt;&gt;INDIRECT("A"&amp;ROW()+1),SUMIF(Appointments[Date],Appointments[[#This Row],[Date]],Appointments[Price]),"")</f>
        <v/>
      </c>
    </row>
    <row r="24" spans="1:12" x14ac:dyDescent="0.5">
      <c r="A24" s="10">
        <f t="shared" ca="1" si="2"/>
        <v>45709</v>
      </c>
      <c r="B24" s="11" t="s">
        <v>117</v>
      </c>
      <c r="C24" s="11" t="s">
        <v>34</v>
      </c>
      <c r="D24" s="11">
        <v>5</v>
      </c>
      <c r="I24" s="11" t="s">
        <v>83</v>
      </c>
      <c r="J24" s="3" cm="1">
        <f t="array" aca="1" ref="J24"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100</v>
      </c>
      <c r="K24" s="25" cm="1">
        <f t="array" aca="1" ref="K24" ca="1">IFERROR(Appointments[[#This Row],[Price]]*VLOOKUP(Appointments[[#This Row],[Date]],_xlfn._xlws.FILTER(Salaries[[Start date]:[Cost_percent]],Salaries[Specialist]=Appointments[[#This Row],[Dentist]]),4,TRUE),"")</f>
        <v>40</v>
      </c>
      <c r="L24" s="3">
        <f ca="1">IF(Appointments[[#This Row],[Date]]&lt;&gt;INDIRECT("A"&amp;ROW()+1),SUMIF(Appointments[Date],Appointments[[#This Row],[Date]],Appointments[Price]),"")</f>
        <v>930</v>
      </c>
    </row>
    <row r="25" spans="1:12" x14ac:dyDescent="0.5">
      <c r="A25" s="10">
        <f ca="1">TODAY()-4</f>
        <v>45710</v>
      </c>
      <c r="B25" s="11" t="s">
        <v>118</v>
      </c>
      <c r="C25" s="11" t="s">
        <v>27</v>
      </c>
      <c r="D25" s="11">
        <v>8</v>
      </c>
      <c r="I25" s="11" t="s">
        <v>79</v>
      </c>
      <c r="J25" s="3" cm="1">
        <f t="array" aca="1" ref="J25"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70</v>
      </c>
      <c r="K25" s="25" cm="1">
        <f t="array" aca="1" ref="K25" ca="1">IFERROR(Appointments[[#This Row],[Price]]*VLOOKUP(Appointments[[#This Row],[Date]],_xlfn._xlws.FILTER(Salaries[[Start date]:[Cost_percent]],Salaries[Specialist]=Appointments[[#This Row],[Dentist]]),4,TRUE),"")</f>
        <v>35</v>
      </c>
      <c r="L25" s="3" t="str">
        <f ca="1">IF(Appointments[[#This Row],[Date]]&lt;&gt;INDIRECT("A"&amp;ROW()+1),SUMIF(Appointments[Date],Appointments[[#This Row],[Date]],Appointments[Price]),"")</f>
        <v/>
      </c>
    </row>
    <row r="26" spans="1:12" x14ac:dyDescent="0.5">
      <c r="A26" s="10">
        <f t="shared" ref="A26:A33" ca="1" si="3">TODAY()-4</f>
        <v>45710</v>
      </c>
      <c r="B26" s="11" t="s">
        <v>119</v>
      </c>
      <c r="C26" s="11" t="s">
        <v>35</v>
      </c>
      <c r="D26" s="11">
        <v>32</v>
      </c>
      <c r="I26" s="11" t="s">
        <v>84</v>
      </c>
      <c r="J26" s="3" cm="1">
        <f t="array" aca="1" ref="J26"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225</v>
      </c>
      <c r="K26" s="25" cm="1">
        <f t="array" aca="1" ref="K26" ca="1">IFERROR(Appointments[[#This Row],[Price]]*VLOOKUP(Appointments[[#This Row],[Date]],_xlfn._xlws.FILTER(Salaries[[Start date]:[Cost_percent]],Salaries[Specialist]=Appointments[[#This Row],[Dentist]]),4,TRUE),"")</f>
        <v>90</v>
      </c>
      <c r="L26" s="3" t="str">
        <f ca="1">IF(Appointments[[#This Row],[Date]]&lt;&gt;INDIRECT("A"&amp;ROW()+1),SUMIF(Appointments[Date],Appointments[[#This Row],[Date]],Appointments[Price]),"")</f>
        <v/>
      </c>
    </row>
    <row r="27" spans="1:12" x14ac:dyDescent="0.5">
      <c r="A27" s="10">
        <f t="shared" ca="1" si="3"/>
        <v>45710</v>
      </c>
      <c r="B27" s="11" t="s">
        <v>120</v>
      </c>
      <c r="C27" s="11" t="s">
        <v>33</v>
      </c>
      <c r="I27" s="11" t="s">
        <v>84</v>
      </c>
      <c r="J27" s="3" cm="1">
        <f t="array" aca="1" ref="J27"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125</v>
      </c>
      <c r="K27" s="25" cm="1">
        <f t="array" aca="1" ref="K27" ca="1">IFERROR(Appointments[[#This Row],[Price]]*VLOOKUP(Appointments[[#This Row],[Date]],_xlfn._xlws.FILTER(Salaries[[Start date]:[Cost_percent]],Salaries[Specialist]=Appointments[[#This Row],[Dentist]]),4,TRUE),"")</f>
        <v>50</v>
      </c>
      <c r="L27" s="3" t="str">
        <f ca="1">IF(Appointments[[#This Row],[Date]]&lt;&gt;INDIRECT("A"&amp;ROW()+1),SUMIF(Appointments[Date],Appointments[[#This Row],[Date]],Appointments[Price]),"")</f>
        <v/>
      </c>
    </row>
    <row r="28" spans="1:12" x14ac:dyDescent="0.5">
      <c r="A28" s="10">
        <f t="shared" ca="1" si="3"/>
        <v>45710</v>
      </c>
      <c r="B28" s="11" t="s">
        <v>121</v>
      </c>
      <c r="C28" s="11" t="s">
        <v>32</v>
      </c>
      <c r="I28" s="11" t="s">
        <v>78</v>
      </c>
      <c r="J28" s="3" cm="1">
        <f t="array" aca="1" ref="J28"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75</v>
      </c>
      <c r="K28" s="25" cm="1">
        <f t="array" aca="1" ref="K28" ca="1">IFERROR(Appointments[[#This Row],[Price]]*VLOOKUP(Appointments[[#This Row],[Date]],_xlfn._xlws.FILTER(Salaries[[Start date]:[Cost_percent]],Salaries[Specialist]=Appointments[[#This Row],[Dentist]]),4,TRUE),"")</f>
        <v>30</v>
      </c>
      <c r="L28" s="3" t="str">
        <f ca="1">IF(Appointments[[#This Row],[Date]]&lt;&gt;INDIRECT("A"&amp;ROW()+1),SUMIF(Appointments[Date],Appointments[[#This Row],[Date]],Appointments[Price]),"")</f>
        <v/>
      </c>
    </row>
    <row r="29" spans="1:12" x14ac:dyDescent="0.5">
      <c r="A29" s="10">
        <f t="shared" ca="1" si="3"/>
        <v>45710</v>
      </c>
      <c r="B29" s="11" t="s">
        <v>122</v>
      </c>
      <c r="C29" s="11" t="s">
        <v>26</v>
      </c>
      <c r="I29" s="11" t="s">
        <v>79</v>
      </c>
      <c r="J29" s="3" cm="1">
        <f t="array" aca="1" ref="J29"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v>
      </c>
      <c r="K29" s="25" cm="1">
        <f t="array" aca="1" ref="K29" ca="1">IFERROR(Appointments[[#This Row],[Price]]*VLOOKUP(Appointments[[#This Row],[Date]],_xlfn._xlws.FILTER(Salaries[[Start date]:[Cost_percent]],Salaries[Specialist]=Appointments[[#This Row],[Dentist]]),4,TRUE),"")</f>
        <v>30</v>
      </c>
      <c r="L29" s="3" t="str">
        <f ca="1">IF(Appointments[[#This Row],[Date]]&lt;&gt;INDIRECT("A"&amp;ROW()+1),SUMIF(Appointments[Date],Appointments[[#This Row],[Date]],Appointments[Price]),"")</f>
        <v/>
      </c>
    </row>
    <row r="30" spans="1:12" x14ac:dyDescent="0.5">
      <c r="A30" s="10">
        <f t="shared" ca="1" si="3"/>
        <v>45710</v>
      </c>
      <c r="B30" s="11" t="s">
        <v>123</v>
      </c>
      <c r="C30" s="11" t="s">
        <v>31</v>
      </c>
      <c r="I30" s="11" t="s">
        <v>84</v>
      </c>
      <c r="J30" s="3" cm="1">
        <f t="array" aca="1" ref="J30"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600</v>
      </c>
      <c r="K30" s="25" cm="1">
        <f t="array" aca="1" ref="K30" ca="1">IFERROR(Appointments[[#This Row],[Price]]*VLOOKUP(Appointments[[#This Row],[Date]],_xlfn._xlws.FILTER(Salaries[[Start date]:[Cost_percent]],Salaries[Specialist]=Appointments[[#This Row],[Dentist]]),4,TRUE),"")</f>
        <v>240</v>
      </c>
      <c r="L30" s="3" t="str">
        <f ca="1">IF(Appointments[[#This Row],[Date]]&lt;&gt;INDIRECT("A"&amp;ROW()+1),SUMIF(Appointments[Date],Appointments[[#This Row],[Date]],Appointments[Price]),"")</f>
        <v/>
      </c>
    </row>
    <row r="31" spans="1:12" x14ac:dyDescent="0.5">
      <c r="A31" s="10">
        <f t="shared" ca="1" si="3"/>
        <v>45710</v>
      </c>
      <c r="B31" s="11" t="s">
        <v>124</v>
      </c>
      <c r="C31" s="11" t="s">
        <v>28</v>
      </c>
      <c r="D31" s="11">
        <v>2</v>
      </c>
      <c r="I31" s="11" t="s">
        <v>82</v>
      </c>
      <c r="J31" s="3" cm="1">
        <f t="array" aca="1" ref="J31"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90</v>
      </c>
      <c r="K31" s="25" cm="1">
        <f t="array" aca="1" ref="K31" ca="1">IFERROR(Appointments[[#This Row],[Price]]*VLOOKUP(Appointments[[#This Row],[Date]],_xlfn._xlws.FILTER(Salaries[[Start date]:[Cost_percent]],Salaries[Specialist]=Appointments[[#This Row],[Dentist]]),4,TRUE),"")</f>
        <v>36</v>
      </c>
      <c r="L31" s="3" t="str">
        <f ca="1">IF(Appointments[[#This Row],[Date]]&lt;&gt;INDIRECT("A"&amp;ROW()+1),SUMIF(Appointments[Date],Appointments[[#This Row],[Date]],Appointments[Price]),"")</f>
        <v/>
      </c>
    </row>
    <row r="32" spans="1:12" x14ac:dyDescent="0.5">
      <c r="A32" s="10">
        <f t="shared" ca="1" si="3"/>
        <v>45710</v>
      </c>
      <c r="B32" s="11" t="s">
        <v>125</v>
      </c>
      <c r="C32" s="11" t="s">
        <v>35</v>
      </c>
      <c r="D32" s="11">
        <v>1</v>
      </c>
      <c r="I32" s="11" t="s">
        <v>83</v>
      </c>
      <c r="J32" s="3" cm="1">
        <f t="array" aca="1" ref="J32"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225</v>
      </c>
      <c r="K32" s="25" cm="1">
        <f t="array" aca="1" ref="K32" ca="1">IFERROR(Appointments[[#This Row],[Price]]*VLOOKUP(Appointments[[#This Row],[Date]],_xlfn._xlws.FILTER(Salaries[[Start date]:[Cost_percent]],Salaries[Specialist]=Appointments[[#This Row],[Dentist]]),4,TRUE),"")</f>
        <v>90</v>
      </c>
      <c r="L32" s="3" t="str">
        <f ca="1">IF(Appointments[[#This Row],[Date]]&lt;&gt;INDIRECT("A"&amp;ROW()+1),SUMIF(Appointments[Date],Appointments[[#This Row],[Date]],Appointments[Price]),"")</f>
        <v/>
      </c>
    </row>
    <row r="33" spans="1:12" x14ac:dyDescent="0.5">
      <c r="A33" s="10">
        <f t="shared" ca="1" si="3"/>
        <v>45710</v>
      </c>
      <c r="B33" s="11" t="s">
        <v>126</v>
      </c>
      <c r="C33" s="11" t="s">
        <v>35</v>
      </c>
      <c r="D33" s="11">
        <v>16</v>
      </c>
      <c r="I33" s="11" t="s">
        <v>84</v>
      </c>
      <c r="J33" s="3" cm="1">
        <f t="array" aca="1" ref="J33"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225</v>
      </c>
      <c r="K33" s="25" cm="1">
        <f t="array" aca="1" ref="K33" ca="1">IFERROR(Appointments[[#This Row],[Price]]*VLOOKUP(Appointments[[#This Row],[Date]],_xlfn._xlws.FILTER(Salaries[[Start date]:[Cost_percent]],Salaries[Specialist]=Appointments[[#This Row],[Dentist]]),4,TRUE),"")</f>
        <v>90</v>
      </c>
      <c r="L33" s="3">
        <f ca="1">IF(Appointments[[#This Row],[Date]]&lt;&gt;INDIRECT("A"&amp;ROW()+1),SUMIF(Appointments[Date],Appointments[[#This Row],[Date]],Appointments[Price]),"")</f>
        <v>1695</v>
      </c>
    </row>
    <row r="34" spans="1:12" x14ac:dyDescent="0.5">
      <c r="A34" s="10">
        <f ca="1">TODAY()-3</f>
        <v>45711</v>
      </c>
      <c r="B34" s="11" t="s">
        <v>111</v>
      </c>
      <c r="C34" s="11" t="s">
        <v>27</v>
      </c>
      <c r="D34" s="11">
        <v>5</v>
      </c>
      <c r="E34" s="11">
        <v>14</v>
      </c>
      <c r="I34" s="11" t="s">
        <v>79</v>
      </c>
      <c r="J34" s="3" cm="1">
        <f t="array" aca="1" ref="J34"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140</v>
      </c>
      <c r="K34" s="25" cm="1">
        <f t="array" aca="1" ref="K34" ca="1">IFERROR(Appointments[[#This Row],[Price]]*VLOOKUP(Appointments[[#This Row],[Date]],_xlfn._xlws.FILTER(Salaries[[Start date]:[Cost_percent]],Salaries[Specialist]=Appointments[[#This Row],[Dentist]]),4,TRUE),"")</f>
        <v>70</v>
      </c>
      <c r="L34" s="3" t="str">
        <f ca="1">IF(Appointments[[#This Row],[Date]]&lt;&gt;INDIRECT("A"&amp;ROW()+1),SUMIF(Appointments[Date],Appointments[[#This Row],[Date]],Appointments[Price]),"")</f>
        <v/>
      </c>
    </row>
    <row r="35" spans="1:12" x14ac:dyDescent="0.5">
      <c r="A35" s="10">
        <f ca="1">TODAY()-3</f>
        <v>45711</v>
      </c>
      <c r="B35" s="11" t="s">
        <v>111</v>
      </c>
      <c r="C35" s="11" t="s">
        <v>28</v>
      </c>
      <c r="D35" s="11">
        <v>5</v>
      </c>
      <c r="I35" s="11" t="s">
        <v>79</v>
      </c>
      <c r="J35" s="3" cm="1">
        <f t="array" aca="1" ref="J35"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90</v>
      </c>
      <c r="K35" s="25" cm="1">
        <f t="array" aca="1" ref="K35" ca="1">IFERROR(Appointments[[#This Row],[Price]]*VLOOKUP(Appointments[[#This Row],[Date]],_xlfn._xlws.FILTER(Salaries[[Start date]:[Cost_percent]],Salaries[Specialist]=Appointments[[#This Row],[Dentist]]),4,TRUE),"")</f>
        <v>45</v>
      </c>
      <c r="L35" s="3" t="str">
        <f ca="1">IF(Appointments[[#This Row],[Date]]&lt;&gt;INDIRECT("A"&amp;ROW()+1),SUMIF(Appointments[Date],Appointments[[#This Row],[Date]],Appointments[Price]),"")</f>
        <v/>
      </c>
    </row>
    <row r="36" spans="1:12" x14ac:dyDescent="0.5">
      <c r="A36" s="10">
        <f t="shared" ref="A36:A40" ca="1" si="4">TODAY()-3</f>
        <v>45711</v>
      </c>
      <c r="B36" s="11" t="s">
        <v>124</v>
      </c>
      <c r="C36" s="11" t="s">
        <v>29</v>
      </c>
      <c r="D36" s="11">
        <v>2</v>
      </c>
      <c r="I36" s="11" t="s">
        <v>80</v>
      </c>
      <c r="J36" s="3" cm="1">
        <f t="array" aca="1" ref="J36"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300</v>
      </c>
      <c r="K36" s="25" cm="1">
        <f t="array" aca="1" ref="K36" ca="1">IFERROR(Appointments[[#This Row],[Price]]*VLOOKUP(Appointments[[#This Row],[Date]],_xlfn._xlws.FILTER(Salaries[[Start date]:[Cost_percent]],Salaries[Specialist]=Appointments[[#This Row],[Dentist]]),4,TRUE),"")</f>
        <v>150</v>
      </c>
      <c r="L36" s="3" t="str">
        <f ca="1">IF(Appointments[[#This Row],[Date]]&lt;&gt;INDIRECT("A"&amp;ROW()+1),SUMIF(Appointments[Date],Appointments[[#This Row],[Date]],Appointments[Price]),"")</f>
        <v/>
      </c>
    </row>
    <row r="37" spans="1:12" x14ac:dyDescent="0.5">
      <c r="A37" s="10">
        <f t="shared" ca="1" si="4"/>
        <v>45711</v>
      </c>
      <c r="B37" s="11" t="s">
        <v>124</v>
      </c>
      <c r="C37" s="11" t="s">
        <v>30</v>
      </c>
      <c r="D37" s="11">
        <v>2</v>
      </c>
      <c r="I37" s="11" t="s">
        <v>80</v>
      </c>
      <c r="J37" s="3" cm="1">
        <f t="array" aca="1" ref="J37"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250</v>
      </c>
      <c r="K37" s="25" cm="1">
        <f t="array" aca="1" ref="K37" ca="1">IFERROR(Appointments[[#This Row],[Price]]*VLOOKUP(Appointments[[#This Row],[Date]],_xlfn._xlws.FILTER(Salaries[[Start date]:[Cost_percent]],Salaries[Specialist]=Appointments[[#This Row],[Dentist]]),4,TRUE),"")</f>
        <v>125</v>
      </c>
      <c r="L37" s="3" t="str">
        <f ca="1">IF(Appointments[[#This Row],[Date]]&lt;&gt;INDIRECT("A"&amp;ROW()+1),SUMIF(Appointments[Date],Appointments[[#This Row],[Date]],Appointments[Price]),"")</f>
        <v/>
      </c>
    </row>
    <row r="38" spans="1:12" x14ac:dyDescent="0.5">
      <c r="A38" s="10">
        <f t="shared" ca="1" si="4"/>
        <v>45711</v>
      </c>
      <c r="B38" s="11" t="s">
        <v>124</v>
      </c>
      <c r="C38" s="11" t="s">
        <v>32</v>
      </c>
      <c r="I38" s="11" t="s">
        <v>80</v>
      </c>
      <c r="J38" s="3" cm="1">
        <f t="array" aca="1" ref="J38"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75</v>
      </c>
      <c r="K38" s="25" cm="1">
        <f t="array" aca="1" ref="K38" ca="1">IFERROR(Appointments[[#This Row],[Price]]*VLOOKUP(Appointments[[#This Row],[Date]],_xlfn._xlws.FILTER(Salaries[[Start date]:[Cost_percent]],Salaries[Specialist]=Appointments[[#This Row],[Dentist]]),4,TRUE),"")</f>
        <v>37.5</v>
      </c>
      <c r="L38" s="3" t="str">
        <f ca="1">IF(Appointments[[#This Row],[Date]]&lt;&gt;INDIRECT("A"&amp;ROW()+1),SUMIF(Appointments[Date],Appointments[[#This Row],[Date]],Appointments[Price]),"")</f>
        <v/>
      </c>
    </row>
    <row r="39" spans="1:12" x14ac:dyDescent="0.5">
      <c r="A39" s="10">
        <f t="shared" ca="1" si="4"/>
        <v>45711</v>
      </c>
      <c r="B39" s="11" t="s">
        <v>115</v>
      </c>
      <c r="C39" s="11" t="s">
        <v>27</v>
      </c>
      <c r="D39" s="11">
        <v>8</v>
      </c>
      <c r="E39" s="11">
        <v>9</v>
      </c>
      <c r="I39" s="11" t="s">
        <v>78</v>
      </c>
      <c r="J39" s="3" cm="1">
        <f t="array" aca="1" ref="J39"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140</v>
      </c>
      <c r="K39" s="25" cm="1">
        <f t="array" aca="1" ref="K39" ca="1">IFERROR(Appointments[[#This Row],[Price]]*VLOOKUP(Appointments[[#This Row],[Date]],_xlfn._xlws.FILTER(Salaries[[Start date]:[Cost_percent]],Salaries[Specialist]=Appointments[[#This Row],[Dentist]]),4,TRUE),"")</f>
        <v>56</v>
      </c>
      <c r="L39" s="3" t="str">
        <f ca="1">IF(Appointments[[#This Row],[Date]]&lt;&gt;INDIRECT("A"&amp;ROW()+1),SUMIF(Appointments[Date],Appointments[[#This Row],[Date]],Appointments[Price]),"")</f>
        <v/>
      </c>
    </row>
    <row r="40" spans="1:12" x14ac:dyDescent="0.5">
      <c r="A40" s="10">
        <f t="shared" ca="1" si="4"/>
        <v>45711</v>
      </c>
      <c r="B40" s="11" t="s">
        <v>115</v>
      </c>
      <c r="C40" s="11" t="s">
        <v>32</v>
      </c>
      <c r="I40" s="11" t="s">
        <v>78</v>
      </c>
      <c r="J40" s="3" cm="1">
        <f t="array" aca="1" ref="J40"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75</v>
      </c>
      <c r="K40" s="25" cm="1">
        <f t="array" aca="1" ref="K40" ca="1">IFERROR(Appointments[[#This Row],[Price]]*VLOOKUP(Appointments[[#This Row],[Date]],_xlfn._xlws.FILTER(Salaries[[Start date]:[Cost_percent]],Salaries[Specialist]=Appointments[[#This Row],[Dentist]]),4,TRUE),"")</f>
        <v>30</v>
      </c>
      <c r="L40" s="3">
        <f ca="1">IF(Appointments[[#This Row],[Date]]&lt;&gt;INDIRECT("A"&amp;ROW()+1),SUMIF(Appointments[Date],Appointments[[#This Row],[Date]],Appointments[Price]),"")</f>
        <v>1070</v>
      </c>
    </row>
    <row r="41" spans="1:12" x14ac:dyDescent="0.5">
      <c r="A41" s="10">
        <f ca="1">TODAY()-2</f>
        <v>45712</v>
      </c>
      <c r="B41" s="11" t="s">
        <v>105</v>
      </c>
      <c r="C41" s="11" t="s">
        <v>33</v>
      </c>
      <c r="I41" s="11" t="s">
        <v>83</v>
      </c>
      <c r="J41" s="3" cm="1">
        <f t="array" aca="1" ref="J41"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125</v>
      </c>
      <c r="K41" s="25" cm="1">
        <f t="array" aca="1" ref="K41" ca="1">IFERROR(Appointments[[#This Row],[Price]]*VLOOKUP(Appointments[[#This Row],[Date]],_xlfn._xlws.FILTER(Salaries[[Start date]:[Cost_percent]],Salaries[Specialist]=Appointments[[#This Row],[Dentist]]),4,TRUE),"")</f>
        <v>50</v>
      </c>
      <c r="L41" s="3" t="str">
        <f ca="1">IF(Appointments[[#This Row],[Date]]&lt;&gt;INDIRECT("A"&amp;ROW()+1),SUMIF(Appointments[Date],Appointments[[#This Row],[Date]],Appointments[Price]),"")</f>
        <v/>
      </c>
    </row>
    <row r="42" spans="1:12" x14ac:dyDescent="0.5">
      <c r="A42" s="10">
        <f ca="1">TODAY()-2</f>
        <v>45712</v>
      </c>
      <c r="B42" s="11" t="s">
        <v>105</v>
      </c>
      <c r="C42" s="11" t="s">
        <v>32</v>
      </c>
      <c r="I42" s="11" t="s">
        <v>81</v>
      </c>
      <c r="J42" s="3" cm="1">
        <f t="array" aca="1" ref="J42" ca="1">IFERROR(IF(VLOOKUP(Appointments[[#This Row],[Service]],Services[],2,FALSE)="All",
   VLOOKUP(Appointments[[#This Row],[Date]],_xlfn._xlws.FILTER(Pricelist[[Start date]:[Price]],Pricelist[Service]=Appointments[[#This Row],[Service]]),3,TRUE),
    IF(Appointments[[#This Row],[Tooth1]]="",0,VLOOKUP(Appointments[[#This Row],[Date]],_xlfn._xlws.FILTER(Pricelist[[Start date]:[Price]],Pricelist[Service]=Appointments[[#This Row],[Service]]),3,TRUE)*IFERROR(VLOOKUP(Appointments[[#This Row],[Tooth1]],Teeth[],VLOOKUP(Appointments[[#This Row],[Service]],Services[],3,FALSE),FALSE),1))+
    IF(Appointments[[#This Row],[Tooth2]]="",0,VLOOKUP(Appointments[[#This Row],[Date]],_xlfn._xlws.FILTER(Pricelist[[Start date]:[Price]],Pricelist[Service]=Appointments[[#This Row],[Service]]),3,TRUE)*IFERROR(VLOOKUP(Appointments[[#This Row],[Tooth2]],Teeth[],VLOOKUP(Appointments[[#This Row],[Service]],Services[],3,FALSE),FALSE),1))+
    IF(Appointments[[#This Row],[Tooth3]]="",0,VLOOKUP(Appointments[[#This Row],[Date]],_xlfn._xlws.FILTER(Pricelist[[Start date]:[Price]],Pricelist[Service]=Appointments[[#This Row],[Service]]),3,TRUE)*IFERROR(VLOOKUP(Appointments[[#This Row],[Tooth3]],Teeth[],VLOOKUP(Appointments[[#This Row],[Service]],Services[],3,FALSE),FALSE),1))+
    IF(Appointments[[#This Row],[Tooth4]]="",0,VLOOKUP(Appointments[[#This Row],[Date]],_xlfn._xlws.FILTER(Pricelist[[Start date]:[Price]],Pricelist[Service]=Appointments[[#This Row],[Service]]),3,TRUE)*IFERROR(VLOOKUP(Appointments[[#This Row],[Tooth4]],Teeth[],VLOOKUP(Appointments[[#This Row],[Service]],Services[],3,FALSE),FALSE),1))+
    IF(Appointments[[#This Row],[Tooth5]]="",0,VLOOKUP(Appointments[[#This Row],[Date]],_xlfn._xlws.FILTER(Pricelist[[Start date]:[Price]],Pricelist[Service]=Appointments[[#This Row],[Service]]),3,TRUE)*IFERROR(VLOOKUP(Appointments[[#This Row],[Tooth5]],Teeth[],VLOOKUP(Appointments[[#This Row],[Service]],Services[],3,FALSE),FALSE),1))
),"")</f>
        <v>75</v>
      </c>
      <c r="K42" s="25" cm="1">
        <f t="array" aca="1" ref="K42" ca="1">IFERROR(Appointments[[#This Row],[Price]]*VLOOKUP(Appointments[[#This Row],[Date]],_xlfn._xlws.FILTER(Salaries[[Start date]:[Cost_percent]],Salaries[Specialist]=Appointments[[#This Row],[Dentist]]),4,TRUE),"")</f>
        <v>37.5</v>
      </c>
      <c r="L42" s="3">
        <f ca="1">IF(Appointments[[#This Row],[Date]]&lt;&gt;INDIRECT("A"&amp;ROW()+1),SUMIF(Appointments[Date],Appointments[[#This Row],[Date]],Appointments[Price]),"")</f>
        <v>200</v>
      </c>
    </row>
  </sheetData>
  <sheetProtection insertRows="0" selectLockedCells="1" sort="0" autoFilter="0"/>
  <phoneticPr fontId="4" type="noConversion"/>
  <conditionalFormatting sqref="A2:L42">
    <cfRule type="expression" dxfId="5" priority="10">
      <formula>$L2&lt;&gt;""</formula>
    </cfRule>
  </conditionalFormatting>
  <conditionalFormatting sqref="N2">
    <cfRule type="expression" dxfId="2" priority="2">
      <formula>$L2&lt;&gt;""</formula>
    </cfRule>
  </conditionalFormatting>
  <dataValidations count="3">
    <dataValidation type="list" allowBlank="1" showInputMessage="1" showErrorMessage="1" sqref="C2:C42" xr:uid="{F1771A80-3FA6-480D-A6BE-184A0DF6943F}">
      <formula1>Service</formula1>
    </dataValidation>
    <dataValidation type="list" allowBlank="1" showInputMessage="1" showErrorMessage="1" sqref="D2:H42" xr:uid="{52E946AD-6A01-47DD-B2E7-140B9DA0CFF7}">
      <formula1>Tooth_Number</formula1>
    </dataValidation>
    <dataValidation type="list" allowBlank="1" showInputMessage="1" showErrorMessage="1" sqref="I2:I42" xr:uid="{77EFBA80-964B-41F6-BE1F-13725F451B1C}">
      <formula1>INDIRECT(C2)</formula1>
    </dataValidation>
  </dataValidations>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id="{27B23603-41A9-4E79-8B0F-2DB1DCE7C6A8}">
            <xm:f>VLOOKUP($C2,Services!$A$2:$B$30,2,FALSE)="All"</xm:f>
            <x14:dxf>
              <fill>
                <patternFill patternType="gray125">
                  <bgColor auto="1"/>
                </patternFill>
              </fill>
            </x14:dxf>
          </x14:cfRule>
          <xm:sqref>D2:H42</xm:sqref>
        </x14:conditionalFormatting>
        <x14:conditionalFormatting xmlns:xm="http://schemas.microsoft.com/office/excel/2006/main">
          <x14:cfRule type="expression" priority="1" id="{FCF3D93C-6D37-4908-9DDF-A0D94608F46D}">
            <xm:f>VLOOKUP($C2,Services!$A$2:$B$30,2,FALSE)="All"</xm:f>
            <x14:dxf>
              <fill>
                <patternFill patternType="gray125">
                  <bgColor auto="1"/>
                </patternFill>
              </fill>
            </x14:dxf>
          </x14:cfRule>
          <xm:sqref>N2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E438-7E64-4F14-BEDC-1AE9BC403E4F}">
  <sheetPr codeName="Sheet1"/>
  <dimension ref="A1:K30"/>
  <sheetViews>
    <sheetView workbookViewId="0">
      <selection activeCell="A14" sqref="A14"/>
    </sheetView>
  </sheetViews>
  <sheetFormatPr defaultRowHeight="14.35" x14ac:dyDescent="0.5"/>
  <cols>
    <col min="1" max="1" width="10.41015625" bestFit="1" customWidth="1"/>
    <col min="2" max="2" width="9.8203125" style="11" customWidth="1"/>
    <col min="3" max="3" width="12.234375" customWidth="1"/>
    <col min="4" max="4" width="10.41015625" style="11" bestFit="1" customWidth="1"/>
    <col min="5" max="5" width="9.05859375" style="11"/>
    <col min="8" max="8" width="9.64453125" bestFit="1" customWidth="1"/>
    <col min="11" max="11" width="9.64453125" bestFit="1" customWidth="1"/>
  </cols>
  <sheetData>
    <row r="1" spans="1:11" s="1" customFormat="1" x14ac:dyDescent="0.5">
      <c r="A1" s="26" t="s">
        <v>85</v>
      </c>
      <c r="B1" s="27" t="s">
        <v>0</v>
      </c>
      <c r="C1" s="28" t="s">
        <v>1</v>
      </c>
      <c r="D1" s="29" t="s">
        <v>2</v>
      </c>
      <c r="E1" s="26" t="s">
        <v>4</v>
      </c>
    </row>
    <row r="2" spans="1:11" x14ac:dyDescent="0.5">
      <c r="A2" s="11" t="s">
        <v>26</v>
      </c>
      <c r="B2" s="18" t="str">
        <f>Pricelist[[#This Row],[Service]]&amp;COUNTIF($A$2:A2,Pricelist[[#This Row],[Service]])</f>
        <v>Check1</v>
      </c>
      <c r="C2" s="10">
        <f ca="1">TODAY()-90</f>
        <v>45624</v>
      </c>
      <c r="D2" s="19">
        <f ca="1">IF(COUNTIF(Pricelist[Service],Pricelist[[#This Row],[Service]])=_xlfn.NUMBERVALUE(RIGHT(Pricelist[[#This Row],[ID]],1)),"current",VLOOKUP(Pricelist[[#This Row],[Service]]&amp;_xlfn.NUMBERVALUE(RIGHT(Pricelist[[#This Row],[ID]],1))+1,Pricelist[[ID]:[Start date]],2,FALSE)-1)</f>
        <v>45653</v>
      </c>
      <c r="E2" s="12">
        <v>50</v>
      </c>
      <c r="H2" s="9"/>
      <c r="K2" s="9"/>
    </row>
    <row r="3" spans="1:11" x14ac:dyDescent="0.5">
      <c r="A3" s="11" t="s">
        <v>26</v>
      </c>
      <c r="B3" s="18" t="str">
        <f>Pricelist[[#This Row],[Service]]&amp;COUNTIF($A$2:A3,Pricelist[[#This Row],[Service]])</f>
        <v>Check2</v>
      </c>
      <c r="C3" s="10">
        <f ca="1">TODAY()-60</f>
        <v>45654</v>
      </c>
      <c r="D3" s="19" t="str">
        <f>IF(COUNTIF(Pricelist[Service],Pricelist[[#This Row],[Service]])=_xlfn.NUMBERVALUE(RIGHT(Pricelist[[#This Row],[ID]],1)),"current",VLOOKUP(Pricelist[[#This Row],[Service]]&amp;_xlfn.NUMBERVALUE(RIGHT(Pricelist[[#This Row],[ID]],1))+1,Pricelist[[ID]:[Start date]],2,FALSE)-1)</f>
        <v>current</v>
      </c>
      <c r="E3" s="12">
        <v>60</v>
      </c>
    </row>
    <row r="4" spans="1:11" x14ac:dyDescent="0.5">
      <c r="A4" s="11" t="s">
        <v>27</v>
      </c>
      <c r="B4" s="18" t="str">
        <f>Pricelist[[#This Row],[Service]]&amp;COUNTIF($A$2:A4,Pricelist[[#This Row],[Service]])</f>
        <v>Cavity1</v>
      </c>
      <c r="C4" s="10">
        <f ca="1">TODAY()-90</f>
        <v>45624</v>
      </c>
      <c r="D4" s="19">
        <f ca="1">IF(COUNTIF(Pricelist[Service],Pricelist[[#This Row],[Service]])=_xlfn.NUMBERVALUE(RIGHT(Pricelist[[#This Row],[ID]],1)),"current",VLOOKUP(Pricelist[[#This Row],[Service]]&amp;_xlfn.NUMBERVALUE(RIGHT(Pricelist[[#This Row],[ID]],1))+1,Pricelist[[ID]:[Start date]],2,FALSE)-1)</f>
        <v>45653</v>
      </c>
      <c r="E4" s="12">
        <v>50</v>
      </c>
    </row>
    <row r="5" spans="1:11" x14ac:dyDescent="0.5">
      <c r="A5" s="11" t="s">
        <v>27</v>
      </c>
      <c r="B5" s="18" t="str">
        <f>Pricelist[[#This Row],[Service]]&amp;COUNTIF($A$2:A5,Pricelist[[#This Row],[Service]])</f>
        <v>Cavity2</v>
      </c>
      <c r="C5" s="10">
        <f ca="1">TODAY()-60</f>
        <v>45654</v>
      </c>
      <c r="D5" s="19">
        <f ca="1">IF(COUNTIF(Pricelist[Service],Pricelist[[#This Row],[Service]])=_xlfn.NUMBERVALUE(RIGHT(Pricelist[[#This Row],[ID]],1)),"current",VLOOKUP(Pricelist[[#This Row],[Service]]&amp;_xlfn.NUMBERVALUE(RIGHT(Pricelist[[#This Row],[ID]],1))+1,Pricelist[[ID]:[Start date]],2,FALSE)-1)</f>
        <v>45683</v>
      </c>
      <c r="E5" s="12">
        <v>60</v>
      </c>
    </row>
    <row r="6" spans="1:11" x14ac:dyDescent="0.5">
      <c r="A6" s="11" t="s">
        <v>27</v>
      </c>
      <c r="B6" s="18" t="str">
        <f>Pricelist[[#This Row],[Service]]&amp;COUNTIF($A$2:A6,Pricelist[[#This Row],[Service]])</f>
        <v>Cavity3</v>
      </c>
      <c r="C6" s="10">
        <f ca="1">TODAY()-30</f>
        <v>45684</v>
      </c>
      <c r="D6" s="19" t="str">
        <f>IF(COUNTIF(Pricelist[Service],Pricelist[[#This Row],[Service]])=_xlfn.NUMBERVALUE(RIGHT(Pricelist[[#This Row],[ID]],1)),"current",VLOOKUP(Pricelist[[#This Row],[Service]]&amp;_xlfn.NUMBERVALUE(RIGHT(Pricelist[[#This Row],[ID]],1))+1,Pricelist[[ID]:[Start date]],2,FALSE)-1)</f>
        <v>current</v>
      </c>
      <c r="E6" s="12">
        <v>70</v>
      </c>
    </row>
    <row r="7" spans="1:11" x14ac:dyDescent="0.5">
      <c r="A7" s="11" t="s">
        <v>28</v>
      </c>
      <c r="B7" s="18" t="str">
        <f>Pricelist[[#This Row],[Service]]&amp;COUNTIF($A$2:A7,Pricelist[[#This Row],[Service]])</f>
        <v>Root1</v>
      </c>
      <c r="C7" s="10">
        <f ca="1">TODAY()-90</f>
        <v>45624</v>
      </c>
      <c r="D7" s="19">
        <f ca="1">IF(COUNTIF(Pricelist[Service],Pricelist[[#This Row],[Service]])=_xlfn.NUMBERVALUE(RIGHT(Pricelist[[#This Row],[ID]],1)),"current",VLOOKUP(Pricelist[[#This Row],[Service]]&amp;_xlfn.NUMBERVALUE(RIGHT(Pricelist[[#This Row],[ID]],1))+1,Pricelist[[ID]:[Start date]],2,FALSE)-1)</f>
        <v>45653</v>
      </c>
      <c r="E7" s="12">
        <v>70</v>
      </c>
    </row>
    <row r="8" spans="1:11" x14ac:dyDescent="0.5">
      <c r="A8" s="11" t="s">
        <v>28</v>
      </c>
      <c r="B8" s="18" t="str">
        <f>Pricelist[[#This Row],[Service]]&amp;COUNTIF($A$2:A8,Pricelist[[#This Row],[Service]])</f>
        <v>Root2</v>
      </c>
      <c r="C8" s="10">
        <f ca="1">TODAY()-60</f>
        <v>45654</v>
      </c>
      <c r="D8" s="19" t="str">
        <f>IF(COUNTIF(Pricelist[Service],Pricelist[[#This Row],[Service]])=_xlfn.NUMBERVALUE(RIGHT(Pricelist[[#This Row],[ID]],1)),"current",VLOOKUP(Pricelist[[#This Row],[Service]]&amp;_xlfn.NUMBERVALUE(RIGHT(Pricelist[[#This Row],[ID]],1))+1,Pricelist[[ID]:[Start date]],2,FALSE)-1)</f>
        <v>current</v>
      </c>
      <c r="E8" s="12">
        <v>90</v>
      </c>
    </row>
    <row r="9" spans="1:11" x14ac:dyDescent="0.5">
      <c r="A9" s="11" t="s">
        <v>29</v>
      </c>
      <c r="B9" s="18" t="str">
        <f>Pricelist[[#This Row],[Service]]&amp;COUNTIF($A$2:A9,Pricelist[[#This Row],[Service]])</f>
        <v>Implants1</v>
      </c>
      <c r="C9" s="10">
        <f ca="1">TODAY()-90</f>
        <v>45624</v>
      </c>
      <c r="D9" s="19">
        <f ca="1">IF(COUNTIF(Pricelist[Service],Pricelist[[#This Row],[Service]])=_xlfn.NUMBERVALUE(RIGHT(Pricelist[[#This Row],[ID]],1)),"current",VLOOKUP(Pricelist[[#This Row],[Service]]&amp;_xlfn.NUMBERVALUE(RIGHT(Pricelist[[#This Row],[ID]],1))+1,Pricelist[[ID]:[Start date]],2,FALSE)-1)</f>
        <v>45653</v>
      </c>
      <c r="E9" s="12">
        <v>200</v>
      </c>
    </row>
    <row r="10" spans="1:11" x14ac:dyDescent="0.5">
      <c r="A10" s="11" t="s">
        <v>29</v>
      </c>
      <c r="B10" s="18" t="str">
        <f>Pricelist[[#This Row],[Service]]&amp;COUNTIF($A$2:A10,Pricelist[[#This Row],[Service]])</f>
        <v>Implants2</v>
      </c>
      <c r="C10" s="10">
        <f ca="1">TODAY()-60</f>
        <v>45654</v>
      </c>
      <c r="D10" s="19">
        <f ca="1">IF(COUNTIF(Pricelist[Service],Pricelist[[#This Row],[Service]])=_xlfn.NUMBERVALUE(RIGHT(Pricelist[[#This Row],[ID]],1)),"current",VLOOKUP(Pricelist[[#This Row],[Service]]&amp;_xlfn.NUMBERVALUE(RIGHT(Pricelist[[#This Row],[ID]],1))+1,Pricelist[[ID]:[Start date]],2,FALSE)-1)</f>
        <v>45683</v>
      </c>
      <c r="E10" s="12">
        <v>250</v>
      </c>
    </row>
    <row r="11" spans="1:11" x14ac:dyDescent="0.5">
      <c r="A11" s="11" t="s">
        <v>29</v>
      </c>
      <c r="B11" s="18" t="str">
        <f>Pricelist[[#This Row],[Service]]&amp;COUNTIF($A$2:A11,Pricelist[[#This Row],[Service]])</f>
        <v>Implants3</v>
      </c>
      <c r="C11" s="10">
        <f ca="1">TODAY()-30</f>
        <v>45684</v>
      </c>
      <c r="D11" s="19" t="str">
        <f>IF(COUNTIF(Pricelist[Service],Pricelist[[#This Row],[Service]])=_xlfn.NUMBERVALUE(RIGHT(Pricelist[[#This Row],[ID]],1)),"current",VLOOKUP(Pricelist[[#This Row],[Service]]&amp;_xlfn.NUMBERVALUE(RIGHT(Pricelist[[#This Row],[ID]],1))+1,Pricelist[[ID]:[Start date]],2,FALSE)-1)</f>
        <v>current</v>
      </c>
      <c r="E11" s="12">
        <v>300</v>
      </c>
    </row>
    <row r="12" spans="1:11" x14ac:dyDescent="0.5">
      <c r="A12" s="11" t="s">
        <v>30</v>
      </c>
      <c r="B12" s="18" t="str">
        <f>Pricelist[[#This Row],[Service]]&amp;COUNTIF($A$2:A12,Pricelist[[#This Row],[Service]])</f>
        <v>Prosthetics1</v>
      </c>
      <c r="C12" s="10">
        <f ca="1">TODAY()-90</f>
        <v>45624</v>
      </c>
      <c r="D12" s="19">
        <f ca="1">IF(COUNTIF(Pricelist[Service],Pricelist[[#This Row],[Service]])=_xlfn.NUMBERVALUE(RIGHT(Pricelist[[#This Row],[ID]],1)),"current",VLOOKUP(Pricelist[[#This Row],[Service]]&amp;_xlfn.NUMBERVALUE(RIGHT(Pricelist[[#This Row],[ID]],1))+1,Pricelist[[ID]:[Start date]],2,FALSE)-1)</f>
        <v>45653</v>
      </c>
      <c r="E12" s="12">
        <v>200</v>
      </c>
    </row>
    <row r="13" spans="1:11" x14ac:dyDescent="0.5">
      <c r="A13" s="11" t="s">
        <v>30</v>
      </c>
      <c r="B13" s="18" t="str">
        <f>Pricelist[[#This Row],[Service]]&amp;COUNTIF($A$2:A13,Pricelist[[#This Row],[Service]])</f>
        <v>Prosthetics2</v>
      </c>
      <c r="C13" s="10">
        <f ca="1">TODAY()-60</f>
        <v>45654</v>
      </c>
      <c r="D13" s="19">
        <f ca="1">IF(COUNTIF(Pricelist[Service],Pricelist[[#This Row],[Service]])=_xlfn.NUMBERVALUE(RIGHT(Pricelist[[#This Row],[ID]],1)),"current",VLOOKUP(Pricelist[[#This Row],[Service]]&amp;_xlfn.NUMBERVALUE(RIGHT(Pricelist[[#This Row],[ID]],1))+1,Pricelist[[ID]:[Start date]],2,FALSE)-1)</f>
        <v>45683</v>
      </c>
      <c r="E13" s="12">
        <v>220</v>
      </c>
    </row>
    <row r="14" spans="1:11" x14ac:dyDescent="0.5">
      <c r="A14" s="11" t="s">
        <v>31</v>
      </c>
      <c r="B14" s="18" t="str">
        <f>Pricelist[[#This Row],[Service]]&amp;COUNTIF($A$2:A14,Pricelist[[#This Row],[Service]])</f>
        <v>Ortho1</v>
      </c>
      <c r="C14" s="10">
        <f ca="1">TODAY()-90</f>
        <v>45624</v>
      </c>
      <c r="D14" s="19">
        <f ca="1">IF(COUNTIF(Pricelist[Service],Pricelist[[#This Row],[Service]])=_xlfn.NUMBERVALUE(RIGHT(Pricelist[[#This Row],[ID]],1)),"current",VLOOKUP(Pricelist[[#This Row],[Service]]&amp;_xlfn.NUMBERVALUE(RIGHT(Pricelist[[#This Row],[ID]],1))+1,Pricelist[[ID]:[Start date]],2,FALSE)-1)</f>
        <v>45653</v>
      </c>
      <c r="E14" s="12">
        <v>400</v>
      </c>
    </row>
    <row r="15" spans="1:11" x14ac:dyDescent="0.5">
      <c r="A15" s="11" t="s">
        <v>31</v>
      </c>
      <c r="B15" s="18" t="str">
        <f>Pricelist[[#This Row],[Service]]&amp;COUNTIF($A$2:A15,Pricelist[[#This Row],[Service]])</f>
        <v>Ortho2</v>
      </c>
      <c r="C15" s="10">
        <f ca="1">TODAY()-60</f>
        <v>45654</v>
      </c>
      <c r="D15" s="19">
        <f ca="1">IF(COUNTIF(Pricelist[Service],Pricelist[[#This Row],[Service]])=_xlfn.NUMBERVALUE(RIGHT(Pricelist[[#This Row],[ID]],1)),"current",VLOOKUP(Pricelist[[#This Row],[Service]]&amp;_xlfn.NUMBERVALUE(RIGHT(Pricelist[[#This Row],[ID]],1))+1,Pricelist[[ID]:[Start date]],2,FALSE)-1)</f>
        <v>45623</v>
      </c>
      <c r="E15" s="12">
        <v>500</v>
      </c>
    </row>
    <row r="16" spans="1:11" x14ac:dyDescent="0.5">
      <c r="A16" s="11" t="s">
        <v>32</v>
      </c>
      <c r="B16" s="18" t="str">
        <f>Pricelist[[#This Row],[Service]]&amp;COUNTIF($A$2:A16,Pricelist[[#This Row],[Service]])</f>
        <v>Whitening1</v>
      </c>
      <c r="C16" s="10">
        <f ca="1">TODAY()-90</f>
        <v>45624</v>
      </c>
      <c r="D16" s="19">
        <f ca="1">IF(COUNTIF(Pricelist[Service],Pricelist[[#This Row],[Service]])=_xlfn.NUMBERVALUE(RIGHT(Pricelist[[#This Row],[ID]],1)),"current",VLOOKUP(Pricelist[[#This Row],[Service]]&amp;_xlfn.NUMBERVALUE(RIGHT(Pricelist[[#This Row],[ID]],1))+1,Pricelist[[ID]:[Start date]],2,FALSE)-1)</f>
        <v>45653</v>
      </c>
      <c r="E16" s="12">
        <v>50</v>
      </c>
    </row>
    <row r="17" spans="1:5" x14ac:dyDescent="0.5">
      <c r="A17" s="11" t="s">
        <v>32</v>
      </c>
      <c r="B17" s="18" t="str">
        <f>Pricelist[[#This Row],[Service]]&amp;COUNTIF($A$2:A17,Pricelist[[#This Row],[Service]])</f>
        <v>Whitening2</v>
      </c>
      <c r="C17" s="10">
        <f ca="1">TODAY()-60</f>
        <v>45654</v>
      </c>
      <c r="D17" s="19">
        <f ca="1">IF(COUNTIF(Pricelist[Service],Pricelist[[#This Row],[Service]])=_xlfn.NUMBERVALUE(RIGHT(Pricelist[[#This Row],[ID]],1)),"current",VLOOKUP(Pricelist[[#This Row],[Service]]&amp;_xlfn.NUMBERVALUE(RIGHT(Pricelist[[#This Row],[ID]],1))+1,Pricelist[[ID]:[Start date]],2,FALSE)-1)</f>
        <v>45683</v>
      </c>
      <c r="E17" s="12">
        <v>60</v>
      </c>
    </row>
    <row r="18" spans="1:5" x14ac:dyDescent="0.5">
      <c r="A18" s="11" t="s">
        <v>32</v>
      </c>
      <c r="B18" s="18" t="str">
        <f>Pricelist[[#This Row],[Service]]&amp;COUNTIF($A$2:A18,Pricelist[[#This Row],[Service]])</f>
        <v>Whitening3</v>
      </c>
      <c r="C18" s="10">
        <f ca="1">TODAY()-30</f>
        <v>45684</v>
      </c>
      <c r="D18" s="19">
        <f ca="1">IF(COUNTIF(Pricelist[Service],Pricelist[[#This Row],[Service]])=_xlfn.NUMBERVALUE(RIGHT(Pricelist[[#This Row],[ID]],1)),"current",VLOOKUP(Pricelist[[#This Row],[Service]]&amp;_xlfn.NUMBERVALUE(RIGHT(Pricelist[[#This Row],[ID]],1))+1,Pricelist[[ID]:[Start date]],2,FALSE)-1)</f>
        <v>45703</v>
      </c>
      <c r="E18" s="12">
        <v>70</v>
      </c>
    </row>
    <row r="19" spans="1:5" x14ac:dyDescent="0.5">
      <c r="A19" s="11" t="s">
        <v>33</v>
      </c>
      <c r="B19" s="18" t="str">
        <f>Pricelist[[#This Row],[Service]]&amp;COUNTIF($A$2:A19,Pricelist[[#This Row],[Service]])</f>
        <v>Gums1</v>
      </c>
      <c r="C19" s="10">
        <f ca="1">TODAY()-90</f>
        <v>45624</v>
      </c>
      <c r="D19" s="19">
        <f ca="1">IF(COUNTIF(Pricelist[Service],Pricelist[[#This Row],[Service]])=_xlfn.NUMBERVALUE(RIGHT(Pricelist[[#This Row],[ID]],1)),"current",VLOOKUP(Pricelist[[#This Row],[Service]]&amp;_xlfn.NUMBERVALUE(RIGHT(Pricelist[[#This Row],[ID]],1))+1,Pricelist[[ID]:[Start date]],2,FALSE)-1)</f>
        <v>45653</v>
      </c>
      <c r="E19" s="12">
        <v>100</v>
      </c>
    </row>
    <row r="20" spans="1:5" x14ac:dyDescent="0.5">
      <c r="A20" s="11" t="s">
        <v>33</v>
      </c>
      <c r="B20" s="18" t="str">
        <f>Pricelist[[#This Row],[Service]]&amp;COUNTIF($A$2:A20,Pricelist[[#This Row],[Service]])</f>
        <v>Gums2</v>
      </c>
      <c r="C20" s="10">
        <f ca="1">TODAY()-60</f>
        <v>45654</v>
      </c>
      <c r="D20" s="19">
        <f ca="1">IF(COUNTIF(Pricelist[Service],Pricelist[[#This Row],[Service]])=_xlfn.NUMBERVALUE(RIGHT(Pricelist[[#This Row],[ID]],1)),"current",VLOOKUP(Pricelist[[#This Row],[Service]]&amp;_xlfn.NUMBERVALUE(RIGHT(Pricelist[[#This Row],[ID]],1))+1,Pricelist[[ID]:[Start date]],2,FALSE)-1)</f>
        <v>45623</v>
      </c>
      <c r="E20" s="12">
        <v>120</v>
      </c>
    </row>
    <row r="21" spans="1:5" x14ac:dyDescent="0.5">
      <c r="A21" s="11" t="s">
        <v>34</v>
      </c>
      <c r="B21" s="18" t="str">
        <f>Pricelist[[#This Row],[Service]]&amp;COUNTIF($A$2:A21,Pricelist[[#This Row],[Service]])</f>
        <v>Emergency1</v>
      </c>
      <c r="C21" s="10">
        <f ca="1">TODAY()-90</f>
        <v>45624</v>
      </c>
      <c r="D21" s="19">
        <f ca="1">IF(COUNTIF(Pricelist[Service],Pricelist[[#This Row],[Service]])=_xlfn.NUMBERVALUE(RIGHT(Pricelist[[#This Row],[ID]],1)),"current",VLOOKUP(Pricelist[[#This Row],[Service]]&amp;_xlfn.NUMBERVALUE(RIGHT(Pricelist[[#This Row],[ID]],1))+1,Pricelist[[ID]:[Start date]],2,FALSE)-1)</f>
        <v>45653</v>
      </c>
      <c r="E21" s="12">
        <v>80</v>
      </c>
    </row>
    <row r="22" spans="1:5" x14ac:dyDescent="0.5">
      <c r="A22" s="11" t="s">
        <v>34</v>
      </c>
      <c r="B22" s="18" t="str">
        <f>Pricelist[[#This Row],[Service]]&amp;COUNTIF($A$2:A22,Pricelist[[#This Row],[Service]])</f>
        <v>Emergency2</v>
      </c>
      <c r="C22" s="10">
        <f ca="1">TODAY()-60</f>
        <v>45654</v>
      </c>
      <c r="D22" s="19">
        <f ca="1">IF(COUNTIF(Pricelist[Service],Pricelist[[#This Row],[Service]])=_xlfn.NUMBERVALUE(RIGHT(Pricelist[[#This Row],[ID]],1)),"current",VLOOKUP(Pricelist[[#This Row],[Service]]&amp;_xlfn.NUMBERVALUE(RIGHT(Pricelist[[#This Row],[ID]],1))+1,Pricelist[[ID]:[Start date]],2,FALSE)-1)</f>
        <v>45683</v>
      </c>
      <c r="E22" s="12">
        <v>90</v>
      </c>
    </row>
    <row r="23" spans="1:5" x14ac:dyDescent="0.5">
      <c r="A23" s="11" t="s">
        <v>35</v>
      </c>
      <c r="B23" s="18" t="str">
        <f>Pricelist[[#This Row],[Service]]&amp;COUNTIF($A$2:A23,Pricelist[[#This Row],[Service]])</f>
        <v>Extraction1</v>
      </c>
      <c r="C23" s="10">
        <f ca="1">TODAY()-90</f>
        <v>45624</v>
      </c>
      <c r="D23" s="19">
        <f ca="1">IF(COUNTIF(Pricelist[Service],Pricelist[[#This Row],[Service]])=_xlfn.NUMBERVALUE(RIGHT(Pricelist[[#This Row],[ID]],1)),"current",VLOOKUP(Pricelist[[#This Row],[Service]]&amp;_xlfn.NUMBERVALUE(RIGHT(Pricelist[[#This Row],[ID]],1))+1,Pricelist[[ID]:[Start date]],2,FALSE)-1)</f>
        <v>45653</v>
      </c>
      <c r="E23" s="12">
        <v>50</v>
      </c>
    </row>
    <row r="24" spans="1:5" x14ac:dyDescent="0.5">
      <c r="A24" s="11" t="s">
        <v>35</v>
      </c>
      <c r="B24" s="18" t="str">
        <f>Pricelist[[#This Row],[Service]]&amp;COUNTIF($A$2:A24,Pricelist[[#This Row],[Service]])</f>
        <v>Extraction2</v>
      </c>
      <c r="C24" s="10">
        <f ca="1">TODAY()-60</f>
        <v>45654</v>
      </c>
      <c r="D24" s="19">
        <f ca="1">IF(COUNTIF(Pricelist[Service],Pricelist[[#This Row],[Service]])=_xlfn.NUMBERVALUE(RIGHT(Pricelist[[#This Row],[ID]],1)),"current",VLOOKUP(Pricelist[[#This Row],[Service]]&amp;_xlfn.NUMBERVALUE(RIGHT(Pricelist[[#This Row],[ID]],1))+1,Pricelist[[ID]:[Start date]],2,FALSE)-1)</f>
        <v>45683</v>
      </c>
      <c r="E24" s="12">
        <v>60</v>
      </c>
    </row>
    <row r="25" spans="1:5" x14ac:dyDescent="0.5">
      <c r="A25" s="11" t="s">
        <v>30</v>
      </c>
      <c r="B25" s="18" t="str">
        <f>Pricelist[[#This Row],[Service]]&amp;COUNTIF($A$2:A25,Pricelist[[#This Row],[Service]])</f>
        <v>Prosthetics3</v>
      </c>
      <c r="C25" s="10">
        <f ca="1">TODAY()-30</f>
        <v>45684</v>
      </c>
      <c r="D25" s="19" t="str">
        <f>IF(COUNTIF(Pricelist[Service],Pricelist[[#This Row],[Service]])=_xlfn.NUMBERVALUE(RIGHT(Pricelist[[#This Row],[ID]],1)),"current",VLOOKUP(Pricelist[[#This Row],[Service]]&amp;_xlfn.NUMBERVALUE(RIGHT(Pricelist[[#This Row],[ID]],1))+1,Pricelist[[ID]:[Start date]],2,FALSE)-1)</f>
        <v>current</v>
      </c>
      <c r="E25" s="12">
        <v>250</v>
      </c>
    </row>
    <row r="26" spans="1:5" x14ac:dyDescent="0.5">
      <c r="A26" s="11" t="s">
        <v>31</v>
      </c>
      <c r="B26" s="18" t="str">
        <f>Pricelist[[#This Row],[Service]]&amp;COUNTIF($A$2:A26,Pricelist[[#This Row],[Service]])</f>
        <v>Ortho3</v>
      </c>
      <c r="C26" s="10">
        <f ca="1">TODAY()-90</f>
        <v>45624</v>
      </c>
      <c r="D26" s="19" t="str">
        <f>IF(COUNTIF(Pricelist[Service],Pricelist[[#This Row],[Service]])=_xlfn.NUMBERVALUE(RIGHT(Pricelist[[#This Row],[ID]],1)),"current",VLOOKUP(Pricelist[[#This Row],[Service]]&amp;_xlfn.NUMBERVALUE(RIGHT(Pricelist[[#This Row],[ID]],1))+1,Pricelist[[ID]:[Start date]],2,FALSE)-1)</f>
        <v>current</v>
      </c>
      <c r="E26" s="12">
        <v>600</v>
      </c>
    </row>
    <row r="27" spans="1:5" x14ac:dyDescent="0.5">
      <c r="A27" s="11" t="s">
        <v>32</v>
      </c>
      <c r="B27" s="18" t="str">
        <f>Pricelist[[#This Row],[Service]]&amp;COUNTIF($A$2:A27,Pricelist[[#This Row],[Service]])</f>
        <v>Whitening4</v>
      </c>
      <c r="C27" s="10">
        <f ca="1">TODAY()-10</f>
        <v>45704</v>
      </c>
      <c r="D27" s="19" t="str">
        <f>IF(COUNTIF(Pricelist[Service],Pricelist[[#This Row],[Service]])=_xlfn.NUMBERVALUE(RIGHT(Pricelist[[#This Row],[ID]],1)),"current",VLOOKUP(Pricelist[[#This Row],[Service]]&amp;_xlfn.NUMBERVALUE(RIGHT(Pricelist[[#This Row],[ID]],1))+1,Pricelist[[ID]:[Start date]],2,FALSE)-1)</f>
        <v>current</v>
      </c>
      <c r="E27" s="12">
        <v>75</v>
      </c>
    </row>
    <row r="28" spans="1:5" x14ac:dyDescent="0.5">
      <c r="A28" s="11" t="s">
        <v>33</v>
      </c>
      <c r="B28" s="18" t="str">
        <f>Pricelist[[#This Row],[Service]]&amp;COUNTIF($A$2:A28,Pricelist[[#This Row],[Service]])</f>
        <v>Gums3</v>
      </c>
      <c r="C28" s="10">
        <f ca="1">TODAY()-90</f>
        <v>45624</v>
      </c>
      <c r="D28" s="19" t="str">
        <f>IF(COUNTIF(Pricelist[Service],Pricelist[[#This Row],[Service]])=_xlfn.NUMBERVALUE(RIGHT(Pricelist[[#This Row],[ID]],1)),"current",VLOOKUP(Pricelist[[#This Row],[Service]]&amp;_xlfn.NUMBERVALUE(RIGHT(Pricelist[[#This Row],[ID]],1))+1,Pricelist[[ID]:[Start date]],2,FALSE)-1)</f>
        <v>current</v>
      </c>
      <c r="E28" s="12">
        <v>125</v>
      </c>
    </row>
    <row r="29" spans="1:5" x14ac:dyDescent="0.5">
      <c r="A29" s="11" t="s">
        <v>34</v>
      </c>
      <c r="B29" s="18" t="str">
        <f>Pricelist[[#This Row],[Service]]&amp;COUNTIF($A$2:A29,Pricelist[[#This Row],[Service]])</f>
        <v>Emergency3</v>
      </c>
      <c r="C29" s="10">
        <f ca="1">TODAY()-30</f>
        <v>45684</v>
      </c>
      <c r="D29" s="19" t="str">
        <f>IF(COUNTIF(Pricelist[Service],Pricelist[[#This Row],[Service]])=_xlfn.NUMBERVALUE(RIGHT(Pricelist[[#This Row],[ID]],1)),"current",VLOOKUP(Pricelist[[#This Row],[Service]]&amp;_xlfn.NUMBERVALUE(RIGHT(Pricelist[[#This Row],[ID]],1))+1,Pricelist[[ID]:[Start date]],2,FALSE)-1)</f>
        <v>current</v>
      </c>
      <c r="E29" s="12">
        <v>100</v>
      </c>
    </row>
    <row r="30" spans="1:5" x14ac:dyDescent="0.5">
      <c r="A30" s="11" t="s">
        <v>35</v>
      </c>
      <c r="B30" s="18" t="str">
        <f>Pricelist[[#This Row],[Service]]&amp;COUNTIF($A$2:A30,Pricelist[[#This Row],[Service]])</f>
        <v>Extraction3</v>
      </c>
      <c r="C30" s="10">
        <f ca="1">TODAY()-30</f>
        <v>45684</v>
      </c>
      <c r="D30" s="19" t="str">
        <f>IF(COUNTIF(Pricelist[Service],Pricelist[[#This Row],[Service]])=_xlfn.NUMBERVALUE(RIGHT(Pricelist[[#This Row],[ID]],1)),"current",VLOOKUP(Pricelist[[#This Row],[Service]]&amp;_xlfn.NUMBERVALUE(RIGHT(Pricelist[[#This Row],[ID]],1))+1,Pricelist[[ID]:[Start date]],2,FALSE)-1)</f>
        <v>current</v>
      </c>
      <c r="E30" s="12">
        <v>75</v>
      </c>
    </row>
  </sheetData>
  <sheetProtection insertRows="0"/>
  <conditionalFormatting sqref="A2:E30">
    <cfRule type="expression" dxfId="1" priority="2">
      <formula>$D2="current"</formula>
    </cfRule>
  </conditionalFormatting>
  <dataValidations count="1">
    <dataValidation type="list" allowBlank="1" showInputMessage="1" showErrorMessage="1" sqref="A2:A30" xr:uid="{763E4F56-7A24-423E-8808-67A5BE86C6D1}">
      <formula1>Service</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DC60-810A-4016-82C9-DBEBA3312796}">
  <sheetPr codeName="Sheet4"/>
  <dimension ref="A1:E24"/>
  <sheetViews>
    <sheetView workbookViewId="0">
      <selection activeCell="D25" sqref="D25"/>
    </sheetView>
  </sheetViews>
  <sheetFormatPr defaultRowHeight="14.35" x14ac:dyDescent="0.5"/>
  <cols>
    <col min="1" max="1" width="12.52734375" customWidth="1"/>
    <col min="2" max="2" width="16.17578125" customWidth="1"/>
    <col min="3" max="3" width="14.8203125" customWidth="1"/>
    <col min="4" max="4" width="29.234375" bestFit="1" customWidth="1"/>
    <col min="5" max="5" width="87.41015625" customWidth="1"/>
  </cols>
  <sheetData>
    <row r="1" spans="1:5" x14ac:dyDescent="0.5">
      <c r="A1" t="s">
        <v>37</v>
      </c>
      <c r="B1" t="s">
        <v>127</v>
      </c>
      <c r="C1" t="s">
        <v>131</v>
      </c>
      <c r="D1" t="s">
        <v>3</v>
      </c>
      <c r="E1" t="s">
        <v>36</v>
      </c>
    </row>
    <row r="2" spans="1:5" x14ac:dyDescent="0.5">
      <c r="A2" s="3" t="s">
        <v>26</v>
      </c>
      <c r="B2" s="3" t="s">
        <v>128</v>
      </c>
      <c r="C2" s="3">
        <f>MATCH(Services[[#This Row],[Name_short]],Teeth[#Headers],0)</f>
        <v>4</v>
      </c>
      <c r="D2" s="2" t="s">
        <v>6</v>
      </c>
      <c r="E2" s="2" t="s">
        <v>7</v>
      </c>
    </row>
    <row r="3" spans="1:5" x14ac:dyDescent="0.5">
      <c r="A3" s="3" t="s">
        <v>27</v>
      </c>
      <c r="B3" s="3" t="s">
        <v>129</v>
      </c>
      <c r="C3" s="3">
        <f>MATCH(Services[[#This Row],[Name_short]],Teeth[#Headers],0)</f>
        <v>5</v>
      </c>
      <c r="D3" s="2" t="s">
        <v>8</v>
      </c>
      <c r="E3" s="2" t="s">
        <v>9</v>
      </c>
    </row>
    <row r="4" spans="1:5" x14ac:dyDescent="0.5">
      <c r="A4" s="3" t="s">
        <v>28</v>
      </c>
      <c r="B4" s="3" t="s">
        <v>129</v>
      </c>
      <c r="C4" s="3">
        <f>MATCH(Services[[#This Row],[Name_short]],Teeth[#Headers],0)</f>
        <v>6</v>
      </c>
      <c r="D4" s="2" t="s">
        <v>12</v>
      </c>
      <c r="E4" s="2" t="s">
        <v>13</v>
      </c>
    </row>
    <row r="5" spans="1:5" x14ac:dyDescent="0.5">
      <c r="A5" s="3" t="s">
        <v>29</v>
      </c>
      <c r="B5" s="3" t="s">
        <v>129</v>
      </c>
      <c r="C5" s="3">
        <f>MATCH(Services[[#This Row],[Name_short]],Teeth[#Headers],0)</f>
        <v>7</v>
      </c>
      <c r="D5" s="2" t="s">
        <v>14</v>
      </c>
      <c r="E5" s="2" t="s">
        <v>15</v>
      </c>
    </row>
    <row r="6" spans="1:5" x14ac:dyDescent="0.5">
      <c r="A6" s="3" t="s">
        <v>30</v>
      </c>
      <c r="B6" s="3" t="s">
        <v>129</v>
      </c>
      <c r="C6" s="3">
        <f>MATCH(Services[[#This Row],[Name_short]],Teeth[#Headers],0)</f>
        <v>8</v>
      </c>
      <c r="D6" s="2" t="s">
        <v>22</v>
      </c>
      <c r="E6" s="2" t="s">
        <v>23</v>
      </c>
    </row>
    <row r="7" spans="1:5" x14ac:dyDescent="0.5">
      <c r="A7" s="3" t="s">
        <v>31</v>
      </c>
      <c r="B7" s="3" t="s">
        <v>128</v>
      </c>
      <c r="C7" s="3">
        <f>MATCH(Services[[#This Row],[Name_short]],Teeth[#Headers],0)</f>
        <v>9</v>
      </c>
      <c r="D7" s="2" t="s">
        <v>16</v>
      </c>
      <c r="E7" s="2" t="s">
        <v>17</v>
      </c>
    </row>
    <row r="8" spans="1:5" x14ac:dyDescent="0.5">
      <c r="A8" s="3" t="s">
        <v>32</v>
      </c>
      <c r="B8" s="3" t="s">
        <v>128</v>
      </c>
      <c r="C8" s="3">
        <f>MATCH(Services[[#This Row],[Name_short]],Teeth[#Headers],0)</f>
        <v>10</v>
      </c>
      <c r="D8" s="2" t="s">
        <v>18</v>
      </c>
      <c r="E8" s="2" t="s">
        <v>19</v>
      </c>
    </row>
    <row r="9" spans="1:5" x14ac:dyDescent="0.5">
      <c r="A9" s="3" t="s">
        <v>33</v>
      </c>
      <c r="B9" s="3" t="s">
        <v>128</v>
      </c>
      <c r="C9" s="3">
        <f>MATCH(Services[[#This Row],[Name_short]],Teeth[#Headers],0)</f>
        <v>11</v>
      </c>
      <c r="D9" s="2" t="s">
        <v>20</v>
      </c>
      <c r="E9" s="2" t="s">
        <v>21</v>
      </c>
    </row>
    <row r="10" spans="1:5" x14ac:dyDescent="0.5">
      <c r="A10" s="3" t="s">
        <v>34</v>
      </c>
      <c r="B10" s="3" t="s">
        <v>129</v>
      </c>
      <c r="C10" s="3">
        <f>MATCH(Services[[#This Row],[Name_short]],Teeth[#Headers],0)</f>
        <v>12</v>
      </c>
      <c r="D10" s="2" t="s">
        <v>24</v>
      </c>
      <c r="E10" s="2" t="s">
        <v>25</v>
      </c>
    </row>
    <row r="11" spans="1:5" x14ac:dyDescent="0.5">
      <c r="A11" s="3" t="s">
        <v>35</v>
      </c>
      <c r="B11" s="3" t="s">
        <v>129</v>
      </c>
      <c r="C11" s="3">
        <f>MATCH(Services[[#This Row],[Name_short]],Teeth[#Headers],0)</f>
        <v>13</v>
      </c>
      <c r="D11" s="2" t="s">
        <v>10</v>
      </c>
      <c r="E11" s="2" t="s">
        <v>11</v>
      </c>
    </row>
    <row r="15" spans="1:5" x14ac:dyDescent="0.5">
      <c r="D15" s="3"/>
    </row>
    <row r="16" spans="1:5" x14ac:dyDescent="0.5">
      <c r="D16" s="3"/>
    </row>
    <row r="17" spans="4:4" x14ac:dyDescent="0.5">
      <c r="D17" s="3"/>
    </row>
    <row r="18" spans="4:4" x14ac:dyDescent="0.5">
      <c r="D18" s="3"/>
    </row>
    <row r="19" spans="4:4" x14ac:dyDescent="0.5">
      <c r="D19" s="3"/>
    </row>
    <row r="20" spans="4:4" x14ac:dyDescent="0.5">
      <c r="D20" s="3"/>
    </row>
    <row r="21" spans="4:4" x14ac:dyDescent="0.5">
      <c r="D21" s="3"/>
    </row>
    <row r="22" spans="4:4" x14ac:dyDescent="0.5">
      <c r="D22" s="3"/>
    </row>
    <row r="23" spans="4:4" x14ac:dyDescent="0.5">
      <c r="D23" s="3"/>
    </row>
    <row r="24" spans="4:4" x14ac:dyDescent="0.5">
      <c r="D24" s="3"/>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5808-AB1F-4D7B-A7AD-DDC7986CE8A1}">
  <sheetPr codeName="Sheet5"/>
  <dimension ref="A1:M34"/>
  <sheetViews>
    <sheetView workbookViewId="0">
      <selection activeCell="C37" sqref="C37"/>
    </sheetView>
  </sheetViews>
  <sheetFormatPr defaultRowHeight="14.35" x14ac:dyDescent="0.5"/>
  <cols>
    <col min="1" max="1" width="14.87890625" bestFit="1" customWidth="1"/>
    <col min="2" max="2" width="34.52734375" customWidth="1"/>
    <col min="3" max="3" width="12.234375" customWidth="1"/>
  </cols>
  <sheetData>
    <row r="1" spans="1:13" x14ac:dyDescent="0.5">
      <c r="D1" s="37" t="s">
        <v>75</v>
      </c>
      <c r="E1" s="37"/>
      <c r="F1" s="37"/>
      <c r="G1" s="37"/>
      <c r="H1" s="37"/>
      <c r="I1" s="37"/>
      <c r="J1" s="37"/>
      <c r="K1" s="37"/>
      <c r="L1" s="37"/>
      <c r="M1" s="37"/>
    </row>
    <row r="2" spans="1:13" s="5" customFormat="1" x14ac:dyDescent="0.5">
      <c r="A2" s="4" t="s">
        <v>73</v>
      </c>
      <c r="B2" s="4" t="s">
        <v>74</v>
      </c>
      <c r="C2" s="5" t="s">
        <v>65</v>
      </c>
      <c r="D2" s="6" t="s">
        <v>26</v>
      </c>
      <c r="E2" s="6" t="s">
        <v>27</v>
      </c>
      <c r="F2" s="6" t="s">
        <v>28</v>
      </c>
      <c r="G2" s="6" t="s">
        <v>29</v>
      </c>
      <c r="H2" s="6" t="s">
        <v>30</v>
      </c>
      <c r="I2" s="6" t="s">
        <v>31</v>
      </c>
      <c r="J2" s="6" t="s">
        <v>32</v>
      </c>
      <c r="K2" s="6" t="s">
        <v>33</v>
      </c>
      <c r="L2" s="6" t="s">
        <v>34</v>
      </c>
      <c r="M2" s="6" t="s">
        <v>35</v>
      </c>
    </row>
    <row r="3" spans="1:13" x14ac:dyDescent="0.5">
      <c r="A3" s="2">
        <v>1</v>
      </c>
      <c r="B3" s="2" t="s">
        <v>67</v>
      </c>
      <c r="C3" t="s">
        <v>66</v>
      </c>
      <c r="D3">
        <v>1</v>
      </c>
      <c r="E3">
        <v>1</v>
      </c>
      <c r="F3">
        <v>1</v>
      </c>
      <c r="G3">
        <v>1</v>
      </c>
      <c r="H3">
        <v>1</v>
      </c>
      <c r="I3">
        <v>1</v>
      </c>
      <c r="J3">
        <v>1</v>
      </c>
      <c r="K3">
        <v>1</v>
      </c>
      <c r="L3">
        <v>1</v>
      </c>
      <c r="M3">
        <v>3</v>
      </c>
    </row>
    <row r="4" spans="1:13" x14ac:dyDescent="0.5">
      <c r="A4" s="2">
        <v>2</v>
      </c>
      <c r="B4" s="2" t="s">
        <v>39</v>
      </c>
      <c r="D4">
        <v>1</v>
      </c>
      <c r="E4">
        <v>1</v>
      </c>
      <c r="F4">
        <v>1</v>
      </c>
      <c r="G4">
        <v>1</v>
      </c>
      <c r="H4">
        <v>1</v>
      </c>
      <c r="I4">
        <v>1</v>
      </c>
      <c r="J4">
        <v>1</v>
      </c>
      <c r="K4">
        <v>1</v>
      </c>
      <c r="L4">
        <v>1</v>
      </c>
      <c r="M4">
        <v>2</v>
      </c>
    </row>
    <row r="5" spans="1:13" x14ac:dyDescent="0.5">
      <c r="A5" s="2">
        <v>3</v>
      </c>
      <c r="B5" s="2" t="s">
        <v>41</v>
      </c>
      <c r="D5">
        <v>1</v>
      </c>
      <c r="E5">
        <v>1</v>
      </c>
      <c r="F5">
        <v>1</v>
      </c>
      <c r="G5">
        <v>1</v>
      </c>
      <c r="H5">
        <v>1</v>
      </c>
      <c r="I5">
        <v>1</v>
      </c>
      <c r="J5">
        <v>1</v>
      </c>
      <c r="K5">
        <v>1</v>
      </c>
      <c r="L5">
        <v>1</v>
      </c>
      <c r="M5">
        <v>1</v>
      </c>
    </row>
    <row r="6" spans="1:13" x14ac:dyDescent="0.5">
      <c r="A6" s="2">
        <v>4</v>
      </c>
      <c r="B6" s="2" t="s">
        <v>43</v>
      </c>
      <c r="D6">
        <v>1</v>
      </c>
      <c r="E6">
        <v>1</v>
      </c>
      <c r="F6">
        <v>1</v>
      </c>
      <c r="G6">
        <v>1</v>
      </c>
      <c r="H6">
        <v>1</v>
      </c>
      <c r="I6">
        <v>1</v>
      </c>
      <c r="J6">
        <v>1</v>
      </c>
      <c r="K6">
        <v>1</v>
      </c>
      <c r="L6">
        <v>1</v>
      </c>
      <c r="M6">
        <v>1</v>
      </c>
    </row>
    <row r="7" spans="1:13" x14ac:dyDescent="0.5">
      <c r="A7" s="2">
        <v>5</v>
      </c>
      <c r="B7" s="2" t="s">
        <v>45</v>
      </c>
      <c r="D7">
        <v>1</v>
      </c>
      <c r="E7">
        <v>1</v>
      </c>
      <c r="F7">
        <v>1</v>
      </c>
      <c r="G7">
        <v>1</v>
      </c>
      <c r="H7">
        <v>1</v>
      </c>
      <c r="I7">
        <v>1</v>
      </c>
      <c r="J7">
        <v>1</v>
      </c>
      <c r="K7">
        <v>1</v>
      </c>
      <c r="L7">
        <v>1</v>
      </c>
      <c r="M7">
        <v>1</v>
      </c>
    </row>
    <row r="8" spans="1:13" x14ac:dyDescent="0.5">
      <c r="A8" s="2">
        <v>6</v>
      </c>
      <c r="B8" s="2" t="s">
        <v>69</v>
      </c>
      <c r="C8" t="s">
        <v>68</v>
      </c>
      <c r="D8">
        <v>1</v>
      </c>
      <c r="E8">
        <v>1</v>
      </c>
      <c r="F8">
        <v>1</v>
      </c>
      <c r="G8">
        <v>1</v>
      </c>
      <c r="H8">
        <v>1</v>
      </c>
      <c r="I8">
        <v>1</v>
      </c>
      <c r="J8">
        <v>1</v>
      </c>
      <c r="K8">
        <v>1</v>
      </c>
      <c r="L8">
        <v>1</v>
      </c>
      <c r="M8">
        <v>1</v>
      </c>
    </row>
    <row r="9" spans="1:13" x14ac:dyDescent="0.5">
      <c r="A9" s="2">
        <v>7</v>
      </c>
      <c r="B9" s="2" t="s">
        <v>47</v>
      </c>
      <c r="D9">
        <v>1</v>
      </c>
      <c r="E9">
        <v>1</v>
      </c>
      <c r="F9">
        <v>1</v>
      </c>
      <c r="G9">
        <v>1</v>
      </c>
      <c r="H9">
        <v>1</v>
      </c>
      <c r="I9">
        <v>1</v>
      </c>
      <c r="J9">
        <v>1</v>
      </c>
      <c r="K9">
        <v>1</v>
      </c>
      <c r="L9">
        <v>1</v>
      </c>
      <c r="M9">
        <v>1</v>
      </c>
    </row>
    <row r="10" spans="1:13" x14ac:dyDescent="0.5">
      <c r="A10" s="2">
        <v>8</v>
      </c>
      <c r="B10" s="2" t="s">
        <v>49</v>
      </c>
      <c r="D10">
        <v>1</v>
      </c>
      <c r="E10">
        <v>1</v>
      </c>
      <c r="F10">
        <v>1</v>
      </c>
      <c r="G10">
        <v>1</v>
      </c>
      <c r="H10">
        <v>2</v>
      </c>
      <c r="I10">
        <v>1</v>
      </c>
      <c r="J10">
        <v>1</v>
      </c>
      <c r="K10">
        <v>1</v>
      </c>
      <c r="L10">
        <v>2</v>
      </c>
      <c r="M10">
        <v>1</v>
      </c>
    </row>
    <row r="11" spans="1:13" x14ac:dyDescent="0.5">
      <c r="A11" s="2">
        <v>9</v>
      </c>
      <c r="B11" s="2" t="s">
        <v>51</v>
      </c>
      <c r="D11">
        <v>1</v>
      </c>
      <c r="E11">
        <v>1</v>
      </c>
      <c r="F11">
        <v>1</v>
      </c>
      <c r="G11">
        <v>1</v>
      </c>
      <c r="H11">
        <v>2</v>
      </c>
      <c r="I11">
        <v>1</v>
      </c>
      <c r="J11">
        <v>1</v>
      </c>
      <c r="K11">
        <v>1</v>
      </c>
      <c r="L11">
        <v>2</v>
      </c>
      <c r="M11">
        <v>1</v>
      </c>
    </row>
    <row r="12" spans="1:13" x14ac:dyDescent="0.5">
      <c r="A12" s="2">
        <v>10</v>
      </c>
      <c r="B12" s="2" t="s">
        <v>53</v>
      </c>
      <c r="D12">
        <v>1</v>
      </c>
      <c r="E12">
        <v>1</v>
      </c>
      <c r="F12">
        <v>1</v>
      </c>
      <c r="G12">
        <v>1</v>
      </c>
      <c r="H12">
        <v>1</v>
      </c>
      <c r="I12">
        <v>1</v>
      </c>
      <c r="J12">
        <v>1</v>
      </c>
      <c r="K12">
        <v>1</v>
      </c>
      <c r="L12">
        <v>1</v>
      </c>
      <c r="M12">
        <v>1</v>
      </c>
    </row>
    <row r="13" spans="1:13" x14ac:dyDescent="0.5">
      <c r="A13" s="2">
        <v>11</v>
      </c>
      <c r="B13" s="2" t="s">
        <v>70</v>
      </c>
      <c r="C13" t="s">
        <v>68</v>
      </c>
      <c r="D13">
        <v>1</v>
      </c>
      <c r="E13">
        <v>1</v>
      </c>
      <c r="F13">
        <v>1</v>
      </c>
      <c r="G13">
        <v>1</v>
      </c>
      <c r="H13">
        <v>1</v>
      </c>
      <c r="I13">
        <v>1</v>
      </c>
      <c r="J13">
        <v>1</v>
      </c>
      <c r="K13">
        <v>1</v>
      </c>
      <c r="L13">
        <v>1</v>
      </c>
      <c r="M13">
        <v>1</v>
      </c>
    </row>
    <row r="14" spans="1:13" x14ac:dyDescent="0.5">
      <c r="A14" s="2">
        <v>12</v>
      </c>
      <c r="B14" s="2" t="s">
        <v>55</v>
      </c>
      <c r="D14">
        <v>1</v>
      </c>
      <c r="E14">
        <v>1</v>
      </c>
      <c r="F14">
        <v>1</v>
      </c>
      <c r="G14">
        <v>1</v>
      </c>
      <c r="H14">
        <v>1</v>
      </c>
      <c r="I14">
        <v>1</v>
      </c>
      <c r="J14">
        <v>1</v>
      </c>
      <c r="K14">
        <v>1</v>
      </c>
      <c r="L14">
        <v>1</v>
      </c>
      <c r="M14">
        <v>1</v>
      </c>
    </row>
    <row r="15" spans="1:13" x14ac:dyDescent="0.5">
      <c r="A15" s="2">
        <v>13</v>
      </c>
      <c r="B15" s="2" t="s">
        <v>57</v>
      </c>
      <c r="D15">
        <v>1</v>
      </c>
      <c r="E15">
        <v>1</v>
      </c>
      <c r="F15">
        <v>1</v>
      </c>
      <c r="G15">
        <v>1</v>
      </c>
      <c r="H15">
        <v>1</v>
      </c>
      <c r="I15">
        <v>1</v>
      </c>
      <c r="J15">
        <v>1</v>
      </c>
      <c r="K15">
        <v>1</v>
      </c>
      <c r="L15">
        <v>1</v>
      </c>
      <c r="M15">
        <v>1</v>
      </c>
    </row>
    <row r="16" spans="1:13" x14ac:dyDescent="0.5">
      <c r="A16" s="2">
        <v>14</v>
      </c>
      <c r="B16" s="2" t="s">
        <v>59</v>
      </c>
      <c r="D16">
        <v>1</v>
      </c>
      <c r="E16">
        <v>1</v>
      </c>
      <c r="F16">
        <v>1</v>
      </c>
      <c r="G16">
        <v>1</v>
      </c>
      <c r="H16">
        <v>1</v>
      </c>
      <c r="I16">
        <v>1</v>
      </c>
      <c r="J16">
        <v>1</v>
      </c>
      <c r="K16">
        <v>1</v>
      </c>
      <c r="L16">
        <v>1</v>
      </c>
      <c r="M16">
        <v>1</v>
      </c>
    </row>
    <row r="17" spans="1:13" x14ac:dyDescent="0.5">
      <c r="A17" s="2">
        <v>15</v>
      </c>
      <c r="B17" s="2" t="s">
        <v>61</v>
      </c>
      <c r="D17">
        <v>1</v>
      </c>
      <c r="E17">
        <v>1</v>
      </c>
      <c r="F17">
        <v>1</v>
      </c>
      <c r="G17">
        <v>1</v>
      </c>
      <c r="H17">
        <v>1</v>
      </c>
      <c r="I17">
        <v>1</v>
      </c>
      <c r="J17">
        <v>1</v>
      </c>
      <c r="K17">
        <v>1</v>
      </c>
      <c r="L17">
        <v>1</v>
      </c>
      <c r="M17">
        <v>2</v>
      </c>
    </row>
    <row r="18" spans="1:13" x14ac:dyDescent="0.5">
      <c r="A18" s="2">
        <v>16</v>
      </c>
      <c r="B18" s="2" t="s">
        <v>63</v>
      </c>
      <c r="C18" t="s">
        <v>66</v>
      </c>
      <c r="D18">
        <v>1</v>
      </c>
      <c r="E18">
        <v>1</v>
      </c>
      <c r="F18">
        <v>1</v>
      </c>
      <c r="G18">
        <v>1</v>
      </c>
      <c r="H18">
        <v>1</v>
      </c>
      <c r="I18">
        <v>1</v>
      </c>
      <c r="J18">
        <v>1</v>
      </c>
      <c r="K18">
        <v>1</v>
      </c>
      <c r="L18">
        <v>1</v>
      </c>
      <c r="M18">
        <v>3</v>
      </c>
    </row>
    <row r="19" spans="1:13" x14ac:dyDescent="0.5">
      <c r="A19" s="2">
        <v>32</v>
      </c>
      <c r="B19" s="2" t="s">
        <v>38</v>
      </c>
      <c r="C19" t="s">
        <v>66</v>
      </c>
      <c r="D19">
        <v>1</v>
      </c>
      <c r="E19">
        <v>1</v>
      </c>
      <c r="F19">
        <v>1</v>
      </c>
      <c r="G19">
        <v>1</v>
      </c>
      <c r="H19">
        <v>1</v>
      </c>
      <c r="I19">
        <v>1.1000000000000001</v>
      </c>
      <c r="J19">
        <v>1</v>
      </c>
      <c r="K19">
        <v>1</v>
      </c>
      <c r="L19">
        <v>1</v>
      </c>
      <c r="M19">
        <v>3</v>
      </c>
    </row>
    <row r="20" spans="1:13" x14ac:dyDescent="0.5">
      <c r="A20" s="2">
        <v>31</v>
      </c>
      <c r="B20" s="2" t="s">
        <v>40</v>
      </c>
      <c r="D20">
        <v>1</v>
      </c>
      <c r="E20">
        <v>1</v>
      </c>
      <c r="F20">
        <v>1</v>
      </c>
      <c r="G20">
        <v>1</v>
      </c>
      <c r="H20">
        <v>1</v>
      </c>
      <c r="I20">
        <v>1.1000000000000001</v>
      </c>
      <c r="J20">
        <v>1</v>
      </c>
      <c r="K20">
        <v>1</v>
      </c>
      <c r="L20">
        <v>1</v>
      </c>
      <c r="M20">
        <v>2</v>
      </c>
    </row>
    <row r="21" spans="1:13" x14ac:dyDescent="0.5">
      <c r="A21" s="2">
        <v>30</v>
      </c>
      <c r="B21" s="2" t="s">
        <v>42</v>
      </c>
      <c r="D21">
        <v>1</v>
      </c>
      <c r="E21">
        <v>1</v>
      </c>
      <c r="F21">
        <v>1</v>
      </c>
      <c r="G21">
        <v>1</v>
      </c>
      <c r="H21">
        <v>1</v>
      </c>
      <c r="I21">
        <v>1.1000000000000001</v>
      </c>
      <c r="J21">
        <v>1</v>
      </c>
      <c r="K21">
        <v>1</v>
      </c>
      <c r="L21">
        <v>1</v>
      </c>
      <c r="M21">
        <v>1</v>
      </c>
    </row>
    <row r="22" spans="1:13" x14ac:dyDescent="0.5">
      <c r="A22" s="2">
        <v>29</v>
      </c>
      <c r="B22" s="2" t="s">
        <v>44</v>
      </c>
      <c r="D22">
        <v>1</v>
      </c>
      <c r="E22">
        <v>1</v>
      </c>
      <c r="F22">
        <v>1</v>
      </c>
      <c r="G22">
        <v>1</v>
      </c>
      <c r="H22">
        <v>1</v>
      </c>
      <c r="I22">
        <v>1.1000000000000001</v>
      </c>
      <c r="J22">
        <v>1</v>
      </c>
      <c r="K22">
        <v>1</v>
      </c>
      <c r="L22">
        <v>1</v>
      </c>
      <c r="M22">
        <v>1</v>
      </c>
    </row>
    <row r="23" spans="1:13" x14ac:dyDescent="0.5">
      <c r="A23" s="2">
        <v>28</v>
      </c>
      <c r="B23" s="2" t="s">
        <v>46</v>
      </c>
      <c r="D23">
        <v>1</v>
      </c>
      <c r="E23">
        <v>1</v>
      </c>
      <c r="F23">
        <v>1</v>
      </c>
      <c r="G23">
        <v>1</v>
      </c>
      <c r="H23">
        <v>1</v>
      </c>
      <c r="I23">
        <v>1.1000000000000001</v>
      </c>
      <c r="J23">
        <v>1</v>
      </c>
      <c r="K23">
        <v>1</v>
      </c>
      <c r="L23">
        <v>1</v>
      </c>
      <c r="M23">
        <v>1</v>
      </c>
    </row>
    <row r="24" spans="1:13" x14ac:dyDescent="0.5">
      <c r="A24" s="2">
        <v>27</v>
      </c>
      <c r="B24" s="2" t="s">
        <v>71</v>
      </c>
      <c r="C24" t="s">
        <v>68</v>
      </c>
      <c r="D24">
        <v>1</v>
      </c>
      <c r="E24">
        <v>1</v>
      </c>
      <c r="F24">
        <v>1</v>
      </c>
      <c r="G24">
        <v>1</v>
      </c>
      <c r="H24">
        <v>1</v>
      </c>
      <c r="I24">
        <v>1.1000000000000001</v>
      </c>
      <c r="J24">
        <v>1</v>
      </c>
      <c r="K24">
        <v>1</v>
      </c>
      <c r="L24">
        <v>1</v>
      </c>
      <c r="M24">
        <v>1</v>
      </c>
    </row>
    <row r="25" spans="1:13" x14ac:dyDescent="0.5">
      <c r="A25" s="2">
        <v>26</v>
      </c>
      <c r="B25" s="2" t="s">
        <v>48</v>
      </c>
      <c r="D25">
        <v>1</v>
      </c>
      <c r="E25">
        <v>1</v>
      </c>
      <c r="F25">
        <v>1</v>
      </c>
      <c r="G25">
        <v>1</v>
      </c>
      <c r="H25">
        <v>1</v>
      </c>
      <c r="I25">
        <v>1.1000000000000001</v>
      </c>
      <c r="J25">
        <v>1</v>
      </c>
      <c r="K25">
        <v>1</v>
      </c>
      <c r="L25">
        <v>1</v>
      </c>
      <c r="M25">
        <v>1</v>
      </c>
    </row>
    <row r="26" spans="1:13" x14ac:dyDescent="0.5">
      <c r="A26" s="2">
        <v>25</v>
      </c>
      <c r="B26" s="2" t="s">
        <v>50</v>
      </c>
      <c r="D26">
        <v>1</v>
      </c>
      <c r="E26">
        <v>1</v>
      </c>
      <c r="F26">
        <v>1</v>
      </c>
      <c r="G26">
        <v>1</v>
      </c>
      <c r="H26">
        <v>1.5</v>
      </c>
      <c r="I26">
        <v>1.1000000000000001</v>
      </c>
      <c r="J26">
        <v>1</v>
      </c>
      <c r="K26">
        <v>1</v>
      </c>
      <c r="L26">
        <v>2</v>
      </c>
      <c r="M26">
        <v>1</v>
      </c>
    </row>
    <row r="27" spans="1:13" x14ac:dyDescent="0.5">
      <c r="A27" s="2">
        <v>24</v>
      </c>
      <c r="B27" s="2" t="s">
        <v>52</v>
      </c>
      <c r="D27">
        <v>1</v>
      </c>
      <c r="E27">
        <v>1</v>
      </c>
      <c r="F27">
        <v>1</v>
      </c>
      <c r="G27">
        <v>1</v>
      </c>
      <c r="H27">
        <v>1.5</v>
      </c>
      <c r="I27">
        <v>1.1000000000000001</v>
      </c>
      <c r="J27">
        <v>1</v>
      </c>
      <c r="K27">
        <v>1</v>
      </c>
      <c r="L27">
        <v>2</v>
      </c>
      <c r="M27">
        <v>1</v>
      </c>
    </row>
    <row r="28" spans="1:13" x14ac:dyDescent="0.5">
      <c r="A28" s="2">
        <v>23</v>
      </c>
      <c r="B28" s="2" t="s">
        <v>54</v>
      </c>
      <c r="D28">
        <v>1</v>
      </c>
      <c r="E28">
        <v>1</v>
      </c>
      <c r="F28">
        <v>1</v>
      </c>
      <c r="G28">
        <v>1</v>
      </c>
      <c r="H28">
        <v>1</v>
      </c>
      <c r="I28">
        <v>1.1000000000000001</v>
      </c>
      <c r="J28">
        <v>1</v>
      </c>
      <c r="K28">
        <v>1</v>
      </c>
      <c r="L28">
        <v>1</v>
      </c>
      <c r="M28">
        <v>1</v>
      </c>
    </row>
    <row r="29" spans="1:13" x14ac:dyDescent="0.5">
      <c r="A29" s="2">
        <v>22</v>
      </c>
      <c r="B29" s="2" t="s">
        <v>72</v>
      </c>
      <c r="C29" t="s">
        <v>68</v>
      </c>
      <c r="D29">
        <v>1</v>
      </c>
      <c r="E29">
        <v>1</v>
      </c>
      <c r="F29">
        <v>1</v>
      </c>
      <c r="G29">
        <v>1</v>
      </c>
      <c r="H29">
        <v>1</v>
      </c>
      <c r="I29">
        <v>1.1000000000000001</v>
      </c>
      <c r="J29">
        <v>1</v>
      </c>
      <c r="K29">
        <v>1</v>
      </c>
      <c r="L29">
        <v>1</v>
      </c>
      <c r="M29">
        <v>1</v>
      </c>
    </row>
    <row r="30" spans="1:13" x14ac:dyDescent="0.5">
      <c r="A30" s="2">
        <v>21</v>
      </c>
      <c r="B30" s="2" t="s">
        <v>56</v>
      </c>
      <c r="D30">
        <v>1</v>
      </c>
      <c r="E30">
        <v>1</v>
      </c>
      <c r="F30">
        <v>1</v>
      </c>
      <c r="G30">
        <v>1</v>
      </c>
      <c r="H30">
        <v>1</v>
      </c>
      <c r="I30">
        <v>1.1000000000000001</v>
      </c>
      <c r="J30">
        <v>1</v>
      </c>
      <c r="K30">
        <v>1</v>
      </c>
      <c r="L30">
        <v>1</v>
      </c>
      <c r="M30">
        <v>1</v>
      </c>
    </row>
    <row r="31" spans="1:13" x14ac:dyDescent="0.5">
      <c r="A31" s="2">
        <v>20</v>
      </c>
      <c r="B31" s="2" t="s">
        <v>58</v>
      </c>
      <c r="D31">
        <v>1</v>
      </c>
      <c r="E31">
        <v>1</v>
      </c>
      <c r="F31">
        <v>1</v>
      </c>
      <c r="G31">
        <v>1</v>
      </c>
      <c r="H31">
        <v>1</v>
      </c>
      <c r="I31">
        <v>1.1000000000000001</v>
      </c>
      <c r="J31">
        <v>1</v>
      </c>
      <c r="K31">
        <v>1</v>
      </c>
      <c r="L31">
        <v>1</v>
      </c>
      <c r="M31">
        <v>1</v>
      </c>
    </row>
    <row r="32" spans="1:13" x14ac:dyDescent="0.5">
      <c r="A32" s="2">
        <v>19</v>
      </c>
      <c r="B32" s="2" t="s">
        <v>60</v>
      </c>
      <c r="D32">
        <v>1</v>
      </c>
      <c r="E32">
        <v>1</v>
      </c>
      <c r="F32">
        <v>1</v>
      </c>
      <c r="G32">
        <v>1</v>
      </c>
      <c r="H32">
        <v>1</v>
      </c>
      <c r="I32">
        <v>1.1000000000000001</v>
      </c>
      <c r="J32">
        <v>1</v>
      </c>
      <c r="K32">
        <v>1</v>
      </c>
      <c r="L32">
        <v>1</v>
      </c>
      <c r="M32">
        <v>1</v>
      </c>
    </row>
    <row r="33" spans="1:13" x14ac:dyDescent="0.5">
      <c r="A33" s="2">
        <v>18</v>
      </c>
      <c r="B33" s="2" t="s">
        <v>62</v>
      </c>
      <c r="D33">
        <v>1</v>
      </c>
      <c r="E33">
        <v>1</v>
      </c>
      <c r="F33">
        <v>1</v>
      </c>
      <c r="G33">
        <v>1</v>
      </c>
      <c r="H33">
        <v>1</v>
      </c>
      <c r="I33">
        <v>1.1000000000000001</v>
      </c>
      <c r="J33">
        <v>1</v>
      </c>
      <c r="K33">
        <v>1</v>
      </c>
      <c r="L33">
        <v>1</v>
      </c>
      <c r="M33">
        <v>2</v>
      </c>
    </row>
    <row r="34" spans="1:13" x14ac:dyDescent="0.5">
      <c r="A34" s="2">
        <v>17</v>
      </c>
      <c r="B34" s="2" t="s">
        <v>64</v>
      </c>
      <c r="C34" t="s">
        <v>66</v>
      </c>
      <c r="D34">
        <v>1</v>
      </c>
      <c r="E34">
        <v>1</v>
      </c>
      <c r="F34">
        <v>1</v>
      </c>
      <c r="G34">
        <v>1</v>
      </c>
      <c r="H34">
        <v>1</v>
      </c>
      <c r="I34">
        <v>1.1000000000000001</v>
      </c>
      <c r="J34">
        <v>1</v>
      </c>
      <c r="K34">
        <v>1</v>
      </c>
      <c r="L34">
        <v>1</v>
      </c>
      <c r="M34">
        <v>3</v>
      </c>
    </row>
  </sheetData>
  <mergeCells count="1">
    <mergeCell ref="D1:M1"/>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CFE1-0CC4-49D2-9914-765E060EF000}">
  <sheetPr codeName="Sheet2"/>
  <dimension ref="A1:Y10"/>
  <sheetViews>
    <sheetView workbookViewId="0">
      <selection activeCell="F14" sqref="F14"/>
    </sheetView>
  </sheetViews>
  <sheetFormatPr defaultRowHeight="14.35" x14ac:dyDescent="0.5"/>
  <cols>
    <col min="1" max="1" width="17.46875" customWidth="1"/>
    <col min="2" max="5" width="11.52734375" customWidth="1"/>
    <col min="6" max="6" width="11.5859375" customWidth="1"/>
    <col min="7" max="11" width="11.52734375" customWidth="1"/>
    <col min="12" max="12" width="11.9375" customWidth="1"/>
    <col min="13" max="13" width="7.41015625" customWidth="1"/>
    <col min="14" max="24" width="16.41015625" style="17" customWidth="1"/>
    <col min="25" max="25" width="15.9375" style="17" bestFit="1" customWidth="1"/>
  </cols>
  <sheetData>
    <row r="1" spans="1:12" x14ac:dyDescent="0.5">
      <c r="A1" t="s">
        <v>5</v>
      </c>
      <c r="B1" t="s">
        <v>26</v>
      </c>
      <c r="C1" t="s">
        <v>27</v>
      </c>
      <c r="D1" t="s">
        <v>28</v>
      </c>
      <c r="E1" t="s">
        <v>29</v>
      </c>
      <c r="F1" t="s">
        <v>30</v>
      </c>
      <c r="G1" t="s">
        <v>31</v>
      </c>
      <c r="H1" t="s">
        <v>32</v>
      </c>
      <c r="I1" t="s">
        <v>33</v>
      </c>
      <c r="J1" t="s">
        <v>34</v>
      </c>
      <c r="K1" t="s">
        <v>35</v>
      </c>
      <c r="L1" t="s">
        <v>86</v>
      </c>
    </row>
    <row r="2" spans="1:12" x14ac:dyDescent="0.5">
      <c r="A2" t="s">
        <v>78</v>
      </c>
      <c r="B2" s="13" t="b">
        <v>1</v>
      </c>
      <c r="C2" s="13" t="b">
        <v>1</v>
      </c>
      <c r="D2" s="13" t="b">
        <v>1</v>
      </c>
      <c r="E2" s="13" t="b">
        <v>0</v>
      </c>
      <c r="F2" s="13" t="b">
        <v>0</v>
      </c>
      <c r="G2" s="13" t="b">
        <v>0</v>
      </c>
      <c r="H2" s="13" t="b">
        <v>1</v>
      </c>
      <c r="I2" s="13" t="b">
        <v>0</v>
      </c>
      <c r="J2" s="13" t="b">
        <v>0</v>
      </c>
      <c r="K2" s="13" t="b">
        <v>0</v>
      </c>
      <c r="L2" s="13" t="b">
        <v>0</v>
      </c>
    </row>
    <row r="3" spans="1:12" x14ac:dyDescent="0.5">
      <c r="A3" t="s">
        <v>79</v>
      </c>
      <c r="B3" s="13" t="b">
        <v>1</v>
      </c>
      <c r="C3" s="13" t="b">
        <v>1</v>
      </c>
      <c r="D3" s="13" t="b">
        <v>1</v>
      </c>
      <c r="E3" s="13" t="b">
        <v>0</v>
      </c>
      <c r="F3" s="13" t="b">
        <v>0</v>
      </c>
      <c r="G3" s="13" t="b">
        <v>0</v>
      </c>
      <c r="H3" s="13" t="b">
        <v>1</v>
      </c>
      <c r="I3" s="13" t="b">
        <v>0</v>
      </c>
      <c r="J3" s="13" t="b">
        <v>0</v>
      </c>
      <c r="K3" s="13" t="b">
        <v>0</v>
      </c>
      <c r="L3" s="13" t="b">
        <v>0</v>
      </c>
    </row>
    <row r="4" spans="1:12" x14ac:dyDescent="0.5">
      <c r="A4" t="s">
        <v>80</v>
      </c>
      <c r="B4" s="13" t="b">
        <v>1</v>
      </c>
      <c r="C4" s="13" t="b">
        <v>1</v>
      </c>
      <c r="D4" s="13" t="b">
        <v>1</v>
      </c>
      <c r="E4" s="13" t="b">
        <v>1</v>
      </c>
      <c r="F4" s="13" t="b">
        <v>1</v>
      </c>
      <c r="G4" s="13" t="b">
        <v>0</v>
      </c>
      <c r="H4" s="13" t="b">
        <v>1</v>
      </c>
      <c r="I4" s="13" t="b">
        <v>0</v>
      </c>
      <c r="J4" s="13" t="b">
        <v>0</v>
      </c>
      <c r="K4" s="13" t="b">
        <v>0</v>
      </c>
      <c r="L4" s="13" t="b">
        <v>0</v>
      </c>
    </row>
    <row r="5" spans="1:12" x14ac:dyDescent="0.5">
      <c r="A5" t="s">
        <v>81</v>
      </c>
      <c r="B5" s="13" t="b">
        <v>1</v>
      </c>
      <c r="C5" s="13" t="b">
        <v>1</v>
      </c>
      <c r="D5" s="13" t="b">
        <v>1</v>
      </c>
      <c r="E5" s="13" t="b">
        <v>1</v>
      </c>
      <c r="F5" s="13" t="b">
        <v>1</v>
      </c>
      <c r="G5" s="13" t="b">
        <v>0</v>
      </c>
      <c r="H5" s="13" t="b">
        <v>1</v>
      </c>
      <c r="I5" s="13" t="b">
        <v>0</v>
      </c>
      <c r="J5" s="13" t="b">
        <v>0</v>
      </c>
      <c r="K5" s="13" t="b">
        <v>0</v>
      </c>
      <c r="L5" s="13" t="b">
        <v>0</v>
      </c>
    </row>
    <row r="6" spans="1:12" x14ac:dyDescent="0.5">
      <c r="A6" t="s">
        <v>82</v>
      </c>
      <c r="B6" s="13" t="b">
        <v>1</v>
      </c>
      <c r="C6" s="13" t="b">
        <v>1</v>
      </c>
      <c r="D6" s="13" t="b">
        <v>1</v>
      </c>
      <c r="E6" s="13" t="b">
        <v>1</v>
      </c>
      <c r="F6" s="13" t="b">
        <v>1</v>
      </c>
      <c r="G6" s="13" t="b">
        <v>0</v>
      </c>
      <c r="H6" s="13" t="b">
        <v>0</v>
      </c>
      <c r="I6" s="13" t="b">
        <v>1</v>
      </c>
      <c r="J6" s="13" t="b">
        <v>0</v>
      </c>
      <c r="K6" s="13" t="b">
        <v>0</v>
      </c>
      <c r="L6" s="13" t="b">
        <v>0</v>
      </c>
    </row>
    <row r="7" spans="1:12" x14ac:dyDescent="0.5">
      <c r="A7" t="s">
        <v>83</v>
      </c>
      <c r="B7" s="13" t="b">
        <v>0</v>
      </c>
      <c r="C7" s="13" t="b">
        <v>0</v>
      </c>
      <c r="D7" s="13" t="b">
        <v>0</v>
      </c>
      <c r="E7" s="13" t="b">
        <v>0</v>
      </c>
      <c r="F7" s="13" t="b">
        <v>0</v>
      </c>
      <c r="G7" s="13" t="b">
        <v>1</v>
      </c>
      <c r="H7" s="13" t="b">
        <v>0</v>
      </c>
      <c r="I7" s="13" t="b">
        <v>1</v>
      </c>
      <c r="J7" s="13" t="b">
        <v>1</v>
      </c>
      <c r="K7" s="13" t="b">
        <v>1</v>
      </c>
      <c r="L7" s="13" t="b">
        <v>0</v>
      </c>
    </row>
    <row r="8" spans="1:12" x14ac:dyDescent="0.5">
      <c r="A8" t="s">
        <v>84</v>
      </c>
      <c r="B8" s="13" t="b">
        <v>0</v>
      </c>
      <c r="C8" s="13" t="b">
        <v>0</v>
      </c>
      <c r="D8" s="13" t="b">
        <v>0</v>
      </c>
      <c r="E8" s="13" t="b">
        <v>0</v>
      </c>
      <c r="F8" s="13" t="b">
        <v>0</v>
      </c>
      <c r="G8" s="13" t="b">
        <v>1</v>
      </c>
      <c r="H8" s="13" t="b">
        <v>0</v>
      </c>
      <c r="I8" s="13" t="b">
        <v>1</v>
      </c>
      <c r="J8" s="13" t="b">
        <v>1</v>
      </c>
      <c r="K8" s="13" t="b">
        <v>1</v>
      </c>
      <c r="L8" s="13" t="b">
        <v>0</v>
      </c>
    </row>
    <row r="9" spans="1:12" x14ac:dyDescent="0.5">
      <c r="A9" t="s">
        <v>87</v>
      </c>
      <c r="B9" s="13" t="b">
        <v>0</v>
      </c>
      <c r="C9" s="13" t="b">
        <v>0</v>
      </c>
      <c r="D9" s="13" t="b">
        <v>0</v>
      </c>
      <c r="E9" s="13" t="b">
        <v>0</v>
      </c>
      <c r="F9" s="13" t="b">
        <v>0</v>
      </c>
      <c r="G9" s="13" t="b">
        <v>0</v>
      </c>
      <c r="H9" s="13" t="b">
        <v>0</v>
      </c>
      <c r="I9" s="13" t="b">
        <v>0</v>
      </c>
      <c r="J9" s="13" t="b">
        <v>0</v>
      </c>
      <c r="K9" s="13" t="b">
        <v>0</v>
      </c>
      <c r="L9" s="13" t="b">
        <v>1</v>
      </c>
    </row>
    <row r="10" spans="1:12" x14ac:dyDescent="0.5">
      <c r="A10" t="s">
        <v>88</v>
      </c>
      <c r="B10" s="13" t="b">
        <v>0</v>
      </c>
      <c r="C10" s="13" t="b">
        <v>0</v>
      </c>
      <c r="D10" s="13" t="b">
        <v>0</v>
      </c>
      <c r="E10" s="13" t="b">
        <v>0</v>
      </c>
      <c r="F10" s="13" t="b">
        <v>0</v>
      </c>
      <c r="G10" s="13" t="b">
        <v>0</v>
      </c>
      <c r="H10" s="13" t="b">
        <v>0</v>
      </c>
      <c r="I10" s="13" t="b">
        <v>0</v>
      </c>
      <c r="J10" s="13" t="b">
        <v>0</v>
      </c>
      <c r="K10" s="13" t="b">
        <v>0</v>
      </c>
      <c r="L10" s="13" t="b">
        <v>1</v>
      </c>
    </row>
  </sheetData>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01" r:id="rId4" name="Check Box 453">
              <controlPr defaultSize="0" autoFill="0" autoLine="0" autoPict="0">
                <anchor moveWithCells="1">
                  <from>
                    <xdr:col>1</xdr:col>
                    <xdr:colOff>313267</xdr:colOff>
                    <xdr:row>0</xdr:row>
                    <xdr:rowOff>177800</xdr:rowOff>
                  </from>
                  <to>
                    <xdr:col>1</xdr:col>
                    <xdr:colOff>503767</xdr:colOff>
                    <xdr:row>2</xdr:row>
                    <xdr:rowOff>4233</xdr:rowOff>
                  </to>
                </anchor>
              </controlPr>
            </control>
          </mc:Choice>
        </mc:AlternateContent>
        <mc:AlternateContent xmlns:mc="http://schemas.openxmlformats.org/markup-compatibility/2006">
          <mc:Choice Requires="x14">
            <control shapeId="2502" r:id="rId5" name="Check Box 454">
              <controlPr defaultSize="0" autoFill="0" autoLine="0" autoPict="0">
                <anchor moveWithCells="1">
                  <from>
                    <xdr:col>2</xdr:col>
                    <xdr:colOff>313267</xdr:colOff>
                    <xdr:row>0</xdr:row>
                    <xdr:rowOff>177800</xdr:rowOff>
                  </from>
                  <to>
                    <xdr:col>2</xdr:col>
                    <xdr:colOff>503767</xdr:colOff>
                    <xdr:row>2</xdr:row>
                    <xdr:rowOff>4233</xdr:rowOff>
                  </to>
                </anchor>
              </controlPr>
            </control>
          </mc:Choice>
        </mc:AlternateContent>
        <mc:AlternateContent xmlns:mc="http://schemas.openxmlformats.org/markup-compatibility/2006">
          <mc:Choice Requires="x14">
            <control shapeId="2503" r:id="rId6" name="Check Box 455">
              <controlPr defaultSize="0" autoFill="0" autoLine="0" autoPict="0">
                <anchor moveWithCells="1">
                  <from>
                    <xdr:col>3</xdr:col>
                    <xdr:colOff>313267</xdr:colOff>
                    <xdr:row>0</xdr:row>
                    <xdr:rowOff>177800</xdr:rowOff>
                  </from>
                  <to>
                    <xdr:col>3</xdr:col>
                    <xdr:colOff>503767</xdr:colOff>
                    <xdr:row>2</xdr:row>
                    <xdr:rowOff>4233</xdr:rowOff>
                  </to>
                </anchor>
              </controlPr>
            </control>
          </mc:Choice>
        </mc:AlternateContent>
        <mc:AlternateContent xmlns:mc="http://schemas.openxmlformats.org/markup-compatibility/2006">
          <mc:Choice Requires="x14">
            <control shapeId="2504" r:id="rId7" name="Check Box 456">
              <controlPr defaultSize="0" autoFill="0" autoLine="0" autoPict="0">
                <anchor moveWithCells="1">
                  <from>
                    <xdr:col>4</xdr:col>
                    <xdr:colOff>313267</xdr:colOff>
                    <xdr:row>0</xdr:row>
                    <xdr:rowOff>177800</xdr:rowOff>
                  </from>
                  <to>
                    <xdr:col>4</xdr:col>
                    <xdr:colOff>503767</xdr:colOff>
                    <xdr:row>2</xdr:row>
                    <xdr:rowOff>4233</xdr:rowOff>
                  </to>
                </anchor>
              </controlPr>
            </control>
          </mc:Choice>
        </mc:AlternateContent>
        <mc:AlternateContent xmlns:mc="http://schemas.openxmlformats.org/markup-compatibility/2006">
          <mc:Choice Requires="x14">
            <control shapeId="2505" r:id="rId8" name="Check Box 457">
              <controlPr defaultSize="0" autoFill="0" autoLine="0" autoPict="0">
                <anchor moveWithCells="1">
                  <from>
                    <xdr:col>5</xdr:col>
                    <xdr:colOff>313267</xdr:colOff>
                    <xdr:row>0</xdr:row>
                    <xdr:rowOff>177800</xdr:rowOff>
                  </from>
                  <to>
                    <xdr:col>5</xdr:col>
                    <xdr:colOff>503767</xdr:colOff>
                    <xdr:row>2</xdr:row>
                    <xdr:rowOff>4233</xdr:rowOff>
                  </to>
                </anchor>
              </controlPr>
            </control>
          </mc:Choice>
        </mc:AlternateContent>
        <mc:AlternateContent xmlns:mc="http://schemas.openxmlformats.org/markup-compatibility/2006">
          <mc:Choice Requires="x14">
            <control shapeId="2506" r:id="rId9" name="Check Box 458">
              <controlPr defaultSize="0" autoFill="0" autoLine="0" autoPict="0">
                <anchor moveWithCells="1">
                  <from>
                    <xdr:col>6</xdr:col>
                    <xdr:colOff>313267</xdr:colOff>
                    <xdr:row>0</xdr:row>
                    <xdr:rowOff>177800</xdr:rowOff>
                  </from>
                  <to>
                    <xdr:col>6</xdr:col>
                    <xdr:colOff>503767</xdr:colOff>
                    <xdr:row>2</xdr:row>
                    <xdr:rowOff>4233</xdr:rowOff>
                  </to>
                </anchor>
              </controlPr>
            </control>
          </mc:Choice>
        </mc:AlternateContent>
        <mc:AlternateContent xmlns:mc="http://schemas.openxmlformats.org/markup-compatibility/2006">
          <mc:Choice Requires="x14">
            <control shapeId="2507" r:id="rId10" name="Check Box 459">
              <controlPr defaultSize="0" autoFill="0" autoLine="0" autoPict="0">
                <anchor moveWithCells="1">
                  <from>
                    <xdr:col>7</xdr:col>
                    <xdr:colOff>313267</xdr:colOff>
                    <xdr:row>0</xdr:row>
                    <xdr:rowOff>177800</xdr:rowOff>
                  </from>
                  <to>
                    <xdr:col>7</xdr:col>
                    <xdr:colOff>503767</xdr:colOff>
                    <xdr:row>2</xdr:row>
                    <xdr:rowOff>4233</xdr:rowOff>
                  </to>
                </anchor>
              </controlPr>
            </control>
          </mc:Choice>
        </mc:AlternateContent>
        <mc:AlternateContent xmlns:mc="http://schemas.openxmlformats.org/markup-compatibility/2006">
          <mc:Choice Requires="x14">
            <control shapeId="2508" r:id="rId11" name="Check Box 460">
              <controlPr defaultSize="0" autoFill="0" autoLine="0" autoPict="0">
                <anchor moveWithCells="1">
                  <from>
                    <xdr:col>8</xdr:col>
                    <xdr:colOff>313267</xdr:colOff>
                    <xdr:row>0</xdr:row>
                    <xdr:rowOff>177800</xdr:rowOff>
                  </from>
                  <to>
                    <xdr:col>8</xdr:col>
                    <xdr:colOff>503767</xdr:colOff>
                    <xdr:row>2</xdr:row>
                    <xdr:rowOff>4233</xdr:rowOff>
                  </to>
                </anchor>
              </controlPr>
            </control>
          </mc:Choice>
        </mc:AlternateContent>
        <mc:AlternateContent xmlns:mc="http://schemas.openxmlformats.org/markup-compatibility/2006">
          <mc:Choice Requires="x14">
            <control shapeId="2509" r:id="rId12" name="Check Box 461">
              <controlPr defaultSize="0" autoFill="0" autoLine="0" autoPict="0">
                <anchor moveWithCells="1">
                  <from>
                    <xdr:col>9</xdr:col>
                    <xdr:colOff>313267</xdr:colOff>
                    <xdr:row>0</xdr:row>
                    <xdr:rowOff>177800</xdr:rowOff>
                  </from>
                  <to>
                    <xdr:col>9</xdr:col>
                    <xdr:colOff>503767</xdr:colOff>
                    <xdr:row>2</xdr:row>
                    <xdr:rowOff>4233</xdr:rowOff>
                  </to>
                </anchor>
              </controlPr>
            </control>
          </mc:Choice>
        </mc:AlternateContent>
        <mc:AlternateContent xmlns:mc="http://schemas.openxmlformats.org/markup-compatibility/2006">
          <mc:Choice Requires="x14">
            <control shapeId="2510" r:id="rId13" name="Check Box 462">
              <controlPr defaultSize="0" autoFill="0" autoLine="0" autoPict="0">
                <anchor moveWithCells="1">
                  <from>
                    <xdr:col>10</xdr:col>
                    <xdr:colOff>313267</xdr:colOff>
                    <xdr:row>0</xdr:row>
                    <xdr:rowOff>177800</xdr:rowOff>
                  </from>
                  <to>
                    <xdr:col>10</xdr:col>
                    <xdr:colOff>503767</xdr:colOff>
                    <xdr:row>2</xdr:row>
                    <xdr:rowOff>4233</xdr:rowOff>
                  </to>
                </anchor>
              </controlPr>
            </control>
          </mc:Choice>
        </mc:AlternateContent>
        <mc:AlternateContent xmlns:mc="http://schemas.openxmlformats.org/markup-compatibility/2006">
          <mc:Choice Requires="x14">
            <control shapeId="2511" r:id="rId14" name="Check Box 463">
              <controlPr defaultSize="0" autoFill="0" autoLine="0" autoPict="0">
                <anchor moveWithCells="1">
                  <from>
                    <xdr:col>1</xdr:col>
                    <xdr:colOff>313267</xdr:colOff>
                    <xdr:row>1</xdr:row>
                    <xdr:rowOff>177800</xdr:rowOff>
                  </from>
                  <to>
                    <xdr:col>1</xdr:col>
                    <xdr:colOff>503767</xdr:colOff>
                    <xdr:row>3</xdr:row>
                    <xdr:rowOff>4233</xdr:rowOff>
                  </to>
                </anchor>
              </controlPr>
            </control>
          </mc:Choice>
        </mc:AlternateContent>
        <mc:AlternateContent xmlns:mc="http://schemas.openxmlformats.org/markup-compatibility/2006">
          <mc:Choice Requires="x14">
            <control shapeId="2512" r:id="rId15" name="Check Box 464">
              <controlPr defaultSize="0" autoFill="0" autoLine="0" autoPict="0">
                <anchor moveWithCells="1">
                  <from>
                    <xdr:col>2</xdr:col>
                    <xdr:colOff>313267</xdr:colOff>
                    <xdr:row>1</xdr:row>
                    <xdr:rowOff>177800</xdr:rowOff>
                  </from>
                  <to>
                    <xdr:col>2</xdr:col>
                    <xdr:colOff>503767</xdr:colOff>
                    <xdr:row>3</xdr:row>
                    <xdr:rowOff>4233</xdr:rowOff>
                  </to>
                </anchor>
              </controlPr>
            </control>
          </mc:Choice>
        </mc:AlternateContent>
        <mc:AlternateContent xmlns:mc="http://schemas.openxmlformats.org/markup-compatibility/2006">
          <mc:Choice Requires="x14">
            <control shapeId="2513" r:id="rId16" name="Check Box 465">
              <controlPr defaultSize="0" autoFill="0" autoLine="0" autoPict="0">
                <anchor moveWithCells="1">
                  <from>
                    <xdr:col>3</xdr:col>
                    <xdr:colOff>313267</xdr:colOff>
                    <xdr:row>1</xdr:row>
                    <xdr:rowOff>177800</xdr:rowOff>
                  </from>
                  <to>
                    <xdr:col>3</xdr:col>
                    <xdr:colOff>503767</xdr:colOff>
                    <xdr:row>3</xdr:row>
                    <xdr:rowOff>4233</xdr:rowOff>
                  </to>
                </anchor>
              </controlPr>
            </control>
          </mc:Choice>
        </mc:AlternateContent>
        <mc:AlternateContent xmlns:mc="http://schemas.openxmlformats.org/markup-compatibility/2006">
          <mc:Choice Requires="x14">
            <control shapeId="2514" r:id="rId17" name="Check Box 466">
              <controlPr defaultSize="0" autoFill="0" autoLine="0" autoPict="0">
                <anchor moveWithCells="1">
                  <from>
                    <xdr:col>4</xdr:col>
                    <xdr:colOff>313267</xdr:colOff>
                    <xdr:row>1</xdr:row>
                    <xdr:rowOff>177800</xdr:rowOff>
                  </from>
                  <to>
                    <xdr:col>4</xdr:col>
                    <xdr:colOff>503767</xdr:colOff>
                    <xdr:row>3</xdr:row>
                    <xdr:rowOff>4233</xdr:rowOff>
                  </to>
                </anchor>
              </controlPr>
            </control>
          </mc:Choice>
        </mc:AlternateContent>
        <mc:AlternateContent xmlns:mc="http://schemas.openxmlformats.org/markup-compatibility/2006">
          <mc:Choice Requires="x14">
            <control shapeId="2515" r:id="rId18" name="Check Box 467">
              <controlPr defaultSize="0" autoFill="0" autoLine="0" autoPict="0">
                <anchor moveWithCells="1">
                  <from>
                    <xdr:col>5</xdr:col>
                    <xdr:colOff>313267</xdr:colOff>
                    <xdr:row>1</xdr:row>
                    <xdr:rowOff>177800</xdr:rowOff>
                  </from>
                  <to>
                    <xdr:col>5</xdr:col>
                    <xdr:colOff>503767</xdr:colOff>
                    <xdr:row>3</xdr:row>
                    <xdr:rowOff>4233</xdr:rowOff>
                  </to>
                </anchor>
              </controlPr>
            </control>
          </mc:Choice>
        </mc:AlternateContent>
        <mc:AlternateContent xmlns:mc="http://schemas.openxmlformats.org/markup-compatibility/2006">
          <mc:Choice Requires="x14">
            <control shapeId="2516" r:id="rId19" name="Check Box 468">
              <controlPr defaultSize="0" autoFill="0" autoLine="0" autoPict="0">
                <anchor moveWithCells="1">
                  <from>
                    <xdr:col>6</xdr:col>
                    <xdr:colOff>313267</xdr:colOff>
                    <xdr:row>1</xdr:row>
                    <xdr:rowOff>177800</xdr:rowOff>
                  </from>
                  <to>
                    <xdr:col>6</xdr:col>
                    <xdr:colOff>503767</xdr:colOff>
                    <xdr:row>3</xdr:row>
                    <xdr:rowOff>4233</xdr:rowOff>
                  </to>
                </anchor>
              </controlPr>
            </control>
          </mc:Choice>
        </mc:AlternateContent>
        <mc:AlternateContent xmlns:mc="http://schemas.openxmlformats.org/markup-compatibility/2006">
          <mc:Choice Requires="x14">
            <control shapeId="2517" r:id="rId20" name="Check Box 469">
              <controlPr defaultSize="0" autoFill="0" autoLine="0" autoPict="0">
                <anchor moveWithCells="1">
                  <from>
                    <xdr:col>7</xdr:col>
                    <xdr:colOff>313267</xdr:colOff>
                    <xdr:row>1</xdr:row>
                    <xdr:rowOff>177800</xdr:rowOff>
                  </from>
                  <to>
                    <xdr:col>7</xdr:col>
                    <xdr:colOff>503767</xdr:colOff>
                    <xdr:row>3</xdr:row>
                    <xdr:rowOff>4233</xdr:rowOff>
                  </to>
                </anchor>
              </controlPr>
            </control>
          </mc:Choice>
        </mc:AlternateContent>
        <mc:AlternateContent xmlns:mc="http://schemas.openxmlformats.org/markup-compatibility/2006">
          <mc:Choice Requires="x14">
            <control shapeId="2518" r:id="rId21" name="Check Box 470">
              <controlPr defaultSize="0" autoFill="0" autoLine="0" autoPict="0">
                <anchor moveWithCells="1">
                  <from>
                    <xdr:col>8</xdr:col>
                    <xdr:colOff>313267</xdr:colOff>
                    <xdr:row>1</xdr:row>
                    <xdr:rowOff>177800</xdr:rowOff>
                  </from>
                  <to>
                    <xdr:col>8</xdr:col>
                    <xdr:colOff>503767</xdr:colOff>
                    <xdr:row>3</xdr:row>
                    <xdr:rowOff>4233</xdr:rowOff>
                  </to>
                </anchor>
              </controlPr>
            </control>
          </mc:Choice>
        </mc:AlternateContent>
        <mc:AlternateContent xmlns:mc="http://schemas.openxmlformats.org/markup-compatibility/2006">
          <mc:Choice Requires="x14">
            <control shapeId="2519" r:id="rId22" name="Check Box 471">
              <controlPr defaultSize="0" autoFill="0" autoLine="0" autoPict="0">
                <anchor moveWithCells="1">
                  <from>
                    <xdr:col>9</xdr:col>
                    <xdr:colOff>313267</xdr:colOff>
                    <xdr:row>1</xdr:row>
                    <xdr:rowOff>177800</xdr:rowOff>
                  </from>
                  <to>
                    <xdr:col>9</xdr:col>
                    <xdr:colOff>503767</xdr:colOff>
                    <xdr:row>3</xdr:row>
                    <xdr:rowOff>4233</xdr:rowOff>
                  </to>
                </anchor>
              </controlPr>
            </control>
          </mc:Choice>
        </mc:AlternateContent>
        <mc:AlternateContent xmlns:mc="http://schemas.openxmlformats.org/markup-compatibility/2006">
          <mc:Choice Requires="x14">
            <control shapeId="2520" r:id="rId23" name="Check Box 472">
              <controlPr defaultSize="0" autoFill="0" autoLine="0" autoPict="0">
                <anchor moveWithCells="1">
                  <from>
                    <xdr:col>10</xdr:col>
                    <xdr:colOff>313267</xdr:colOff>
                    <xdr:row>1</xdr:row>
                    <xdr:rowOff>177800</xdr:rowOff>
                  </from>
                  <to>
                    <xdr:col>10</xdr:col>
                    <xdr:colOff>503767</xdr:colOff>
                    <xdr:row>3</xdr:row>
                    <xdr:rowOff>4233</xdr:rowOff>
                  </to>
                </anchor>
              </controlPr>
            </control>
          </mc:Choice>
        </mc:AlternateContent>
        <mc:AlternateContent xmlns:mc="http://schemas.openxmlformats.org/markup-compatibility/2006">
          <mc:Choice Requires="x14">
            <control shapeId="2521" r:id="rId24" name="Check Box 473">
              <controlPr defaultSize="0" autoFill="0" autoLine="0" autoPict="0">
                <anchor moveWithCells="1">
                  <from>
                    <xdr:col>1</xdr:col>
                    <xdr:colOff>313267</xdr:colOff>
                    <xdr:row>2</xdr:row>
                    <xdr:rowOff>177800</xdr:rowOff>
                  </from>
                  <to>
                    <xdr:col>1</xdr:col>
                    <xdr:colOff>503767</xdr:colOff>
                    <xdr:row>4</xdr:row>
                    <xdr:rowOff>4233</xdr:rowOff>
                  </to>
                </anchor>
              </controlPr>
            </control>
          </mc:Choice>
        </mc:AlternateContent>
        <mc:AlternateContent xmlns:mc="http://schemas.openxmlformats.org/markup-compatibility/2006">
          <mc:Choice Requires="x14">
            <control shapeId="2522" r:id="rId25" name="Check Box 474">
              <controlPr defaultSize="0" autoFill="0" autoLine="0" autoPict="0">
                <anchor moveWithCells="1">
                  <from>
                    <xdr:col>2</xdr:col>
                    <xdr:colOff>313267</xdr:colOff>
                    <xdr:row>2</xdr:row>
                    <xdr:rowOff>177800</xdr:rowOff>
                  </from>
                  <to>
                    <xdr:col>2</xdr:col>
                    <xdr:colOff>503767</xdr:colOff>
                    <xdr:row>4</xdr:row>
                    <xdr:rowOff>4233</xdr:rowOff>
                  </to>
                </anchor>
              </controlPr>
            </control>
          </mc:Choice>
        </mc:AlternateContent>
        <mc:AlternateContent xmlns:mc="http://schemas.openxmlformats.org/markup-compatibility/2006">
          <mc:Choice Requires="x14">
            <control shapeId="2523" r:id="rId26" name="Check Box 475">
              <controlPr defaultSize="0" autoFill="0" autoLine="0" autoPict="0">
                <anchor moveWithCells="1">
                  <from>
                    <xdr:col>3</xdr:col>
                    <xdr:colOff>313267</xdr:colOff>
                    <xdr:row>2</xdr:row>
                    <xdr:rowOff>177800</xdr:rowOff>
                  </from>
                  <to>
                    <xdr:col>3</xdr:col>
                    <xdr:colOff>503767</xdr:colOff>
                    <xdr:row>4</xdr:row>
                    <xdr:rowOff>4233</xdr:rowOff>
                  </to>
                </anchor>
              </controlPr>
            </control>
          </mc:Choice>
        </mc:AlternateContent>
        <mc:AlternateContent xmlns:mc="http://schemas.openxmlformats.org/markup-compatibility/2006">
          <mc:Choice Requires="x14">
            <control shapeId="2524" r:id="rId27" name="Check Box 476">
              <controlPr defaultSize="0" autoFill="0" autoLine="0" autoPict="0">
                <anchor moveWithCells="1">
                  <from>
                    <xdr:col>4</xdr:col>
                    <xdr:colOff>313267</xdr:colOff>
                    <xdr:row>2</xdr:row>
                    <xdr:rowOff>177800</xdr:rowOff>
                  </from>
                  <to>
                    <xdr:col>4</xdr:col>
                    <xdr:colOff>503767</xdr:colOff>
                    <xdr:row>4</xdr:row>
                    <xdr:rowOff>4233</xdr:rowOff>
                  </to>
                </anchor>
              </controlPr>
            </control>
          </mc:Choice>
        </mc:AlternateContent>
        <mc:AlternateContent xmlns:mc="http://schemas.openxmlformats.org/markup-compatibility/2006">
          <mc:Choice Requires="x14">
            <control shapeId="2525" r:id="rId28" name="Check Box 477">
              <controlPr defaultSize="0" autoFill="0" autoLine="0" autoPict="0">
                <anchor moveWithCells="1">
                  <from>
                    <xdr:col>5</xdr:col>
                    <xdr:colOff>313267</xdr:colOff>
                    <xdr:row>2</xdr:row>
                    <xdr:rowOff>177800</xdr:rowOff>
                  </from>
                  <to>
                    <xdr:col>5</xdr:col>
                    <xdr:colOff>503767</xdr:colOff>
                    <xdr:row>4</xdr:row>
                    <xdr:rowOff>4233</xdr:rowOff>
                  </to>
                </anchor>
              </controlPr>
            </control>
          </mc:Choice>
        </mc:AlternateContent>
        <mc:AlternateContent xmlns:mc="http://schemas.openxmlformats.org/markup-compatibility/2006">
          <mc:Choice Requires="x14">
            <control shapeId="2526" r:id="rId29" name="Check Box 478">
              <controlPr defaultSize="0" autoFill="0" autoLine="0" autoPict="0">
                <anchor moveWithCells="1">
                  <from>
                    <xdr:col>6</xdr:col>
                    <xdr:colOff>313267</xdr:colOff>
                    <xdr:row>2</xdr:row>
                    <xdr:rowOff>177800</xdr:rowOff>
                  </from>
                  <to>
                    <xdr:col>6</xdr:col>
                    <xdr:colOff>503767</xdr:colOff>
                    <xdr:row>4</xdr:row>
                    <xdr:rowOff>4233</xdr:rowOff>
                  </to>
                </anchor>
              </controlPr>
            </control>
          </mc:Choice>
        </mc:AlternateContent>
        <mc:AlternateContent xmlns:mc="http://schemas.openxmlformats.org/markup-compatibility/2006">
          <mc:Choice Requires="x14">
            <control shapeId="2527" r:id="rId30" name="Check Box 479">
              <controlPr defaultSize="0" autoFill="0" autoLine="0" autoPict="0">
                <anchor moveWithCells="1">
                  <from>
                    <xdr:col>7</xdr:col>
                    <xdr:colOff>313267</xdr:colOff>
                    <xdr:row>2</xdr:row>
                    <xdr:rowOff>177800</xdr:rowOff>
                  </from>
                  <to>
                    <xdr:col>7</xdr:col>
                    <xdr:colOff>503767</xdr:colOff>
                    <xdr:row>4</xdr:row>
                    <xdr:rowOff>4233</xdr:rowOff>
                  </to>
                </anchor>
              </controlPr>
            </control>
          </mc:Choice>
        </mc:AlternateContent>
        <mc:AlternateContent xmlns:mc="http://schemas.openxmlformats.org/markup-compatibility/2006">
          <mc:Choice Requires="x14">
            <control shapeId="2528" r:id="rId31" name="Check Box 480">
              <controlPr defaultSize="0" autoFill="0" autoLine="0" autoPict="0">
                <anchor moveWithCells="1">
                  <from>
                    <xdr:col>8</xdr:col>
                    <xdr:colOff>313267</xdr:colOff>
                    <xdr:row>2</xdr:row>
                    <xdr:rowOff>177800</xdr:rowOff>
                  </from>
                  <to>
                    <xdr:col>8</xdr:col>
                    <xdr:colOff>503767</xdr:colOff>
                    <xdr:row>4</xdr:row>
                    <xdr:rowOff>4233</xdr:rowOff>
                  </to>
                </anchor>
              </controlPr>
            </control>
          </mc:Choice>
        </mc:AlternateContent>
        <mc:AlternateContent xmlns:mc="http://schemas.openxmlformats.org/markup-compatibility/2006">
          <mc:Choice Requires="x14">
            <control shapeId="2529" r:id="rId32" name="Check Box 481">
              <controlPr defaultSize="0" autoFill="0" autoLine="0" autoPict="0">
                <anchor moveWithCells="1">
                  <from>
                    <xdr:col>9</xdr:col>
                    <xdr:colOff>313267</xdr:colOff>
                    <xdr:row>2</xdr:row>
                    <xdr:rowOff>177800</xdr:rowOff>
                  </from>
                  <to>
                    <xdr:col>9</xdr:col>
                    <xdr:colOff>503767</xdr:colOff>
                    <xdr:row>4</xdr:row>
                    <xdr:rowOff>4233</xdr:rowOff>
                  </to>
                </anchor>
              </controlPr>
            </control>
          </mc:Choice>
        </mc:AlternateContent>
        <mc:AlternateContent xmlns:mc="http://schemas.openxmlformats.org/markup-compatibility/2006">
          <mc:Choice Requires="x14">
            <control shapeId="2530" r:id="rId33" name="Check Box 482">
              <controlPr defaultSize="0" autoFill="0" autoLine="0" autoPict="0">
                <anchor moveWithCells="1">
                  <from>
                    <xdr:col>10</xdr:col>
                    <xdr:colOff>313267</xdr:colOff>
                    <xdr:row>2</xdr:row>
                    <xdr:rowOff>177800</xdr:rowOff>
                  </from>
                  <to>
                    <xdr:col>10</xdr:col>
                    <xdr:colOff>503767</xdr:colOff>
                    <xdr:row>4</xdr:row>
                    <xdr:rowOff>4233</xdr:rowOff>
                  </to>
                </anchor>
              </controlPr>
            </control>
          </mc:Choice>
        </mc:AlternateContent>
        <mc:AlternateContent xmlns:mc="http://schemas.openxmlformats.org/markup-compatibility/2006">
          <mc:Choice Requires="x14">
            <control shapeId="2531" r:id="rId34" name="Check Box 483">
              <controlPr defaultSize="0" autoFill="0" autoLine="0" autoPict="0">
                <anchor moveWithCells="1">
                  <from>
                    <xdr:col>1</xdr:col>
                    <xdr:colOff>313267</xdr:colOff>
                    <xdr:row>3</xdr:row>
                    <xdr:rowOff>177800</xdr:rowOff>
                  </from>
                  <to>
                    <xdr:col>1</xdr:col>
                    <xdr:colOff>503767</xdr:colOff>
                    <xdr:row>5</xdr:row>
                    <xdr:rowOff>4233</xdr:rowOff>
                  </to>
                </anchor>
              </controlPr>
            </control>
          </mc:Choice>
        </mc:AlternateContent>
        <mc:AlternateContent xmlns:mc="http://schemas.openxmlformats.org/markup-compatibility/2006">
          <mc:Choice Requires="x14">
            <control shapeId="2532" r:id="rId35" name="Check Box 484">
              <controlPr defaultSize="0" autoFill="0" autoLine="0" autoPict="0">
                <anchor moveWithCells="1">
                  <from>
                    <xdr:col>2</xdr:col>
                    <xdr:colOff>313267</xdr:colOff>
                    <xdr:row>3</xdr:row>
                    <xdr:rowOff>177800</xdr:rowOff>
                  </from>
                  <to>
                    <xdr:col>2</xdr:col>
                    <xdr:colOff>503767</xdr:colOff>
                    <xdr:row>5</xdr:row>
                    <xdr:rowOff>4233</xdr:rowOff>
                  </to>
                </anchor>
              </controlPr>
            </control>
          </mc:Choice>
        </mc:AlternateContent>
        <mc:AlternateContent xmlns:mc="http://schemas.openxmlformats.org/markup-compatibility/2006">
          <mc:Choice Requires="x14">
            <control shapeId="2533" r:id="rId36" name="Check Box 485">
              <controlPr defaultSize="0" autoFill="0" autoLine="0" autoPict="0">
                <anchor moveWithCells="1">
                  <from>
                    <xdr:col>3</xdr:col>
                    <xdr:colOff>313267</xdr:colOff>
                    <xdr:row>3</xdr:row>
                    <xdr:rowOff>177800</xdr:rowOff>
                  </from>
                  <to>
                    <xdr:col>3</xdr:col>
                    <xdr:colOff>503767</xdr:colOff>
                    <xdr:row>5</xdr:row>
                    <xdr:rowOff>4233</xdr:rowOff>
                  </to>
                </anchor>
              </controlPr>
            </control>
          </mc:Choice>
        </mc:AlternateContent>
        <mc:AlternateContent xmlns:mc="http://schemas.openxmlformats.org/markup-compatibility/2006">
          <mc:Choice Requires="x14">
            <control shapeId="2534" r:id="rId37" name="Check Box 486">
              <controlPr defaultSize="0" autoFill="0" autoLine="0" autoPict="0">
                <anchor moveWithCells="1">
                  <from>
                    <xdr:col>4</xdr:col>
                    <xdr:colOff>313267</xdr:colOff>
                    <xdr:row>3</xdr:row>
                    <xdr:rowOff>177800</xdr:rowOff>
                  </from>
                  <to>
                    <xdr:col>4</xdr:col>
                    <xdr:colOff>503767</xdr:colOff>
                    <xdr:row>5</xdr:row>
                    <xdr:rowOff>4233</xdr:rowOff>
                  </to>
                </anchor>
              </controlPr>
            </control>
          </mc:Choice>
        </mc:AlternateContent>
        <mc:AlternateContent xmlns:mc="http://schemas.openxmlformats.org/markup-compatibility/2006">
          <mc:Choice Requires="x14">
            <control shapeId="2535" r:id="rId38" name="Check Box 487">
              <controlPr defaultSize="0" autoFill="0" autoLine="0" autoPict="0">
                <anchor moveWithCells="1">
                  <from>
                    <xdr:col>5</xdr:col>
                    <xdr:colOff>313267</xdr:colOff>
                    <xdr:row>3</xdr:row>
                    <xdr:rowOff>177800</xdr:rowOff>
                  </from>
                  <to>
                    <xdr:col>5</xdr:col>
                    <xdr:colOff>503767</xdr:colOff>
                    <xdr:row>5</xdr:row>
                    <xdr:rowOff>4233</xdr:rowOff>
                  </to>
                </anchor>
              </controlPr>
            </control>
          </mc:Choice>
        </mc:AlternateContent>
        <mc:AlternateContent xmlns:mc="http://schemas.openxmlformats.org/markup-compatibility/2006">
          <mc:Choice Requires="x14">
            <control shapeId="2536" r:id="rId39" name="Check Box 488">
              <controlPr defaultSize="0" autoFill="0" autoLine="0" autoPict="0">
                <anchor moveWithCells="1">
                  <from>
                    <xdr:col>6</xdr:col>
                    <xdr:colOff>313267</xdr:colOff>
                    <xdr:row>3</xdr:row>
                    <xdr:rowOff>177800</xdr:rowOff>
                  </from>
                  <to>
                    <xdr:col>6</xdr:col>
                    <xdr:colOff>503767</xdr:colOff>
                    <xdr:row>5</xdr:row>
                    <xdr:rowOff>4233</xdr:rowOff>
                  </to>
                </anchor>
              </controlPr>
            </control>
          </mc:Choice>
        </mc:AlternateContent>
        <mc:AlternateContent xmlns:mc="http://schemas.openxmlformats.org/markup-compatibility/2006">
          <mc:Choice Requires="x14">
            <control shapeId="2537" r:id="rId40" name="Check Box 489">
              <controlPr defaultSize="0" autoFill="0" autoLine="0" autoPict="0">
                <anchor moveWithCells="1">
                  <from>
                    <xdr:col>7</xdr:col>
                    <xdr:colOff>313267</xdr:colOff>
                    <xdr:row>3</xdr:row>
                    <xdr:rowOff>177800</xdr:rowOff>
                  </from>
                  <to>
                    <xdr:col>7</xdr:col>
                    <xdr:colOff>503767</xdr:colOff>
                    <xdr:row>5</xdr:row>
                    <xdr:rowOff>4233</xdr:rowOff>
                  </to>
                </anchor>
              </controlPr>
            </control>
          </mc:Choice>
        </mc:AlternateContent>
        <mc:AlternateContent xmlns:mc="http://schemas.openxmlformats.org/markup-compatibility/2006">
          <mc:Choice Requires="x14">
            <control shapeId="2538" r:id="rId41" name="Check Box 490">
              <controlPr defaultSize="0" autoFill="0" autoLine="0" autoPict="0">
                <anchor moveWithCells="1">
                  <from>
                    <xdr:col>8</xdr:col>
                    <xdr:colOff>313267</xdr:colOff>
                    <xdr:row>3</xdr:row>
                    <xdr:rowOff>177800</xdr:rowOff>
                  </from>
                  <to>
                    <xdr:col>8</xdr:col>
                    <xdr:colOff>503767</xdr:colOff>
                    <xdr:row>5</xdr:row>
                    <xdr:rowOff>4233</xdr:rowOff>
                  </to>
                </anchor>
              </controlPr>
            </control>
          </mc:Choice>
        </mc:AlternateContent>
        <mc:AlternateContent xmlns:mc="http://schemas.openxmlformats.org/markup-compatibility/2006">
          <mc:Choice Requires="x14">
            <control shapeId="2539" r:id="rId42" name="Check Box 491">
              <controlPr defaultSize="0" autoFill="0" autoLine="0" autoPict="0">
                <anchor moveWithCells="1">
                  <from>
                    <xdr:col>9</xdr:col>
                    <xdr:colOff>313267</xdr:colOff>
                    <xdr:row>3</xdr:row>
                    <xdr:rowOff>177800</xdr:rowOff>
                  </from>
                  <to>
                    <xdr:col>9</xdr:col>
                    <xdr:colOff>503767</xdr:colOff>
                    <xdr:row>5</xdr:row>
                    <xdr:rowOff>4233</xdr:rowOff>
                  </to>
                </anchor>
              </controlPr>
            </control>
          </mc:Choice>
        </mc:AlternateContent>
        <mc:AlternateContent xmlns:mc="http://schemas.openxmlformats.org/markup-compatibility/2006">
          <mc:Choice Requires="x14">
            <control shapeId="2540" r:id="rId43" name="Check Box 492">
              <controlPr defaultSize="0" autoFill="0" autoLine="0" autoPict="0">
                <anchor moveWithCells="1">
                  <from>
                    <xdr:col>10</xdr:col>
                    <xdr:colOff>313267</xdr:colOff>
                    <xdr:row>3</xdr:row>
                    <xdr:rowOff>177800</xdr:rowOff>
                  </from>
                  <to>
                    <xdr:col>10</xdr:col>
                    <xdr:colOff>503767</xdr:colOff>
                    <xdr:row>5</xdr:row>
                    <xdr:rowOff>4233</xdr:rowOff>
                  </to>
                </anchor>
              </controlPr>
            </control>
          </mc:Choice>
        </mc:AlternateContent>
        <mc:AlternateContent xmlns:mc="http://schemas.openxmlformats.org/markup-compatibility/2006">
          <mc:Choice Requires="x14">
            <control shapeId="2541" r:id="rId44" name="Check Box 493">
              <controlPr defaultSize="0" autoFill="0" autoLine="0" autoPict="0">
                <anchor moveWithCells="1">
                  <from>
                    <xdr:col>1</xdr:col>
                    <xdr:colOff>313267</xdr:colOff>
                    <xdr:row>4</xdr:row>
                    <xdr:rowOff>177800</xdr:rowOff>
                  </from>
                  <to>
                    <xdr:col>1</xdr:col>
                    <xdr:colOff>503767</xdr:colOff>
                    <xdr:row>6</xdr:row>
                    <xdr:rowOff>4233</xdr:rowOff>
                  </to>
                </anchor>
              </controlPr>
            </control>
          </mc:Choice>
        </mc:AlternateContent>
        <mc:AlternateContent xmlns:mc="http://schemas.openxmlformats.org/markup-compatibility/2006">
          <mc:Choice Requires="x14">
            <control shapeId="2542" r:id="rId45" name="Check Box 494">
              <controlPr defaultSize="0" autoFill="0" autoLine="0" autoPict="0">
                <anchor moveWithCells="1">
                  <from>
                    <xdr:col>2</xdr:col>
                    <xdr:colOff>313267</xdr:colOff>
                    <xdr:row>4</xdr:row>
                    <xdr:rowOff>177800</xdr:rowOff>
                  </from>
                  <to>
                    <xdr:col>2</xdr:col>
                    <xdr:colOff>503767</xdr:colOff>
                    <xdr:row>6</xdr:row>
                    <xdr:rowOff>4233</xdr:rowOff>
                  </to>
                </anchor>
              </controlPr>
            </control>
          </mc:Choice>
        </mc:AlternateContent>
        <mc:AlternateContent xmlns:mc="http://schemas.openxmlformats.org/markup-compatibility/2006">
          <mc:Choice Requires="x14">
            <control shapeId="2543" r:id="rId46" name="Check Box 495">
              <controlPr defaultSize="0" autoFill="0" autoLine="0" autoPict="0">
                <anchor moveWithCells="1">
                  <from>
                    <xdr:col>3</xdr:col>
                    <xdr:colOff>313267</xdr:colOff>
                    <xdr:row>4</xdr:row>
                    <xdr:rowOff>177800</xdr:rowOff>
                  </from>
                  <to>
                    <xdr:col>3</xdr:col>
                    <xdr:colOff>503767</xdr:colOff>
                    <xdr:row>6</xdr:row>
                    <xdr:rowOff>4233</xdr:rowOff>
                  </to>
                </anchor>
              </controlPr>
            </control>
          </mc:Choice>
        </mc:AlternateContent>
        <mc:AlternateContent xmlns:mc="http://schemas.openxmlformats.org/markup-compatibility/2006">
          <mc:Choice Requires="x14">
            <control shapeId="2544" r:id="rId47" name="Check Box 496">
              <controlPr defaultSize="0" autoFill="0" autoLine="0" autoPict="0">
                <anchor moveWithCells="1">
                  <from>
                    <xdr:col>4</xdr:col>
                    <xdr:colOff>313267</xdr:colOff>
                    <xdr:row>4</xdr:row>
                    <xdr:rowOff>177800</xdr:rowOff>
                  </from>
                  <to>
                    <xdr:col>4</xdr:col>
                    <xdr:colOff>503767</xdr:colOff>
                    <xdr:row>6</xdr:row>
                    <xdr:rowOff>4233</xdr:rowOff>
                  </to>
                </anchor>
              </controlPr>
            </control>
          </mc:Choice>
        </mc:AlternateContent>
        <mc:AlternateContent xmlns:mc="http://schemas.openxmlformats.org/markup-compatibility/2006">
          <mc:Choice Requires="x14">
            <control shapeId="2545" r:id="rId48" name="Check Box 497">
              <controlPr defaultSize="0" autoFill="0" autoLine="0" autoPict="0">
                <anchor moveWithCells="1">
                  <from>
                    <xdr:col>5</xdr:col>
                    <xdr:colOff>313267</xdr:colOff>
                    <xdr:row>4</xdr:row>
                    <xdr:rowOff>177800</xdr:rowOff>
                  </from>
                  <to>
                    <xdr:col>5</xdr:col>
                    <xdr:colOff>503767</xdr:colOff>
                    <xdr:row>6</xdr:row>
                    <xdr:rowOff>4233</xdr:rowOff>
                  </to>
                </anchor>
              </controlPr>
            </control>
          </mc:Choice>
        </mc:AlternateContent>
        <mc:AlternateContent xmlns:mc="http://schemas.openxmlformats.org/markup-compatibility/2006">
          <mc:Choice Requires="x14">
            <control shapeId="2546" r:id="rId49" name="Check Box 498">
              <controlPr defaultSize="0" autoFill="0" autoLine="0" autoPict="0">
                <anchor moveWithCells="1">
                  <from>
                    <xdr:col>6</xdr:col>
                    <xdr:colOff>313267</xdr:colOff>
                    <xdr:row>4</xdr:row>
                    <xdr:rowOff>177800</xdr:rowOff>
                  </from>
                  <to>
                    <xdr:col>6</xdr:col>
                    <xdr:colOff>503767</xdr:colOff>
                    <xdr:row>6</xdr:row>
                    <xdr:rowOff>4233</xdr:rowOff>
                  </to>
                </anchor>
              </controlPr>
            </control>
          </mc:Choice>
        </mc:AlternateContent>
        <mc:AlternateContent xmlns:mc="http://schemas.openxmlformats.org/markup-compatibility/2006">
          <mc:Choice Requires="x14">
            <control shapeId="2547" r:id="rId50" name="Check Box 499">
              <controlPr defaultSize="0" autoFill="0" autoLine="0" autoPict="0">
                <anchor moveWithCells="1">
                  <from>
                    <xdr:col>7</xdr:col>
                    <xdr:colOff>313267</xdr:colOff>
                    <xdr:row>4</xdr:row>
                    <xdr:rowOff>177800</xdr:rowOff>
                  </from>
                  <to>
                    <xdr:col>7</xdr:col>
                    <xdr:colOff>503767</xdr:colOff>
                    <xdr:row>6</xdr:row>
                    <xdr:rowOff>4233</xdr:rowOff>
                  </to>
                </anchor>
              </controlPr>
            </control>
          </mc:Choice>
        </mc:AlternateContent>
        <mc:AlternateContent xmlns:mc="http://schemas.openxmlformats.org/markup-compatibility/2006">
          <mc:Choice Requires="x14">
            <control shapeId="2548" r:id="rId51" name="Check Box 500">
              <controlPr defaultSize="0" autoFill="0" autoLine="0" autoPict="0">
                <anchor moveWithCells="1">
                  <from>
                    <xdr:col>8</xdr:col>
                    <xdr:colOff>313267</xdr:colOff>
                    <xdr:row>4</xdr:row>
                    <xdr:rowOff>177800</xdr:rowOff>
                  </from>
                  <to>
                    <xdr:col>8</xdr:col>
                    <xdr:colOff>503767</xdr:colOff>
                    <xdr:row>6</xdr:row>
                    <xdr:rowOff>4233</xdr:rowOff>
                  </to>
                </anchor>
              </controlPr>
            </control>
          </mc:Choice>
        </mc:AlternateContent>
        <mc:AlternateContent xmlns:mc="http://schemas.openxmlformats.org/markup-compatibility/2006">
          <mc:Choice Requires="x14">
            <control shapeId="2549" r:id="rId52" name="Check Box 501">
              <controlPr defaultSize="0" autoFill="0" autoLine="0" autoPict="0">
                <anchor moveWithCells="1">
                  <from>
                    <xdr:col>9</xdr:col>
                    <xdr:colOff>313267</xdr:colOff>
                    <xdr:row>4</xdr:row>
                    <xdr:rowOff>177800</xdr:rowOff>
                  </from>
                  <to>
                    <xdr:col>9</xdr:col>
                    <xdr:colOff>503767</xdr:colOff>
                    <xdr:row>6</xdr:row>
                    <xdr:rowOff>4233</xdr:rowOff>
                  </to>
                </anchor>
              </controlPr>
            </control>
          </mc:Choice>
        </mc:AlternateContent>
        <mc:AlternateContent xmlns:mc="http://schemas.openxmlformats.org/markup-compatibility/2006">
          <mc:Choice Requires="x14">
            <control shapeId="2550" r:id="rId53" name="Check Box 502">
              <controlPr defaultSize="0" autoFill="0" autoLine="0" autoPict="0">
                <anchor moveWithCells="1">
                  <from>
                    <xdr:col>10</xdr:col>
                    <xdr:colOff>313267</xdr:colOff>
                    <xdr:row>4</xdr:row>
                    <xdr:rowOff>177800</xdr:rowOff>
                  </from>
                  <to>
                    <xdr:col>10</xdr:col>
                    <xdr:colOff>503767</xdr:colOff>
                    <xdr:row>6</xdr:row>
                    <xdr:rowOff>4233</xdr:rowOff>
                  </to>
                </anchor>
              </controlPr>
            </control>
          </mc:Choice>
        </mc:AlternateContent>
        <mc:AlternateContent xmlns:mc="http://schemas.openxmlformats.org/markup-compatibility/2006">
          <mc:Choice Requires="x14">
            <control shapeId="2551" r:id="rId54" name="Check Box 503">
              <controlPr defaultSize="0" autoFill="0" autoLine="0" autoPict="0">
                <anchor moveWithCells="1">
                  <from>
                    <xdr:col>1</xdr:col>
                    <xdr:colOff>313267</xdr:colOff>
                    <xdr:row>5</xdr:row>
                    <xdr:rowOff>177800</xdr:rowOff>
                  </from>
                  <to>
                    <xdr:col>1</xdr:col>
                    <xdr:colOff>503767</xdr:colOff>
                    <xdr:row>7</xdr:row>
                    <xdr:rowOff>4233</xdr:rowOff>
                  </to>
                </anchor>
              </controlPr>
            </control>
          </mc:Choice>
        </mc:AlternateContent>
        <mc:AlternateContent xmlns:mc="http://schemas.openxmlformats.org/markup-compatibility/2006">
          <mc:Choice Requires="x14">
            <control shapeId="2552" r:id="rId55" name="Check Box 504">
              <controlPr defaultSize="0" autoFill="0" autoLine="0" autoPict="0">
                <anchor moveWithCells="1">
                  <from>
                    <xdr:col>2</xdr:col>
                    <xdr:colOff>313267</xdr:colOff>
                    <xdr:row>5</xdr:row>
                    <xdr:rowOff>177800</xdr:rowOff>
                  </from>
                  <to>
                    <xdr:col>2</xdr:col>
                    <xdr:colOff>503767</xdr:colOff>
                    <xdr:row>7</xdr:row>
                    <xdr:rowOff>4233</xdr:rowOff>
                  </to>
                </anchor>
              </controlPr>
            </control>
          </mc:Choice>
        </mc:AlternateContent>
        <mc:AlternateContent xmlns:mc="http://schemas.openxmlformats.org/markup-compatibility/2006">
          <mc:Choice Requires="x14">
            <control shapeId="2553" r:id="rId56" name="Check Box 505">
              <controlPr defaultSize="0" autoFill="0" autoLine="0" autoPict="0">
                <anchor moveWithCells="1">
                  <from>
                    <xdr:col>3</xdr:col>
                    <xdr:colOff>313267</xdr:colOff>
                    <xdr:row>5</xdr:row>
                    <xdr:rowOff>177800</xdr:rowOff>
                  </from>
                  <to>
                    <xdr:col>3</xdr:col>
                    <xdr:colOff>503767</xdr:colOff>
                    <xdr:row>7</xdr:row>
                    <xdr:rowOff>4233</xdr:rowOff>
                  </to>
                </anchor>
              </controlPr>
            </control>
          </mc:Choice>
        </mc:AlternateContent>
        <mc:AlternateContent xmlns:mc="http://schemas.openxmlformats.org/markup-compatibility/2006">
          <mc:Choice Requires="x14">
            <control shapeId="2554" r:id="rId57" name="Check Box 506">
              <controlPr defaultSize="0" autoFill="0" autoLine="0" autoPict="0">
                <anchor moveWithCells="1">
                  <from>
                    <xdr:col>4</xdr:col>
                    <xdr:colOff>313267</xdr:colOff>
                    <xdr:row>5</xdr:row>
                    <xdr:rowOff>177800</xdr:rowOff>
                  </from>
                  <to>
                    <xdr:col>4</xdr:col>
                    <xdr:colOff>503767</xdr:colOff>
                    <xdr:row>7</xdr:row>
                    <xdr:rowOff>4233</xdr:rowOff>
                  </to>
                </anchor>
              </controlPr>
            </control>
          </mc:Choice>
        </mc:AlternateContent>
        <mc:AlternateContent xmlns:mc="http://schemas.openxmlformats.org/markup-compatibility/2006">
          <mc:Choice Requires="x14">
            <control shapeId="2555" r:id="rId58" name="Check Box 507">
              <controlPr defaultSize="0" autoFill="0" autoLine="0" autoPict="0">
                <anchor moveWithCells="1">
                  <from>
                    <xdr:col>5</xdr:col>
                    <xdr:colOff>313267</xdr:colOff>
                    <xdr:row>5</xdr:row>
                    <xdr:rowOff>177800</xdr:rowOff>
                  </from>
                  <to>
                    <xdr:col>5</xdr:col>
                    <xdr:colOff>503767</xdr:colOff>
                    <xdr:row>7</xdr:row>
                    <xdr:rowOff>4233</xdr:rowOff>
                  </to>
                </anchor>
              </controlPr>
            </control>
          </mc:Choice>
        </mc:AlternateContent>
        <mc:AlternateContent xmlns:mc="http://schemas.openxmlformats.org/markup-compatibility/2006">
          <mc:Choice Requires="x14">
            <control shapeId="2556" r:id="rId59" name="Check Box 508">
              <controlPr defaultSize="0" autoFill="0" autoLine="0" autoPict="0">
                <anchor moveWithCells="1">
                  <from>
                    <xdr:col>6</xdr:col>
                    <xdr:colOff>313267</xdr:colOff>
                    <xdr:row>5</xdr:row>
                    <xdr:rowOff>177800</xdr:rowOff>
                  </from>
                  <to>
                    <xdr:col>6</xdr:col>
                    <xdr:colOff>503767</xdr:colOff>
                    <xdr:row>7</xdr:row>
                    <xdr:rowOff>4233</xdr:rowOff>
                  </to>
                </anchor>
              </controlPr>
            </control>
          </mc:Choice>
        </mc:AlternateContent>
        <mc:AlternateContent xmlns:mc="http://schemas.openxmlformats.org/markup-compatibility/2006">
          <mc:Choice Requires="x14">
            <control shapeId="2557" r:id="rId60" name="Check Box 509">
              <controlPr defaultSize="0" autoFill="0" autoLine="0" autoPict="0">
                <anchor moveWithCells="1">
                  <from>
                    <xdr:col>7</xdr:col>
                    <xdr:colOff>313267</xdr:colOff>
                    <xdr:row>5</xdr:row>
                    <xdr:rowOff>177800</xdr:rowOff>
                  </from>
                  <to>
                    <xdr:col>7</xdr:col>
                    <xdr:colOff>503767</xdr:colOff>
                    <xdr:row>7</xdr:row>
                    <xdr:rowOff>4233</xdr:rowOff>
                  </to>
                </anchor>
              </controlPr>
            </control>
          </mc:Choice>
        </mc:AlternateContent>
        <mc:AlternateContent xmlns:mc="http://schemas.openxmlformats.org/markup-compatibility/2006">
          <mc:Choice Requires="x14">
            <control shapeId="2558" r:id="rId61" name="Check Box 510">
              <controlPr defaultSize="0" autoFill="0" autoLine="0" autoPict="0">
                <anchor moveWithCells="1">
                  <from>
                    <xdr:col>8</xdr:col>
                    <xdr:colOff>313267</xdr:colOff>
                    <xdr:row>5</xdr:row>
                    <xdr:rowOff>177800</xdr:rowOff>
                  </from>
                  <to>
                    <xdr:col>8</xdr:col>
                    <xdr:colOff>503767</xdr:colOff>
                    <xdr:row>7</xdr:row>
                    <xdr:rowOff>4233</xdr:rowOff>
                  </to>
                </anchor>
              </controlPr>
            </control>
          </mc:Choice>
        </mc:AlternateContent>
        <mc:AlternateContent xmlns:mc="http://schemas.openxmlformats.org/markup-compatibility/2006">
          <mc:Choice Requires="x14">
            <control shapeId="2559" r:id="rId62" name="Check Box 511">
              <controlPr defaultSize="0" autoFill="0" autoLine="0" autoPict="0">
                <anchor moveWithCells="1">
                  <from>
                    <xdr:col>9</xdr:col>
                    <xdr:colOff>313267</xdr:colOff>
                    <xdr:row>5</xdr:row>
                    <xdr:rowOff>177800</xdr:rowOff>
                  </from>
                  <to>
                    <xdr:col>9</xdr:col>
                    <xdr:colOff>503767</xdr:colOff>
                    <xdr:row>7</xdr:row>
                    <xdr:rowOff>4233</xdr:rowOff>
                  </to>
                </anchor>
              </controlPr>
            </control>
          </mc:Choice>
        </mc:AlternateContent>
        <mc:AlternateContent xmlns:mc="http://schemas.openxmlformats.org/markup-compatibility/2006">
          <mc:Choice Requires="x14">
            <control shapeId="2560" r:id="rId63" name="Check Box 512">
              <controlPr defaultSize="0" autoFill="0" autoLine="0" autoPict="0">
                <anchor moveWithCells="1">
                  <from>
                    <xdr:col>10</xdr:col>
                    <xdr:colOff>313267</xdr:colOff>
                    <xdr:row>5</xdr:row>
                    <xdr:rowOff>177800</xdr:rowOff>
                  </from>
                  <to>
                    <xdr:col>10</xdr:col>
                    <xdr:colOff>503767</xdr:colOff>
                    <xdr:row>7</xdr:row>
                    <xdr:rowOff>4233</xdr:rowOff>
                  </to>
                </anchor>
              </controlPr>
            </control>
          </mc:Choice>
        </mc:AlternateContent>
        <mc:AlternateContent xmlns:mc="http://schemas.openxmlformats.org/markup-compatibility/2006">
          <mc:Choice Requires="x14">
            <control shapeId="2561" r:id="rId64" name="Check Box 513">
              <controlPr defaultSize="0" autoFill="0" autoLine="0" autoPict="0">
                <anchor moveWithCells="1">
                  <from>
                    <xdr:col>1</xdr:col>
                    <xdr:colOff>313267</xdr:colOff>
                    <xdr:row>6</xdr:row>
                    <xdr:rowOff>177800</xdr:rowOff>
                  </from>
                  <to>
                    <xdr:col>1</xdr:col>
                    <xdr:colOff>503767</xdr:colOff>
                    <xdr:row>8</xdr:row>
                    <xdr:rowOff>4233</xdr:rowOff>
                  </to>
                </anchor>
              </controlPr>
            </control>
          </mc:Choice>
        </mc:AlternateContent>
        <mc:AlternateContent xmlns:mc="http://schemas.openxmlformats.org/markup-compatibility/2006">
          <mc:Choice Requires="x14">
            <control shapeId="2562" r:id="rId65" name="Check Box 514">
              <controlPr defaultSize="0" autoFill="0" autoLine="0" autoPict="0">
                <anchor moveWithCells="1">
                  <from>
                    <xdr:col>2</xdr:col>
                    <xdr:colOff>313267</xdr:colOff>
                    <xdr:row>6</xdr:row>
                    <xdr:rowOff>177800</xdr:rowOff>
                  </from>
                  <to>
                    <xdr:col>2</xdr:col>
                    <xdr:colOff>503767</xdr:colOff>
                    <xdr:row>8</xdr:row>
                    <xdr:rowOff>4233</xdr:rowOff>
                  </to>
                </anchor>
              </controlPr>
            </control>
          </mc:Choice>
        </mc:AlternateContent>
        <mc:AlternateContent xmlns:mc="http://schemas.openxmlformats.org/markup-compatibility/2006">
          <mc:Choice Requires="x14">
            <control shapeId="2563" r:id="rId66" name="Check Box 515">
              <controlPr defaultSize="0" autoFill="0" autoLine="0" autoPict="0">
                <anchor moveWithCells="1">
                  <from>
                    <xdr:col>3</xdr:col>
                    <xdr:colOff>313267</xdr:colOff>
                    <xdr:row>6</xdr:row>
                    <xdr:rowOff>177800</xdr:rowOff>
                  </from>
                  <to>
                    <xdr:col>3</xdr:col>
                    <xdr:colOff>503767</xdr:colOff>
                    <xdr:row>8</xdr:row>
                    <xdr:rowOff>4233</xdr:rowOff>
                  </to>
                </anchor>
              </controlPr>
            </control>
          </mc:Choice>
        </mc:AlternateContent>
        <mc:AlternateContent xmlns:mc="http://schemas.openxmlformats.org/markup-compatibility/2006">
          <mc:Choice Requires="x14">
            <control shapeId="2564" r:id="rId67" name="Check Box 516">
              <controlPr defaultSize="0" autoFill="0" autoLine="0" autoPict="0">
                <anchor moveWithCells="1">
                  <from>
                    <xdr:col>4</xdr:col>
                    <xdr:colOff>313267</xdr:colOff>
                    <xdr:row>6</xdr:row>
                    <xdr:rowOff>177800</xdr:rowOff>
                  </from>
                  <to>
                    <xdr:col>4</xdr:col>
                    <xdr:colOff>503767</xdr:colOff>
                    <xdr:row>8</xdr:row>
                    <xdr:rowOff>4233</xdr:rowOff>
                  </to>
                </anchor>
              </controlPr>
            </control>
          </mc:Choice>
        </mc:AlternateContent>
        <mc:AlternateContent xmlns:mc="http://schemas.openxmlformats.org/markup-compatibility/2006">
          <mc:Choice Requires="x14">
            <control shapeId="2565" r:id="rId68" name="Check Box 517">
              <controlPr defaultSize="0" autoFill="0" autoLine="0" autoPict="0">
                <anchor moveWithCells="1">
                  <from>
                    <xdr:col>5</xdr:col>
                    <xdr:colOff>313267</xdr:colOff>
                    <xdr:row>6</xdr:row>
                    <xdr:rowOff>177800</xdr:rowOff>
                  </from>
                  <to>
                    <xdr:col>5</xdr:col>
                    <xdr:colOff>503767</xdr:colOff>
                    <xdr:row>8</xdr:row>
                    <xdr:rowOff>4233</xdr:rowOff>
                  </to>
                </anchor>
              </controlPr>
            </control>
          </mc:Choice>
        </mc:AlternateContent>
        <mc:AlternateContent xmlns:mc="http://schemas.openxmlformats.org/markup-compatibility/2006">
          <mc:Choice Requires="x14">
            <control shapeId="2566" r:id="rId69" name="Check Box 518">
              <controlPr defaultSize="0" autoFill="0" autoLine="0" autoPict="0">
                <anchor moveWithCells="1">
                  <from>
                    <xdr:col>6</xdr:col>
                    <xdr:colOff>313267</xdr:colOff>
                    <xdr:row>6</xdr:row>
                    <xdr:rowOff>177800</xdr:rowOff>
                  </from>
                  <to>
                    <xdr:col>6</xdr:col>
                    <xdr:colOff>503767</xdr:colOff>
                    <xdr:row>8</xdr:row>
                    <xdr:rowOff>4233</xdr:rowOff>
                  </to>
                </anchor>
              </controlPr>
            </control>
          </mc:Choice>
        </mc:AlternateContent>
        <mc:AlternateContent xmlns:mc="http://schemas.openxmlformats.org/markup-compatibility/2006">
          <mc:Choice Requires="x14">
            <control shapeId="2567" r:id="rId70" name="Check Box 519">
              <controlPr defaultSize="0" autoFill="0" autoLine="0" autoPict="0">
                <anchor moveWithCells="1">
                  <from>
                    <xdr:col>7</xdr:col>
                    <xdr:colOff>313267</xdr:colOff>
                    <xdr:row>6</xdr:row>
                    <xdr:rowOff>177800</xdr:rowOff>
                  </from>
                  <to>
                    <xdr:col>7</xdr:col>
                    <xdr:colOff>503767</xdr:colOff>
                    <xdr:row>8</xdr:row>
                    <xdr:rowOff>4233</xdr:rowOff>
                  </to>
                </anchor>
              </controlPr>
            </control>
          </mc:Choice>
        </mc:AlternateContent>
        <mc:AlternateContent xmlns:mc="http://schemas.openxmlformats.org/markup-compatibility/2006">
          <mc:Choice Requires="x14">
            <control shapeId="2568" r:id="rId71" name="Check Box 520">
              <controlPr defaultSize="0" autoFill="0" autoLine="0" autoPict="0">
                <anchor moveWithCells="1">
                  <from>
                    <xdr:col>8</xdr:col>
                    <xdr:colOff>313267</xdr:colOff>
                    <xdr:row>6</xdr:row>
                    <xdr:rowOff>177800</xdr:rowOff>
                  </from>
                  <to>
                    <xdr:col>8</xdr:col>
                    <xdr:colOff>503767</xdr:colOff>
                    <xdr:row>8</xdr:row>
                    <xdr:rowOff>4233</xdr:rowOff>
                  </to>
                </anchor>
              </controlPr>
            </control>
          </mc:Choice>
        </mc:AlternateContent>
        <mc:AlternateContent xmlns:mc="http://schemas.openxmlformats.org/markup-compatibility/2006">
          <mc:Choice Requires="x14">
            <control shapeId="2569" r:id="rId72" name="Check Box 521">
              <controlPr defaultSize="0" autoFill="0" autoLine="0" autoPict="0">
                <anchor moveWithCells="1">
                  <from>
                    <xdr:col>9</xdr:col>
                    <xdr:colOff>313267</xdr:colOff>
                    <xdr:row>6</xdr:row>
                    <xdr:rowOff>177800</xdr:rowOff>
                  </from>
                  <to>
                    <xdr:col>9</xdr:col>
                    <xdr:colOff>503767</xdr:colOff>
                    <xdr:row>8</xdr:row>
                    <xdr:rowOff>4233</xdr:rowOff>
                  </to>
                </anchor>
              </controlPr>
            </control>
          </mc:Choice>
        </mc:AlternateContent>
        <mc:AlternateContent xmlns:mc="http://schemas.openxmlformats.org/markup-compatibility/2006">
          <mc:Choice Requires="x14">
            <control shapeId="2570" r:id="rId73" name="Check Box 522">
              <controlPr defaultSize="0" autoFill="0" autoLine="0" autoPict="0">
                <anchor moveWithCells="1">
                  <from>
                    <xdr:col>10</xdr:col>
                    <xdr:colOff>313267</xdr:colOff>
                    <xdr:row>6</xdr:row>
                    <xdr:rowOff>177800</xdr:rowOff>
                  </from>
                  <to>
                    <xdr:col>10</xdr:col>
                    <xdr:colOff>503767</xdr:colOff>
                    <xdr:row>8</xdr:row>
                    <xdr:rowOff>4233</xdr:rowOff>
                  </to>
                </anchor>
              </controlPr>
            </control>
          </mc:Choice>
        </mc:AlternateContent>
        <mc:AlternateContent xmlns:mc="http://schemas.openxmlformats.org/markup-compatibility/2006">
          <mc:Choice Requires="x14">
            <control shapeId="2571" r:id="rId74" name="Check Box 523">
              <controlPr defaultSize="0" autoFill="0" autoLine="0" autoPict="0">
                <anchor moveWithCells="1">
                  <from>
                    <xdr:col>11</xdr:col>
                    <xdr:colOff>330200</xdr:colOff>
                    <xdr:row>0</xdr:row>
                    <xdr:rowOff>177800</xdr:rowOff>
                  </from>
                  <to>
                    <xdr:col>11</xdr:col>
                    <xdr:colOff>520700</xdr:colOff>
                    <xdr:row>2</xdr:row>
                    <xdr:rowOff>4233</xdr:rowOff>
                  </to>
                </anchor>
              </controlPr>
            </control>
          </mc:Choice>
        </mc:AlternateContent>
        <mc:AlternateContent xmlns:mc="http://schemas.openxmlformats.org/markup-compatibility/2006">
          <mc:Choice Requires="x14">
            <control shapeId="2572" r:id="rId75" name="Check Box 524">
              <controlPr defaultSize="0" autoFill="0" autoLine="0" autoPict="0">
                <anchor moveWithCells="1">
                  <from>
                    <xdr:col>11</xdr:col>
                    <xdr:colOff>330200</xdr:colOff>
                    <xdr:row>1</xdr:row>
                    <xdr:rowOff>177800</xdr:rowOff>
                  </from>
                  <to>
                    <xdr:col>11</xdr:col>
                    <xdr:colOff>520700</xdr:colOff>
                    <xdr:row>3</xdr:row>
                    <xdr:rowOff>4233</xdr:rowOff>
                  </to>
                </anchor>
              </controlPr>
            </control>
          </mc:Choice>
        </mc:AlternateContent>
        <mc:AlternateContent xmlns:mc="http://schemas.openxmlformats.org/markup-compatibility/2006">
          <mc:Choice Requires="x14">
            <control shapeId="2573" r:id="rId76" name="Check Box 525">
              <controlPr defaultSize="0" autoFill="0" autoLine="0" autoPict="0">
                <anchor moveWithCells="1">
                  <from>
                    <xdr:col>11</xdr:col>
                    <xdr:colOff>330200</xdr:colOff>
                    <xdr:row>2</xdr:row>
                    <xdr:rowOff>177800</xdr:rowOff>
                  </from>
                  <to>
                    <xdr:col>11</xdr:col>
                    <xdr:colOff>520700</xdr:colOff>
                    <xdr:row>4</xdr:row>
                    <xdr:rowOff>4233</xdr:rowOff>
                  </to>
                </anchor>
              </controlPr>
            </control>
          </mc:Choice>
        </mc:AlternateContent>
        <mc:AlternateContent xmlns:mc="http://schemas.openxmlformats.org/markup-compatibility/2006">
          <mc:Choice Requires="x14">
            <control shapeId="2574" r:id="rId77" name="Check Box 526">
              <controlPr defaultSize="0" autoFill="0" autoLine="0" autoPict="0">
                <anchor moveWithCells="1">
                  <from>
                    <xdr:col>11</xdr:col>
                    <xdr:colOff>330200</xdr:colOff>
                    <xdr:row>3</xdr:row>
                    <xdr:rowOff>177800</xdr:rowOff>
                  </from>
                  <to>
                    <xdr:col>11</xdr:col>
                    <xdr:colOff>520700</xdr:colOff>
                    <xdr:row>5</xdr:row>
                    <xdr:rowOff>4233</xdr:rowOff>
                  </to>
                </anchor>
              </controlPr>
            </control>
          </mc:Choice>
        </mc:AlternateContent>
        <mc:AlternateContent xmlns:mc="http://schemas.openxmlformats.org/markup-compatibility/2006">
          <mc:Choice Requires="x14">
            <control shapeId="2575" r:id="rId78" name="Check Box 527">
              <controlPr defaultSize="0" autoFill="0" autoLine="0" autoPict="0">
                <anchor moveWithCells="1">
                  <from>
                    <xdr:col>11</xdr:col>
                    <xdr:colOff>330200</xdr:colOff>
                    <xdr:row>4</xdr:row>
                    <xdr:rowOff>177800</xdr:rowOff>
                  </from>
                  <to>
                    <xdr:col>11</xdr:col>
                    <xdr:colOff>520700</xdr:colOff>
                    <xdr:row>6</xdr:row>
                    <xdr:rowOff>4233</xdr:rowOff>
                  </to>
                </anchor>
              </controlPr>
            </control>
          </mc:Choice>
        </mc:AlternateContent>
        <mc:AlternateContent xmlns:mc="http://schemas.openxmlformats.org/markup-compatibility/2006">
          <mc:Choice Requires="x14">
            <control shapeId="2576" r:id="rId79" name="Check Box 528">
              <controlPr defaultSize="0" autoFill="0" autoLine="0" autoPict="0">
                <anchor moveWithCells="1">
                  <from>
                    <xdr:col>11</xdr:col>
                    <xdr:colOff>330200</xdr:colOff>
                    <xdr:row>5</xdr:row>
                    <xdr:rowOff>177800</xdr:rowOff>
                  </from>
                  <to>
                    <xdr:col>11</xdr:col>
                    <xdr:colOff>520700</xdr:colOff>
                    <xdr:row>7</xdr:row>
                    <xdr:rowOff>4233</xdr:rowOff>
                  </to>
                </anchor>
              </controlPr>
            </control>
          </mc:Choice>
        </mc:AlternateContent>
        <mc:AlternateContent xmlns:mc="http://schemas.openxmlformats.org/markup-compatibility/2006">
          <mc:Choice Requires="x14">
            <control shapeId="2577" r:id="rId80" name="Check Box 529">
              <controlPr defaultSize="0" autoFill="0" autoLine="0" autoPict="0">
                <anchor moveWithCells="1">
                  <from>
                    <xdr:col>11</xdr:col>
                    <xdr:colOff>330200</xdr:colOff>
                    <xdr:row>6</xdr:row>
                    <xdr:rowOff>177800</xdr:rowOff>
                  </from>
                  <to>
                    <xdr:col>11</xdr:col>
                    <xdr:colOff>520700</xdr:colOff>
                    <xdr:row>8</xdr:row>
                    <xdr:rowOff>4233</xdr:rowOff>
                  </to>
                </anchor>
              </controlPr>
            </control>
          </mc:Choice>
        </mc:AlternateContent>
        <mc:AlternateContent xmlns:mc="http://schemas.openxmlformats.org/markup-compatibility/2006">
          <mc:Choice Requires="x14">
            <control shapeId="2578" r:id="rId81" name="Check Box 530">
              <controlPr defaultSize="0" autoFill="0" autoLine="0" autoPict="0">
                <anchor moveWithCells="1">
                  <from>
                    <xdr:col>11</xdr:col>
                    <xdr:colOff>330200</xdr:colOff>
                    <xdr:row>7</xdr:row>
                    <xdr:rowOff>177800</xdr:rowOff>
                  </from>
                  <to>
                    <xdr:col>11</xdr:col>
                    <xdr:colOff>520700</xdr:colOff>
                    <xdr:row>9</xdr:row>
                    <xdr:rowOff>4233</xdr:rowOff>
                  </to>
                </anchor>
              </controlPr>
            </control>
          </mc:Choice>
        </mc:AlternateContent>
        <mc:AlternateContent xmlns:mc="http://schemas.openxmlformats.org/markup-compatibility/2006">
          <mc:Choice Requires="x14">
            <control shapeId="2579" r:id="rId82" name="Check Box 531">
              <controlPr defaultSize="0" autoFill="0" autoLine="0" autoPict="0">
                <anchor moveWithCells="1">
                  <from>
                    <xdr:col>11</xdr:col>
                    <xdr:colOff>330200</xdr:colOff>
                    <xdr:row>8</xdr:row>
                    <xdr:rowOff>177800</xdr:rowOff>
                  </from>
                  <to>
                    <xdr:col>11</xdr:col>
                    <xdr:colOff>520700</xdr:colOff>
                    <xdr:row>10</xdr:row>
                    <xdr:rowOff>4233</xdr:rowOff>
                  </to>
                </anchor>
              </controlPr>
            </control>
          </mc:Choice>
        </mc:AlternateContent>
        <mc:AlternateContent xmlns:mc="http://schemas.openxmlformats.org/markup-compatibility/2006">
          <mc:Choice Requires="x14">
            <control shapeId="2580" r:id="rId83" name="Check Box 532">
              <controlPr defaultSize="0" autoFill="0" autoLine="0" autoPict="0">
                <anchor moveWithCells="1">
                  <from>
                    <xdr:col>1</xdr:col>
                    <xdr:colOff>313267</xdr:colOff>
                    <xdr:row>7</xdr:row>
                    <xdr:rowOff>177800</xdr:rowOff>
                  </from>
                  <to>
                    <xdr:col>1</xdr:col>
                    <xdr:colOff>503767</xdr:colOff>
                    <xdr:row>9</xdr:row>
                    <xdr:rowOff>4233</xdr:rowOff>
                  </to>
                </anchor>
              </controlPr>
            </control>
          </mc:Choice>
        </mc:AlternateContent>
        <mc:AlternateContent xmlns:mc="http://schemas.openxmlformats.org/markup-compatibility/2006">
          <mc:Choice Requires="x14">
            <control shapeId="2581" r:id="rId84" name="Check Box 533">
              <controlPr defaultSize="0" autoFill="0" autoLine="0" autoPict="0">
                <anchor moveWithCells="1">
                  <from>
                    <xdr:col>2</xdr:col>
                    <xdr:colOff>313267</xdr:colOff>
                    <xdr:row>7</xdr:row>
                    <xdr:rowOff>177800</xdr:rowOff>
                  </from>
                  <to>
                    <xdr:col>2</xdr:col>
                    <xdr:colOff>503767</xdr:colOff>
                    <xdr:row>9</xdr:row>
                    <xdr:rowOff>4233</xdr:rowOff>
                  </to>
                </anchor>
              </controlPr>
            </control>
          </mc:Choice>
        </mc:AlternateContent>
        <mc:AlternateContent xmlns:mc="http://schemas.openxmlformats.org/markup-compatibility/2006">
          <mc:Choice Requires="x14">
            <control shapeId="2582" r:id="rId85" name="Check Box 534">
              <controlPr defaultSize="0" autoFill="0" autoLine="0" autoPict="0">
                <anchor moveWithCells="1">
                  <from>
                    <xdr:col>3</xdr:col>
                    <xdr:colOff>313267</xdr:colOff>
                    <xdr:row>7</xdr:row>
                    <xdr:rowOff>177800</xdr:rowOff>
                  </from>
                  <to>
                    <xdr:col>3</xdr:col>
                    <xdr:colOff>503767</xdr:colOff>
                    <xdr:row>9</xdr:row>
                    <xdr:rowOff>4233</xdr:rowOff>
                  </to>
                </anchor>
              </controlPr>
            </control>
          </mc:Choice>
        </mc:AlternateContent>
        <mc:AlternateContent xmlns:mc="http://schemas.openxmlformats.org/markup-compatibility/2006">
          <mc:Choice Requires="x14">
            <control shapeId="2583" r:id="rId86" name="Check Box 535">
              <controlPr defaultSize="0" autoFill="0" autoLine="0" autoPict="0">
                <anchor moveWithCells="1">
                  <from>
                    <xdr:col>4</xdr:col>
                    <xdr:colOff>313267</xdr:colOff>
                    <xdr:row>7</xdr:row>
                    <xdr:rowOff>177800</xdr:rowOff>
                  </from>
                  <to>
                    <xdr:col>4</xdr:col>
                    <xdr:colOff>503767</xdr:colOff>
                    <xdr:row>9</xdr:row>
                    <xdr:rowOff>4233</xdr:rowOff>
                  </to>
                </anchor>
              </controlPr>
            </control>
          </mc:Choice>
        </mc:AlternateContent>
        <mc:AlternateContent xmlns:mc="http://schemas.openxmlformats.org/markup-compatibility/2006">
          <mc:Choice Requires="x14">
            <control shapeId="2584" r:id="rId87" name="Check Box 536">
              <controlPr defaultSize="0" autoFill="0" autoLine="0" autoPict="0">
                <anchor moveWithCells="1">
                  <from>
                    <xdr:col>5</xdr:col>
                    <xdr:colOff>317500</xdr:colOff>
                    <xdr:row>7</xdr:row>
                    <xdr:rowOff>177800</xdr:rowOff>
                  </from>
                  <to>
                    <xdr:col>5</xdr:col>
                    <xdr:colOff>508000</xdr:colOff>
                    <xdr:row>9</xdr:row>
                    <xdr:rowOff>4233</xdr:rowOff>
                  </to>
                </anchor>
              </controlPr>
            </control>
          </mc:Choice>
        </mc:AlternateContent>
        <mc:AlternateContent xmlns:mc="http://schemas.openxmlformats.org/markup-compatibility/2006">
          <mc:Choice Requires="x14">
            <control shapeId="2585" r:id="rId88" name="Check Box 537">
              <controlPr defaultSize="0" autoFill="0" autoLine="0" autoPict="0">
                <anchor moveWithCells="1">
                  <from>
                    <xdr:col>6</xdr:col>
                    <xdr:colOff>313267</xdr:colOff>
                    <xdr:row>7</xdr:row>
                    <xdr:rowOff>177800</xdr:rowOff>
                  </from>
                  <to>
                    <xdr:col>6</xdr:col>
                    <xdr:colOff>503767</xdr:colOff>
                    <xdr:row>9</xdr:row>
                    <xdr:rowOff>4233</xdr:rowOff>
                  </to>
                </anchor>
              </controlPr>
            </control>
          </mc:Choice>
        </mc:AlternateContent>
        <mc:AlternateContent xmlns:mc="http://schemas.openxmlformats.org/markup-compatibility/2006">
          <mc:Choice Requires="x14">
            <control shapeId="2586" r:id="rId89" name="Check Box 538">
              <controlPr defaultSize="0" autoFill="0" autoLine="0" autoPict="0">
                <anchor moveWithCells="1">
                  <from>
                    <xdr:col>7</xdr:col>
                    <xdr:colOff>313267</xdr:colOff>
                    <xdr:row>7</xdr:row>
                    <xdr:rowOff>177800</xdr:rowOff>
                  </from>
                  <to>
                    <xdr:col>7</xdr:col>
                    <xdr:colOff>503767</xdr:colOff>
                    <xdr:row>9</xdr:row>
                    <xdr:rowOff>4233</xdr:rowOff>
                  </to>
                </anchor>
              </controlPr>
            </control>
          </mc:Choice>
        </mc:AlternateContent>
        <mc:AlternateContent xmlns:mc="http://schemas.openxmlformats.org/markup-compatibility/2006">
          <mc:Choice Requires="x14">
            <control shapeId="2587" r:id="rId90" name="Check Box 539">
              <controlPr defaultSize="0" autoFill="0" autoLine="0" autoPict="0">
                <anchor moveWithCells="1">
                  <from>
                    <xdr:col>8</xdr:col>
                    <xdr:colOff>313267</xdr:colOff>
                    <xdr:row>7</xdr:row>
                    <xdr:rowOff>177800</xdr:rowOff>
                  </from>
                  <to>
                    <xdr:col>8</xdr:col>
                    <xdr:colOff>503767</xdr:colOff>
                    <xdr:row>9</xdr:row>
                    <xdr:rowOff>4233</xdr:rowOff>
                  </to>
                </anchor>
              </controlPr>
            </control>
          </mc:Choice>
        </mc:AlternateContent>
        <mc:AlternateContent xmlns:mc="http://schemas.openxmlformats.org/markup-compatibility/2006">
          <mc:Choice Requires="x14">
            <control shapeId="2588" r:id="rId91" name="Check Box 540">
              <controlPr defaultSize="0" autoFill="0" autoLine="0" autoPict="0">
                <anchor moveWithCells="1">
                  <from>
                    <xdr:col>9</xdr:col>
                    <xdr:colOff>313267</xdr:colOff>
                    <xdr:row>7</xdr:row>
                    <xdr:rowOff>177800</xdr:rowOff>
                  </from>
                  <to>
                    <xdr:col>9</xdr:col>
                    <xdr:colOff>503767</xdr:colOff>
                    <xdr:row>9</xdr:row>
                    <xdr:rowOff>4233</xdr:rowOff>
                  </to>
                </anchor>
              </controlPr>
            </control>
          </mc:Choice>
        </mc:AlternateContent>
        <mc:AlternateContent xmlns:mc="http://schemas.openxmlformats.org/markup-compatibility/2006">
          <mc:Choice Requires="x14">
            <control shapeId="2589" r:id="rId92" name="Check Box 541">
              <controlPr defaultSize="0" autoFill="0" autoLine="0" autoPict="0">
                <anchor moveWithCells="1">
                  <from>
                    <xdr:col>10</xdr:col>
                    <xdr:colOff>313267</xdr:colOff>
                    <xdr:row>7</xdr:row>
                    <xdr:rowOff>177800</xdr:rowOff>
                  </from>
                  <to>
                    <xdr:col>10</xdr:col>
                    <xdr:colOff>503767</xdr:colOff>
                    <xdr:row>9</xdr:row>
                    <xdr:rowOff>4233</xdr:rowOff>
                  </to>
                </anchor>
              </controlPr>
            </control>
          </mc:Choice>
        </mc:AlternateContent>
        <mc:AlternateContent xmlns:mc="http://schemas.openxmlformats.org/markup-compatibility/2006">
          <mc:Choice Requires="x14">
            <control shapeId="2590" r:id="rId93" name="Check Box 542">
              <controlPr defaultSize="0" autoFill="0" autoLine="0" autoPict="0">
                <anchor moveWithCells="1">
                  <from>
                    <xdr:col>1</xdr:col>
                    <xdr:colOff>313267</xdr:colOff>
                    <xdr:row>8</xdr:row>
                    <xdr:rowOff>177800</xdr:rowOff>
                  </from>
                  <to>
                    <xdr:col>1</xdr:col>
                    <xdr:colOff>503767</xdr:colOff>
                    <xdr:row>10</xdr:row>
                    <xdr:rowOff>4233</xdr:rowOff>
                  </to>
                </anchor>
              </controlPr>
            </control>
          </mc:Choice>
        </mc:AlternateContent>
        <mc:AlternateContent xmlns:mc="http://schemas.openxmlformats.org/markup-compatibility/2006">
          <mc:Choice Requires="x14">
            <control shapeId="2591" r:id="rId94" name="Check Box 543">
              <controlPr defaultSize="0" autoFill="0" autoLine="0" autoPict="0">
                <anchor moveWithCells="1">
                  <from>
                    <xdr:col>2</xdr:col>
                    <xdr:colOff>313267</xdr:colOff>
                    <xdr:row>8</xdr:row>
                    <xdr:rowOff>177800</xdr:rowOff>
                  </from>
                  <to>
                    <xdr:col>2</xdr:col>
                    <xdr:colOff>503767</xdr:colOff>
                    <xdr:row>10</xdr:row>
                    <xdr:rowOff>4233</xdr:rowOff>
                  </to>
                </anchor>
              </controlPr>
            </control>
          </mc:Choice>
        </mc:AlternateContent>
        <mc:AlternateContent xmlns:mc="http://schemas.openxmlformats.org/markup-compatibility/2006">
          <mc:Choice Requires="x14">
            <control shapeId="2592" r:id="rId95" name="Check Box 544">
              <controlPr defaultSize="0" autoFill="0" autoLine="0" autoPict="0">
                <anchor moveWithCells="1">
                  <from>
                    <xdr:col>3</xdr:col>
                    <xdr:colOff>313267</xdr:colOff>
                    <xdr:row>8</xdr:row>
                    <xdr:rowOff>177800</xdr:rowOff>
                  </from>
                  <to>
                    <xdr:col>3</xdr:col>
                    <xdr:colOff>503767</xdr:colOff>
                    <xdr:row>10</xdr:row>
                    <xdr:rowOff>4233</xdr:rowOff>
                  </to>
                </anchor>
              </controlPr>
            </control>
          </mc:Choice>
        </mc:AlternateContent>
        <mc:AlternateContent xmlns:mc="http://schemas.openxmlformats.org/markup-compatibility/2006">
          <mc:Choice Requires="x14">
            <control shapeId="2593" r:id="rId96" name="Check Box 545">
              <controlPr defaultSize="0" autoFill="0" autoLine="0" autoPict="0">
                <anchor moveWithCells="1">
                  <from>
                    <xdr:col>4</xdr:col>
                    <xdr:colOff>313267</xdr:colOff>
                    <xdr:row>8</xdr:row>
                    <xdr:rowOff>177800</xdr:rowOff>
                  </from>
                  <to>
                    <xdr:col>4</xdr:col>
                    <xdr:colOff>503767</xdr:colOff>
                    <xdr:row>10</xdr:row>
                    <xdr:rowOff>4233</xdr:rowOff>
                  </to>
                </anchor>
              </controlPr>
            </control>
          </mc:Choice>
        </mc:AlternateContent>
        <mc:AlternateContent xmlns:mc="http://schemas.openxmlformats.org/markup-compatibility/2006">
          <mc:Choice Requires="x14">
            <control shapeId="2594" r:id="rId97" name="Check Box 546">
              <controlPr defaultSize="0" autoFill="0" autoLine="0" autoPict="0">
                <anchor moveWithCells="1">
                  <from>
                    <xdr:col>5</xdr:col>
                    <xdr:colOff>317500</xdr:colOff>
                    <xdr:row>8</xdr:row>
                    <xdr:rowOff>177800</xdr:rowOff>
                  </from>
                  <to>
                    <xdr:col>5</xdr:col>
                    <xdr:colOff>508000</xdr:colOff>
                    <xdr:row>10</xdr:row>
                    <xdr:rowOff>4233</xdr:rowOff>
                  </to>
                </anchor>
              </controlPr>
            </control>
          </mc:Choice>
        </mc:AlternateContent>
        <mc:AlternateContent xmlns:mc="http://schemas.openxmlformats.org/markup-compatibility/2006">
          <mc:Choice Requires="x14">
            <control shapeId="2595" r:id="rId98" name="Check Box 547">
              <controlPr defaultSize="0" autoFill="0" autoLine="0" autoPict="0">
                <anchor moveWithCells="1">
                  <from>
                    <xdr:col>6</xdr:col>
                    <xdr:colOff>313267</xdr:colOff>
                    <xdr:row>8</xdr:row>
                    <xdr:rowOff>177800</xdr:rowOff>
                  </from>
                  <to>
                    <xdr:col>6</xdr:col>
                    <xdr:colOff>503767</xdr:colOff>
                    <xdr:row>10</xdr:row>
                    <xdr:rowOff>4233</xdr:rowOff>
                  </to>
                </anchor>
              </controlPr>
            </control>
          </mc:Choice>
        </mc:AlternateContent>
        <mc:AlternateContent xmlns:mc="http://schemas.openxmlformats.org/markup-compatibility/2006">
          <mc:Choice Requires="x14">
            <control shapeId="2596" r:id="rId99" name="Check Box 548">
              <controlPr defaultSize="0" autoFill="0" autoLine="0" autoPict="0">
                <anchor moveWithCells="1">
                  <from>
                    <xdr:col>7</xdr:col>
                    <xdr:colOff>313267</xdr:colOff>
                    <xdr:row>8</xdr:row>
                    <xdr:rowOff>177800</xdr:rowOff>
                  </from>
                  <to>
                    <xdr:col>7</xdr:col>
                    <xdr:colOff>503767</xdr:colOff>
                    <xdr:row>10</xdr:row>
                    <xdr:rowOff>4233</xdr:rowOff>
                  </to>
                </anchor>
              </controlPr>
            </control>
          </mc:Choice>
        </mc:AlternateContent>
        <mc:AlternateContent xmlns:mc="http://schemas.openxmlformats.org/markup-compatibility/2006">
          <mc:Choice Requires="x14">
            <control shapeId="2597" r:id="rId100" name="Check Box 549">
              <controlPr defaultSize="0" autoFill="0" autoLine="0" autoPict="0">
                <anchor moveWithCells="1">
                  <from>
                    <xdr:col>8</xdr:col>
                    <xdr:colOff>313267</xdr:colOff>
                    <xdr:row>8</xdr:row>
                    <xdr:rowOff>177800</xdr:rowOff>
                  </from>
                  <to>
                    <xdr:col>8</xdr:col>
                    <xdr:colOff>503767</xdr:colOff>
                    <xdr:row>10</xdr:row>
                    <xdr:rowOff>4233</xdr:rowOff>
                  </to>
                </anchor>
              </controlPr>
            </control>
          </mc:Choice>
        </mc:AlternateContent>
        <mc:AlternateContent xmlns:mc="http://schemas.openxmlformats.org/markup-compatibility/2006">
          <mc:Choice Requires="x14">
            <control shapeId="2598" r:id="rId101" name="Check Box 550">
              <controlPr defaultSize="0" autoFill="0" autoLine="0" autoPict="0">
                <anchor moveWithCells="1">
                  <from>
                    <xdr:col>9</xdr:col>
                    <xdr:colOff>313267</xdr:colOff>
                    <xdr:row>8</xdr:row>
                    <xdr:rowOff>177800</xdr:rowOff>
                  </from>
                  <to>
                    <xdr:col>9</xdr:col>
                    <xdr:colOff>503767</xdr:colOff>
                    <xdr:row>10</xdr:row>
                    <xdr:rowOff>4233</xdr:rowOff>
                  </to>
                </anchor>
              </controlPr>
            </control>
          </mc:Choice>
        </mc:AlternateContent>
        <mc:AlternateContent xmlns:mc="http://schemas.openxmlformats.org/markup-compatibility/2006">
          <mc:Choice Requires="x14">
            <control shapeId="2599" r:id="rId102" name="Check Box 551">
              <controlPr defaultSize="0" autoFill="0" autoLine="0" autoPict="0">
                <anchor moveWithCells="1">
                  <from>
                    <xdr:col>10</xdr:col>
                    <xdr:colOff>313267</xdr:colOff>
                    <xdr:row>8</xdr:row>
                    <xdr:rowOff>177800</xdr:rowOff>
                  </from>
                  <to>
                    <xdr:col>10</xdr:col>
                    <xdr:colOff>503767</xdr:colOff>
                    <xdr:row>10</xdr:row>
                    <xdr:rowOff>4233</xdr:rowOff>
                  </to>
                </anchor>
              </controlPr>
            </control>
          </mc:Choice>
        </mc:AlternateContent>
      </controls>
    </mc:Choice>
  </mc:AlternateContent>
  <tableParts count="1">
    <tablePart r:id="rId10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CC2C-CDAD-404B-98B2-9B02EC619C39}">
  <dimension ref="A1:F14"/>
  <sheetViews>
    <sheetView workbookViewId="0">
      <selection activeCell="J12" sqref="J12"/>
    </sheetView>
  </sheetViews>
  <sheetFormatPr defaultRowHeight="14.35" x14ac:dyDescent="0.5"/>
  <cols>
    <col min="1" max="1" width="4.64453125" bestFit="1" customWidth="1"/>
    <col min="2" max="2" width="10.5859375" customWidth="1"/>
    <col min="3" max="3" width="9.8203125" customWidth="1"/>
    <col min="4" max="4" width="15.9375" bestFit="1" customWidth="1"/>
    <col min="5" max="5" width="13.3515625" customWidth="1"/>
  </cols>
  <sheetData>
    <row r="1" spans="1:6" x14ac:dyDescent="0.5">
      <c r="A1" t="s">
        <v>0</v>
      </c>
      <c r="B1" t="s">
        <v>1</v>
      </c>
      <c r="C1" t="s">
        <v>2</v>
      </c>
      <c r="D1" t="s">
        <v>5</v>
      </c>
      <c r="E1" t="s">
        <v>89</v>
      </c>
      <c r="F1" t="s">
        <v>90</v>
      </c>
    </row>
    <row r="2" spans="1:6" x14ac:dyDescent="0.5">
      <c r="A2">
        <f>ROW()-1</f>
        <v>1</v>
      </c>
      <c r="B2" s="9">
        <f ca="1">TODAY()-120</f>
        <v>45594</v>
      </c>
      <c r="C2" s="9"/>
      <c r="D2" s="7" t="s">
        <v>78</v>
      </c>
      <c r="E2" s="14">
        <v>0.4</v>
      </c>
      <c r="F2" s="15"/>
    </row>
    <row r="3" spans="1:6" x14ac:dyDescent="0.5">
      <c r="A3">
        <f t="shared" ref="A3:A14" si="0">ROW()-1</f>
        <v>2</v>
      </c>
      <c r="B3" s="9">
        <f t="shared" ref="B3:B10" ca="1" si="1">TODAY()-120</f>
        <v>45594</v>
      </c>
      <c r="C3" s="9">
        <f ca="1">TODAY()-61</f>
        <v>45653</v>
      </c>
      <c r="D3" s="8" t="s">
        <v>79</v>
      </c>
      <c r="E3" s="14">
        <v>0.4</v>
      </c>
      <c r="F3" s="15"/>
    </row>
    <row r="4" spans="1:6" x14ac:dyDescent="0.5">
      <c r="A4">
        <f t="shared" si="0"/>
        <v>3</v>
      </c>
      <c r="B4" s="9">
        <f t="shared" ca="1" si="1"/>
        <v>45594</v>
      </c>
      <c r="C4" s="9">
        <f ca="1">TODAY()-61</f>
        <v>45653</v>
      </c>
      <c r="D4" s="7" t="s">
        <v>80</v>
      </c>
      <c r="E4" s="14">
        <v>0.4</v>
      </c>
      <c r="F4" s="15"/>
    </row>
    <row r="5" spans="1:6" x14ac:dyDescent="0.5">
      <c r="A5">
        <f t="shared" si="0"/>
        <v>4</v>
      </c>
      <c r="B5" s="9">
        <f t="shared" ca="1" si="1"/>
        <v>45594</v>
      </c>
      <c r="C5" s="9">
        <f ca="1">TODAY()-61</f>
        <v>45653</v>
      </c>
      <c r="D5" s="8" t="s">
        <v>81</v>
      </c>
      <c r="E5" s="14">
        <v>0.4</v>
      </c>
      <c r="F5" s="15"/>
    </row>
    <row r="6" spans="1:6" x14ac:dyDescent="0.5">
      <c r="A6">
        <f t="shared" si="0"/>
        <v>5</v>
      </c>
      <c r="B6" s="9">
        <f t="shared" ca="1" si="1"/>
        <v>45594</v>
      </c>
      <c r="C6" s="9"/>
      <c r="D6" s="7" t="s">
        <v>82</v>
      </c>
      <c r="E6" s="14">
        <v>0.4</v>
      </c>
      <c r="F6" s="15"/>
    </row>
    <row r="7" spans="1:6" x14ac:dyDescent="0.5">
      <c r="A7">
        <f t="shared" si="0"/>
        <v>6</v>
      </c>
      <c r="B7" s="9">
        <f t="shared" ca="1" si="1"/>
        <v>45594</v>
      </c>
      <c r="C7" s="9"/>
      <c r="D7" s="8" t="s">
        <v>83</v>
      </c>
      <c r="E7" s="14">
        <v>0.4</v>
      </c>
      <c r="F7" s="15"/>
    </row>
    <row r="8" spans="1:6" x14ac:dyDescent="0.5">
      <c r="A8">
        <f t="shared" si="0"/>
        <v>7</v>
      </c>
      <c r="B8" s="9">
        <f t="shared" ca="1" si="1"/>
        <v>45594</v>
      </c>
      <c r="C8" s="9"/>
      <c r="D8" s="7" t="s">
        <v>84</v>
      </c>
      <c r="E8" s="14">
        <v>0.4</v>
      </c>
      <c r="F8" s="15"/>
    </row>
    <row r="9" spans="1:6" x14ac:dyDescent="0.5">
      <c r="A9">
        <f t="shared" si="0"/>
        <v>8</v>
      </c>
      <c r="B9" s="9">
        <f t="shared" ca="1" si="1"/>
        <v>45594</v>
      </c>
      <c r="C9" s="9"/>
      <c r="D9" s="8" t="s">
        <v>87</v>
      </c>
      <c r="E9" s="14"/>
      <c r="F9" s="15">
        <v>500</v>
      </c>
    </row>
    <row r="10" spans="1:6" x14ac:dyDescent="0.5">
      <c r="A10">
        <f t="shared" si="0"/>
        <v>9</v>
      </c>
      <c r="B10" s="9">
        <f t="shared" ca="1" si="1"/>
        <v>45594</v>
      </c>
      <c r="C10" s="9">
        <f ca="1">TODAY()-61</f>
        <v>45653</v>
      </c>
      <c r="D10" s="7" t="s">
        <v>88</v>
      </c>
      <c r="E10" s="14"/>
      <c r="F10" s="15">
        <v>500</v>
      </c>
    </row>
    <row r="11" spans="1:6" x14ac:dyDescent="0.5">
      <c r="A11">
        <f t="shared" si="0"/>
        <v>10</v>
      </c>
      <c r="B11" s="9">
        <f ca="1">TODAY()-60</f>
        <v>45654</v>
      </c>
      <c r="C11" s="9"/>
      <c r="D11" s="8" t="s">
        <v>79</v>
      </c>
      <c r="E11" s="14">
        <v>0.5</v>
      </c>
      <c r="F11" s="15"/>
    </row>
    <row r="12" spans="1:6" x14ac:dyDescent="0.5">
      <c r="A12">
        <f t="shared" si="0"/>
        <v>11</v>
      </c>
      <c r="B12" s="9">
        <f ca="1">TODAY()-60</f>
        <v>45654</v>
      </c>
      <c r="C12" s="9"/>
      <c r="D12" s="7" t="s">
        <v>80</v>
      </c>
      <c r="E12" s="14">
        <v>0.5</v>
      </c>
      <c r="F12" s="15"/>
    </row>
    <row r="13" spans="1:6" x14ac:dyDescent="0.5">
      <c r="A13">
        <f t="shared" si="0"/>
        <v>12</v>
      </c>
      <c r="B13" s="9">
        <f ca="1">TODAY()-60</f>
        <v>45654</v>
      </c>
      <c r="C13" s="9"/>
      <c r="D13" s="8" t="s">
        <v>81</v>
      </c>
      <c r="E13" s="14">
        <v>0.5</v>
      </c>
      <c r="F13" s="15"/>
    </row>
    <row r="14" spans="1:6" x14ac:dyDescent="0.5">
      <c r="A14">
        <f t="shared" si="0"/>
        <v>13</v>
      </c>
      <c r="B14" s="9">
        <f ca="1">TODAY()-60</f>
        <v>45654</v>
      </c>
      <c r="C14" s="9"/>
      <c r="D14" s="7" t="s">
        <v>88</v>
      </c>
      <c r="F14" s="15">
        <v>600</v>
      </c>
    </row>
  </sheetData>
  <conditionalFormatting sqref="A2:F14">
    <cfRule type="expression" dxfId="0" priority="1">
      <formula>$C2=""</formula>
    </cfRule>
  </conditionalFormatting>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E66E-7849-4861-99F4-54DFE9E0061C}">
  <dimension ref="A1:Q8"/>
  <sheetViews>
    <sheetView workbookViewId="0">
      <selection activeCell="G7" sqref="G7"/>
    </sheetView>
  </sheetViews>
  <sheetFormatPr defaultRowHeight="14.35" x14ac:dyDescent="0.5"/>
  <cols>
    <col min="1" max="12" width="15.1171875" style="17" customWidth="1"/>
    <col min="13" max="13" width="2.64453125" style="17" customWidth="1"/>
    <col min="14" max="14" width="9.64453125" style="20" bestFit="1" customWidth="1"/>
    <col min="15" max="17" width="9.05859375" style="17"/>
  </cols>
  <sheetData>
    <row r="1" spans="1:14" x14ac:dyDescent="0.5">
      <c r="A1" s="16" t="s">
        <v>76</v>
      </c>
      <c r="B1" s="16" t="s">
        <v>26</v>
      </c>
      <c r="C1" s="16" t="s">
        <v>27</v>
      </c>
      <c r="D1" s="16" t="s">
        <v>28</v>
      </c>
      <c r="E1" s="16" t="s">
        <v>29</v>
      </c>
      <c r="F1" s="16" t="s">
        <v>30</v>
      </c>
      <c r="G1" s="16" t="s">
        <v>31</v>
      </c>
      <c r="H1" s="16" t="s">
        <v>32</v>
      </c>
      <c r="I1" s="16" t="s">
        <v>33</v>
      </c>
      <c r="J1" s="16" t="s">
        <v>34</v>
      </c>
      <c r="K1" s="16" t="s">
        <v>35</v>
      </c>
      <c r="L1" s="16" t="s">
        <v>130</v>
      </c>
      <c r="M1" s="21"/>
      <c r="N1" s="20" t="s">
        <v>133</v>
      </c>
    </row>
    <row r="2" spans="1:14" x14ac:dyDescent="0.5">
      <c r="A2" s="17" t="str" cm="1">
        <f t="array" ref="A2:A8">_xlfn._xlws.FILTER(Specialists[Specialist],Specialists[Reception]=FALSE)</f>
        <v>Danielle Little</v>
      </c>
      <c r="B2" s="17" t="str" cm="1">
        <f t="array" ref="B2:B6">_xlfn._xlws.FILTER(Specialists[Specialist],Specialists[Check]=TRUE)</f>
        <v>Danielle Little</v>
      </c>
      <c r="C2" s="17" t="str" cm="1">
        <f t="array" ref="C2:C6">_xlfn._xlws.FILTER(Specialists[Specialist],Specialists[Cavity]=TRUE)</f>
        <v>Danielle Little</v>
      </c>
      <c r="D2" s="17" t="str" cm="1">
        <f t="array" ref="D2:D6">_xlfn._xlws.FILTER(Specialists[Specialist],Specialists[Root]=TRUE)</f>
        <v>Danielle Little</v>
      </c>
      <c r="E2" s="17" t="str" cm="1">
        <f t="array" ref="E2:E4">_xlfn._xlws.FILTER(Specialists[Specialist],Specialists[Implants]=TRUE)</f>
        <v>Alina Jensen</v>
      </c>
      <c r="F2" s="17" t="str" cm="1">
        <f t="array" ref="F2:F4">_xlfn._xlws.FILTER(Specialists[Specialist],Specialists[Prosthetics]=TRUE)</f>
        <v>Alina Jensen</v>
      </c>
      <c r="G2" s="17" t="str" cm="1">
        <f t="array" ref="G2:G3">_xlfn._xlws.FILTER(Specialists[Specialist],Specialists[Ortho]=TRUE)</f>
        <v>Jerome Marshall</v>
      </c>
      <c r="H2" s="17" t="str" cm="1">
        <f t="array" ref="H2:H5">_xlfn._xlws.FILTER(Specialists[Specialist],Specialists[Whitening]=TRUE)</f>
        <v>Danielle Little</v>
      </c>
      <c r="I2" s="17" t="str" cm="1">
        <f t="array" ref="I2:I4">_xlfn._xlws.FILTER(Specialists[Specialist],Specialists[Gums]=TRUE)</f>
        <v>Humphrey Becker</v>
      </c>
      <c r="J2" s="17" t="str" cm="1">
        <f t="array" ref="J2:J3">_xlfn._xlws.FILTER(Specialists[Specialist],Specialists[Emergency]=TRUE)</f>
        <v>Jerome Marshall</v>
      </c>
      <c r="K2" s="17" t="str" cm="1">
        <f t="array" ref="K2:K3">_xlfn._xlws.FILTER(Specialists[Specialist],Specialists[Extraction]=TRUE)</f>
        <v>Jerome Marshall</v>
      </c>
      <c r="L2" s="17" t="str" cm="1">
        <f t="array" ref="L2:L3">_xlfn._xlws.FILTER(Specialists[Specialist],Specialists[Reception]=TRUE)</f>
        <v>Jane Barlow</v>
      </c>
      <c r="N2" s="20">
        <f ca="1">MIN(Appointments[Date])</f>
        <v>45707</v>
      </c>
    </row>
    <row r="3" spans="1:14" x14ac:dyDescent="0.5">
      <c r="A3" s="17" t="str">
        <v>Angela Moody</v>
      </c>
      <c r="B3" s="17" t="str">
        <v>Angela Moody</v>
      </c>
      <c r="C3" s="17" t="str">
        <v>Angela Moody</v>
      </c>
      <c r="D3" s="17" t="str">
        <v>Angela Moody</v>
      </c>
      <c r="E3" s="17" t="str">
        <v>Lincoln Marrow</v>
      </c>
      <c r="F3" s="17" t="str">
        <v>Lincoln Marrow</v>
      </c>
      <c r="G3" s="17" t="str">
        <v>Linette Richards</v>
      </c>
      <c r="H3" s="17" t="str">
        <v>Angela Moody</v>
      </c>
      <c r="I3" s="17" t="str">
        <v>Jerome Marshall</v>
      </c>
      <c r="J3" s="17" t="str">
        <v>Linette Richards</v>
      </c>
      <c r="K3" s="17" t="str">
        <v>Linette Richards</v>
      </c>
      <c r="L3" s="17" t="str">
        <v>Anastasia Stephens</v>
      </c>
      <c r="N3" s="20">
        <f ca="1">MAX(Appointments[Date])</f>
        <v>45712</v>
      </c>
    </row>
    <row r="4" spans="1:14" x14ac:dyDescent="0.5">
      <c r="A4" s="17" t="str">
        <v>Alina Jensen</v>
      </c>
      <c r="B4" s="17" t="str">
        <v>Alina Jensen</v>
      </c>
      <c r="C4" s="17" t="str">
        <v>Alina Jensen</v>
      </c>
      <c r="D4" s="17" t="str">
        <v>Alina Jensen</v>
      </c>
      <c r="E4" s="17" t="str">
        <v>Humphrey Becker</v>
      </c>
      <c r="F4" s="17" t="str">
        <v>Humphrey Becker</v>
      </c>
      <c r="H4" s="17" t="str">
        <v>Alina Jensen</v>
      </c>
      <c r="I4" s="17" t="str">
        <v>Linette Richards</v>
      </c>
    </row>
    <row r="5" spans="1:14" x14ac:dyDescent="0.5">
      <c r="A5" s="17" t="str">
        <v>Lincoln Marrow</v>
      </c>
      <c r="B5" s="17" t="str">
        <v>Lincoln Marrow</v>
      </c>
      <c r="C5" s="17" t="str">
        <v>Lincoln Marrow</v>
      </c>
      <c r="D5" s="17" t="str">
        <v>Lincoln Marrow</v>
      </c>
      <c r="H5" s="17" t="str">
        <v>Lincoln Marrow</v>
      </c>
    </row>
    <row r="6" spans="1:14" x14ac:dyDescent="0.5">
      <c r="A6" s="17" t="str">
        <v>Humphrey Becker</v>
      </c>
      <c r="B6" s="17" t="str">
        <v>Humphrey Becker</v>
      </c>
      <c r="C6" s="17" t="str">
        <v>Humphrey Becker</v>
      </c>
      <c r="D6" s="17" t="str">
        <v>Humphrey Becker</v>
      </c>
    </row>
    <row r="7" spans="1:14" x14ac:dyDescent="0.5">
      <c r="A7" s="17" t="str">
        <v>Jerome Marshall</v>
      </c>
    </row>
    <row r="8" spans="1:14" x14ac:dyDescent="0.5">
      <c r="A8" s="17" t="str">
        <v>Linette Richards</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0E4213E-442D-4960-BCFC-AA38B1E39924}">
  <ds:schemaRefs/>
</ds:datastoreItem>
</file>

<file path=customXml/itemProps2.xml><?xml version="1.0" encoding="utf-8"?>
<ds:datastoreItem xmlns:ds="http://schemas.openxmlformats.org/officeDocument/2006/customXml" ds:itemID="{86FD0988-4608-494A-80F7-D82385BC3CA1}">
  <ds:schemaRefs/>
</ds:datastoreItem>
</file>

<file path=customXml/itemProps3.xml><?xml version="1.0" encoding="utf-8"?>
<ds:datastoreItem xmlns:ds="http://schemas.openxmlformats.org/officeDocument/2006/customXml" ds:itemID="{91694EBF-ECE8-499C-AAD4-313635A36B94}">
  <ds:schemaRefs/>
</ds:datastoreItem>
</file>

<file path=customXml/itemProps4.xml><?xml version="1.0" encoding="utf-8"?>
<ds:datastoreItem xmlns:ds="http://schemas.openxmlformats.org/officeDocument/2006/customXml" ds:itemID="{558E6F89-A5DC-49E6-99A3-6C118692679E}">
  <ds:schemaRefs/>
</ds:datastoreItem>
</file>

<file path=customXml/itemProps5.xml><?xml version="1.0" encoding="utf-8"?>
<ds:datastoreItem xmlns:ds="http://schemas.openxmlformats.org/officeDocument/2006/customXml" ds:itemID="{E5D86C8C-0688-4F80-BD97-06DF78084E70}">
  <ds:schemaRefs/>
</ds:datastoreItem>
</file>

<file path=customXml/itemProps6.xml><?xml version="1.0" encoding="utf-8"?>
<ds:datastoreItem xmlns:ds="http://schemas.openxmlformats.org/officeDocument/2006/customXml" ds:itemID="{15D496AD-72E1-424B-A912-F9052EB9D4F2}">
  <ds:schemaRefs/>
</ds:datastoreItem>
</file>

<file path=customXml/itemProps7.xml><?xml version="1.0" encoding="utf-8"?>
<ds:datastoreItem xmlns:ds="http://schemas.openxmlformats.org/officeDocument/2006/customXml" ds:itemID="{5B7433D4-E75F-4DCD-AA98-3C5859A927A8}">
  <ds:schemaRefs/>
</ds:datastoreItem>
</file>

<file path=customXml/itemProps8.xml><?xml version="1.0" encoding="utf-8"?>
<ds:datastoreItem xmlns:ds="http://schemas.openxmlformats.org/officeDocument/2006/customXml" ds:itemID="{1CAB81C1-5C65-40EB-B9A1-51FF35BCA79D}">
  <ds:schemaRefs/>
</ds:datastoreItem>
</file>

<file path=customXml/itemProps9.xml><?xml version="1.0" encoding="utf-8"?>
<ds:datastoreItem xmlns:ds="http://schemas.openxmlformats.org/officeDocument/2006/customXml" ds:itemID="{5120A1DF-7295-4BBE-9CB0-15622C077AD2}">
  <ds:schemaRefs>
    <ds:schemaRef ds:uri="http://schemas.microsoft.com/DataMashup"/>
  </ds:schemaRefs>
</ds:datastoreItem>
</file>

<file path=customXml/itemProps10.xml><?xml version="1.0" encoding="utf-8"?>
<ds:datastoreItem xmlns:ds="http://schemas.openxmlformats.org/officeDocument/2006/customXml" ds:itemID="{F57D9EC1-3009-4F69-8E02-34DA2B1E69C8}">
  <ds:schemaRefs/>
</ds:datastoreItem>
</file>

<file path=customXml/itemProps11.xml><?xml version="1.0" encoding="utf-8"?>
<ds:datastoreItem xmlns:ds="http://schemas.openxmlformats.org/officeDocument/2006/customXml" ds:itemID="{3CE74AC1-C68F-4560-90A7-5FB2B8D5D657}">
  <ds:schemaRefs/>
</ds:datastoreItem>
</file>

<file path=customXml/itemProps12.xml><?xml version="1.0" encoding="utf-8"?>
<ds:datastoreItem xmlns:ds="http://schemas.openxmlformats.org/officeDocument/2006/customXml" ds:itemID="{FFC9D16C-9F68-460C-B1BA-7EFB6280E611}">
  <ds:schemaRefs/>
</ds:datastoreItem>
</file>

<file path=customXml/itemProps13.xml><?xml version="1.0" encoding="utf-8"?>
<ds:datastoreItem xmlns:ds="http://schemas.openxmlformats.org/officeDocument/2006/customXml" ds:itemID="{C1312883-0D9F-42F0-B36E-6716F401617A}">
  <ds:schemaRefs/>
</ds:datastoreItem>
</file>

<file path=customXml/itemProps14.xml><?xml version="1.0" encoding="utf-8"?>
<ds:datastoreItem xmlns:ds="http://schemas.openxmlformats.org/officeDocument/2006/customXml" ds:itemID="{5E92EB47-6176-41AD-9A41-6B72E7252637}">
  <ds:schemaRefs/>
</ds:datastoreItem>
</file>

<file path=customXml/itemProps15.xml><?xml version="1.0" encoding="utf-8"?>
<ds:datastoreItem xmlns:ds="http://schemas.openxmlformats.org/officeDocument/2006/customXml" ds:itemID="{554CE0F3-21EB-49BE-96F1-B9905FBBB35B}">
  <ds:schemaRefs/>
</ds:datastoreItem>
</file>

<file path=customXml/itemProps16.xml><?xml version="1.0" encoding="utf-8"?>
<ds:datastoreItem xmlns:ds="http://schemas.openxmlformats.org/officeDocument/2006/customXml" ds:itemID="{82472099-7FF1-4036-9663-98BB94C7D114}">
  <ds:schemaRefs/>
</ds:datastoreItem>
</file>

<file path=customXml/itemProps17.xml><?xml version="1.0" encoding="utf-8"?>
<ds:datastoreItem xmlns:ds="http://schemas.openxmlformats.org/officeDocument/2006/customXml" ds:itemID="{A484136B-AD4E-4052-8A8F-B997C405AC0E}">
  <ds:schemaRefs/>
</ds:datastoreItem>
</file>

<file path=customXml/itemProps18.xml><?xml version="1.0" encoding="utf-8"?>
<ds:datastoreItem xmlns:ds="http://schemas.openxmlformats.org/officeDocument/2006/customXml" ds:itemID="{020EB6AC-FEC7-4F48-A964-D729D38A5607}">
  <ds:schemaRefs/>
</ds:datastoreItem>
</file>

<file path=customXml/itemProps19.xml><?xml version="1.0" encoding="utf-8"?>
<ds:datastoreItem xmlns:ds="http://schemas.openxmlformats.org/officeDocument/2006/customXml" ds:itemID="{A1CB9AD3-7154-4EC1-8CD6-61E4ECF2A7AC}">
  <ds:schemaRefs/>
</ds:datastoreItem>
</file>

<file path=customXml/itemProps20.xml><?xml version="1.0" encoding="utf-8"?>
<ds:datastoreItem xmlns:ds="http://schemas.openxmlformats.org/officeDocument/2006/customXml" ds:itemID="{FA5411AA-BC0F-492F-AFDF-3942692AA681}">
  <ds:schemaRefs/>
</ds:datastoreItem>
</file>

<file path=customXml/itemProps21.xml><?xml version="1.0" encoding="utf-8"?>
<ds:datastoreItem xmlns:ds="http://schemas.openxmlformats.org/officeDocument/2006/customXml" ds:itemID="{AE419A2C-EF52-4E1C-818F-FD6F5614AE6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Dashboard</vt:lpstr>
      <vt:lpstr>Apointments</vt:lpstr>
      <vt:lpstr>Pricelist</vt:lpstr>
      <vt:lpstr>Services</vt:lpstr>
      <vt:lpstr>Teeth</vt:lpstr>
      <vt:lpstr>Specialists</vt:lpstr>
      <vt:lpstr>Salaries</vt:lpstr>
      <vt:lpstr>TECH</vt:lpstr>
      <vt:lpstr>Apointments!Print_Area</vt:lpstr>
      <vt:lpstr>Service</vt:lpstr>
      <vt:lpstr>Tooth_Number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Redkin</dc:creator>
  <cp:lastModifiedBy>Sergey Redkin</cp:lastModifiedBy>
  <dcterms:created xsi:type="dcterms:W3CDTF">2025-01-19T19:18:22Z</dcterms:created>
  <dcterms:modified xsi:type="dcterms:W3CDTF">2025-02-26T17:42:39Z</dcterms:modified>
</cp:coreProperties>
</file>