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pivotCache/pivotCacheDefinition5.xml" ContentType="application/vnd.openxmlformats-officedocument.spreadsheetml.pivotCacheDefinition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ЭтаКнига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c9aa2d5ead5c3f/Рабочий стол/КЕЙСЫ/"/>
    </mc:Choice>
  </mc:AlternateContent>
  <xr:revisionPtr revIDLastSave="2" documentId="8_{0BCB8CE8-3DDA-485C-99ED-760A7921E121}" xr6:coauthVersionLast="47" xr6:coauthVersionMax="47" xr10:uidLastSave="{F5D688B0-AB4F-4E49-8952-9C2CF657ED0E}"/>
  <bookViews>
    <workbookView xWindow="-98" yWindow="-98" windowWidth="24196" windowHeight="14476" tabRatio="563" firstSheet="1" activeTab="2" xr2:uid="{00000000-000D-0000-FFFF-FFFF00000000}"/>
  </bookViews>
  <sheets>
    <sheet name="Лист1" sheetId="16" state="hidden" r:id="rId1"/>
    <sheet name="Задачи" sheetId="3" r:id="rId2"/>
    <sheet name="Диаграмма" sheetId="21" r:id="rId3"/>
    <sheet name="Результативность" sheetId="23" r:id="rId4"/>
    <sheet name="Справочник" sheetId="17" r:id="rId5"/>
  </sheets>
  <definedNames>
    <definedName name="_xlcn.WorksheetConnection_Диаграмманагрузки.xlsxЗадачи1" hidden="1">Задачи[]</definedName>
    <definedName name="_xlcn.WorksheetConnection_Кейс.xlsxStatuses1" hidden="1">Statuses[]</definedName>
    <definedName name="_xlnm._FilterDatabase" localSheetId="1" hidden="1">Задачи!$B$1:$J$1</definedName>
    <definedName name="Region">Справочник!$J$2:$J$65</definedName>
    <definedName name="Виды_работ">Справочник!$E$2:$E$7</definedName>
    <definedName name="ВременнаяШкала_Дата">#N/A</definedName>
    <definedName name="Заказчики">Справочник!$C$2:$C$250</definedName>
    <definedName name="Комментарий">Справочник!$O$2:$O$31</definedName>
    <definedName name="Работники">Справочник!$A$2:$A$9</definedName>
    <definedName name="Срез_Исполнитель">#N/A</definedName>
    <definedName name="Срез_Приоритет">#N/A</definedName>
    <definedName name="Срез_Приоритет1">#N/A</definedName>
    <definedName name="Срез_Регион">#N/A</definedName>
    <definedName name="Срез_Тип_измений">#N/A</definedName>
    <definedName name="Статус">Справочник!$G$2:$G$9</definedName>
  </definedNames>
  <calcPr calcId="191029"/>
  <customWorkbookViews>
    <customWorkbookView name="Бушмакина Ольга Петровна - Личное представление" guid="{D29841EA-F232-4493-AA3F-02DDE58EDCD2}" mergeInterval="0" personalView="1" maximized="1" windowWidth="1916" windowHeight="815" activeSheetId="1"/>
    <customWorkbookView name="Маклецова Наталья Васильевна - Личное представление" guid="{468E3DD7-1A3D-4001-915B-2612AFA654DB}" mergeInterval="0" personalView="1" maximized="1" xWindow="-9" yWindow="41" windowWidth="1938" windowHeight="1048" tabRatio="558" activeSheetId="2"/>
  </customWorkbookViews>
  <pivotCaches>
    <pivotCache cacheId="172" r:id="rId6"/>
    <pivotCache cacheId="176" r:id="rId7"/>
  </pivotCaches>
  <extLst>
    <ext xmlns:x14="http://schemas.microsoft.com/office/spreadsheetml/2009/9/main" uri="{876F7934-8845-4945-9796-88D515C7AA90}">
      <x14:pivotCaches>
        <pivotCache cacheId="170" r:id="rId8"/>
        <pivotCache cacheId="175" r:id="rId9"/>
      </x14:pivotCaches>
    </ex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A2CB5862-8E78-49c6-8D9D-AF26E26ADB89}">
      <x15:timelineCachePivotCaches>
        <pivotCache cacheId="171" r:id="rId15"/>
      </x15:timelineCachePivotCaches>
    </ext>
    <ext xmlns:x15="http://schemas.microsoft.com/office/spreadsheetml/2010/11/main" uri="{D0CA8CA8-9F24-4464-BF8E-62219DCF47F9}">
      <x15:timelineCacheRefs>
        <x15:timelineCacheRef r:id="rId16"/>
      </x15:timelineCacheRefs>
    </ext>
    <ext xmlns:x15="http://schemas.microsoft.com/office/spreadsheetml/2010/11/main" uri="{FCE2AD5D-F65C-4FA6-A056-5C36A1767C68}">
      <x15:dataModel>
        <x15:modelTables>
          <x15:modelTable id="Dates_0bfcf542-ad60-467f-9a3c-bc63a938c0df" name="Dates" connection="Запрос — Dates"/>
          <x15:modelTable id="Распределение_0743a0ac-e550-49b8-ab08-6db09e72d613" name="Распределение" connection="Запрос — Распределение1"/>
          <x15:modelTable id="Statuses" name="Statuses" connection="WorksheetConnection_Кейс.xlsx!Statuses"/>
          <x15:modelTable id="Задачи" name="Задачи" connection="WorksheetConnection_Диаграмма нагрузки.xlsx!Задачи"/>
        </x15:modelTables>
        <x15:modelRelationships>
          <x15:modelRelationship fromTable="Распределение" fromColumn="Дата" toTable="Dates" toColumn="Дата"/>
          <x15:modelRelationship fromTable="Распределение" fromColumn="Индекс" toTable="Задачи" toColumn="Индекс"/>
          <x15:modelRelationship fromTable="Задачи" fromColumn="Статус" toTable="Statuses" toColumn="Статус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7" l="1"/>
  <c r="R2" i="17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2" i="3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6" i="3"/>
  <c r="B46" i="3" s="1"/>
  <c r="C47" i="3"/>
  <c r="B47" i="3" s="1"/>
  <c r="C48" i="3"/>
  <c r="B48" i="3" s="1"/>
  <c r="C49" i="3"/>
  <c r="B49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B55" i="3" s="1"/>
  <c r="C56" i="3"/>
  <c r="B56" i="3" s="1"/>
  <c r="C57" i="3"/>
  <c r="B57" i="3" s="1"/>
  <c r="C58" i="3"/>
  <c r="B58" i="3" s="1"/>
  <c r="C59" i="3"/>
  <c r="B59" i="3" s="1"/>
  <c r="C60" i="3"/>
  <c r="B60" i="3" s="1"/>
  <c r="C61" i="3"/>
  <c r="B61" i="3" s="1"/>
  <c r="C62" i="3"/>
  <c r="B62" i="3" s="1"/>
  <c r="C63" i="3"/>
  <c r="B63" i="3" s="1"/>
  <c r="C64" i="3"/>
  <c r="B64" i="3" s="1"/>
  <c r="C65" i="3"/>
  <c r="B65" i="3" s="1"/>
  <c r="C66" i="3"/>
  <c r="B66" i="3" s="1"/>
  <c r="C67" i="3"/>
  <c r="B67" i="3" s="1"/>
  <c r="C68" i="3"/>
  <c r="B68" i="3" s="1"/>
  <c r="C69" i="3"/>
  <c r="B69" i="3" s="1"/>
  <c r="C70" i="3"/>
  <c r="B70" i="3" s="1"/>
  <c r="C71" i="3"/>
  <c r="B71" i="3" s="1"/>
  <c r="C72" i="3"/>
  <c r="B72" i="3" s="1"/>
  <c r="C73" i="3"/>
  <c r="B73" i="3" s="1"/>
  <c r="C74" i="3"/>
  <c r="B74" i="3" s="1"/>
  <c r="C75" i="3"/>
  <c r="B75" i="3" s="1"/>
  <c r="C76" i="3"/>
  <c r="B76" i="3" s="1"/>
  <c r="C77" i="3"/>
  <c r="B77" i="3" s="1"/>
  <c r="C78" i="3"/>
  <c r="B78" i="3" s="1"/>
  <c r="C79" i="3"/>
  <c r="B79" i="3" s="1"/>
  <c r="C80" i="3"/>
  <c r="B80" i="3" s="1"/>
  <c r="C81" i="3"/>
  <c r="B81" i="3" s="1"/>
  <c r="C82" i="3"/>
  <c r="B82" i="3" s="1"/>
  <c r="C83" i="3"/>
  <c r="B83" i="3" s="1"/>
  <c r="C84" i="3"/>
  <c r="B84" i="3" s="1"/>
  <c r="C85" i="3"/>
  <c r="B85" i="3" s="1"/>
  <c r="C86" i="3"/>
  <c r="B86" i="3" s="1"/>
  <c r="C87" i="3"/>
  <c r="B87" i="3" s="1"/>
  <c r="C88" i="3"/>
  <c r="B88" i="3" s="1"/>
  <c r="C89" i="3"/>
  <c r="B89" i="3" s="1"/>
  <c r="C90" i="3"/>
  <c r="B90" i="3" s="1"/>
  <c r="C91" i="3"/>
  <c r="B91" i="3" s="1"/>
  <c r="C92" i="3"/>
  <c r="B92" i="3" s="1"/>
  <c r="C93" i="3"/>
  <c r="C94" i="3"/>
  <c r="C95" i="3"/>
  <c r="C96" i="3"/>
  <c r="B96" i="3" s="1"/>
  <c r="C97" i="3"/>
  <c r="C98" i="3"/>
  <c r="C99" i="3"/>
  <c r="C100" i="3"/>
  <c r="C101" i="3"/>
  <c r="C102" i="3"/>
  <c r="B102" i="3" s="1"/>
  <c r="C103" i="3"/>
  <c r="C104" i="3"/>
  <c r="C105" i="3"/>
  <c r="C106" i="3"/>
  <c r="C107" i="3"/>
  <c r="C108" i="3"/>
  <c r="B108" i="3" s="1"/>
  <c r="C109" i="3"/>
  <c r="C110" i="3"/>
  <c r="C111" i="3"/>
  <c r="C112" i="3"/>
  <c r="C36" i="3"/>
  <c r="B36" i="3" s="1"/>
  <c r="C35" i="3"/>
  <c r="B35" i="3" s="1"/>
  <c r="C34" i="3"/>
  <c r="B34" i="3" s="1"/>
  <c r="C33" i="3"/>
  <c r="B33" i="3" s="1"/>
  <c r="C32" i="3"/>
  <c r="C31" i="3"/>
  <c r="C30" i="3"/>
  <c r="B30" i="3" s="1"/>
  <c r="C29" i="3"/>
  <c r="B29" i="3" s="1"/>
  <c r="C28" i="3"/>
  <c r="B28" i="3" s="1"/>
  <c r="C27" i="3"/>
  <c r="B27" i="3" s="1"/>
  <c r="C26" i="3"/>
  <c r="B26" i="3" s="1"/>
  <c r="C25" i="3"/>
  <c r="B25" i="3" s="1"/>
  <c r="C24" i="3"/>
  <c r="B24" i="3" s="1"/>
  <c r="C23" i="3"/>
  <c r="B23" i="3" s="1"/>
  <c r="C22" i="3"/>
  <c r="B22" i="3" s="1"/>
  <c r="C21" i="3"/>
  <c r="B21" i="3" s="1"/>
  <c r="C20" i="3"/>
  <c r="B20" i="3" s="1"/>
  <c r="C19" i="3"/>
  <c r="B19" i="3" s="1"/>
  <c r="C18" i="3"/>
  <c r="B18" i="3" s="1"/>
  <c r="C17" i="3"/>
  <c r="B17" i="3" s="1"/>
  <c r="C16" i="3"/>
  <c r="B16" i="3" s="1"/>
  <c r="C15" i="3"/>
  <c r="B15" i="3" s="1"/>
  <c r="C14" i="3"/>
  <c r="B14" i="3" s="1"/>
  <c r="C13" i="3"/>
  <c r="B13" i="3" s="1"/>
  <c r="C12" i="3"/>
  <c r="B12" i="3" s="1"/>
  <c r="C11" i="3"/>
  <c r="B11" i="3" s="1"/>
  <c r="C10" i="3"/>
  <c r="B10" i="3" s="1"/>
  <c r="C9" i="3"/>
  <c r="B9" i="3" s="1"/>
  <c r="C8" i="3"/>
  <c r="B8" i="3" s="1"/>
  <c r="C7" i="3"/>
  <c r="B7" i="3" s="1"/>
  <c r="C6" i="3"/>
  <c r="B6" i="3" s="1"/>
  <c r="C5" i="3"/>
  <c r="B5" i="3" s="1"/>
  <c r="C4" i="3"/>
  <c r="B4" i="3" s="1"/>
  <c r="C3" i="3"/>
  <c r="B3" i="3" s="1"/>
  <c r="B2" i="3"/>
  <c r="G2" i="3" a="1"/>
  <c r="G2" i="3" s="1"/>
  <c r="G3" i="3" a="1"/>
  <c r="G3" i="3" s="1"/>
  <c r="G112" i="3" a="1"/>
  <c r="G112" i="3" s="1"/>
  <c r="G111" i="3" a="1"/>
  <c r="G111" i="3" s="1"/>
  <c r="G110" i="3" a="1"/>
  <c r="G110" i="3" s="1"/>
  <c r="G109" i="3" a="1"/>
  <c r="G109" i="3" s="1"/>
  <c r="G108" i="3" a="1"/>
  <c r="G108" i="3" s="1"/>
  <c r="G107" i="3" a="1"/>
  <c r="G107" i="3" s="1"/>
  <c r="G106" i="3" a="1"/>
  <c r="G106" i="3" s="1"/>
  <c r="G105" i="3" a="1"/>
  <c r="G105" i="3" s="1"/>
  <c r="G104" i="3" a="1"/>
  <c r="G104" i="3" s="1"/>
  <c r="G103" i="3" a="1"/>
  <c r="G103" i="3" s="1"/>
  <c r="G102" i="3" a="1"/>
  <c r="G102" i="3" s="1"/>
  <c r="G101" i="3" a="1"/>
  <c r="G101" i="3" s="1"/>
  <c r="G100" i="3" a="1"/>
  <c r="G100" i="3" s="1"/>
  <c r="G99" i="3" a="1"/>
  <c r="G99" i="3" s="1"/>
  <c r="G98" i="3" a="1"/>
  <c r="G98" i="3" s="1"/>
  <c r="G97" i="3" a="1"/>
  <c r="G97" i="3" s="1"/>
  <c r="G96" i="3" a="1"/>
  <c r="G96" i="3" s="1"/>
  <c r="G95" i="3" a="1"/>
  <c r="G95" i="3" s="1"/>
  <c r="G94" i="3" a="1"/>
  <c r="G94" i="3" s="1"/>
  <c r="G93" i="3" a="1"/>
  <c r="G93" i="3" s="1"/>
  <c r="G92" i="3" a="1"/>
  <c r="G92" i="3" s="1"/>
  <c r="G91" i="3" a="1"/>
  <c r="G91" i="3" s="1"/>
  <c r="G90" i="3" a="1"/>
  <c r="G90" i="3" s="1"/>
  <c r="G89" i="3" a="1"/>
  <c r="G89" i="3" s="1"/>
  <c r="G88" i="3" a="1"/>
  <c r="G88" i="3" s="1"/>
  <c r="G87" i="3" a="1"/>
  <c r="G87" i="3" s="1"/>
  <c r="G86" i="3" a="1"/>
  <c r="G86" i="3" s="1"/>
  <c r="G85" i="3" a="1"/>
  <c r="G85" i="3" s="1"/>
  <c r="G84" i="3" a="1"/>
  <c r="G84" i="3" s="1"/>
  <c r="G83" i="3" a="1"/>
  <c r="G83" i="3" s="1"/>
  <c r="G82" i="3" a="1"/>
  <c r="G82" i="3" s="1"/>
  <c r="G81" i="3" a="1"/>
  <c r="G81" i="3" s="1"/>
  <c r="G80" i="3" a="1"/>
  <c r="G80" i="3" s="1"/>
  <c r="G79" i="3" a="1"/>
  <c r="G79" i="3" s="1"/>
  <c r="G78" i="3" a="1"/>
  <c r="G78" i="3" s="1"/>
  <c r="G77" i="3" a="1"/>
  <c r="G77" i="3" s="1"/>
  <c r="G76" i="3" a="1"/>
  <c r="G76" i="3" s="1"/>
  <c r="G75" i="3" a="1"/>
  <c r="G75" i="3" s="1"/>
  <c r="G74" i="3" a="1"/>
  <c r="G74" i="3" s="1"/>
  <c r="G73" i="3" a="1"/>
  <c r="G73" i="3" s="1"/>
  <c r="G72" i="3" a="1"/>
  <c r="G72" i="3" s="1"/>
  <c r="G71" i="3" a="1"/>
  <c r="G71" i="3" s="1"/>
  <c r="G70" i="3" a="1"/>
  <c r="G70" i="3" s="1"/>
  <c r="G69" i="3" a="1"/>
  <c r="G69" i="3" s="1"/>
  <c r="G68" i="3" a="1"/>
  <c r="G68" i="3" s="1"/>
  <c r="G67" i="3" a="1"/>
  <c r="G67" i="3" s="1"/>
  <c r="G66" i="3" a="1"/>
  <c r="G66" i="3" s="1"/>
  <c r="G65" i="3" a="1"/>
  <c r="G65" i="3" s="1"/>
  <c r="G64" i="3" a="1"/>
  <c r="G64" i="3" s="1"/>
  <c r="G63" i="3" a="1"/>
  <c r="G63" i="3" s="1"/>
  <c r="G62" i="3" a="1"/>
  <c r="G62" i="3" s="1"/>
  <c r="G61" i="3" a="1"/>
  <c r="G61" i="3" s="1"/>
  <c r="G60" i="3" a="1"/>
  <c r="G60" i="3" s="1"/>
  <c r="G59" i="3" a="1"/>
  <c r="G59" i="3" s="1"/>
  <c r="G58" i="3" a="1"/>
  <c r="G58" i="3" s="1"/>
  <c r="G57" i="3" a="1"/>
  <c r="G57" i="3" s="1"/>
  <c r="G56" i="3" a="1"/>
  <c r="G56" i="3" s="1"/>
  <c r="G55" i="3" a="1"/>
  <c r="G55" i="3" s="1"/>
  <c r="G54" i="3" a="1"/>
  <c r="G54" i="3" s="1"/>
  <c r="G53" i="3" a="1"/>
  <c r="G53" i="3" s="1"/>
  <c r="G52" i="3" a="1"/>
  <c r="G52" i="3" s="1"/>
  <c r="G51" i="3" a="1"/>
  <c r="G51" i="3" s="1"/>
  <c r="G50" i="3" a="1"/>
  <c r="G50" i="3" s="1"/>
  <c r="G49" i="3" a="1"/>
  <c r="G49" i="3" s="1"/>
  <c r="G48" i="3" a="1"/>
  <c r="G48" i="3" s="1"/>
  <c r="G47" i="3" a="1"/>
  <c r="G47" i="3" s="1"/>
  <c r="G46" i="3" a="1"/>
  <c r="G46" i="3" s="1"/>
  <c r="G45" i="3" a="1"/>
  <c r="G45" i="3" s="1"/>
  <c r="G44" i="3" a="1"/>
  <c r="G44" i="3" s="1"/>
  <c r="G43" i="3" a="1"/>
  <c r="G43" i="3" s="1"/>
  <c r="G42" i="3" a="1"/>
  <c r="G42" i="3" s="1"/>
  <c r="G41" i="3" a="1"/>
  <c r="G41" i="3" s="1"/>
  <c r="G40" i="3" a="1"/>
  <c r="G40" i="3" s="1"/>
  <c r="G39" i="3" a="1"/>
  <c r="G39" i="3" s="1"/>
  <c r="G38" i="3" a="1"/>
  <c r="G38" i="3" s="1"/>
  <c r="G37" i="3" a="1"/>
  <c r="G37" i="3" s="1"/>
  <c r="G36" i="3" a="1"/>
  <c r="G36" i="3" s="1"/>
  <c r="G35" i="3" a="1"/>
  <c r="G35" i="3" s="1"/>
  <c r="G34" i="3" a="1"/>
  <c r="G34" i="3" s="1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B112" i="3" l="1"/>
  <c r="B111" i="3"/>
  <c r="B110" i="3"/>
  <c r="B109" i="3"/>
  <c r="B107" i="3"/>
  <c r="B106" i="3"/>
  <c r="B105" i="3"/>
  <c r="B104" i="3"/>
  <c r="B103" i="3"/>
  <c r="B101" i="3"/>
  <c r="B100" i="3"/>
  <c r="B99" i="3"/>
  <c r="B98" i="3"/>
  <c r="B97" i="3"/>
  <c r="B95" i="3"/>
  <c r="B94" i="3"/>
  <c r="B93" i="3"/>
  <c r="B32" i="3"/>
  <c r="B3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B689C-715C-4BCC-B060-E23812876A55}" keepAlive="1" name="ThisWorkbookDataModel" description="Модель данных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2237F2A-8CCE-4AFF-84D6-1E849EC123CD}" name="WorksheetConnection_Диаграмма нагрузки.xlsx!Задачи" type="102" refreshedVersion="8" minRefreshableVersion="5">
    <extLst>
      <ext xmlns:x15="http://schemas.microsoft.com/office/spreadsheetml/2010/11/main" uri="{DE250136-89BD-433C-8126-D09CA5730AF9}">
        <x15:connection id="Задачи">
          <x15:rangePr sourceName="_xlcn.WorksheetConnection_Диаграмманагрузки.xlsxЗадачи1"/>
        </x15:connection>
      </ext>
    </extLst>
  </connection>
  <connection id="3" xr16:uid="{C52536CE-051F-47B8-B295-4D84604B8ED9}" name="WorksheetConnection_Кейс.xlsx!Statuses" type="102" refreshedVersion="8" minRefreshableVersion="5">
    <extLst>
      <ext xmlns:x15="http://schemas.microsoft.com/office/spreadsheetml/2010/11/main" uri="{DE250136-89BD-433C-8126-D09CA5730AF9}">
        <x15:connection id="Statuses">
          <x15:rangePr sourceName="_xlcn.WorksheetConnection_Кейс.xlsxStatuses1"/>
        </x15:connection>
      </ext>
    </extLst>
  </connection>
  <connection id="4" xr16:uid="{D8FAB3A4-CEFD-49E2-B0C1-34C2A0E28A7C}" name="Запрос — Dates" description="Соединение с запросом &quot;Dates&quot; в книге." type="100" refreshedVersion="8" minRefreshableVersion="5">
    <extLst>
      <ext xmlns:x15="http://schemas.microsoft.com/office/spreadsheetml/2010/11/main" uri="{DE250136-89BD-433C-8126-D09CA5730AF9}">
        <x15:connection id="100c6114-d9a1-401f-a9b1-3b2c3ab60e09"/>
      </ext>
    </extLst>
  </connection>
  <connection id="5" xr16:uid="{00000000-0015-0000-FFFF-FFFF02000000}" keepAlive="1" name="Запрос — EndDate" description="Соединение с запросом &quot;EndDate&quot; в книге." type="5" refreshedVersion="0" background="1">
    <dbPr connection="Provider=Microsoft.Mashup.OleDb.1;Data Source=$Workbook$;Location=EndDate;Extended Properties=&quot;&quot;" command="SELECT * FROM [EndDate]"/>
  </connection>
  <connection id="6" xr16:uid="{00000000-0015-0000-FFFF-FFFF04000000}" keepAlive="1" name="Запрос — fxHolidays" description="Соединение с запросом &quot;fxHolidays&quot; в книге." type="5" refreshedVersion="0" background="1">
    <dbPr connection="Provider=Microsoft.Mashup.OleDb.1;Data Source=$Workbook$;Location=fxHolidays;Extended Properties=&quot;&quot;" command="SELECT * FROM [fxHolidays]"/>
  </connection>
  <connection id="7" xr16:uid="{F0573735-BF45-405B-A1E4-E1D55AD2FCCE}" keepAlive="1" name="Запрос — fxWorkingDays" description="Соединение с запросом &quot;fxWorkingDays&quot; в книге." type="5" refreshedVersion="0" background="1">
    <dbPr connection="Provider=Microsoft.Mashup.OleDb.1;Data Source=$Workbook$;Location=fxWorkingDays;Extended Properties=&quot;&quot;" command="SELECT * FROM [fxWorkingDays]"/>
  </connection>
  <connection id="8" xr16:uid="{D86FE930-D979-4F0F-8675-4A2EBF6B2F31}" keepAlive="1" name="Запрос — NotWorkDays" description="Соединение с запросом &quot;NotWorkDays&quot; в книге." type="5" refreshedVersion="0" background="1">
    <dbPr connection="Provider=Microsoft.Mashup.OleDb.1;Data Source=$Workbook$;Location=NotWorkDays;Extended Properties=&quot;&quot;" command="SELECT * FROM [NotWorkDays]"/>
  </connection>
  <connection id="9" xr16:uid="{00000000-0015-0000-FFFF-FFFF05000000}" keepAlive="1" name="Запрос — StartDate" description="Соединение с запросом &quot;StartDate&quot; в книге." type="5" refreshedVersion="0" background="1">
    <dbPr connection="Provider=Microsoft.Mashup.OleDb.1;Data Source=$Workbook$;Location=StartDate;Extended Properties=&quot;&quot;" command="SELECT * FROM [StartDate]"/>
  </connection>
  <connection id="10" xr16:uid="{00000000-0015-0000-FFFF-FFFF01000000}" keepAlive="1" name="Запрос — WorkDays" description="Соединение с запросом &quot;WorkDays&quot; в книге." type="5" refreshedVersion="0" background="1">
    <dbPr connection="Provider=Microsoft.Mashup.OleDb.1;Data Source=$Workbook$;Location=WorkDays;Extended Properties=&quot;&quot;" command="SELECT * FROM [WorkDays]"/>
  </connection>
  <connection id="11" xr16:uid="{00000000-0015-0000-FFFF-FFFF07000000}" keepAlive="1" name="Запрос — Задачи" description="Соединение с запросом &quot;Задачи&quot; в книге." type="5" refreshedVersion="0" background="1">
    <dbPr connection="Provider=Microsoft.Mashup.OleDb.1;Data Source=$Workbook$;Location=Задачи;Extended Properties=&quot;&quot;" command="SELECT * FROM [Задачи]"/>
  </connection>
  <connection id="12" xr16:uid="{00000000-0015-0000-FFFF-FFFF08000000}" keepAlive="1" name="Запрос — Индекс_дни(1)" description="Соединение с запросом &quot;Индекс_дни&quot; в книге." type="5" refreshedVersion="0" background="1">
    <dbPr connection="Provider=Microsoft.Mashup.OleDb.1;Data Source=$Workbook$;Location=Индекс_дни;Extended Properties=&quot;&quot;" command="SELECT * FROM [Индекс_дни]"/>
  </connection>
  <connection id="13" xr16:uid="{00000000-0015-0000-FFFF-FFFF09000000}" keepAlive="1" name="Запрос — Праздники" description="Соединение с запросом &quot;Праздники&quot; в книге." type="5" refreshedVersion="8" saveData="1">
    <dbPr connection="Provider=Microsoft.Mashup.OleDb.1;Data Source=$Workbook$;Location=Праздники;Extended Properties=&quot;&quot;" command="SELECT * FROM [Праздники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269742CC-6E17-4CF6-8B1E-8647222B6B82}" keepAlive="1" name="Запрос — Рабочие_перенос" description="Соединение с запросом &quot;Рабочие_перенос&quot; в книге." type="5" refreshedVersion="0" saveData="1">
    <dbPr connection="Provider=Microsoft.Mashup.OleDb.1;Data Source=$Workbook$;Location=Рабочие_перенос;Extended Properties=&quot;&quot;" command="SELECT * FROM [Рабочие_перенос]"/>
    <extLst>
      <ext xmlns:x15="http://schemas.microsoft.com/office/spreadsheetml/2010/11/main" uri="{DE250136-89BD-433C-8126-D09CA5730AF9}">
        <x15:connection id="" excludeFromRefreshAll="1"/>
      </ext>
    </extLst>
  </connection>
  <connection id="15" xr16:uid="{618F94D8-4CA1-4F87-9755-1EABC3CCD156}" name="Запрос — Распределение1" description="Соединение с запросом &quot;Распределение&quot; в книге." type="100" refreshedVersion="8" minRefreshableVersion="5">
    <extLst>
      <ext xmlns:x15="http://schemas.microsoft.com/office/spreadsheetml/2010/11/main" uri="{DE250136-89BD-433C-8126-D09CA5730AF9}">
        <x15:connection id="28ea77b8-1a46-404a-b1b6-592498d8c07d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<sst xmlns="http://schemas.openxmlformats.org/spreadsheetml/2006/main" count="1116" uniqueCount="491">
  <si>
    <t>Дата ввода</t>
  </si>
  <si>
    <t>операционка</t>
  </si>
  <si>
    <t>Тип измений</t>
  </si>
  <si>
    <t>услуга</t>
  </si>
  <si>
    <t>Карточка</t>
  </si>
  <si>
    <t>Наименование (услуги, тарифа, акции,статьи,флайта)</t>
  </si>
  <si>
    <t>Регион</t>
  </si>
  <si>
    <t>Краткое описание/суть изменения</t>
  </si>
  <si>
    <t>Заказчик</t>
  </si>
  <si>
    <t>Статус</t>
  </si>
  <si>
    <t>Заявка в TFS</t>
  </si>
  <si>
    <t>Папка</t>
  </si>
  <si>
    <t>запуск</t>
  </si>
  <si>
    <t>Бушмакина О.</t>
  </si>
  <si>
    <t>период проведения</t>
  </si>
  <si>
    <t>Москва</t>
  </si>
  <si>
    <t xml:space="preserve">Сегмент </t>
  </si>
  <si>
    <t>B2C</t>
  </si>
  <si>
    <t>Киров</t>
  </si>
  <si>
    <t>Тамбов</t>
  </si>
  <si>
    <t>Ижевск</t>
  </si>
  <si>
    <t>Челябинск</t>
  </si>
  <si>
    <t>Мурманск</t>
  </si>
  <si>
    <t>Томск</t>
  </si>
  <si>
    <t>Тверь</t>
  </si>
  <si>
    <t>Санкт-Петербург</t>
  </si>
  <si>
    <t>Кемерово</t>
  </si>
  <si>
    <t>приостановлено</t>
  </si>
  <si>
    <t>отменено</t>
  </si>
  <si>
    <t>Архангельск</t>
  </si>
  <si>
    <t>arh</t>
  </si>
  <si>
    <t>barnaul</t>
  </si>
  <si>
    <t>Белгород</t>
  </si>
  <si>
    <t>belgorod</t>
  </si>
  <si>
    <t>Брянск</t>
  </si>
  <si>
    <t>bryansk</t>
  </si>
  <si>
    <t>buryatia</t>
  </si>
  <si>
    <t>chelyabinsk</t>
  </si>
  <si>
    <t>chuvashia</t>
  </si>
  <si>
    <t>Биробиджан</t>
  </si>
  <si>
    <t>eao</t>
  </si>
  <si>
    <t>ekt</t>
  </si>
  <si>
    <t>hmao</t>
  </si>
  <si>
    <t>irkutsk</t>
  </si>
  <si>
    <t>Иваново</t>
  </si>
  <si>
    <t>Ivanovo</t>
  </si>
  <si>
    <t>izhevsk</t>
  </si>
  <si>
    <t>Калининград</t>
  </si>
  <si>
    <t>kaliningrad</t>
  </si>
  <si>
    <t>Калуга</t>
  </si>
  <si>
    <t>kaluga</t>
  </si>
  <si>
    <t>Камчатка</t>
  </si>
  <si>
    <t>kamchatka</t>
  </si>
  <si>
    <t>Петрозаводск</t>
  </si>
  <si>
    <t>karelia</t>
  </si>
  <si>
    <t>kazan</t>
  </si>
  <si>
    <t>khakasia</t>
  </si>
  <si>
    <t>kirov</t>
  </si>
  <si>
    <t>Сыктывкар</t>
  </si>
  <si>
    <t>komi</t>
  </si>
  <si>
    <t>Кострома</t>
  </si>
  <si>
    <t>kostroma</t>
  </si>
  <si>
    <t>Краснодар</t>
  </si>
  <si>
    <t>krasnodar</t>
  </si>
  <si>
    <t>krasnoyarsk</t>
  </si>
  <si>
    <t>kurgan</t>
  </si>
  <si>
    <t>Курск</t>
  </si>
  <si>
    <t>kursk</t>
  </si>
  <si>
    <t>kuzbass</t>
  </si>
  <si>
    <t>Липецк</t>
  </si>
  <si>
    <t>lipetsk</t>
  </si>
  <si>
    <t>Магадан</t>
  </si>
  <si>
    <t>magadan</t>
  </si>
  <si>
    <t>mariel</t>
  </si>
  <si>
    <t>mordovia</t>
  </si>
  <si>
    <t>msk</t>
  </si>
  <si>
    <t>murmansk</t>
  </si>
  <si>
    <t>Нижний Новгород</t>
  </si>
  <si>
    <t>nnov</t>
  </si>
  <si>
    <t>norilsk</t>
  </si>
  <si>
    <t>Великий Новгород</t>
  </si>
  <si>
    <t>novgorod</t>
  </si>
  <si>
    <t>Новосибирск</t>
  </si>
  <si>
    <t>novosibirsk</t>
  </si>
  <si>
    <t>Омск</t>
  </si>
  <si>
    <t>omsk</t>
  </si>
  <si>
    <t>Орел</t>
  </si>
  <si>
    <t>orel</t>
  </si>
  <si>
    <t>orenburg</t>
  </si>
  <si>
    <t>penza</t>
  </si>
  <si>
    <t>perm</t>
  </si>
  <si>
    <t>Псков</t>
  </si>
  <si>
    <t>pskov</t>
  </si>
  <si>
    <t>Ростов-на-Дону</t>
  </si>
  <si>
    <t>rostov</t>
  </si>
  <si>
    <t>Рязань</t>
  </si>
  <si>
    <t>ryazan</t>
  </si>
  <si>
    <t>Сахалин</t>
  </si>
  <si>
    <t>sakhalin</t>
  </si>
  <si>
    <t>samara</t>
  </si>
  <si>
    <t>saratov</t>
  </si>
  <si>
    <t>Смоленск</t>
  </si>
  <si>
    <t>smolensk</t>
  </si>
  <si>
    <t>spb</t>
  </si>
  <si>
    <t>tambov</t>
  </si>
  <si>
    <t>tomsk</t>
  </si>
  <si>
    <t>Тула</t>
  </si>
  <si>
    <t>tula</t>
  </si>
  <si>
    <t>tver</t>
  </si>
  <si>
    <t>tyumen</t>
  </si>
  <si>
    <t>uln</t>
  </si>
  <si>
    <t>Владимир</t>
  </si>
  <si>
    <t>vladimir</t>
  </si>
  <si>
    <t>vladivostok</t>
  </si>
  <si>
    <t>volgograd</t>
  </si>
  <si>
    <t>Вологда</t>
  </si>
  <si>
    <t>vologda</t>
  </si>
  <si>
    <t>Воронеж</t>
  </si>
  <si>
    <t>voronezh</t>
  </si>
  <si>
    <t>yanao</t>
  </si>
  <si>
    <t>Ярославль</t>
  </si>
  <si>
    <t>Кол-во тарифов</t>
  </si>
  <si>
    <t>Кол-во услуг</t>
  </si>
  <si>
    <t>Прочее (акции, правила, продук. статьи и т.д.)</t>
  </si>
  <si>
    <t>Комментарии к столбцу K (Прочее)</t>
  </si>
  <si>
    <t xml:space="preserve">ИС кол-во </t>
  </si>
  <si>
    <t>центральные обновления</t>
  </si>
  <si>
    <t xml:space="preserve">Единый проект </t>
  </si>
  <si>
    <t>перезапуск</t>
  </si>
  <si>
    <t>Хабаровск</t>
  </si>
  <si>
    <t>Дата начала</t>
  </si>
  <si>
    <t>khabarovsk</t>
  </si>
  <si>
    <t xml:space="preserve">Приоритет </t>
  </si>
  <si>
    <t>Исполнитель</t>
  </si>
  <si>
    <t>анализ</t>
  </si>
  <si>
    <t>на сгл</t>
  </si>
  <si>
    <t>настройка</t>
  </si>
  <si>
    <t xml:space="preserve">тестирование </t>
  </si>
  <si>
    <t xml:space="preserve">выполнено </t>
  </si>
  <si>
    <t>Mixx</t>
  </si>
  <si>
    <t>All</t>
  </si>
  <si>
    <t>лендинг+pdf</t>
  </si>
  <si>
    <t>Запрос на изменение 384429: Корректировка материалов про Mixx на сайте - убираем несовместимость с "Подключение с 14 лет"</t>
  </si>
  <si>
    <t>\\corp.tele2.ru\Folders\PLM_monitor_POSM\Проекты\2022_год\Корректировка услуг\Mixx корректировка_убираем огр 14 лет_TFS_384422</t>
  </si>
  <si>
    <t>Иванов</t>
  </si>
  <si>
    <t>испр ошибок</t>
  </si>
  <si>
    <t>Выполнение</t>
  </si>
  <si>
    <t>ДатаСокр</t>
  </si>
  <si>
    <t>Лещинская Д.</t>
  </si>
  <si>
    <t>Абакан</t>
  </si>
  <si>
    <t>Красноярск</t>
  </si>
  <si>
    <t>Пермь</t>
  </si>
  <si>
    <t>Волгоград</t>
  </si>
  <si>
    <t>Чебоксары</t>
  </si>
  <si>
    <t>Пенза</t>
  </si>
  <si>
    <t>Екатеринбург</t>
  </si>
  <si>
    <t>Тюмень</t>
  </si>
  <si>
    <t>Иркутск</t>
  </si>
  <si>
    <t>06.21</t>
  </si>
  <si>
    <t>В текущей реализации услуга Mixx доступна абонентам 18+. Убираем несовместимость с "Подключение с 14 лет".Корректируется описание услуги Mixx на сайте: карточка услуги Mixx и лендинг Mixx</t>
  </si>
  <si>
    <t>Казань</t>
  </si>
  <si>
    <t>Владивосток</t>
  </si>
  <si>
    <t>Ханты-Мансийск</t>
  </si>
  <si>
    <t>Саранск</t>
  </si>
  <si>
    <t>Дата</t>
  </si>
  <si>
    <t>Процент</t>
  </si>
  <si>
    <t>выполнено</t>
  </si>
  <si>
    <t>Работники</t>
  </si>
  <si>
    <t>Иванова</t>
  </si>
  <si>
    <t>Сидорова</t>
  </si>
  <si>
    <t>Константинов</t>
  </si>
  <si>
    <t>Дмитриева</t>
  </si>
  <si>
    <t>Сергеев</t>
  </si>
  <si>
    <t>Петрова</t>
  </si>
  <si>
    <t>Заказчики</t>
  </si>
  <si>
    <t>Смирнов</t>
  </si>
  <si>
    <t>Кузнецов</t>
  </si>
  <si>
    <t>Попов</t>
  </si>
  <si>
    <t>Соколов</t>
  </si>
  <si>
    <t>Лебедев</t>
  </si>
  <si>
    <t>Козлов</t>
  </si>
  <si>
    <t>Новиков</t>
  </si>
  <si>
    <t>Морозов</t>
  </si>
  <si>
    <t>Петров</t>
  </si>
  <si>
    <t>Волков</t>
  </si>
  <si>
    <t>Соловьёв</t>
  </si>
  <si>
    <t>Васильев</t>
  </si>
  <si>
    <t>Зайцев</t>
  </si>
  <si>
    <t>Павлов</t>
  </si>
  <si>
    <t>Семёнов</t>
  </si>
  <si>
    <t>Голубев</t>
  </si>
  <si>
    <t>Виноградов</t>
  </si>
  <si>
    <t>Богданов</t>
  </si>
  <si>
    <t>Воробьёв</t>
  </si>
  <si>
    <t>Фёдоров</t>
  </si>
  <si>
    <t>Михайлов</t>
  </si>
  <si>
    <t>Беляев</t>
  </si>
  <si>
    <t>Тарасов</t>
  </si>
  <si>
    <t>Белов</t>
  </si>
  <si>
    <t>Комаров</t>
  </si>
  <si>
    <t>Орлов</t>
  </si>
  <si>
    <t>Киселёв</t>
  </si>
  <si>
    <t>Макаров</t>
  </si>
  <si>
    <t>Андреев</t>
  </si>
  <si>
    <t>Ковалёв</t>
  </si>
  <si>
    <t>Ильин</t>
  </si>
  <si>
    <t>Гусев</t>
  </si>
  <si>
    <t>Титов</t>
  </si>
  <si>
    <t>Кузьмин</t>
  </si>
  <si>
    <t>Кудрявцев</t>
  </si>
  <si>
    <t>Баранов</t>
  </si>
  <si>
    <t>Куликов</t>
  </si>
  <si>
    <t>Алексеев</t>
  </si>
  <si>
    <t>Степанов</t>
  </si>
  <si>
    <t>Яковлев</t>
  </si>
  <si>
    <t>Сорокин</t>
  </si>
  <si>
    <t>Романов</t>
  </si>
  <si>
    <t>Захаров</t>
  </si>
  <si>
    <t>Борисов</t>
  </si>
  <si>
    <t>Королёв</t>
  </si>
  <si>
    <t>Герасимов</t>
  </si>
  <si>
    <t>Пономарёв</t>
  </si>
  <si>
    <t>Григорьев</t>
  </si>
  <si>
    <t>Лазарев</t>
  </si>
  <si>
    <t>Медведев</t>
  </si>
  <si>
    <t>Ершов</t>
  </si>
  <si>
    <t>Никитин</t>
  </si>
  <si>
    <t>Соболев</t>
  </si>
  <si>
    <t>Рябов</t>
  </si>
  <si>
    <t>Поляков</t>
  </si>
  <si>
    <t>Цветков</t>
  </si>
  <si>
    <t>Данилов</t>
  </si>
  <si>
    <t>Жуков</t>
  </si>
  <si>
    <t>Фролов</t>
  </si>
  <si>
    <t>Журавлёв</t>
  </si>
  <si>
    <t>Николаев</t>
  </si>
  <si>
    <t>Крылов</t>
  </si>
  <si>
    <t>Максимов</t>
  </si>
  <si>
    <t>Сидоров</t>
  </si>
  <si>
    <t>Осипов</t>
  </si>
  <si>
    <t>Белоусов</t>
  </si>
  <si>
    <t>Федотов</t>
  </si>
  <si>
    <t>Дорофеев</t>
  </si>
  <si>
    <t>Егоров</t>
  </si>
  <si>
    <t>Матвеев</t>
  </si>
  <si>
    <t>Бобров</t>
  </si>
  <si>
    <t>Дмитриев</t>
  </si>
  <si>
    <t>Калинин</t>
  </si>
  <si>
    <t>Анисимов</t>
  </si>
  <si>
    <t>Антонов</t>
  </si>
  <si>
    <t>Тимофеев</t>
  </si>
  <si>
    <t>Никифоров</t>
  </si>
  <si>
    <t>Веселов</t>
  </si>
  <si>
    <t>Филиппов</t>
  </si>
  <si>
    <t>Марков</t>
  </si>
  <si>
    <t>Большаков</t>
  </si>
  <si>
    <t>Суханов</t>
  </si>
  <si>
    <t>Миронов</t>
  </si>
  <si>
    <t>Ширяев</t>
  </si>
  <si>
    <t>Александров</t>
  </si>
  <si>
    <t>Коновалов</t>
  </si>
  <si>
    <t>Шестаков</t>
  </si>
  <si>
    <t>Казаков</t>
  </si>
  <si>
    <t>Ефимов</t>
  </si>
  <si>
    <t>Денисов</t>
  </si>
  <si>
    <t>Громов</t>
  </si>
  <si>
    <t>Фомин</t>
  </si>
  <si>
    <t>Давыдов</t>
  </si>
  <si>
    <t>Мельников</t>
  </si>
  <si>
    <t>Щербаков</t>
  </si>
  <si>
    <t>Блинов</t>
  </si>
  <si>
    <t>Колесников</t>
  </si>
  <si>
    <t>Карпов</t>
  </si>
  <si>
    <t>Афанасьев</t>
  </si>
  <si>
    <t>Власов</t>
  </si>
  <si>
    <t>Маслов</t>
  </si>
  <si>
    <t>Исаков</t>
  </si>
  <si>
    <t>Тихонов</t>
  </si>
  <si>
    <t>Аксёнов</t>
  </si>
  <si>
    <t>Гаврилов</t>
  </si>
  <si>
    <t>Родионов</t>
  </si>
  <si>
    <t>Котов</t>
  </si>
  <si>
    <t>Горбунов</t>
  </si>
  <si>
    <t>Кудряшов</t>
  </si>
  <si>
    <t>Быков</t>
  </si>
  <si>
    <t>Зуев</t>
  </si>
  <si>
    <t>Третьяков</t>
  </si>
  <si>
    <t>Савельев</t>
  </si>
  <si>
    <t>Панов</t>
  </si>
  <si>
    <t>Рыбаков</t>
  </si>
  <si>
    <t>Суворов</t>
  </si>
  <si>
    <t>Абрамов</t>
  </si>
  <si>
    <t>Воронов</t>
  </si>
  <si>
    <t>Мухин</t>
  </si>
  <si>
    <t>Архипов</t>
  </si>
  <si>
    <t>Трофимов</t>
  </si>
  <si>
    <t>Мартынов</t>
  </si>
  <si>
    <t>Емельянов</t>
  </si>
  <si>
    <t>Горшков</t>
  </si>
  <si>
    <t>Чернов</t>
  </si>
  <si>
    <t>Овчинников</t>
  </si>
  <si>
    <t>Селезнёв</t>
  </si>
  <si>
    <t>Панфилов</t>
  </si>
  <si>
    <t>Копылов</t>
  </si>
  <si>
    <t>Михеев</t>
  </si>
  <si>
    <t>Галкин</t>
  </si>
  <si>
    <t>Назаров</t>
  </si>
  <si>
    <t>Лобанов</t>
  </si>
  <si>
    <t>Лукин</t>
  </si>
  <si>
    <t>Беляков</t>
  </si>
  <si>
    <t>Потапов</t>
  </si>
  <si>
    <t>Некрасов</t>
  </si>
  <si>
    <t>Хохлов</t>
  </si>
  <si>
    <t>Жданов</t>
  </si>
  <si>
    <t>Наумов</t>
  </si>
  <si>
    <t>Шилов</t>
  </si>
  <si>
    <t>Воронцов</t>
  </si>
  <si>
    <t>Ермаков</t>
  </si>
  <si>
    <t>Дроздов</t>
  </si>
  <si>
    <t>Игнатьев</t>
  </si>
  <si>
    <t>Савин</t>
  </si>
  <si>
    <t>Логинов</t>
  </si>
  <si>
    <t>Сафонов</t>
  </si>
  <si>
    <t>Капустин</t>
  </si>
  <si>
    <t>Кириллов</t>
  </si>
  <si>
    <t>Моисеев</t>
  </si>
  <si>
    <t>Елисеев</t>
  </si>
  <si>
    <t>Кошелев</t>
  </si>
  <si>
    <t>Костин</t>
  </si>
  <si>
    <t>Горбачёв</t>
  </si>
  <si>
    <t>Орехов</t>
  </si>
  <si>
    <t>Ефремов</t>
  </si>
  <si>
    <t>Исаев</t>
  </si>
  <si>
    <t>Евдокимов</t>
  </si>
  <si>
    <t>Калашников</t>
  </si>
  <si>
    <t>Кабанов</t>
  </si>
  <si>
    <t>Носков</t>
  </si>
  <si>
    <t>Юдин</t>
  </si>
  <si>
    <t>Кулагин</t>
  </si>
  <si>
    <t>Лапин</t>
  </si>
  <si>
    <t>Прохоров</t>
  </si>
  <si>
    <t>Нестеров</t>
  </si>
  <si>
    <t>Харитонов</t>
  </si>
  <si>
    <t>Агафонов</t>
  </si>
  <si>
    <t>Муравьёв</t>
  </si>
  <si>
    <t>Ларионов</t>
  </si>
  <si>
    <t>Федосеев</t>
  </si>
  <si>
    <t>Зимин</t>
  </si>
  <si>
    <t>Пахомов</t>
  </si>
  <si>
    <t>Шубин</t>
  </si>
  <si>
    <t>Игнатов</t>
  </si>
  <si>
    <t>Филатов</t>
  </si>
  <si>
    <t>Крюков</t>
  </si>
  <si>
    <t>Рогов</t>
  </si>
  <si>
    <t>Кулаков</t>
  </si>
  <si>
    <t>Терентьев</t>
  </si>
  <si>
    <t>Молчанов</t>
  </si>
  <si>
    <t>Владимиров</t>
  </si>
  <si>
    <t>Артемьев</t>
  </si>
  <si>
    <t>Гурьев</t>
  </si>
  <si>
    <t>Зиновьев</t>
  </si>
  <si>
    <t>Гришин</t>
  </si>
  <si>
    <t>Кононов</t>
  </si>
  <si>
    <t>Дементьев</t>
  </si>
  <si>
    <t>Ситников</t>
  </si>
  <si>
    <t>Симонов</t>
  </si>
  <si>
    <t>Мишин</t>
  </si>
  <si>
    <t>Фадеев</t>
  </si>
  <si>
    <t>Комиссаров</t>
  </si>
  <si>
    <t>Мамонтов</t>
  </si>
  <si>
    <t>Носов</t>
  </si>
  <si>
    <t>Гуляев</t>
  </si>
  <si>
    <t>Шаров</t>
  </si>
  <si>
    <t>Устинов</t>
  </si>
  <si>
    <t>Вишняков</t>
  </si>
  <si>
    <t>Евсеев</t>
  </si>
  <si>
    <t>Лаврентьев</t>
  </si>
  <si>
    <t>Брагин</t>
  </si>
  <si>
    <t>Корнилов</t>
  </si>
  <si>
    <t>Авдеев</t>
  </si>
  <si>
    <t>Зыков</t>
  </si>
  <si>
    <t>Бирюков</t>
  </si>
  <si>
    <t>Шарапов</t>
  </si>
  <si>
    <t>Никонов</t>
  </si>
  <si>
    <t>Щукин</t>
  </si>
  <si>
    <t>Дьячков</t>
  </si>
  <si>
    <t>Одинцов</t>
  </si>
  <si>
    <t>Сазонов</t>
  </si>
  <si>
    <t>Якушев</t>
  </si>
  <si>
    <t>Красильников</t>
  </si>
  <si>
    <t>Гордеев</t>
  </si>
  <si>
    <t>Самойлов</t>
  </si>
  <si>
    <t>Князев</t>
  </si>
  <si>
    <t>Беспалов</t>
  </si>
  <si>
    <t>Уваров</t>
  </si>
  <si>
    <t>Шашков</t>
  </si>
  <si>
    <t>Бобылев</t>
  </si>
  <si>
    <t>Доронин</t>
  </si>
  <si>
    <t>Белозеров</t>
  </si>
  <si>
    <t>Рожков</t>
  </si>
  <si>
    <t>Самсонов</t>
  </si>
  <si>
    <t>Мясников</t>
  </si>
  <si>
    <t>Лихачёв</t>
  </si>
  <si>
    <t>Буров</t>
  </si>
  <si>
    <t>Сысоев</t>
  </si>
  <si>
    <t>Фомичёв</t>
  </si>
  <si>
    <t>Русаков</t>
  </si>
  <si>
    <t>Стрелков</t>
  </si>
  <si>
    <t>Гущин</t>
  </si>
  <si>
    <t>Тетерин</t>
  </si>
  <si>
    <t>Колобов</t>
  </si>
  <si>
    <t>Субботин</t>
  </si>
  <si>
    <t>Фокин</t>
  </si>
  <si>
    <t>Блохин</t>
  </si>
  <si>
    <t>Селиверстов</t>
  </si>
  <si>
    <t>Пестов</t>
  </si>
  <si>
    <t>Кондратьев</t>
  </si>
  <si>
    <t>Силин</t>
  </si>
  <si>
    <t>Меркушев</t>
  </si>
  <si>
    <t>Лыткин</t>
  </si>
  <si>
    <t>Туров</t>
  </si>
  <si>
    <t>корректировка</t>
  </si>
  <si>
    <t>запрос_данных</t>
  </si>
  <si>
    <t>обновление</t>
  </si>
  <si>
    <t>Котяева</t>
  </si>
  <si>
    <t>Демина</t>
  </si>
  <si>
    <t>Сергеева</t>
  </si>
  <si>
    <t>Константинова</t>
  </si>
  <si>
    <t>Виды_работ</t>
  </si>
  <si>
    <t>Комментарий</t>
  </si>
  <si>
    <t>Вид работы</t>
  </si>
  <si>
    <t>Запуск нового сервера для тестирования</t>
  </si>
  <si>
    <t>Запуск скрипта для автоматического сбора данных</t>
  </si>
  <si>
    <t>Запуск процесса миграции данных</t>
  </si>
  <si>
    <t>Запуск приложения после обновления</t>
  </si>
  <si>
    <t>Запуск резервного копирования</t>
  </si>
  <si>
    <t>Корректировка конфигурации системы</t>
  </si>
  <si>
    <t>Внесение изменений в код для исправления ошибок</t>
  </si>
  <si>
    <t>Корректировка расписания задач на сервере</t>
  </si>
  <si>
    <t>Изменение настроек безопасности системы</t>
  </si>
  <si>
    <t>Корректировка данных в базе данных</t>
  </si>
  <si>
    <t>Запрос данных о пользователях из базы данных</t>
  </si>
  <si>
    <t>Запрос логов для анализа ошибок</t>
  </si>
  <si>
    <t>Запрос информации о состоянии сервера</t>
  </si>
  <si>
    <t>Запрос данных по транзакциям за последний месяц</t>
  </si>
  <si>
    <t>Запрос метрик производительности системы</t>
  </si>
  <si>
    <t>Обновление системы безопасности</t>
  </si>
  <si>
    <t>Установка обновлений операционной системы</t>
  </si>
  <si>
    <t>Обновление базы данных до последней версии</t>
  </si>
  <si>
    <t>Обновление драйверов для оборудования</t>
  </si>
  <si>
    <t>Обновление приложения с новыми функциями</t>
  </si>
  <si>
    <t>Перезапуск сервера после обновления</t>
  </si>
  <si>
    <t>Перезапуск службы для применения новых настроек</t>
  </si>
  <si>
    <t>Перезапуск базы данных после миграции</t>
  </si>
  <si>
    <t>Перезапуск приложения для устранения сбоев</t>
  </si>
  <si>
    <t>Перезапуск сети для восстановления соединения</t>
  </si>
  <si>
    <t>Мониторинг использования ресурсов операционной системы</t>
  </si>
  <si>
    <t>Обновление ядра операционной системы</t>
  </si>
  <si>
    <t>Настройка параметров виртуальной памяти</t>
  </si>
  <si>
    <t>Решение проблем с производительностью операционной системы</t>
  </si>
  <si>
    <t>Конфигурация файловой системы операционки</t>
  </si>
  <si>
    <t>id</t>
  </si>
  <si>
    <t>Барнаул</t>
  </si>
  <si>
    <t>Улан-Удэ</t>
  </si>
  <si>
    <t>Курган</t>
  </si>
  <si>
    <t>Йошкар-Ола</t>
  </si>
  <si>
    <t>Норильск</t>
  </si>
  <si>
    <t>Оренбург</t>
  </si>
  <si>
    <t>Самара</t>
  </si>
  <si>
    <t>Саратов</t>
  </si>
  <si>
    <t>Ульяновск</t>
  </si>
  <si>
    <t>Салехард</t>
  </si>
  <si>
    <t>yar</t>
  </si>
  <si>
    <t>Region</t>
  </si>
  <si>
    <t>region_name</t>
  </si>
  <si>
    <t xml:space="preserve"> </t>
  </si>
  <si>
    <t>Комментарий для теста</t>
  </si>
  <si>
    <t>просрочка</t>
  </si>
  <si>
    <t>запланировано</t>
  </si>
  <si>
    <t>выполнено с опережением</t>
  </si>
  <si>
    <t>сегодня</t>
  </si>
  <si>
    <t>Названия строк</t>
  </si>
  <si>
    <t>Общий итог</t>
  </si>
  <si>
    <t>Просрочка дней</t>
  </si>
  <si>
    <t>Опережение дней</t>
  </si>
  <si>
    <t>Индекс</t>
  </si>
  <si>
    <t>выходной</t>
  </si>
  <si>
    <t>Задач_всего</t>
  </si>
  <si>
    <t>Задач_выполнено</t>
  </si>
  <si>
    <t>Задач_выполнено%</t>
  </si>
  <si>
    <t>(пусто)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</si>
</sst>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;@"/>
    <numFmt numFmtId="165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5"/>
      <color theme="1" tint="0.34998626667073579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ADBD5"/>
        <bgColor indexed="64"/>
      </patternFill>
    </fill>
    <fill>
      <patternFill patternType="solid">
        <fgColor rgb="FFF7A2B6"/>
        <bgColor indexed="64"/>
      </patternFill>
    </fill>
    <fill>
      <patternFill patternType="solid">
        <fgColor rgb="FF6EFBD6"/>
        <bgColor indexed="64"/>
      </patternFill>
    </fill>
    <fill>
      <patternFill patternType="solid">
        <fgColor rgb="FFFFE8B1"/>
        <bgColor indexed="64"/>
      </patternFill>
    </fill>
    <fill>
      <patternFill patternType="gray0625"/>
    </fill>
    <fill>
      <patternFill patternType="solid">
        <fgColor theme="0"/>
        <bgColor indexed="64"/>
      </patternFill>
    </fill>
    <fill>
      <patternFill patternType="lightVertical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/>
    <xf numFmtId="14" fontId="0" fillId="0" borderId="0" xfId="0" applyNumberFormat="1"/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9" fontId="0" fillId="0" borderId="0" xfId="1" applyFont="1"/>
    <xf numFmtId="0" fontId="0" fillId="3" borderId="0" xfId="0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0" fillId="6" borderId="0" xfId="0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0" fillId="7" borderId="0" xfId="0" applyFill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165" fontId="7" fillId="8" borderId="2" xfId="0" applyNumberFormat="1" applyFont="1" applyFill="1" applyBorder="1"/>
    <xf numFmtId="164" fontId="4" fillId="0" borderId="0" xfId="0" applyNumberFormat="1" applyFont="1"/>
    <xf numFmtId="0" fontId="0" fillId="9" borderId="0" xfId="0" applyFill="1" applyAlignment="1">
      <alignment horizontal="centerContinuous"/>
    </xf>
    <xf numFmtId="0" fontId="1" fillId="0" borderId="3" xfId="0" applyFont="1" applyBorder="1"/>
    <xf numFmtId="0" fontId="1" fillId="0" borderId="5" xfId="0" applyFont="1" applyBorder="1"/>
    <xf numFmtId="9" fontId="4" fillId="0" borderId="3" xfId="0" applyNumberFormat="1" applyFont="1" applyBorder="1"/>
    <xf numFmtId="9" fontId="4" fillId="0" borderId="5" xfId="0" applyNumberFormat="1" applyFont="1" applyBorder="1"/>
    <xf numFmtId="0" fontId="0" fillId="0" borderId="3" xfId="0" applyBorder="1"/>
    <xf numFmtId="0" fontId="0" fillId="0" borderId="8" xfId="0" applyBorder="1"/>
    <xf numFmtId="164" fontId="4" fillId="0" borderId="3" xfId="0" applyNumberFormat="1" applyFont="1" applyBorder="1"/>
    <xf numFmtId="164" fontId="4" fillId="0" borderId="2" xfId="0" applyNumberFormat="1" applyFont="1" applyBorder="1"/>
    <xf numFmtId="164" fontId="4" fillId="0" borderId="4" xfId="0" applyNumberFormat="1" applyFont="1" applyBorder="1"/>
    <xf numFmtId="0" fontId="0" fillId="0" borderId="9" xfId="0" applyBorder="1"/>
    <xf numFmtId="0" fontId="0" fillId="0" borderId="3" xfId="0" applyFont="1" applyBorder="1"/>
    <xf numFmtId="0" fontId="0" fillId="0" borderId="5" xfId="0" applyFont="1" applyBorder="1"/>
    <xf numFmtId="0" fontId="0" fillId="0" borderId="0" xfId="0" applyNumberFormat="1"/>
    <xf numFmtId="9" fontId="7" fillId="0" borderId="3" xfId="0" applyNumberFormat="1" applyFont="1" applyBorder="1"/>
    <xf numFmtId="9" fontId="7" fillId="0" borderId="2" xfId="0" applyNumberFormat="1" applyFont="1" applyBorder="1"/>
    <xf numFmtId="9" fontId="7" fillId="0" borderId="4" xfId="0" applyNumberFormat="1" applyFont="1" applyBorder="1"/>
    <xf numFmtId="9" fontId="7" fillId="0" borderId="5" xfId="0" applyNumberFormat="1" applyFont="1" applyBorder="1"/>
    <xf numFmtId="9" fontId="7" fillId="0" borderId="6" xfId="0" applyNumberFormat="1" applyFont="1" applyBorder="1"/>
    <xf numFmtId="9" fontId="7" fillId="0" borderId="7" xfId="0" applyNumberFormat="1" applyFont="1" applyBorder="1"/>
    <xf numFmtId="0" fontId="4" fillId="0" borderId="8" xfId="0" pivotButton="1" applyFont="1" applyBorder="1"/>
    <xf numFmtId="0" fontId="4" fillId="0" borderId="9" xfId="0" applyFont="1" applyBorder="1"/>
    <xf numFmtId="9" fontId="0" fillId="0" borderId="0" xfId="0" applyNumberFormat="1"/>
  </cellXfs>
  <cellStyles count="2">
    <cellStyle name="Обычный" xfId="0" builtinId="0"/>
    <cellStyle name="Процентный" xfId="1" builtinId="5"/>
  </cellStyles>
  <dxfs count="450"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fill>
        <patternFill patternType="lightVertical"/>
      </fill>
    </dxf>
    <dxf>
      <fill>
        <patternFill patternType="lightVertical"/>
      </fill>
    </dxf>
    <dxf>
      <fill>
        <patternFill>
          <bgColor rgb="FF6EFBD6"/>
        </patternFill>
      </fill>
    </dxf>
    <dxf>
      <fill>
        <patternFill>
          <bgColor rgb="FFF7A2B6"/>
        </patternFill>
      </fill>
    </dxf>
    <dxf>
      <fill>
        <patternFill>
          <bgColor rgb="FFFFE8B1"/>
        </patternFill>
      </fill>
    </dxf>
    <dxf>
      <fill>
        <patternFill>
          <bgColor rgb="FF6ADBD5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 patternType="lightVertical"/>
      </fill>
    </dxf>
    <dxf>
      <font>
        <color theme="0"/>
      </font>
      <fill>
        <patternFill>
          <bgColor theme="0" tint="-0.499984740745262"/>
        </patternFill>
      </fill>
    </dxf>
    <dxf>
      <fill>
        <patternFill patternType="lightVertical">
          <bgColor theme="0"/>
        </patternFill>
      </fill>
    </dxf>
    <dxf>
      <fill>
        <patternFill>
          <bgColor rgb="FF6EFBD6"/>
        </patternFill>
      </fill>
    </dxf>
    <dxf>
      <fill>
        <patternFill>
          <bgColor rgb="FFF7A2B6"/>
        </patternFill>
      </fill>
    </dxf>
    <dxf>
      <fill>
        <patternFill>
          <bgColor rgb="FFFFE8B1"/>
        </patternFill>
      </fill>
    </dxf>
    <dxf>
      <fill>
        <patternFill>
          <bgColor rgb="FF6ADBD5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</dxf>
    <dxf>
      <fill>
        <patternFill patternType="lightVertical"/>
      </fill>
    </dxf>
    <dxf>
      <font>
        <color theme="0"/>
      </font>
      <fill>
        <patternFill>
          <bgColor theme="0" tint="-0.499984740745262"/>
        </patternFill>
      </fill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numFmt numFmtId="164" formatCode="d/m;@"/>
    </dxf>
    <dxf>
      <font>
        <sz val="9"/>
      </font>
    </dxf>
    <dxf>
      <font>
        <color theme="0"/>
      </font>
    </dxf>
    <dxf>
      <font>
        <sz val="5"/>
      </font>
    </dxf>
    <dxf>
      <font>
        <color theme="1" tint="0.34998626667073579"/>
      </font>
    </dxf>
    <dxf>
      <font>
        <sz val="8"/>
      </font>
    </dxf>
    <dxf>
      <font>
        <sz val="8"/>
      </font>
    </dxf>
    <dxf>
      <numFmt numFmtId="164" formatCode="d/m;@"/>
    </dxf>
    <dxf>
      <numFmt numFmtId="164" formatCode="d/m;@"/>
    </dxf>
    <dxf>
      <numFmt numFmtId="13" formatCode="0%"/>
    </dxf>
    <dxf>
      <font>
        <sz val="8"/>
      </font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font>
        <b val="0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164" formatCode="d/m;@"/>
    </dxf>
    <dxf>
      <numFmt numFmtId="164" formatCode="d/m;@"/>
    </dxf>
    <dxf>
      <font>
        <sz val="8"/>
      </font>
    </dxf>
    <dxf>
      <font>
        <sz val="8"/>
      </font>
    </dxf>
    <dxf>
      <numFmt numFmtId="13" formatCode="0%"/>
    </dxf>
    <dxf>
      <font>
        <sz val="8"/>
      </font>
    </dxf>
    <dxf>
      <fill>
        <gradientFill>
          <stop position="0">
            <color rgb="FFFF0000"/>
          </stop>
          <stop position="1">
            <color theme="9" tint="0.80001220740379042"/>
          </stop>
        </gradientFill>
      </fill>
    </dxf>
    <dxf>
      <fill>
        <gradientFill>
          <stop position="0">
            <color rgb="FFFF0000"/>
          </stop>
          <stop position="1">
            <color theme="9" tint="0.80001220740379042"/>
          </stop>
        </gradientFill>
      </fill>
    </dxf>
    <dxf>
      <fill>
        <gradientFill>
          <stop position="0">
            <color rgb="FFFF0000"/>
          </stop>
          <stop position="1">
            <color theme="9" tint="0.80001220740379042"/>
          </stop>
        </gradientFill>
      </fill>
    </dxf>
    <dxf>
      <fill>
        <gradientFill>
          <stop position="0">
            <color rgb="FFFF0000"/>
          </stop>
          <stop position="1">
            <color theme="9" tint="0.80001220740379042"/>
          </stop>
        </gradientFill>
      </fill>
    </dxf>
    <dxf>
      <fill>
        <gradientFill>
          <stop position="0">
            <color rgb="FFFF0000"/>
          </stop>
          <stop position="1">
            <color theme="9" tint="0.80001220740379042"/>
          </stop>
        </gradientFill>
      </fill>
    </dxf>
    <dxf>
      <fill>
        <gradientFill>
          <stop position="0">
            <color rgb="FFFF0000"/>
          </stop>
          <stop position="1">
            <color theme="9" tint="0.80001220740379042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charset val="204"/>
        <scheme val="major"/>
      </font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numFmt numFmtId="19" formatCode="dd/mm/yyyy"/>
    </dxf>
    <dxf>
      <border>
        <vertical/>
      </border>
    </dxf>
    <dxf>
      <border>
        <vertical/>
      </border>
    </dxf>
  </dxfs>
  <tableStyles count="1" defaultTableStyle="TableStyleMedium2" defaultPivotStyle="PivotStyleLight16">
    <tableStyle name="Стиль сводной таблицы 1" table="0" count="2" xr9:uid="{52CC9AB1-010F-497D-96CF-45D7DAA0F584}">
      <tableStyleElement type="firstColumnStripe" dxfId="449"/>
      <tableStyleElement type="secondColumnStripe" dxfId="448"/>
    </tableStyle>
  </tableStyles>
  <colors>
    <mruColors>
      <color rgb="FF6EFBD6"/>
      <color rgb="FFF7A2B6"/>
      <color rgb="FFFFE8B1"/>
      <color rgb="FF6ADBD5"/>
      <color rgb="FFFFFFFF"/>
      <color rgb="FF88CBE6"/>
      <color rgb="FF56899F"/>
      <color rgb="FF395C6B"/>
      <color rgb="FF073B4C"/>
      <color rgb="FF118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4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3.xml"/><Relationship Id="rId39" Type="http://schemas.openxmlformats.org/officeDocument/2006/relationships/customXml" Target="../customXml/item16.xml"/><Relationship Id="rId21" Type="http://schemas.openxmlformats.org/officeDocument/2006/relationships/sheetMetadata" Target="metadata.xml"/><Relationship Id="rId34" Type="http://schemas.openxmlformats.org/officeDocument/2006/relationships/customXml" Target="../customXml/item11.xml"/><Relationship Id="rId42" Type="http://schemas.openxmlformats.org/officeDocument/2006/relationships/customXml" Target="../customXml/item19.xml"/><Relationship Id="rId47" Type="http://schemas.openxmlformats.org/officeDocument/2006/relationships/customXml" Target="../customXml/item24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microsoft.com/office/2011/relationships/timelineCache" Target="timelineCaches/timelineCache1.xml"/><Relationship Id="rId29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2.xml"/><Relationship Id="rId24" Type="http://schemas.openxmlformats.org/officeDocument/2006/relationships/customXml" Target="../customXml/item1.xml"/><Relationship Id="rId32" Type="http://schemas.openxmlformats.org/officeDocument/2006/relationships/customXml" Target="../customXml/item9.xml"/><Relationship Id="rId37" Type="http://schemas.openxmlformats.org/officeDocument/2006/relationships/customXml" Target="../customXml/item14.xml"/><Relationship Id="rId40" Type="http://schemas.openxmlformats.org/officeDocument/2006/relationships/customXml" Target="../customXml/item17.xml"/><Relationship Id="rId45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36" Type="http://schemas.openxmlformats.org/officeDocument/2006/relationships/customXml" Target="../customXml/item13.xml"/><Relationship Id="rId10" Type="http://schemas.microsoft.com/office/2007/relationships/slicerCache" Target="slicerCaches/slicerCache1.xml"/><Relationship Id="rId19" Type="http://schemas.openxmlformats.org/officeDocument/2006/relationships/styles" Target="styles.xml"/><Relationship Id="rId31" Type="http://schemas.openxmlformats.org/officeDocument/2006/relationships/customXml" Target="../customXml/item8.xml"/><Relationship Id="rId44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microsoft.com/office/2007/relationships/slicerCache" Target="slicerCaches/slicerCache5.xml"/><Relationship Id="rId22" Type="http://schemas.openxmlformats.org/officeDocument/2006/relationships/powerPivotData" Target="model/item.data"/><Relationship Id="rId27" Type="http://schemas.openxmlformats.org/officeDocument/2006/relationships/customXml" Target="../customXml/item4.xml"/><Relationship Id="rId30" Type="http://schemas.openxmlformats.org/officeDocument/2006/relationships/customXml" Target="../customXml/item7.xml"/><Relationship Id="rId35" Type="http://schemas.openxmlformats.org/officeDocument/2006/relationships/customXml" Target="../customXml/item12.xml"/><Relationship Id="rId43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12" Type="http://schemas.microsoft.com/office/2007/relationships/slicerCache" Target="slicerCaches/slicerCache3.xml"/><Relationship Id="rId17" Type="http://schemas.openxmlformats.org/officeDocument/2006/relationships/theme" Target="theme/theme1.xml"/><Relationship Id="rId25" Type="http://schemas.openxmlformats.org/officeDocument/2006/relationships/customXml" Target="../customXml/item2.xml"/><Relationship Id="rId33" Type="http://schemas.openxmlformats.org/officeDocument/2006/relationships/customXml" Target="../customXml/item10.xml"/><Relationship Id="rId38" Type="http://schemas.openxmlformats.org/officeDocument/2006/relationships/customXml" Target="../customXml/item15.xml"/><Relationship Id="rId46" Type="http://schemas.openxmlformats.org/officeDocument/2006/relationships/customXml" Target="../customXml/item23.xml"/><Relationship Id="rId20" Type="http://schemas.openxmlformats.org/officeDocument/2006/relationships/sharedStrings" Target="sharedStrings.xml"/><Relationship Id="rId41" Type="http://schemas.openxmlformats.org/officeDocument/2006/relationships/customXml" Target="../customXml/item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19048</xdr:colOff>
      <xdr:row>0</xdr:row>
      <xdr:rowOff>9525</xdr:rowOff>
    </xdr:from>
    <xdr:to>
      <xdr:col>1</xdr:col>
      <xdr:colOff>3981449</xdr:colOff>
      <xdr:row>7</xdr:row>
      <xdr:rowOff>295276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Дата 1">
              <a:extLst>
                <a:ext uri="{FF2B5EF4-FFF2-40B4-BE49-F238E27FC236}">
                  <a16:creationId xmlns:a16="http://schemas.microsoft.com/office/drawing/2014/main" id="{C527F9AB-4CB9-82F0-0FCF-481E7BDC55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Дат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48" y="9525"/>
              <a:ext cx="4171951" cy="1552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4005263</xdr:colOff>
      <xdr:row>0</xdr:row>
      <xdr:rowOff>9526</xdr:rowOff>
    </xdr:from>
    <xdr:to>
      <xdr:col>16</xdr:col>
      <xdr:colOff>180975</xdr:colOff>
      <xdr:row>7</xdr:row>
      <xdr:rowOff>300039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Исполнитель">
              <a:extLst>
                <a:ext uri="{FF2B5EF4-FFF2-40B4-BE49-F238E27FC236}">
                  <a16:creationId xmlns:a16="http://schemas.microsoft.com/office/drawing/2014/main" id="{5C908993-E98C-A9DC-3FA5-88CC6963FA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Исполнитель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4813" y="9526"/>
              <a:ext cx="3857625" cy="1557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204786</xdr:colOff>
      <xdr:row>0</xdr:row>
      <xdr:rowOff>14289</xdr:rowOff>
    </xdr:from>
    <xdr:to>
      <xdr:col>22</xdr:col>
      <xdr:colOff>109537</xdr:colOff>
      <xdr:row>7</xdr:row>
      <xdr:rowOff>300039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Приоритет">
              <a:extLst>
                <a:ext uri="{FF2B5EF4-FFF2-40B4-BE49-F238E27FC236}">
                  <a16:creationId xmlns:a16="http://schemas.microsoft.com/office/drawing/2014/main" id="{D5687494-8F05-EF44-540C-D9343261FB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риоритет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49" y="14289"/>
              <a:ext cx="1362076" cy="1552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28574</xdr:rowOff>
    </xdr:from>
    <xdr:to>
      <xdr:col>1</xdr:col>
      <xdr:colOff>747711</xdr:colOff>
      <xdr:row>0</xdr:row>
      <xdr:rowOff>1590675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Приоритет 1">
              <a:extLst>
                <a:ext uri="{FF2B5EF4-FFF2-40B4-BE49-F238E27FC236}">
                  <a16:creationId xmlns:a16="http://schemas.microsoft.com/office/drawing/2014/main" id="{57A357E6-14DF-3059-A960-DE7DFBDFE1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риоритет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" y="28574"/>
              <a:ext cx="1862137" cy="1562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771524</xdr:colOff>
      <xdr:row>0</xdr:row>
      <xdr:rowOff>33336</xdr:rowOff>
    </xdr:from>
    <xdr:to>
      <xdr:col>5</xdr:col>
      <xdr:colOff>1166812</xdr:colOff>
      <xdr:row>0</xdr:row>
      <xdr:rowOff>1585913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Регион">
              <a:extLst>
                <a:ext uri="{FF2B5EF4-FFF2-40B4-BE49-F238E27FC236}">
                  <a16:creationId xmlns:a16="http://schemas.microsoft.com/office/drawing/2014/main" id="{7969E813-67B2-DCF4-064D-4B0550E92A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егио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9762" y="33336"/>
              <a:ext cx="4643438" cy="15525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4761</xdr:colOff>
      <xdr:row>0</xdr:row>
      <xdr:rowOff>38100</xdr:rowOff>
    </xdr:from>
    <xdr:to>
      <xdr:col>9</xdr:col>
      <xdr:colOff>623888</xdr:colOff>
      <xdr:row>0</xdr:row>
      <xdr:rowOff>1590676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Тип измений">
              <a:extLst>
                <a:ext uri="{FF2B5EF4-FFF2-40B4-BE49-F238E27FC236}">
                  <a16:creationId xmlns:a16="http://schemas.microsoft.com/office/drawing/2014/main" id="{7F4DEA5B-D3CF-0836-1ECB-BAF41C151C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ип измений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7486" y="38100"/>
              <a:ext cx="2562227" cy="15525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dmaster" refreshedDate="45537.516405555558" backgroundQuery="1" createdVersion="8" refreshedVersion="8" minRefreshableVersion="3" recordCount="0" supportSubquery="1" supportAdvancedDrill="1" xr:uid="{05862CCD-04C3-4F61-AA19-622AB1968726}">
  <cacheSource type="external" connectionId="1"/>
  <cacheFields count="7">
    <cacheField name="[Dates].[Дата].[Дата]" caption="Дата" numFmtId="0" level="1">
      <sharedItems containsSemiMixedTypes="0" containsNonDate="0" containsDate="1" containsString="0" minDate="2024-07-09T00:00:00" maxDate="2024-10-03T00:00:00" count="80"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 u="1"/>
        <d v="2024-10-02T00:00:00" u="1"/>
        <d v="2024-07-11T00:00:00" u="1"/>
        <d v="2024-07-12T00:00:00" u="1"/>
        <d v="2024-07-15T00:00:00" u="1"/>
        <d v="2024-07-16T00:00:00" u="1"/>
        <d v="2024-07-17T00:00:00" u="1"/>
        <d v="2024-07-18T00:00:00" u="1"/>
        <d v="2024-07-19T00:00:00" u="1"/>
        <d v="2024-07-26T00:00:00" u="1"/>
        <d v="2024-07-29T00:00:00" u="1"/>
        <d v="2024-07-30T00:00:00" u="1"/>
        <d v="2024-07-31T00:00:00" u="1"/>
        <d v="2024-07-22T00:00:00" u="1"/>
        <d v="2024-07-23T00:00:00" u="1"/>
        <d v="2024-07-24T00:00:00" u="1"/>
        <d v="2024-07-25T00:00:00" u="1"/>
        <d v="2024-07-09T00:00:00" u="1"/>
        <d v="2024-07-10T00:00:00" u="1"/>
      </sharedItems>
    </cacheField>
    <cacheField name="[Распределение].[Индекс].[Индекс]" caption="Индекс" numFmtId="0" hierarchy="17" level="1">
      <sharedItems containsString="0" containsBlank="1" containsNumber="1" containsInteger="1" minValue="3" maxValue="105" count="21">
        <m/>
        <n v="3"/>
        <n v="4"/>
        <n v="16"/>
        <n v="17"/>
        <n v="25"/>
        <n v="26"/>
        <n v="38"/>
        <n v="39"/>
        <n v="47"/>
        <n v="48"/>
        <n v="60"/>
        <n v="61"/>
        <n v="69"/>
        <n v="70"/>
        <n v="82"/>
        <n v="83"/>
        <n v="91"/>
        <n v="92"/>
        <n v="104"/>
        <n v="105"/>
      </sharedItems>
      <extLst>
        <ext xmlns:x15="http://schemas.microsoft.com/office/spreadsheetml/2010/11/main" uri="{4F2E5C28-24EA-4eb8-9CBF-B6C8F9C3D259}">
          <x15:cachedUniqueNames>
            <x15:cachedUniqueName index="1" name="[Распределение].[Индекс].&amp;[3]"/>
            <x15:cachedUniqueName index="2" name="[Распределение].[Индекс].&amp;[4]"/>
            <x15:cachedUniqueName index="3" name="[Распределение].[Индекс].&amp;[16]"/>
            <x15:cachedUniqueName index="4" name="[Распределение].[Индекс].&amp;[17]"/>
            <x15:cachedUniqueName index="5" name="[Распределение].[Индекс].&amp;[25]"/>
            <x15:cachedUniqueName index="6" name="[Распределение].[Индекс].&amp;[26]"/>
            <x15:cachedUniqueName index="7" name="[Распределение].[Индекс].&amp;[38]"/>
            <x15:cachedUniqueName index="8" name="[Распределение].[Индекс].&amp;[39]"/>
            <x15:cachedUniqueName index="9" name="[Распределение].[Индекс].&amp;[47]"/>
            <x15:cachedUniqueName index="10" name="[Распределение].[Индекс].&amp;[48]"/>
            <x15:cachedUniqueName index="11" name="[Распределение].[Индекс].&amp;[60]"/>
            <x15:cachedUniqueName index="12" name="[Распределение].[Индекс].&amp;[61]"/>
            <x15:cachedUniqueName index="13" name="[Распределение].[Индекс].&amp;[69]"/>
            <x15:cachedUniqueName index="14" name="[Распределение].[Индекс].&amp;[70]"/>
            <x15:cachedUniqueName index="15" name="[Распределение].[Индекс].&amp;[82]"/>
            <x15:cachedUniqueName index="16" name="[Распределение].[Индекс].&amp;[83]"/>
            <x15:cachedUniqueName index="17" name="[Распределение].[Индекс].&amp;[91]"/>
            <x15:cachedUniqueName index="18" name="[Распределение].[Индекс].&amp;[92]"/>
            <x15:cachedUniqueName index="19" name="[Распределение].[Индекс].&amp;[104]"/>
            <x15:cachedUniqueName index="20" name="[Распределение].[Индекс].&amp;[105]"/>
          </x15:cachedUniqueNames>
        </ext>
      </extLst>
    </cacheField>
    <cacheField name="[Statuses].[Выполнение].[Выполнение]" caption="Выполнение" numFmtId="0" hierarchy="6" level="1">
      <sharedItems containsString="0" containsBlank="1" containsNumber="1" minValue="-0.1" maxValue="1" count="8">
        <m/>
        <n v="1"/>
        <n v="-0.1"/>
        <n v="0.4"/>
        <n v="0.1"/>
        <n v="0"/>
        <n v="0.6"/>
        <n v="0.8"/>
      </sharedItems>
    </cacheField>
    <cacheField name="[Задачи].[Комментарий].[Комментарий]" caption="Комментарий" numFmtId="0" hierarchy="13" level="1">
      <sharedItems containsBlank="1" count="17">
        <m/>
        <s v="Обновление базы данных до последней версии"/>
        <s v="Запрос данных о пользователях из базы данных"/>
        <s v="Корректировка расписания задач на сервере"/>
        <s v="Обновление ядра операционной системы"/>
        <s v="Настройка параметров виртуальной памяти"/>
        <s v="Корректировка конфигурации системы"/>
        <s v="Запрос логов для анализа ошибок"/>
        <s v="Решение проблем с производительностью операционной системы"/>
        <s v="Внесение изменений в код для исправления ошибок"/>
        <s v="Запуск процесса миграции данных"/>
        <s v="Запрос информации о состоянии сервера"/>
        <s v="Запуск резервного копирования"/>
        <s v="Установка обновлений операционной системы"/>
        <s v="Запрос метрик производительности системы"/>
        <s v="Запрос данных по транзакциям за последний месяц"/>
        <s v="Мониторинг использования ресурсов операционной системы"/>
      </sharedItems>
    </cacheField>
    <cacheField name="[Задачи].[Исполнитель].[Исполнитель]" caption="Исполнитель" numFmtId="0" hierarchy="15" level="1">
      <sharedItems containsSemiMixedTypes="0" containsNonDate="0" containsString="0"/>
    </cacheField>
    <cacheField name="[Measures].[Сумма по столбцу Выполнение]" caption="Сумма по столбцу Выполнение" numFmtId="0" hierarchy="35" level="32767"/>
    <cacheField name="[Задачи].[Приоритет].[Приоритет]" caption="Приоритет" numFmtId="0" hierarchy="10" level="1">
      <sharedItems containsSemiMixedTypes="0" containsNonDate="0" containsString="0"/>
    </cacheField>
  </cacheFields>
  <cacheHierarchies count="36">
    <cacheHierarchy uniqueName="[Dates].[Дата]" caption="Дата" attribute="1" time="1" keyAttribute="1" defaultMemberUniqueName="[Dates].[Дата].[All]" allUniqueName="[Dates].[Дата].[All]" dimensionUniqueName="[Dates]" displayFolder="" count="2" memberValueDatatype="7" unbalanced="0">
      <fieldsUsage count="2">
        <fieldUsage x="-1"/>
        <fieldUsage x="0"/>
      </fieldsUsage>
    </cacheHierarchy>
    <cacheHierarchy uniqueName="[Dates].[ДеньНедели]" caption="ДеньНедели" attribute="1" time="1" defaultMemberUniqueName="[Dates].[ДеньНедели].[All]" allUniqueName="[Dates].[ДеньНедели].[All]" dimensionUniqueName="[Dates]" displayFolder="" count="0" memberValueDatatype="20" unbalanced="0"/>
    <cacheHierarchy uniqueName="[Dates].[Рабочий]" caption="Рабочий" attribute="1" time="1" defaultMemberUniqueName="[Dates].[Рабочий].[All]" allUniqueName="[Dates].[Рабочий].[All]" dimensionUniqueName="[Dates]" displayFolder="" count="0" memberValueDatatype="11" unbalanced="0"/>
    <cacheHierarchy uniqueName="[Dates].[Год]" caption="Год" attribute="1" time="1" defaultMemberUniqueName="[Dates].[Год].[All]" allUniqueName="[Dates].[Год].[All]" dimensionUniqueName="[Dates]" displayFolder="" count="0" memberValueDatatype="20" unbalanced="0"/>
    <cacheHierarchy uniqueName="[Dates].[Месяц]" caption="Месяц" attribute="1" time="1" defaultMemberUniqueName="[Dates].[Месяц].[All]" allUniqueName="[Dates].[Месяц].[All]" dimensionUniqueName="[Dates]" displayFolder="" count="0" memberValueDatatype="20" unbalanced="0"/>
    <cacheHierarchy uniqueName="[Statuses].[Статус]" caption="Статус" attribute="1" defaultMemberUniqueName="[Statuses].[Статус].[All]" allUniqueName="[Statuses].[Статус].[All]" dimensionUniqueName="[Statuses]" displayFolder="" count="0" memberValueDatatype="130" unbalanced="0"/>
    <cacheHierarchy uniqueName="[Statuses].[Выполнение]" caption="Выполнение" attribute="1" defaultMemberUniqueName="[Statuses].[Выполнение].[All]" allUniqueName="[Statuses].[Выполнение].[All]" dimensionUniqueName="[Statuses]" displayFolder="" count="2" memberValueDatatype="5" unbalanced="0">
      <fieldsUsage count="2">
        <fieldUsage x="-1"/>
        <fieldUsage x="2"/>
      </fieldsUsage>
    </cacheHierarchy>
    <cacheHierarchy uniqueName="[Задачи].[Индекс]" caption="Индекс" attribute="1" defaultMemberUniqueName="[Задачи].[Индекс].[All]" allUniqueName="[Задачи].[Индекс].[All]" dimensionUniqueName="[Задачи]" displayFolder="" count="0" memberValueDatatype="20" unbalanced="0"/>
    <cacheHierarchy uniqueName="[Задачи].[Дата начала]" caption="Дата начала" attribute="1" time="1" defaultMemberUniqueName="[Задачи].[Дата начала].[All]" allUniqueName="[Задачи].[Дата начала].[All]" dimensionUniqueName="[Задачи]" displayFolder="" count="0" memberValueDatatype="7" unbalanced="0"/>
    <cacheHierarchy uniqueName="[Задачи].[Дата ввода]" caption="Дата ввода" attribute="1" time="1" defaultMemberUniqueName="[Задачи].[Дата ввода].[All]" allUniqueName="[Задачи].[Дата ввода].[All]" dimensionUniqueName="[Задачи]" displayFolder="" count="0" memberValueDatatype="7" unbalanced="0"/>
    <cacheHierarchy uniqueName="[Задачи].[Приоритет]" caption="Приоритет" attribute="1" defaultMemberUniqueName="[Задачи].[Приоритет].[All]" allUniqueName="[Задачи].[Приоритет].[All]" dimensionUniqueName="[Задачи]" displayFolder="" count="2" memberValueDatatype="20" unbalanced="0">
      <fieldsUsage count="2">
        <fieldUsage x="-1"/>
        <fieldUsage x="6"/>
      </fieldsUsage>
    </cacheHierarchy>
    <cacheHierarchy uniqueName="[Задачи].[Тип измений]" caption="Тип измений" attribute="1" defaultMemberUniqueName="[Задачи].[Тип измений].[All]" allUniqueName="[Задачи].[Тип измений].[All]" dimensionUniqueName="[Задачи]" displayFolder="" count="0" memberValueDatatype="130" unbalanced="0"/>
    <cacheHierarchy uniqueName="[Задачи].[Регион]" caption="Регион" attribute="1" defaultMemberUniqueName="[Задачи].[Регион].[All]" allUniqueName="[Задачи].[Регион].[All]" dimensionUniqueName="[Задачи]" displayFolder="" count="0" memberValueDatatype="130" unbalanced="0"/>
    <cacheHierarchy uniqueName="[Задачи].[Комментарий]" caption="Комментарий" attribute="1" defaultMemberUniqueName="[Задачи].[Комментарий].[All]" allUniqueName="[Задачи].[Комментарий].[All]" dimensionUniqueName="[Задачи]" displayFolder="" count="2" memberValueDatatype="130" unbalanced="0">
      <fieldsUsage count="2">
        <fieldUsage x="-1"/>
        <fieldUsage x="3"/>
      </fieldsUsage>
    </cacheHierarchy>
    <cacheHierarchy uniqueName="[Задачи].[Заказчик]" caption="Заказчик" attribute="1" defaultMemberUniqueName="[Задачи].[Заказчик].[All]" allUniqueName="[Задачи].[Заказчик].[All]" dimensionUniqueName="[Задачи]" displayFolder="" count="0" memberValueDatatype="130" unbalanced="0"/>
    <cacheHierarchy uniqueName="[Задачи].[Исполнитель]" caption="Исполнитель" attribute="1" defaultMemberUniqueName="[Задачи].[Исполнитель].[All]" allUniqueName="[Задачи].[Исполнитель].[All]" dimensionUniqueName="[Задачи]" displayFolder="" count="2" memberValueDatatype="130" unbalanced="0">
      <fieldsUsage count="2">
        <fieldUsage x="-1"/>
        <fieldUsage x="4"/>
      </fieldsUsage>
    </cacheHierarchy>
    <cacheHierarchy uniqueName="[Задачи].[Статус]" caption="Статус" attribute="1" defaultMemberUniqueName="[Задачи].[Статус].[All]" allUniqueName="[Задачи].[Статус].[All]" dimensionUniqueName="[Задачи]" displayFolder="" count="0" memberValueDatatype="130" unbalanced="0"/>
    <cacheHierarchy uniqueName="[Распределение].[Индекс]" caption="Индекс" attribute="1" defaultMemberUniqueName="[Распределение].[Индекс].[All]" allUniqueName="[Распределение].[Индекс].[All]" dimensionUniqueName="[Распределение]" displayFolder="" count="2" memberValueDatatype="20" unbalanced="0">
      <fieldsUsage count="2">
        <fieldUsage x="-1"/>
        <fieldUsage x="1"/>
      </fieldsUsage>
    </cacheHierarchy>
    <cacheHierarchy uniqueName="[Распределение].[Дата]" caption="Дата" attribute="1" time="1" defaultMemberUniqueName="[Распределение].[Дата].[All]" allUniqueName="[Распределение].[Дата].[All]" dimensionUniqueName="[Распределение]" displayFolder="" count="0" memberValueDatatype="7" unbalanced="0"/>
    <cacheHierarchy uniqueName="[Распределение].[Выполнение_день]" caption="Выполнение_день" attribute="1" defaultMemberUniqueName="[Распределение].[Выполнение_день].[All]" allUniqueName="[Распределение].[Выполнение_день].[All]" dimensionUniqueName="[Распределение]" displayFolder="" count="0" memberValueDatatype="5" unbalanced="0"/>
    <cacheHierarchy uniqueName="[Распределение].[Выполнение_статус]" caption="Выполнение_статус" attribute="1" defaultMemberUniqueName="[Распределение].[Выполнение_статус].[All]" allUniqueName="[Распределение].[Выполнение_статус].[All]" dimensionUniqueName="[Распределение]" displayFolder="" count="0" memberValueDatatype="5" unbalanced="0"/>
    <cacheHierarchy uniqueName="[Распределение].[Выполнение]" caption="Выполнение" attribute="1" defaultMemberUniqueName="[Распределение].[Выполнение].[All]" allUniqueName="[Распределение].[Выполнение].[All]" dimensionUniqueName="[Распределение]" displayFolder="" count="0" memberValueDatatype="5" unbalanced="0"/>
    <cacheHierarchy uniqueName="[Measures].[Задач завершено]" caption="Задач завершено" measure="1" displayFolder="" measureGroup="Распределение" count="0"/>
    <cacheHierarchy uniqueName="[Measures].[Задач всего]" caption="Задач всего" measure="1" displayFolder="" measureGroup="Распределение" count="0"/>
    <cacheHierarchy uniqueName="[Measures].[Задач завершено %]" caption="Задач завершено %" measure="1" displayFolder="" measureGroup="Распределение" count="0"/>
    <cacheHierarchy uniqueName="[Measures].[Просрочка дней]" caption="Просрочка дней" measure="1" displayFolder="" measureGroup="Распределение" count="0"/>
    <cacheHierarchy uniqueName="[Measures].[Опережение дней]" caption="Опережение дней" measure="1" displayFolder="" measureGroup="Распределение" count="0"/>
    <cacheHierarchy uniqueName="[Measures].[Задач_всего]" caption="Задач_всего" measure="1" displayFolder="" measureGroup="Задачи" count="0"/>
    <cacheHierarchy uniqueName="[Measures].[Задач_выполнено]" caption="Задач_выполнено" measure="1" displayFolder="" measureGroup="Задачи" count="0"/>
    <cacheHierarchy uniqueName="[Measures].[Задач_выполнено%]" caption="Задач_выполнено%" measure="1" displayFolder="" measureGroup="Задачи" count="0"/>
    <cacheHierarchy uniqueName="[Measures].[__XL_Count Dates]" caption="__XL_Count Dates" measure="1" displayFolder="" measureGroup="Dates" count="0" hidden="1"/>
    <cacheHierarchy uniqueName="[Measures].[__XL_Count Распределение]" caption="__XL_Count Распределение" measure="1" displayFolder="" measureGroup="Распределение" count="0" hidden="1"/>
    <cacheHierarchy uniqueName="[Measures].[__XL_Count Statuses]" caption="__XL_Count Statuses" measure="1" displayFolder="" measureGroup="Statuses" count="0" hidden="1"/>
    <cacheHierarchy uniqueName="[Measures].[__XL_Count Задачи]" caption="__XL_Count Задачи" measure="1" displayFolder="" measureGroup="Задачи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Выполнение]" caption="Сумма по столбцу Выполнение" measure="1" displayFolder="" measureGroup="Распределение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5">
    <dimension name="Dates" uniqueName="[Dates]" caption="Dates"/>
    <dimension measure="1" name="Measures" uniqueName="[Measures]" caption="Measures"/>
    <dimension name="Statuses" uniqueName="[Statuses]" caption="Statuses"/>
    <dimension name="Задачи" uniqueName="[Задачи]" caption="Задачи"/>
    <dimension name="Распределение" uniqueName="[Распределение]" caption="Распределение"/>
  </dimensions>
  <measureGroups count="4">
    <measureGroup name="Dates" caption="Dates"/>
    <measureGroup name="Statuses" caption="Statuses"/>
    <measureGroup name="Задачи" caption="Задачи"/>
    <measureGroup name="Распределение" caption="Распределение"/>
  </measureGroups>
  <maps count="8">
    <map measureGroup="0" dimension="0"/>
    <map measureGroup="1" dimension="2"/>
    <map measureGroup="2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dmaster" refreshedDate="45537.51640925926" createdVersion="5" refreshedVersion="8" minRefreshableVersion="3" recordCount="0" supportSubquery="1" supportAdvancedDrill="1" xr:uid="{27F2E87D-33C3-4608-BBF3-52B22C10B5AB}">
  <cacheSource type="external" connectionId="1"/>
  <cacheFields count="9">
    <cacheField name="[Задачи].[Исполнитель].[Исполнитель]" caption="Исполнитель" numFmtId="0" hierarchy="15" level="1">
      <sharedItems count="8">
        <s v="Демина"/>
        <s v="Дмитриева"/>
        <s v="Иванова"/>
        <s v="Константинова"/>
        <s v="Котяева"/>
        <s v="Петрова"/>
        <s v="Сергеева"/>
        <s v="Сидорова"/>
      </sharedItems>
    </cacheField>
    <cacheField name="[Measures].[Задач_всего]" caption="Задач_всего" numFmtId="0" hierarchy="27" level="32767"/>
    <cacheField name="[Measures].[Задач_выполнено]" caption="Задач_выполнено" numFmtId="0" hierarchy="28" level="32767"/>
    <cacheField name="[Measures].[Задач_выполнено%]" caption="Задач_выполнено%" numFmtId="0" hierarchy="29" level="32767"/>
    <cacheField name="[Measures].[Просрочка дней]" caption="Просрочка дней" numFmtId="0" hierarchy="25" level="32767"/>
    <cacheField name="[Measures].[Опережение дней]" caption="Опережение дней" numFmtId="0" hierarchy="26" level="32767"/>
    <cacheField name="[Задачи].[Приоритет].[Приоритет]" caption="Приоритет" numFmtId="0" hierarchy="10" level="1">
      <sharedItems containsSemiMixedTypes="0" containsNonDate="0" containsString="0"/>
    </cacheField>
    <cacheField name="[Задачи].[Регион].[Регион]" caption="Регион" numFmtId="0" hierarchy="12" level="1">
      <sharedItems containsSemiMixedTypes="0" containsNonDate="0" containsString="0"/>
    </cacheField>
    <cacheField name="[Задачи].[Тип измений].[Тип измений]" caption="Тип измений" numFmtId="0" hierarchy="11" level="1">
      <sharedItems containsSemiMixedTypes="0" containsNonDate="0" containsString="0"/>
    </cacheField>
  </cacheFields>
  <cacheHierarchies count="36">
    <cacheHierarchy uniqueName="[Dates].[Дата]" caption="Дата" attribute="1" time="1" keyAttribute="1" defaultMemberUniqueName="[Dates].[Дата].[All]" allUniqueName="[Dates].[Дата].[All]" dimensionUniqueName="[Dates]" displayFolder="" count="0" memberValueDatatype="7" unbalanced="0"/>
    <cacheHierarchy uniqueName="[Dates].[ДеньНедели]" caption="ДеньНедели" attribute="1" time="1" defaultMemberUniqueName="[Dates].[ДеньНедели].[All]" allUniqueName="[Dates].[ДеньНедели].[All]" dimensionUniqueName="[Dates]" displayFolder="" count="0" memberValueDatatype="20" unbalanced="0"/>
    <cacheHierarchy uniqueName="[Dates].[Рабочий]" caption="Рабочий" attribute="1" time="1" defaultMemberUniqueName="[Dates].[Рабочий].[All]" allUniqueName="[Dates].[Рабочий].[All]" dimensionUniqueName="[Dates]" displayFolder="" count="0" memberValueDatatype="11" unbalanced="0"/>
    <cacheHierarchy uniqueName="[Dates].[Год]" caption="Год" attribute="1" time="1" defaultMemberUniqueName="[Dates].[Год].[All]" allUniqueName="[Dates].[Год].[All]" dimensionUniqueName="[Dates]" displayFolder="" count="0" memberValueDatatype="20" unbalanced="0"/>
    <cacheHierarchy uniqueName="[Dates].[Месяц]" caption="Месяц" attribute="1" time="1" defaultMemberUniqueName="[Dates].[Месяц].[All]" allUniqueName="[Dates].[Месяц].[All]" dimensionUniqueName="[Dates]" displayFolder="" count="0" memberValueDatatype="20" unbalanced="0"/>
    <cacheHierarchy uniqueName="[Statuses].[Статус]" caption="Статус" attribute="1" defaultMemberUniqueName="[Statuses].[Статус].[All]" allUniqueName="[Statuses].[Статус].[All]" dimensionUniqueName="[Statuses]" displayFolder="" count="0" memberValueDatatype="130" unbalanced="0"/>
    <cacheHierarchy uniqueName="[Statuses].[Выполнение]" caption="Выполнение" attribute="1" defaultMemberUniqueName="[Statuses].[Выполнение].[All]" allUniqueName="[Statuses].[Выполнение].[All]" dimensionUniqueName="[Statuses]" displayFolder="" count="0" memberValueDatatype="5" unbalanced="0"/>
    <cacheHierarchy uniqueName="[Задачи].[Индекс]" caption="Индекс" attribute="1" defaultMemberUniqueName="[Задачи].[Индекс].[All]" allUniqueName="[Задачи].[Индекс].[All]" dimensionUniqueName="[Задачи]" displayFolder="" count="0" memberValueDatatype="20" unbalanced="0"/>
    <cacheHierarchy uniqueName="[Задачи].[Дата начала]" caption="Дата начала" attribute="1" time="1" defaultMemberUniqueName="[Задачи].[Дата начала].[All]" allUniqueName="[Задачи].[Дата начала].[All]" dimensionUniqueName="[Задачи]" displayFolder="" count="0" memberValueDatatype="7" unbalanced="0"/>
    <cacheHierarchy uniqueName="[Задачи].[Дата ввода]" caption="Дата ввода" attribute="1" time="1" defaultMemberUniqueName="[Задачи].[Дата ввода].[All]" allUniqueName="[Задачи].[Дата ввода].[All]" dimensionUniqueName="[Задачи]" displayFolder="" count="0" memberValueDatatype="7" unbalanced="0"/>
    <cacheHierarchy uniqueName="[Задачи].[Приоритет]" caption="Приоритет" attribute="1" defaultMemberUniqueName="[Задачи].[Приоритет].[All]" allUniqueName="[Задачи].[Приоритет].[All]" dimensionUniqueName="[Задачи]" displayFolder="" count="2" memberValueDatatype="20" unbalanced="0">
      <fieldsUsage count="2">
        <fieldUsage x="-1"/>
        <fieldUsage x="6"/>
      </fieldsUsage>
    </cacheHierarchy>
    <cacheHierarchy uniqueName="[Задачи].[Тип измений]" caption="Тип измений" attribute="1" defaultMemberUniqueName="[Задачи].[Тип измений].[All]" allUniqueName="[Задачи].[Тип измений].[All]" dimensionUniqueName="[Задачи]" displayFolder="" count="2" memberValueDatatype="130" unbalanced="0">
      <fieldsUsage count="2">
        <fieldUsage x="-1"/>
        <fieldUsage x="8"/>
      </fieldsUsage>
    </cacheHierarchy>
    <cacheHierarchy uniqueName="[Задачи].[Регион]" caption="Регион" attribute="1" defaultMemberUniqueName="[Задачи].[Регион].[All]" allUniqueName="[Задачи].[Регион].[All]" dimensionUniqueName="[Задачи]" displayFolder="" count="2" memberValueDatatype="130" unbalanced="0">
      <fieldsUsage count="2">
        <fieldUsage x="-1"/>
        <fieldUsage x="7"/>
      </fieldsUsage>
    </cacheHierarchy>
    <cacheHierarchy uniqueName="[Задачи].[Комментарий]" caption="Комментарий" attribute="1" defaultMemberUniqueName="[Задачи].[Комментарий].[All]" allUniqueName="[Задачи].[Комментарий].[All]" dimensionUniqueName="[Задачи]" displayFolder="" count="0" memberValueDatatype="130" unbalanced="0"/>
    <cacheHierarchy uniqueName="[Задачи].[Заказчик]" caption="Заказчик" attribute="1" defaultMemberUniqueName="[Задачи].[Заказчик].[All]" allUniqueName="[Задачи].[Заказчик].[All]" dimensionUniqueName="[Задачи]" displayFolder="" count="0" memberValueDatatype="130" unbalanced="0"/>
    <cacheHierarchy uniqueName="[Задачи].[Исполнитель]" caption="Исполнитель" attribute="1" defaultMemberUniqueName="[Задачи].[Исполнитель].[All]" allUniqueName="[Задачи].[Исполнитель].[All]" dimensionUniqueName="[Задачи]" displayFolder="" count="2" memberValueDatatype="130" unbalanced="0">
      <fieldsUsage count="2">
        <fieldUsage x="-1"/>
        <fieldUsage x="0"/>
      </fieldsUsage>
    </cacheHierarchy>
    <cacheHierarchy uniqueName="[Задачи].[Статус]" caption="Статус" attribute="1" defaultMemberUniqueName="[Задачи].[Статус].[All]" allUniqueName="[Задачи].[Статус].[All]" dimensionUniqueName="[Задачи]" displayFolder="" count="0" memberValueDatatype="130" unbalanced="0"/>
    <cacheHierarchy uniqueName="[Распределение].[Индекс]" caption="Индекс" attribute="1" defaultMemberUniqueName="[Распределение].[Индекс].[All]" allUniqueName="[Распределение].[Индекс].[All]" dimensionUniqueName="[Распределение]" displayFolder="" count="0" memberValueDatatype="20" unbalanced="0"/>
    <cacheHierarchy uniqueName="[Распределение].[Дата]" caption="Дата" attribute="1" time="1" defaultMemberUniqueName="[Распределение].[Дата].[All]" allUniqueName="[Распределение].[Дата].[All]" dimensionUniqueName="[Распределение]" displayFolder="" count="0" memberValueDatatype="7" unbalanced="0"/>
    <cacheHierarchy uniqueName="[Распределение].[Выполнение_день]" caption="Выполнение_день" attribute="1" defaultMemberUniqueName="[Распределение].[Выполнение_день].[All]" allUniqueName="[Распределение].[Выполнение_день].[All]" dimensionUniqueName="[Распределение]" displayFolder="" count="0" memberValueDatatype="5" unbalanced="0"/>
    <cacheHierarchy uniqueName="[Распределение].[Выполнение_статус]" caption="Выполнение_статус" attribute="1" defaultMemberUniqueName="[Распределение].[Выполнение_статус].[All]" allUniqueName="[Распределение].[Выполнение_статус].[All]" dimensionUniqueName="[Распределение]" displayFolder="" count="0" memberValueDatatype="5" unbalanced="0"/>
    <cacheHierarchy uniqueName="[Распределение].[Выполнение]" caption="Выполнение" attribute="1" defaultMemberUniqueName="[Распределение].[Выполнение].[All]" allUniqueName="[Распределение].[Выполнение].[All]" dimensionUniqueName="[Распределение]" displayFolder="" count="0" memberValueDatatype="5" unbalanced="0"/>
    <cacheHierarchy uniqueName="[Measures].[Задач завершено]" caption="Задач завершено" measure="1" displayFolder="" measureGroup="Распределение" count="0"/>
    <cacheHierarchy uniqueName="[Measures].[Задач всего]" caption="Задач всего" measure="1" displayFolder="" measureGroup="Распределение" count="0"/>
    <cacheHierarchy uniqueName="[Measures].[Задач завершено %]" caption="Задач завершено %" measure="1" displayFolder="" measureGroup="Распределение" count="0"/>
    <cacheHierarchy uniqueName="[Measures].[Просрочка дней]" caption="Просрочка дней" measure="1" displayFolder="" measureGroup="Распределение" count="0" oneField="1">
      <fieldsUsage count="1">
        <fieldUsage x="4"/>
      </fieldsUsage>
    </cacheHierarchy>
    <cacheHierarchy uniqueName="[Measures].[Опережение дней]" caption="Опережение дней" measure="1" displayFolder="" measureGroup="Распределение" count="0" oneField="1">
      <fieldsUsage count="1">
        <fieldUsage x="5"/>
      </fieldsUsage>
    </cacheHierarchy>
    <cacheHierarchy uniqueName="[Measures].[Задач_всего]" caption="Задач_всего" measure="1" displayFolder="" measureGroup="Задачи" count="0" oneField="1">
      <fieldsUsage count="1">
        <fieldUsage x="1"/>
      </fieldsUsage>
    </cacheHierarchy>
    <cacheHierarchy uniqueName="[Measures].[Задач_выполнено]" caption="Задач_выполнено" measure="1" displayFolder="" measureGroup="Задачи" count="0" oneField="1">
      <fieldsUsage count="1">
        <fieldUsage x="2"/>
      </fieldsUsage>
    </cacheHierarchy>
    <cacheHierarchy uniqueName="[Measures].[Задач_выполнено%]" caption="Задач_выполнено%" measure="1" displayFolder="" measureGroup="Задачи" count="0" oneField="1">
      <fieldsUsage count="1">
        <fieldUsage x="3"/>
      </fieldsUsage>
    </cacheHierarchy>
    <cacheHierarchy uniqueName="[Measures].[__XL_Count Dates]" caption="__XL_Count Dates" measure="1" displayFolder="" measureGroup="Dates" count="0" hidden="1"/>
    <cacheHierarchy uniqueName="[Measures].[__XL_Count Распределение]" caption="__XL_Count Распределение" measure="1" displayFolder="" measureGroup="Распределение" count="0" hidden="1"/>
    <cacheHierarchy uniqueName="[Measures].[__XL_Count Statuses]" caption="__XL_Count Statuses" measure="1" displayFolder="" measureGroup="Statuses" count="0" hidden="1"/>
    <cacheHierarchy uniqueName="[Measures].[__XL_Count Задачи]" caption="__XL_Count Задачи" measure="1" displayFolder="" measureGroup="Задачи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Выполнение]" caption="Сумма по столбцу Выполнение" measure="1" displayFolder="" measureGroup="Распределение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dimensions count="5">
    <dimension name="Dates" uniqueName="[Dates]" caption="Dates"/>
    <dimension measure="1" name="Measures" uniqueName="[Measures]" caption="Measures"/>
    <dimension name="Statuses" uniqueName="[Statuses]" caption="Statuses"/>
    <dimension name="Задачи" uniqueName="[Задачи]" caption="Задачи"/>
    <dimension name="Распределение" uniqueName="[Распределение]" caption="Распределение"/>
  </dimensions>
  <measureGroups count="4">
    <measureGroup name="Dates" caption="Dates"/>
    <measureGroup name="Statuses" caption="Statuses"/>
    <measureGroup name="Задачи" caption="Задачи"/>
    <measureGroup name="Распределение" caption="Распределение"/>
  </measureGroups>
  <maps count="8">
    <map measureGroup="0" dimension="0"/>
    <map measureGroup="1" dimension="2"/>
    <map measureGroup="2" dimension="2"/>
    <map measureGroup="2" dimension="3"/>
    <map measureGroup="3" dimension="0"/>
    <map measureGroup="3" dimension="2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dmaster" refreshedDate="45537.51640266204" createdVersion="3" refreshedVersion="8" minRefreshableVersion="3" recordCount="0" supportSubquery="1" supportAdvancedDrill="1" xr:uid="{4B40AEDA-3EC7-4D9C-8AEE-9F7B19015D3E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6">
    <cacheHierarchy uniqueName="[Dates].[Дата]" caption="Дата" attribute="1" time="1" keyAttribute="1" defaultMemberUniqueName="[Dates].[Дата].[All]" allUniqueName="[Dates].[Дата].[All]" dimensionUniqueName="[Dates]" displayFolder="" count="0" memberValueDatatype="7" unbalanced="0"/>
    <cacheHierarchy uniqueName="[Dates].[ДеньНедели]" caption="ДеньНедели" attribute="1" time="1" defaultMemberUniqueName="[Dates].[ДеньНедели].[All]" allUniqueName="[Dates].[ДеньНедели].[All]" dimensionUniqueName="[Dates]" displayFolder="" count="0" memberValueDatatype="20" unbalanced="0"/>
    <cacheHierarchy uniqueName="[Dates].[Рабочий]" caption="Рабочий" attribute="1" time="1" defaultMemberUniqueName="[Dates].[Рабочий].[All]" allUniqueName="[Dates].[Рабочий].[All]" dimensionUniqueName="[Dates]" displayFolder="" count="0" memberValueDatatype="11" unbalanced="0"/>
    <cacheHierarchy uniqueName="[Dates].[Год]" caption="Год" attribute="1" time="1" defaultMemberUniqueName="[Dates].[Год].[All]" allUniqueName="[Dates].[Год].[All]" dimensionUniqueName="[Dates]" displayFolder="" count="0" memberValueDatatype="20" unbalanced="0"/>
    <cacheHierarchy uniqueName="[Dates].[Месяц]" caption="Месяц" attribute="1" time="1" defaultMemberUniqueName="[Dates].[Месяц].[All]" allUniqueName="[Dates].[Месяц].[All]" dimensionUniqueName="[Dates]" displayFolder="" count="0" memberValueDatatype="20" unbalanced="0"/>
    <cacheHierarchy uniqueName="[Statuses].[Статус]" caption="Статус" attribute="1" defaultMemberUniqueName="[Statuses].[Статус].[All]" allUniqueName="[Statuses].[Статус].[All]" dimensionUniqueName="[Statuses]" displayFolder="" count="0" memberValueDatatype="130" unbalanced="0"/>
    <cacheHierarchy uniqueName="[Statuses].[Выполнение]" caption="Выполнение" attribute="1" defaultMemberUniqueName="[Statuses].[Выполнение].[All]" allUniqueName="[Statuses].[Выполнение].[All]" dimensionUniqueName="[Statuses]" displayFolder="" count="0" memberValueDatatype="5" unbalanced="0"/>
    <cacheHierarchy uniqueName="[Задачи].[Индекс]" caption="Индекс" attribute="1" defaultMemberUniqueName="[Задачи].[Индекс].[All]" allUniqueName="[Задачи].[Индекс].[All]" dimensionUniqueName="[Задачи]" displayFolder="" count="0" memberValueDatatype="20" unbalanced="0"/>
    <cacheHierarchy uniqueName="[Задачи].[Дата начала]" caption="Дата начала" attribute="1" time="1" defaultMemberUniqueName="[Задачи].[Дата начала].[All]" allUniqueName="[Задачи].[Дата начала].[All]" dimensionUniqueName="[Задачи]" displayFolder="" count="0" memberValueDatatype="7" unbalanced="0"/>
    <cacheHierarchy uniqueName="[Задачи].[Дата ввода]" caption="Дата ввода" attribute="1" time="1" defaultMemberUniqueName="[Задачи].[Дата ввода].[All]" allUniqueName="[Задачи].[Дата ввода].[All]" dimensionUniqueName="[Задачи]" displayFolder="" count="0" memberValueDatatype="7" unbalanced="0"/>
    <cacheHierarchy uniqueName="[Задачи].[Приоритет]" caption="Приоритет" attribute="1" defaultMemberUniqueName="[Задачи].[Приоритет].[All]" allUniqueName="[Задачи].[Приоритет].[All]" dimensionUniqueName="[Задачи]" displayFolder="" count="2" memberValueDatatype="20" unbalanced="0"/>
    <cacheHierarchy uniqueName="[Задачи].[Тип измений]" caption="Тип измений" attribute="1" defaultMemberUniqueName="[Задачи].[Тип измений].[All]" allUniqueName="[Задачи].[Тип измений].[All]" dimensionUniqueName="[Задачи]" displayFolder="" count="0" memberValueDatatype="130" unbalanced="0"/>
    <cacheHierarchy uniqueName="[Задачи].[Регион]" caption="Регион" attribute="1" defaultMemberUniqueName="[Задачи].[Регион].[All]" allUniqueName="[Задачи].[Регион].[All]" dimensionUniqueName="[Задачи]" displayFolder="" count="0" memberValueDatatype="130" unbalanced="0"/>
    <cacheHierarchy uniqueName="[Задачи].[Комментарий]" caption="Комментарий" attribute="1" defaultMemberUniqueName="[Задачи].[Комментарий].[All]" allUniqueName="[Задачи].[Комментарий].[All]" dimensionUniqueName="[Задачи]" displayFolder="" count="0" memberValueDatatype="130" unbalanced="0"/>
    <cacheHierarchy uniqueName="[Задачи].[Заказчик]" caption="Заказчик" attribute="1" defaultMemberUniqueName="[Задачи].[Заказчик].[All]" allUniqueName="[Задачи].[Заказчик].[All]" dimensionUniqueName="[Задачи]" displayFolder="" count="0" memberValueDatatype="130" unbalanced="0"/>
    <cacheHierarchy uniqueName="[Задачи].[Исполнитель]" caption="Исполнитель" attribute="1" defaultMemberUniqueName="[Задачи].[Исполнитель].[All]" allUniqueName="[Задачи].[Исполнитель].[All]" dimensionUniqueName="[Задачи]" displayFolder="" count="2" memberValueDatatype="130" unbalanced="0"/>
    <cacheHierarchy uniqueName="[Задачи].[Статус]" caption="Статус" attribute="1" defaultMemberUniqueName="[Задачи].[Статус].[All]" allUniqueName="[Задачи].[Статус].[All]" dimensionUniqueName="[Задачи]" displayFolder="" count="0" memberValueDatatype="130" unbalanced="0"/>
    <cacheHierarchy uniqueName="[Распределение].[Индекс]" caption="Индекс" attribute="1" defaultMemberUniqueName="[Распределение].[Индекс].[All]" allUniqueName="[Распределение].[Индекс].[All]" dimensionUniqueName="[Распределение]" displayFolder="" count="0" memberValueDatatype="20" unbalanced="0"/>
    <cacheHierarchy uniqueName="[Распределение].[Дата]" caption="Дата" attribute="1" time="1" defaultMemberUniqueName="[Распределение].[Дата].[All]" allUniqueName="[Распределение].[Дата].[All]" dimensionUniqueName="[Распределение]" displayFolder="" count="0" memberValueDatatype="7" unbalanced="0"/>
    <cacheHierarchy uniqueName="[Распределение].[Выполнение_день]" caption="Выполнение_день" attribute="1" defaultMemberUniqueName="[Распределение].[Выполнение_день].[All]" allUniqueName="[Распределение].[Выполнение_день].[All]" dimensionUniqueName="[Распределение]" displayFolder="" count="0" memberValueDatatype="5" unbalanced="0"/>
    <cacheHierarchy uniqueName="[Распределение].[Выполнение_статус]" caption="Выполнение_статус" attribute="1" defaultMemberUniqueName="[Распределение].[Выполнение_статус].[All]" allUniqueName="[Распределение].[Выполнение_статус].[All]" dimensionUniqueName="[Распределение]" displayFolder="" count="0" memberValueDatatype="5" unbalanced="0"/>
    <cacheHierarchy uniqueName="[Распределение].[Выполнение]" caption="Выполнение" attribute="1" defaultMemberUniqueName="[Распределение].[Выполнение].[All]" allUniqueName="[Распределение].[Выполнение].[All]" dimensionUniqueName="[Распределение]" displayFolder="" count="0" memberValueDatatype="5" unbalanced="0"/>
    <cacheHierarchy uniqueName="[Measures].[Задач завершено]" caption="Задач завершено" measure="1" displayFolder="" measureGroup="Распределение" count="0"/>
    <cacheHierarchy uniqueName="[Measures].[Задач всего]" caption="Задач всего" measure="1" displayFolder="" measureGroup="Распределение" count="0"/>
    <cacheHierarchy uniqueName="[Measures].[Задач завершено %]" caption="Задач завершено %" measure="1" displayFolder="" measureGroup="Распределение" count="0"/>
    <cacheHierarchy uniqueName="[Measures].[Просрочка дней]" caption="Просрочка дней" measure="1" displayFolder="" measureGroup="Распределение" count="0"/>
    <cacheHierarchy uniqueName="[Measures].[Опережение дней]" caption="Опережение дней" measure="1" displayFolder="" measureGroup="Распределение" count="0"/>
    <cacheHierarchy uniqueName="[Measures].[Задач_всего]" caption="Задач_всего" measure="1" displayFolder="" measureGroup="Задачи" count="0"/>
    <cacheHierarchy uniqueName="[Measures].[Задач_выполнено]" caption="Задач_выполнено" measure="1" displayFolder="" measureGroup="Задачи" count="0"/>
    <cacheHierarchy uniqueName="[Measures].[Задач_выполнено%]" caption="Задач_выполнено%" measure="1" displayFolder="" measureGroup="Задачи" count="0"/>
    <cacheHierarchy uniqueName="[Measures].[__XL_Count Dates]" caption="__XL_Count Dates" measure="1" displayFolder="" measureGroup="Dates" count="0" hidden="1"/>
    <cacheHierarchy uniqueName="[Measures].[__XL_Count Распределение]" caption="__XL_Count Распределение" measure="1" displayFolder="" measureGroup="Распределение" count="0" hidden="1"/>
    <cacheHierarchy uniqueName="[Measures].[__XL_Count Statuses]" caption="__XL_Count Statuses" measure="1" displayFolder="" measureGroup="Statuses" count="0" hidden="1"/>
    <cacheHierarchy uniqueName="[Measures].[__XL_Count Задачи]" caption="__XL_Count Задачи" measure="1" displayFolder="" measureGroup="Задачи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Выполнение]" caption="Сумма по столбцу Выполнение" measure="1" displayFolder="" measureGroup="Распределение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713876637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dmaster" refreshedDate="45537.516408101852" createdVersion="3" refreshedVersion="8" minRefreshableVersion="3" recordCount="0" supportSubquery="1" supportAdvancedDrill="1" xr:uid="{C2B3A801-E08F-4F71-AD6B-C0323F367FBB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6">
    <cacheHierarchy uniqueName="[Dates].[Дата]" caption="Дата" attribute="1" time="1" keyAttribute="1" defaultMemberUniqueName="[Dates].[Дата].[All]" allUniqueName="[Dates].[Дата].[All]" dimensionUniqueName="[Dates]" displayFolder="" count="0" memberValueDatatype="7" unbalanced="0"/>
    <cacheHierarchy uniqueName="[Dates].[ДеньНедели]" caption="ДеньНедели" attribute="1" time="1" defaultMemberUniqueName="[Dates].[ДеньНедели].[All]" allUniqueName="[Dates].[ДеньНедели].[All]" dimensionUniqueName="[Dates]" displayFolder="" count="0" memberValueDatatype="20" unbalanced="0"/>
    <cacheHierarchy uniqueName="[Dates].[Рабочий]" caption="Рабочий" attribute="1" time="1" defaultMemberUniqueName="[Dates].[Рабочий].[All]" allUniqueName="[Dates].[Рабочий].[All]" dimensionUniqueName="[Dates]" displayFolder="" count="0" memberValueDatatype="11" unbalanced="0"/>
    <cacheHierarchy uniqueName="[Dates].[Год]" caption="Год" attribute="1" time="1" defaultMemberUniqueName="[Dates].[Год].[All]" allUniqueName="[Dates].[Год].[All]" dimensionUniqueName="[Dates]" displayFolder="" count="0" memberValueDatatype="20" unbalanced="0"/>
    <cacheHierarchy uniqueName="[Dates].[Месяц]" caption="Месяц" attribute="1" time="1" defaultMemberUniqueName="[Dates].[Месяц].[All]" allUniqueName="[Dates].[Месяц].[All]" dimensionUniqueName="[Dates]" displayFolder="" count="0" memberValueDatatype="20" unbalanced="0"/>
    <cacheHierarchy uniqueName="[Statuses].[Статус]" caption="Статус" attribute="1" defaultMemberUniqueName="[Statuses].[Статус].[All]" allUniqueName="[Statuses].[Статус].[All]" dimensionUniqueName="[Statuses]" displayFolder="" count="0" memberValueDatatype="130" unbalanced="0"/>
    <cacheHierarchy uniqueName="[Statuses].[Выполнение]" caption="Выполнение" attribute="1" defaultMemberUniqueName="[Statuses].[Выполнение].[All]" allUniqueName="[Statuses].[Выполнение].[All]" dimensionUniqueName="[Statuses]" displayFolder="" count="0" memberValueDatatype="5" unbalanced="0"/>
    <cacheHierarchy uniqueName="[Задачи].[Индекс]" caption="Индекс" attribute="1" defaultMemberUniqueName="[Задачи].[Индекс].[All]" allUniqueName="[Задачи].[Индекс].[All]" dimensionUniqueName="[Задачи]" displayFolder="" count="0" memberValueDatatype="20" unbalanced="0"/>
    <cacheHierarchy uniqueName="[Задачи].[Дата начала]" caption="Дата начала" attribute="1" time="1" defaultMemberUniqueName="[Задачи].[Дата начала].[All]" allUniqueName="[Задачи].[Дата начала].[All]" dimensionUniqueName="[Задачи]" displayFolder="" count="0" memberValueDatatype="7" unbalanced="0"/>
    <cacheHierarchy uniqueName="[Задачи].[Дата ввода]" caption="Дата ввода" attribute="1" time="1" defaultMemberUniqueName="[Задачи].[Дата ввода].[All]" allUniqueName="[Задачи].[Дата ввода].[All]" dimensionUniqueName="[Задачи]" displayFolder="" count="0" memberValueDatatype="7" unbalanced="0"/>
    <cacheHierarchy uniqueName="[Задачи].[Приоритет]" caption="Приоритет" attribute="1" defaultMemberUniqueName="[Задачи].[Приоритет].[All]" allUniqueName="[Задачи].[Приоритет].[All]" dimensionUniqueName="[Задачи]" displayFolder="" count="2" memberValueDatatype="20" unbalanced="0"/>
    <cacheHierarchy uniqueName="[Задачи].[Тип измений]" caption="Тип измений" attribute="1" defaultMemberUniqueName="[Задачи].[Тип измений].[All]" allUniqueName="[Задачи].[Тип измений].[All]" dimensionUniqueName="[Задачи]" displayFolder="" count="2" memberValueDatatype="130" unbalanced="0"/>
    <cacheHierarchy uniqueName="[Задачи].[Регион]" caption="Регион" attribute="1" defaultMemberUniqueName="[Задачи].[Регион].[All]" allUniqueName="[Задачи].[Регион].[All]" dimensionUniqueName="[Задачи]" displayFolder="" count="2" memberValueDatatype="130" unbalanced="0"/>
    <cacheHierarchy uniqueName="[Задачи].[Комментарий]" caption="Комментарий" attribute="1" defaultMemberUniqueName="[Задачи].[Комментарий].[All]" allUniqueName="[Задачи].[Комментарий].[All]" dimensionUniqueName="[Задачи]" displayFolder="" count="0" memberValueDatatype="130" unbalanced="0"/>
    <cacheHierarchy uniqueName="[Задачи].[Заказчик]" caption="Заказчик" attribute="1" defaultMemberUniqueName="[Задачи].[Заказчик].[All]" allUniqueName="[Задачи].[Заказчик].[All]" dimensionUniqueName="[Задачи]" displayFolder="" count="0" memberValueDatatype="130" unbalanced="0"/>
    <cacheHierarchy uniqueName="[Задачи].[Исполнитель]" caption="Исполнитель" attribute="1" defaultMemberUniqueName="[Задачи].[Исполнитель].[All]" allUniqueName="[Задачи].[Исполнитель].[All]" dimensionUniqueName="[Задачи]" displayFolder="" count="0" memberValueDatatype="130" unbalanced="0"/>
    <cacheHierarchy uniqueName="[Задачи].[Статус]" caption="Статус" attribute="1" defaultMemberUniqueName="[Задачи].[Статус].[All]" allUniqueName="[Задачи].[Статус].[All]" dimensionUniqueName="[Задачи]" displayFolder="" count="0" memberValueDatatype="130" unbalanced="0"/>
    <cacheHierarchy uniqueName="[Распределение].[Индекс]" caption="Индекс" attribute="1" defaultMemberUniqueName="[Распределение].[Индекс].[All]" allUniqueName="[Распределение].[Индекс].[All]" dimensionUniqueName="[Распределение]" displayFolder="" count="0" memberValueDatatype="20" unbalanced="0"/>
    <cacheHierarchy uniqueName="[Распределение].[Дата]" caption="Дата" attribute="1" time="1" defaultMemberUniqueName="[Распределение].[Дата].[All]" allUniqueName="[Распределение].[Дата].[All]" dimensionUniqueName="[Распределение]" displayFolder="" count="0" memberValueDatatype="7" unbalanced="0"/>
    <cacheHierarchy uniqueName="[Распределение].[Выполнение_день]" caption="Выполнение_день" attribute="1" defaultMemberUniqueName="[Распределение].[Выполнение_день].[All]" allUniqueName="[Распределение].[Выполнение_день].[All]" dimensionUniqueName="[Распределение]" displayFolder="" count="0" memberValueDatatype="5" unbalanced="0"/>
    <cacheHierarchy uniqueName="[Распределение].[Выполнение_статус]" caption="Выполнение_статус" attribute="1" defaultMemberUniqueName="[Распределение].[Выполнение_статус].[All]" allUniqueName="[Распределение].[Выполнение_статус].[All]" dimensionUniqueName="[Распределение]" displayFolder="" count="0" memberValueDatatype="5" unbalanced="0"/>
    <cacheHierarchy uniqueName="[Распределение].[Выполнение]" caption="Выполнение" attribute="1" defaultMemberUniqueName="[Распределение].[Выполнение].[All]" allUniqueName="[Распределение].[Выполнение].[All]" dimensionUniqueName="[Распределение]" displayFolder="" count="0" memberValueDatatype="5" unbalanced="0"/>
    <cacheHierarchy uniqueName="[Measures].[Задач завершено]" caption="Задач завершено" measure="1" displayFolder="" measureGroup="Распределение" count="0"/>
    <cacheHierarchy uniqueName="[Measures].[Задач всего]" caption="Задач всего" measure="1" displayFolder="" measureGroup="Распределение" count="0"/>
    <cacheHierarchy uniqueName="[Measures].[Задач завершено %]" caption="Задач завершено %" measure="1" displayFolder="" measureGroup="Распределение" count="0"/>
    <cacheHierarchy uniqueName="[Measures].[Просрочка дней]" caption="Просрочка дней" measure="1" displayFolder="" measureGroup="Распределение" count="0"/>
    <cacheHierarchy uniqueName="[Measures].[Опережение дней]" caption="Опережение дней" measure="1" displayFolder="" measureGroup="Распределение" count="0"/>
    <cacheHierarchy uniqueName="[Measures].[Задач_всего]" caption="Задач_всего" measure="1" displayFolder="" measureGroup="Задачи" count="0"/>
    <cacheHierarchy uniqueName="[Measures].[Задач_выполнено]" caption="Задач_выполнено" measure="1" displayFolder="" measureGroup="Задачи" count="0"/>
    <cacheHierarchy uniqueName="[Measures].[Задач_выполнено%]" caption="Задач_выполнено%" measure="1" displayFolder="" measureGroup="Задачи" count="0"/>
    <cacheHierarchy uniqueName="[Measures].[__XL_Count Dates]" caption="__XL_Count Dates" measure="1" displayFolder="" measureGroup="Dates" count="0" hidden="1"/>
    <cacheHierarchy uniqueName="[Measures].[__XL_Count Распределение]" caption="__XL_Count Распределение" measure="1" displayFolder="" measureGroup="Распределение" count="0" hidden="1"/>
    <cacheHierarchy uniqueName="[Measures].[__XL_Count Statuses]" caption="__XL_Count Statuses" measure="1" displayFolder="" measureGroup="Statuses" count="0" hidden="1"/>
    <cacheHierarchy uniqueName="[Measures].[__XL_Count Задачи]" caption="__XL_Count Задачи" measure="1" displayFolder="" measureGroup="Задачи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Выполнение]" caption="Сумма по столбцу Выполнение" measure="1" displayFolder="" measureGroup="Распределение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623694628"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edmaster" refreshedDate="45537.51640335648" createdVersion="3" refreshedVersion="8" minRefreshableVersion="3" recordCount="0" supportSubquery="1" supportAdvancedDrill="1" xr:uid="{08BA5C67-88CB-474A-9234-34CFFB022BE5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36">
    <cacheHierarchy uniqueName="[Dates].[Дата]" caption="Дата" attribute="1" time="1" keyAttribute="1" defaultMemberUniqueName="[Dates].[Дата].[All]" allUniqueName="[Dates].[Дата].[All]" dimensionUniqueName="[Dates]" displayFolder="" count="2" memberValueDatatype="7" unbalanced="0"/>
    <cacheHierarchy uniqueName="[Dates].[ДеньНедели]" caption="ДеньНедели" attribute="1" time="1" defaultMemberUniqueName="[Dates].[ДеньНедели].[All]" allUniqueName="[Dates].[ДеньНедели].[All]" dimensionUniqueName="[Dates]" displayFolder="" count="0" memberValueDatatype="20" unbalanced="0"/>
    <cacheHierarchy uniqueName="[Dates].[Рабочий]" caption="Рабочий" attribute="1" time="1" defaultMemberUniqueName="[Dates].[Рабочий].[All]" allUniqueName="[Dates].[Рабочий].[All]" dimensionUniqueName="[Dates]" displayFolder="" count="0" memberValueDatatype="11" unbalanced="0"/>
    <cacheHierarchy uniqueName="[Dates].[Год]" caption="Год" attribute="1" time="1" defaultMemberUniqueName="[Dates].[Год].[All]" allUniqueName="[Dates].[Год].[All]" dimensionUniqueName="[Dates]" displayFolder="" count="0" memberValueDatatype="20" unbalanced="0"/>
    <cacheHierarchy uniqueName="[Dates].[Месяц]" caption="Месяц" attribute="1" time="1" defaultMemberUniqueName="[Dates].[Месяц].[All]" allUniqueName="[Dates].[Месяц].[All]" dimensionUniqueName="[Dates]" displayFolder="" count="0" memberValueDatatype="20" unbalanced="0"/>
    <cacheHierarchy uniqueName="[Statuses].[Статус]" caption="Статус" attribute="1" defaultMemberUniqueName="[Statuses].[Статус].[All]" allUniqueName="[Statuses].[Статус].[All]" dimensionUniqueName="[Statuses]" displayFolder="" count="0" memberValueDatatype="130" unbalanced="0"/>
    <cacheHierarchy uniqueName="[Statuses].[Выполнение]" caption="Выполнение" attribute="1" defaultMemberUniqueName="[Statuses].[Выполнение].[All]" allUniqueName="[Statuses].[Выполнение].[All]" dimensionUniqueName="[Statuses]" displayFolder="" count="0" memberValueDatatype="5" unbalanced="0"/>
    <cacheHierarchy uniqueName="[Задачи].[Индекс]" caption="Индекс" attribute="1" defaultMemberUniqueName="[Задачи].[Индекс].[All]" allUniqueName="[Задачи].[Индекс].[All]" dimensionUniqueName="[Задачи]" displayFolder="" count="0" memberValueDatatype="20" unbalanced="0"/>
    <cacheHierarchy uniqueName="[Задачи].[Дата начала]" caption="Дата начала" attribute="1" time="1" defaultMemberUniqueName="[Задачи].[Дата начала].[All]" allUniqueName="[Задачи].[Дата начала].[All]" dimensionUniqueName="[Задачи]" displayFolder="" count="0" memberValueDatatype="7" unbalanced="0"/>
    <cacheHierarchy uniqueName="[Задачи].[Дата ввода]" caption="Дата ввода" attribute="1" time="1" defaultMemberUniqueName="[Задачи].[Дата ввода].[All]" allUniqueName="[Задачи].[Дата ввода].[All]" dimensionUniqueName="[Задачи]" displayFolder="" count="0" memberValueDatatype="7" unbalanced="0"/>
    <cacheHierarchy uniqueName="[Задачи].[Приоритет]" caption="Приоритет" attribute="1" defaultMemberUniqueName="[Задачи].[Приоритет].[All]" allUniqueName="[Задачи].[Приоритет].[All]" dimensionUniqueName="[Задачи]" displayFolder="" count="0" memberValueDatatype="20" unbalanced="0"/>
    <cacheHierarchy uniqueName="[Задачи].[Тип измений]" caption="Тип измений" attribute="1" defaultMemberUniqueName="[Задачи].[Тип измений].[All]" allUniqueName="[Задачи].[Тип измений].[All]" dimensionUniqueName="[Задачи]" displayFolder="" count="0" memberValueDatatype="130" unbalanced="0"/>
    <cacheHierarchy uniqueName="[Задачи].[Регион]" caption="Регион" attribute="1" defaultMemberUniqueName="[Задачи].[Регион].[All]" allUniqueName="[Задачи].[Регион].[All]" dimensionUniqueName="[Задачи]" displayFolder="" count="0" memberValueDatatype="130" unbalanced="0"/>
    <cacheHierarchy uniqueName="[Задачи].[Комментарий]" caption="Комментарий" attribute="1" defaultMemberUniqueName="[Задачи].[Комментарий].[All]" allUniqueName="[Задачи].[Комментарий].[All]" dimensionUniqueName="[Задачи]" displayFolder="" count="0" memberValueDatatype="130" unbalanced="0"/>
    <cacheHierarchy uniqueName="[Задачи].[Заказчик]" caption="Заказчик" attribute="1" defaultMemberUniqueName="[Задачи].[Заказчик].[All]" allUniqueName="[Задачи].[Заказчик].[All]" dimensionUniqueName="[Задачи]" displayFolder="" count="0" memberValueDatatype="130" unbalanced="0"/>
    <cacheHierarchy uniqueName="[Задачи].[Исполнитель]" caption="Исполнитель" attribute="1" defaultMemberUniqueName="[Задачи].[Исполнитель].[All]" allUniqueName="[Задачи].[Исполнитель].[All]" dimensionUniqueName="[Задачи]" displayFolder="" count="0" memberValueDatatype="130" unbalanced="0"/>
    <cacheHierarchy uniqueName="[Задачи].[Статус]" caption="Статус" attribute="1" defaultMemberUniqueName="[Задачи].[Статус].[All]" allUniqueName="[Задачи].[Статус].[All]" dimensionUniqueName="[Задачи]" displayFolder="" count="0" memberValueDatatype="130" unbalanced="0"/>
    <cacheHierarchy uniqueName="[Распределение].[Индекс]" caption="Индекс" attribute="1" defaultMemberUniqueName="[Распределение].[Индекс].[All]" allUniqueName="[Распределение].[Индекс].[All]" dimensionUniqueName="[Распределение]" displayFolder="" count="0" memberValueDatatype="20" unbalanced="0"/>
    <cacheHierarchy uniqueName="[Распределение].[Дата]" caption="Дата" attribute="1" time="1" defaultMemberUniqueName="[Распределение].[Дата].[All]" allUniqueName="[Распределение].[Дата].[All]" dimensionUniqueName="[Распределение]" displayFolder="" count="0" memberValueDatatype="7" unbalanced="0"/>
    <cacheHierarchy uniqueName="[Распределение].[Выполнение_день]" caption="Выполнение_день" attribute="1" defaultMemberUniqueName="[Распределение].[Выполнение_день].[All]" allUniqueName="[Распределение].[Выполнение_день].[All]" dimensionUniqueName="[Распределение]" displayFolder="" count="0" memberValueDatatype="5" unbalanced="0"/>
    <cacheHierarchy uniqueName="[Распределение].[Выполнение_статус]" caption="Выполнение_статус" attribute="1" defaultMemberUniqueName="[Распределение].[Выполнение_статус].[All]" allUniqueName="[Распределение].[Выполнение_статус].[All]" dimensionUniqueName="[Распределение]" displayFolder="" count="0" memberValueDatatype="5" unbalanced="0"/>
    <cacheHierarchy uniqueName="[Распределение].[Выполнение]" caption="Выполнение" attribute="1" defaultMemberUniqueName="[Распределение].[Выполнение].[All]" allUniqueName="[Распределение].[Выполнение].[All]" dimensionUniqueName="[Распределение]" displayFolder="" count="0" memberValueDatatype="5" unbalanced="0"/>
    <cacheHierarchy uniqueName="[Measures].[Задач завершено]" caption="Задач завершено" measure="1" displayFolder="" measureGroup="Распределение" count="0"/>
    <cacheHierarchy uniqueName="[Measures].[Задач всего]" caption="Задач всего" measure="1" displayFolder="" measureGroup="Распределение" count="0"/>
    <cacheHierarchy uniqueName="[Measures].[Задач завершено %]" caption="Задач завершено %" measure="1" displayFolder="" measureGroup="Распределение" count="0"/>
    <cacheHierarchy uniqueName="[Measures].[Просрочка дней]" caption="Просрочка дней" measure="1" displayFolder="" measureGroup="Распределение" count="0"/>
    <cacheHierarchy uniqueName="[Measures].[Опережение дней]" caption="Опережение дней" measure="1" displayFolder="" measureGroup="Распределение" count="0"/>
    <cacheHierarchy uniqueName="[Measures].[Задач_всего]" caption="Задач_всего" measure="1" displayFolder="" measureGroup="Задачи" count="0"/>
    <cacheHierarchy uniqueName="[Measures].[Задач_выполнено]" caption="Задач_выполнено" measure="1" displayFolder="" measureGroup="Задачи" count="0"/>
    <cacheHierarchy uniqueName="[Measures].[Задач_выполнено%]" caption="Задач_выполнено%" measure="1" displayFolder="" measureGroup="Задачи" count="0"/>
    <cacheHierarchy uniqueName="[Measures].[__XL_Count Dates]" caption="__XL_Count Dates" measure="1" displayFolder="" measureGroup="Dates" count="0" hidden="1"/>
    <cacheHierarchy uniqueName="[Measures].[__XL_Count Распределение]" caption="__XL_Count Распределение" measure="1" displayFolder="" measureGroup="Распределение" count="0" hidden="1"/>
    <cacheHierarchy uniqueName="[Measures].[__XL_Count Statuses]" caption="__XL_Count Statuses" measure="1" displayFolder="" measureGroup="Statuses" count="0" hidden="1"/>
    <cacheHierarchy uniqueName="[Measures].[__XL_Count Задачи]" caption="__XL_Count Задачи" measure="1" displayFolder="" measureGroup="Задачи" count="0" hidden="1"/>
    <cacheHierarchy uniqueName="[Measures].[__Не определено ни одной меры]" caption="__Не определено ни одной меры" measure="1" displayFolder="" count="0" hidden="1"/>
    <cacheHierarchy uniqueName="[Measures].[Сумма по столбцу Выполнение]" caption="Сумма по столбцу Выполнение" measure="1" displayFolder="" measureGroup="Распределение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</cacheHierarchies>
  <kpis count="0"/>
  <extLst>
    <ext xmlns:x14="http://schemas.microsoft.com/office/spreadsheetml/2009/9/main" uri="{725AE2AE-9491-48be-B2B4-4EB974FC3084}">
      <x14:pivotCacheDefinition pivotCacheId="935282167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EA338-C5EB-47B3-A27C-30BBBDDDA476}" name="Диаграмма ганта" cacheId="172" applyNumberFormats="0" applyBorderFormats="0" applyFontFormats="0" applyPatternFormats="0" applyAlignmentFormats="0" applyWidthHeightFormats="1" dataCaption="Значения" tag="db875d4c-c80a-4fb8-9f02-60a6ffb5ceaa" updatedVersion="8" minRefreshableVersion="5" showDrill="0" showMemberPropertyTips="0" showDataTips="0" subtotalHiddenItems="1" rowGrandTotals="0" colGrandTotals="0" itemPrintTitles="1" createdVersion="8" indent="0" showHeaders="0" compact="0" compactData="0" multipleFieldFilters="0">
  <location ref="A9:BL31" firstHeaderRow="1" firstDataRow="2" firstDataCol="3"/>
  <pivotFields count="7">
    <pivotField axis="axisCol" compact="0" allDrilled="1" outline="0" subtotalTop="0" showAll="0" dataSourceSort="1" defaultSubtotal="0" defaultAttributeDrillState="1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</items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compact="0" allDrilled="1" outline="0" subtotalTop="0" showAll="0" dataSourceSort="1" defaultSubtotal="0" defaultAttributeDrillState="1"/>
    <pivotField dataField="1" compact="0" outline="0" subtotalTop="0" showAll="0" defaultSubtotal="0"/>
    <pivotField compact="0" allDrilled="1" outline="0" subtotalTop="0" showAll="0" dataSourceSort="1" defaultSubtotal="0" defaultAttributeDrillState="1"/>
  </pivotFields>
  <rowFields count="3">
    <field x="1"/>
    <field x="3"/>
    <field x="2"/>
  </rowFields>
  <rowItems count="21">
    <i>
      <x/>
      <x/>
      <x/>
    </i>
    <i>
      <x v="1"/>
      <x v="1"/>
      <x v="1"/>
    </i>
    <i>
      <x v="2"/>
      <x v="2"/>
      <x v="2"/>
    </i>
    <i>
      <x v="3"/>
      <x v="3"/>
      <x v="1"/>
    </i>
    <i>
      <x v="4"/>
      <x v="4"/>
      <x v="1"/>
    </i>
    <i>
      <x v="5"/>
      <x v="5"/>
      <x v="3"/>
    </i>
    <i>
      <x v="6"/>
      <x v="6"/>
      <x v="3"/>
    </i>
    <i>
      <x v="7"/>
      <x v="3"/>
      <x v="4"/>
    </i>
    <i>
      <x v="8"/>
      <x v="7"/>
      <x v="5"/>
    </i>
    <i>
      <x v="9"/>
      <x v="8"/>
      <x v="6"/>
    </i>
    <i>
      <x v="10"/>
      <x v="9"/>
      <x v="6"/>
    </i>
    <i>
      <x v="11"/>
      <x v="10"/>
      <x v="3"/>
    </i>
    <i>
      <x v="12"/>
      <x v="7"/>
      <x v="3"/>
    </i>
    <i>
      <x v="13"/>
      <x v="11"/>
      <x v="3"/>
    </i>
    <i>
      <x v="14"/>
      <x v="12"/>
      <x v="3"/>
    </i>
    <i>
      <x v="15"/>
      <x v="7"/>
      <x v="1"/>
    </i>
    <i>
      <x v="16"/>
      <x v="13"/>
      <x v="1"/>
    </i>
    <i>
      <x v="17"/>
      <x v="14"/>
      <x v="1"/>
    </i>
    <i>
      <x v="18"/>
      <x v="15"/>
      <x v="1"/>
    </i>
    <i>
      <x v="19"/>
      <x v="14"/>
      <x v="6"/>
    </i>
    <i>
      <x v="20"/>
      <x v="16"/>
      <x v="7"/>
    </i>
  </rowItems>
  <colFields count="1">
    <field x="0"/>
  </colFields>
  <col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</colItems>
  <dataFields count="1">
    <dataField name=" " fld="5" baseField="2" baseItem="0" numFmtId="9"/>
  </dataFields>
  <formats count="26">
    <format dxfId="409">
      <pivotArea dataOnly="0" labelOnly="1" fieldPosition="0">
        <references count="1">
          <reference field="0" count="27">
            <x v="0"/>
            <x v="1"/>
            <x v="4"/>
            <x v="5"/>
            <x v="6"/>
            <x v="7"/>
            <x v="8"/>
            <x v="40"/>
            <x v="41"/>
            <x v="42"/>
            <x v="43"/>
            <x v="63"/>
            <x v="64"/>
            <x v="65"/>
            <x v="66"/>
            <x v="67"/>
            <x v="68"/>
            <x v="69"/>
            <x v="70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410">
      <pivotArea dataOnly="0" labelOnly="1" fieldPosition="0">
        <references count="1">
          <reference field="0" count="27">
            <x v="0"/>
            <x v="1"/>
            <x v="4"/>
            <x v="5"/>
            <x v="6"/>
            <x v="7"/>
            <x v="8"/>
            <x v="40"/>
            <x v="41"/>
            <x v="42"/>
            <x v="43"/>
            <x v="63"/>
            <x v="64"/>
            <x v="65"/>
            <x v="66"/>
            <x v="67"/>
            <x v="68"/>
            <x v="69"/>
            <x v="70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411">
      <pivotArea dataOnly="0" labelOnly="1" outline="0" fieldPosition="0">
        <references count="1">
          <reference field="1" count="0"/>
        </references>
      </pivotArea>
    </format>
    <format dxfId="412">
      <pivotArea outline="0" collapsedLevelsAreSubtotals="1" fieldPosition="0"/>
    </format>
    <format dxfId="413">
      <pivotArea outline="0" collapsedLevelsAreSubtotals="1" fieldPosition="0"/>
    </format>
    <format dxfId="414">
      <pivotArea dataOnly="0" labelOnly="1" outline="0" fieldPosition="0">
        <references count="1">
          <reference field="0" count="44">
            <x v="0"/>
            <x v="1"/>
            <x v="4"/>
            <x v="5"/>
            <x v="6"/>
            <x v="7"/>
            <x v="8"/>
            <x v="11"/>
            <x v="12"/>
            <x v="13"/>
            <x v="14"/>
            <x v="15"/>
            <x v="18"/>
            <x v="19"/>
            <x v="20"/>
            <x v="21"/>
            <x v="22"/>
            <x v="25"/>
            <x v="26"/>
            <x v="27"/>
            <x v="28"/>
            <x v="29"/>
            <x v="32"/>
            <x v="33"/>
            <x v="34"/>
            <x v="35"/>
            <x v="36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415">
      <pivotArea dataOnly="0" labelOnly="1" outline="0" fieldPosition="0">
        <references count="1">
          <reference field="0" count="10">
            <x v="39"/>
            <x v="40"/>
            <x v="41"/>
            <x v="42"/>
            <x v="43"/>
            <x v="46"/>
            <x v="47"/>
            <x v="48"/>
            <x v="49"/>
            <x v="50"/>
          </reference>
        </references>
      </pivotArea>
    </format>
    <format dxfId="416">
      <pivotArea dataOnly="0" labelOnly="1" outline="0" fieldPosition="0">
        <references count="1">
          <reference field="0" count="44">
            <x v="0"/>
            <x v="1"/>
            <x v="4"/>
            <x v="5"/>
            <x v="6"/>
            <x v="7"/>
            <x v="8"/>
            <x v="11"/>
            <x v="12"/>
            <x v="13"/>
            <x v="14"/>
            <x v="15"/>
            <x v="18"/>
            <x v="19"/>
            <x v="20"/>
            <x v="21"/>
            <x v="22"/>
            <x v="25"/>
            <x v="26"/>
            <x v="27"/>
            <x v="28"/>
            <x v="29"/>
            <x v="32"/>
            <x v="33"/>
            <x v="34"/>
            <x v="35"/>
            <x v="36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417">
      <pivotArea dataOnly="0" labelOnly="1" outline="0" fieldPosition="0">
        <references count="1">
          <reference field="0" count="10">
            <x v="39"/>
            <x v="40"/>
            <x v="41"/>
            <x v="42"/>
            <x v="43"/>
            <x v="46"/>
            <x v="47"/>
            <x v="48"/>
            <x v="49"/>
            <x v="50"/>
          </reference>
        </references>
      </pivotArea>
    </format>
    <format dxfId="418">
      <pivotArea dataOnly="0" labelOnly="1" outline="0" fieldPosition="0">
        <references count="1">
          <reference field="2" count="0"/>
        </references>
      </pivotArea>
    </format>
    <format dxfId="419">
      <pivotArea dataOnly="0" labelOnly="1" outline="0" fieldPosition="0">
        <references count="1">
          <reference field="2" count="0"/>
        </references>
      </pivotArea>
    </format>
    <format dxfId="420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1">
      <pivotArea dataOnly="0" labelOnly="1" outline="0" fieldPosition="0">
        <references count="1">
          <reference field="0" count="2">
            <x v="50"/>
            <x v="51"/>
          </reference>
        </references>
      </pivotArea>
    </format>
    <format dxfId="422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3">
      <pivotArea dataOnly="0" labelOnly="1" outline="0" fieldPosition="0">
        <references count="1">
          <reference field="0" count="2">
            <x v="50"/>
            <x v="51"/>
          </reference>
        </references>
      </pivotArea>
    </format>
    <format dxfId="424">
      <pivotArea dataOnly="0" labelOnly="1" outline="0" fieldPosition="0">
        <references count="1">
          <reference field="3" count="0"/>
        </references>
      </pivotArea>
    </format>
    <format dxfId="425">
      <pivotArea type="origin" dataOnly="0" labelOnly="1" outline="0" fieldPosition="0"/>
    </format>
    <format dxfId="426">
      <pivotArea type="topRight" dataOnly="0" labelOnly="1" outline="0" fieldPosition="0"/>
    </format>
    <format dxfId="427">
      <pivotArea type="origin" dataOnly="0" labelOnly="1" outline="0" fieldPosition="0"/>
    </format>
    <format dxfId="428">
      <pivotArea type="topRight" dataOnly="0" labelOnly="1" outline="0" fieldPosition="0"/>
    </format>
    <format dxfId="429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0">
      <pivotArea dataOnly="0" labelOnly="1" outline="0" fieldPosition="0">
        <references count="1">
          <reference field="0" count="1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</reference>
        </references>
      </pivotArea>
    </format>
    <format dxfId="431">
      <pivotArea dataOnly="0" labelOnly="1" outline="0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2">
      <pivotArea dataOnly="0" labelOnly="1" outline="0" fieldPosition="0">
        <references count="1">
          <reference field="0" count="1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</reference>
        </references>
      </pivotArea>
    </format>
    <format dxfId="433">
      <pivotArea outline="0" fieldPosition="0">
        <references count="1">
          <reference field="4294967294" count="1">
            <x v="0"/>
          </reference>
        </references>
      </pivotArea>
    </format>
    <format dxfId="434">
      <pivotArea type="origin" dataOnly="0" labelOnly="1" outline="0" fieldPosition="0"/>
    </format>
  </formats>
  <conditionalFormats count="7">
    <conditionalFormat scope="data" priority="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data" priority="3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data" priority="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data" priority="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data" priority="5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data" priority="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0" count="0" selected="0"/>
            <reference field="2" count="0" selected="0"/>
          </references>
        </pivotArea>
      </pivotAreas>
    </conditionalFormat>
  </conditionalFormat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Задачи].[Исполнитель].&amp;"/>
        <member name="[Задачи].[Исполнитель].&amp;[Сидорова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 "/>
  </pivotHierarchies>
  <pivotTableStyleInfo showRowHeaders="1" showColHeaders="1" showRowStripes="0" showColStripes="0" showLastColumn="1"/>
  <filters count="1">
    <filter fld="0" type="dateBetween" evalOrder="-1" id="111" name="[Dates].[Дата]">
      <autoFilter ref="A1">
        <filterColumn colId="0">
          <customFilters and="1">
            <customFilter operator="greaterThanOrEqual" val="45505"/>
            <customFilter operator="lessThanOrEqual" val="4556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3">
    <rowHierarchyUsage hierarchyUsage="17"/>
    <rowHierarchyUsage hierarchyUsage="13"/>
    <rowHierarchyUsage hierarchyUsage="6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altText=" " hideValuesRow="1"/>
    </ext>
    <ext xmlns:x15="http://schemas.microsoft.com/office/spreadsheetml/2010/11/main" uri="{E67621CE-5B39-4880-91FE-76760E9C1902}">
      <x15:pivotTableUISettings>
        <x15:activeTabTopLevelEntity name="[Dates]"/>
        <x15:activeTabTopLevelEntity name="[Распределение]"/>
        <x15:activeTabTopLevelEntity name="[Statuses]"/>
        <x15:activeTabTopLevelEntity name="[Задачи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4F954A-6FA2-4976-9FBF-E66F4357C24E}" name="Сводная таблица1" cacheId="176" applyNumberFormats="0" applyBorderFormats="0" applyFontFormats="0" applyPatternFormats="0" applyAlignmentFormats="0" applyWidthHeightFormats="1" dataCaption="Значения" tag="dbbce2fd-1384-47e7-aca0-ff39046be937" updatedVersion="8" minRefreshableVersion="3" useAutoFormatting="1" itemPrintTitles="1" createdVersion="5" indent="0" outline="1" outlineData="1" multipleFieldFilters="0">
  <location ref="A3:F12" firstHeaderRow="0" firstDataRow="1" firstDataCol="1"/>
  <pivotFields count="9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1" subtotal="count" baseField="0" baseItem="0"/>
    <dataField fld="2" subtotal="count" baseField="0" baseItem="0"/>
    <dataField fld="3" subtotal="count" baseField="0" baseItem="0" numFmtId="9"/>
    <dataField fld="4" subtotal="count" baseField="0" baseItem="0"/>
    <dataField fld="5" subtotal="count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Распределение]"/>
        <x15:activeTabTopLevelEntity name="[Задачи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Исполнитель" xr10:uid="{11BEF9DD-8DCC-431C-8C05-8CC94FC24DBD}" sourceName="[Задачи].[Исполнитель]">
  <pivotTables>
    <pivotTable tabId="21" name="Диаграмма ганта"/>
  </pivotTables>
  <data>
    <olap pivotCacheId="713876637">
      <levels count="2">
        <level uniqueName="[Задачи].[Исполнитель].[(All)]" sourceCaption="(All)" count="0"/>
        <level uniqueName="[Задачи].[Исполнитель].[Исполнитель]" sourceCaption="Исполнитель" count="9">
          <ranges>
            <range startItem="0">
              <i n="[Задачи].[Исполнитель].&amp;[Демина]" c="Демина"/>
              <i n="[Задачи].[Исполнитель].&amp;[Дмитриева]" c="Дмитриева"/>
              <i n="[Задачи].[Исполнитель].&amp;[Иванова]" c="Иванова"/>
              <i n="[Задачи].[Исполнитель].&amp;[Константинова]" c="Константинова"/>
              <i n="[Задачи].[Исполнитель].&amp;[Котяева]" c="Котяева"/>
              <i n="[Задачи].[Исполнитель].&amp;[Петрова]" c="Петрова"/>
              <i n="[Задачи].[Исполнитель].&amp;[Сергеева]" c="Сергеева"/>
              <i n="[Задачи].[Исполнитель].&amp;[Сидорова]" c="Сидорова"/>
              <i n="[Задачи].[Исполнитель].&amp;" c="(пусто)"/>
            </range>
          </ranges>
        </level>
      </levels>
      <selections count="2">
        <selection n="[Задачи].[Исполнитель].&amp;"/>
        <selection n="[Задачи].[Исполнитель].&amp;[Сидорова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риоритет" xr10:uid="{9828EEB1-492C-4EF6-BB71-E3A3B79BCACA}" sourceName="[Задачи].[Приоритет]">
  <pivotTables>
    <pivotTable tabId="21" name="Диаграмма ганта"/>
  </pivotTables>
  <data>
    <olap pivotCacheId="713876637">
      <levels count="2">
        <level uniqueName="[Задачи].[Приоритет].[(All)]" sourceCaption="(All)" count="0"/>
        <level uniqueName="[Задачи].[Приоритет].[Приоритет]" sourceCaption="Приоритет" count="5">
          <ranges>
            <range startItem="0">
              <i n="[Задачи].[Приоритет].&amp;[0]" c="0"/>
              <i n="[Задачи].[Приоритет].&amp;[1]" c="1"/>
              <i n="[Задачи].[Приоритет].&amp;[2]" c="2"/>
              <i n="[Задачи].[Приоритет].&amp;[3]" c="3"/>
              <i n="[Задачи].[Приоритет].&amp;" c="(пусто)"/>
            </range>
          </ranges>
        </level>
      </levels>
      <selections count="1">
        <selection n="[Задачи].[Приоритет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риоритет1" xr10:uid="{E740EE0D-4BD8-493F-9EDA-2354487E97EB}" sourceName="[Задачи].[Приоритет]">
  <pivotTables>
    <pivotTable tabId="23" name="Сводная таблица1"/>
  </pivotTables>
  <data>
    <olap pivotCacheId="1623694628">
      <levels count="2">
        <level uniqueName="[Задачи].[Приоритет].[(All)]" sourceCaption="(All)" count="0"/>
        <level uniqueName="[Задачи].[Приоритет].[Приоритет]" sourceCaption="Приоритет" count="5">
          <ranges>
            <range startItem="0">
              <i n="[Задачи].[Приоритет].&amp;[0]" c="0"/>
              <i n="[Задачи].[Приоритет].&amp;[1]" c="1"/>
              <i n="[Задачи].[Приоритет].&amp;[2]" c="2"/>
              <i n="[Задачи].[Приоритет].&amp;[3]" c="3"/>
              <i n="[Задачи].[Приоритет].&amp;" c="(пусто)" nd="1"/>
            </range>
          </ranges>
        </level>
      </levels>
      <selections count="1">
        <selection n="[Задачи].[Приоритет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Задачи].[Приоритет].[Приоритет]" count="1"/>
      </x15:slicerCacheHideItemsWithNoData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Регион" xr10:uid="{AEF0B48F-3A67-41D4-B194-ADFB70E1BD62}" sourceName="[Задачи].[Регион]">
  <pivotTables>
    <pivotTable tabId="23" name="Сводная таблица1"/>
  </pivotTables>
  <data>
    <olap pivotCacheId="1623694628">
      <levels count="2">
        <level uniqueName="[Задачи].[Регион].[(All)]" sourceCaption="(All)" count="0"/>
        <level uniqueName="[Задачи].[Регион].[Регион]" sourceCaption="Регион" count="20">
          <ranges>
            <range startItem="0">
              <i n="[Задачи].[Регион].&amp;[Абакан]" c="Абакан"/>
              <i n="[Задачи].[Регион].&amp;[Барнаул]" c="Барнаул"/>
              <i n="[Задачи].[Регион].&amp;[Великий Новгород]" c="Великий Новгород"/>
              <i n="[Задачи].[Регион].&amp;[Волгоград]" c="Волгоград"/>
              <i n="[Задачи].[Регион].&amp;[Курск]" c="Курск"/>
              <i n="[Задачи].[Регион].&amp;[Мурманск]" c="Мурманск"/>
              <i n="[Задачи].[Регион].&amp;[Нижний Новгород]" c="Нижний Новгород"/>
              <i n="[Задачи].[Регион].&amp;[Пенза]" c="Пенза"/>
              <i n="[Задачи].[Регион].&amp;[Пермь]" c="Пермь"/>
              <i n="[Задачи].[Регион].&amp;[Петрозаводск]" c="Петрозаводск"/>
              <i n="[Задачи].[Регион].&amp;[Псков]" c="Псков"/>
              <i n="[Задачи].[Регион].&amp;[Рязань]" c="Рязань"/>
              <i n="[Задачи].[Регион].&amp;[Самара]" c="Самара"/>
              <i n="[Задачи].[Регион].&amp;[Саранск]" c="Саранск"/>
              <i n="[Задачи].[Регион].&amp;[Саратов]" c="Саратов"/>
              <i n="[Задачи].[Регион].&amp;[Тверь]" c="Тверь"/>
              <i n="[Задачи].[Регион].&amp;[Томск]" c="Томск"/>
              <i n="[Задачи].[Регион].&amp;[Улан-Удэ]" c="Улан-Удэ"/>
              <i n="[Задачи].[Регион].&amp;[Челябинск]" c="Челябинск"/>
              <i n="[Задачи].[Регион].&amp;" c="(пусто)" nd="1"/>
            </range>
          </ranges>
        </level>
      </levels>
      <selections count="1">
        <selection n="[Задачи].[Регион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Задачи].[Регион].[Регион]" count="1"/>
      </x15:slicerCacheHideItemsWithNoData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ип_измений" xr10:uid="{99DE3447-00FE-42E4-B183-12EB19EC5781}" sourceName="[Задачи].[Тип измений]">
  <pivotTables>
    <pivotTable tabId="23" name="Сводная таблица1"/>
  </pivotTables>
  <data>
    <olap pivotCacheId="1623694628">
      <levels count="2">
        <level uniqueName="[Задачи].[Тип измений].[(All)]" sourceCaption="(All)" count="0"/>
        <level uniqueName="[Задачи].[Тип измений].[Тип измений]" sourceCaption="Тип измений" count="6">
          <ranges>
            <range startItem="0">
              <i n="[Задачи].[Тип измений].&amp;[запрос_данных]" c="запрос_данных"/>
              <i n="[Задачи].[Тип измений].&amp;[запуск]" c="запуск"/>
              <i n="[Задачи].[Тип измений].&amp;[корректировка]" c="корректировка"/>
              <i n="[Задачи].[Тип измений].&amp;[обновление]" c="обновление"/>
              <i n="[Задачи].[Тип измений].&amp;[операционка]" c="операционка"/>
              <i n="[Задачи].[Тип измений].&amp;" c="(пусто)" nd="1"/>
            </range>
          </ranges>
        </level>
      </levels>
      <selections count="1">
        <selection n="[Задачи].[Тип измений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Задачи].[Тип измений].[Тип измений]" count="1"/>
      </x15:slicerCacheHideItemsWithNoData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Исполнитель" xr10:uid="{DAE2B351-F1DD-4B13-8E7E-B7C3F00374FA}" cache="Срез_Исполнитель" caption="Исполнитель" columnCount="3" level="1" style="SlicerStyleLight5" rowHeight="241300"/>
  <slicer name="Приоритет" xr10:uid="{F3624FC4-CEFF-4F7C-97A3-C00100AE6F9C}" cache="Срез_Приоритет" caption="Приоритет" level="1" style="SlicerStyleLight5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Приоритет 1" xr10:uid="{E30D838F-55D2-430F-85A1-AB500DC3FCA5}" cache="Срез_Приоритет1" caption="Приоритет" level="1" rowHeight="241300"/>
  <slicer name="Регион" xr10:uid="{6AB8E6D9-B1F0-4C0C-8536-F627DF73D2BE}" cache="Срез_Регион" caption="Регион" columnCount="3" level="1" rowHeight="241300"/>
  <slicer name="Тип измений" xr10:uid="{A1B481B4-7894-4118-BDDF-88CC4D0092CE}" cache="Срез_Тип_измений" caption="Тип измений" columnCount="2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W2" totalsRowShown="0">
  <autoFilter ref="A1:W2" xr:uid="{00000000-0009-0000-0100-000002000000}"/>
  <tableColumns count="23">
    <tableColumn id="1" xr3:uid="{00000000-0010-0000-0100-000001000000}" name="Приоритет "/>
    <tableColumn id="2" xr3:uid="{00000000-0010-0000-0100-000002000000}" name="Тип измений"/>
    <tableColumn id="3" xr3:uid="{00000000-0010-0000-0100-000003000000}" name="Сегмент "/>
    <tableColumn id="4" xr3:uid="{00000000-0010-0000-0100-000004000000}" name="Карточка"/>
    <tableColumn id="5" xr3:uid="{00000000-0010-0000-0100-000005000000}" name="Единый проект "/>
    <tableColumn id="6" xr3:uid="{00000000-0010-0000-0100-000006000000}" name="Наименование (услуги, тарифа, акции,статьи,флайта)"/>
    <tableColumn id="7" xr3:uid="{00000000-0010-0000-0100-000007000000}" name="Регион"/>
    <tableColumn id="8" xr3:uid="{00000000-0010-0000-0100-000008000000}" name="Краткое описание/суть изменения"/>
    <tableColumn id="9" xr3:uid="{00000000-0010-0000-0100-000009000000}" name="Кол-во тарифов"/>
    <tableColumn id="10" xr3:uid="{00000000-0010-0000-0100-00000A000000}" name="Кол-во услуг"/>
    <tableColumn id="11" xr3:uid="{00000000-0010-0000-0100-00000B000000}" name="Прочее (акции, правила, продук. статьи и т.д.)"/>
    <tableColumn id="12" xr3:uid="{00000000-0010-0000-0100-00000C000000}" name="Комментарии к столбцу K (Прочее)"/>
    <tableColumn id="13" xr3:uid="{00000000-0010-0000-0100-00000D000000}" name="ИС кол-во "/>
    <tableColumn id="14" xr3:uid="{00000000-0010-0000-0100-00000E000000}" name="Заявка в TFS"/>
    <tableColumn id="15" xr3:uid="{00000000-0010-0000-0100-00000F000000}" name="Папка"/>
    <tableColumn id="16" xr3:uid="{00000000-0010-0000-0100-000010000000}" name="Заказчик"/>
    <tableColumn id="17" xr3:uid="{00000000-0010-0000-0100-000011000000}" name="Исполнитель"/>
    <tableColumn id="18" xr3:uid="{00000000-0010-0000-0100-000012000000}" name="Статус"/>
    <tableColumn id="19" xr3:uid="{00000000-0010-0000-0100-000013000000}" name="период проведения"/>
    <tableColumn id="20" xr3:uid="{00000000-0010-0000-0100-000014000000}" name="Выполнение"/>
    <tableColumn id="21" xr3:uid="{00000000-0010-0000-0100-000015000000}" name="Дата" dataDxfId="447"/>
    <tableColumn id="22" xr3:uid="{00000000-0010-0000-0100-000016000000}" name="ДатаСокр"/>
    <tableColumn id="23" xr3:uid="{00000000-0010-0000-0100-000017000000}" name="Процент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Задачи" displayName="Задачи" ref="A1:J112" totalsRowShown="0" tableBorderDxfId="446">
  <autoFilter ref="A1:J112" xr:uid="{00000000-0009-0000-0100-000001000000}"/>
  <tableColumns count="10">
    <tableColumn id="3" xr3:uid="{BFCA3CDA-B216-4239-9AE7-C4CE5269261C}" name="Индекс" dataDxfId="445">
      <calculatedColumnFormula>ROW()-2</calculatedColumnFormula>
    </tableColumn>
    <tableColumn id="1" xr3:uid="{00000000-0010-0000-0000-000001000000}" name="Дата начала" dataDxfId="444">
      <calculatedColumnFormula>C2-11</calculatedColumnFormula>
    </tableColumn>
    <tableColumn id="2" xr3:uid="{00000000-0010-0000-0000-000002000000}" name="Дата ввода" dataDxfId="443"/>
    <tableColumn id="4" xr3:uid="{00000000-0010-0000-0000-000004000000}" name="Приоритет "/>
    <tableColumn id="5" xr3:uid="{00000000-0010-0000-0000-000005000000}" name="Тип измений">
      <calculatedColumnFormula array="1">Services[]</calculatedColumnFormula>
    </tableColumn>
    <tableColumn id="10" xr3:uid="{00000000-0010-0000-0000-00000A000000}" name="Регион"/>
    <tableColumn id="11" xr3:uid="{00000000-0010-0000-0000-00000B000000}" name="Комментарий">
      <calculatedColumnFormula array="1">VLOOKUP(RANDBETWEEN(1,5),_xlfn._xlws.FILTER(Comments[],Comments[Вид работы]=Задачи[[#This Row],[Тип измений]]),3,FALSE)</calculatedColumnFormula>
    </tableColumn>
    <tableColumn id="19" xr3:uid="{00000000-0010-0000-0000-000013000000}" name="Заказчик"/>
    <tableColumn id="20" xr3:uid="{00000000-0010-0000-0000-000014000000}" name="Исполнитель"/>
    <tableColumn id="21" xr3:uid="{00000000-0010-0000-0000-000015000000}" name="Статус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3840B-0722-43E8-9141-2A844D6488C4}" name="Staff" displayName="Staff" ref="A1:A9" totalsRowShown="0">
  <autoFilter ref="A1:A9" xr:uid="{3183840B-0722-43E8-9141-2A844D6488C4}"/>
  <tableColumns count="1">
    <tableColumn id="1" xr3:uid="{2ED8B1E9-2F5A-4A24-B9D8-8623ECFD3948}" name="Работники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3E0306-0E86-47B8-98F2-68D97A78FB94}" name="Clients" displayName="Clients" ref="C1:C250" totalsRowShown="0" dataDxfId="442">
  <autoFilter ref="C1:C250" xr:uid="{B23E0306-0E86-47B8-98F2-68D97A78FB94}"/>
  <tableColumns count="1">
    <tableColumn id="1" xr3:uid="{D78A4706-74B9-417E-85C2-94D6359A6D7E}" name="Заказчики" dataDxfId="4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5F8505-68A7-457F-B3F5-08378ACEF706}" name="Services" displayName="Services" ref="E1:E7" totalsRowShown="0">
  <autoFilter ref="E1:E7" xr:uid="{BE5F8505-68A7-457F-B3F5-08378ACEF706}"/>
  <tableColumns count="1">
    <tableColumn id="1" xr3:uid="{56664779-E0F1-4B5D-94CF-E4C7F837BB2F}" name="Виды_работ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4989B-4808-45B0-9F82-28FA19075197}" name="Statuses" displayName="Statuses" ref="G1:H9" totalsRowShown="0">
  <autoFilter ref="G1:H9" xr:uid="{C894989B-4808-45B0-9F82-28FA19075197}"/>
  <tableColumns count="2">
    <tableColumn id="1" xr3:uid="{7D7A81E5-E67B-4CA1-928D-E5B69F8A5CB0}" name="Статус"/>
    <tableColumn id="2" xr3:uid="{31B8669F-E843-4D33-B647-48CED2D445CD}" name="Выполнение" dataCellStyle="Процентный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7979B7-EC72-4640-BB14-715BD3E03B51}" name="Regions" displayName="Regions" ref="J1:K65" totalsRowShown="0">
  <autoFilter ref="J1:K65" xr:uid="{967979B7-EC72-4640-BB14-715BD3E03B51}"/>
  <tableColumns count="2">
    <tableColumn id="1" xr3:uid="{67FF9185-49AF-4FD6-8EE1-70C3745ADC99}" name="Region"/>
    <tableColumn id="2" xr3:uid="{451E367A-90AF-4602-B57C-A4AAA4655A63}" name="region_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FF2841-DDBB-4F58-96A1-DE82A13677E0}" name="Comments" displayName="Comments" ref="M1:O31" totalsRowShown="0">
  <autoFilter ref="M1:O31" xr:uid="{B8FF2841-DDBB-4F58-96A1-DE82A13677E0}"/>
  <tableColumns count="3">
    <tableColumn id="1" xr3:uid="{B8EAF546-50ED-4DC3-8AE1-B07A0135004A}" name="id"/>
    <tableColumn id="2" xr3:uid="{FAF151DA-B561-4014-B6CD-B811BAEE4F09}" name="Вид работы"/>
    <tableColumn id="3" xr3:uid="{3A24F993-2DBF-4277-86A1-870841E799EF}" name="Комментарий для теста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ременнаяШкала_Дата" xr10:uid="{1C8F874A-03B8-4C3D-8ECC-D13F737A441B}" sourceName="[Dates].[Дата]">
  <pivotTables>
    <pivotTable tabId="21" name="Диаграмма ганта"/>
  </pivotTables>
  <state minimalRefreshVersion="6" lastRefreshVersion="6" pivotCacheId="935282167" filterType="dateBetween">
    <selection startDate="2024-08-01T00:00:00" endDate="2024-09-30T00:00:00"/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Дата 1" xr10:uid="{65BC53DC-66BE-4ADE-8D36-CE0AC92C04AD}" cache="ВременнаяШкала_Дата" caption="Дата" level="2" selectionLevel="2" scrollPosition="2024-03-12T00:00:00" style="TimeSlicerStyleLight5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topLeftCell="L1" workbookViewId="0">
      <selection activeCell="H2" sqref="H2"/>
    </sheetView>
  </sheetViews>
  <sheetFormatPr defaultRowHeight="14.25" x14ac:dyDescent="0.45"/>
  <cols>
    <col min="1" max="1" width="12.73046875" customWidth="1"/>
    <col min="2" max="2" width="14.3984375" customWidth="1"/>
    <col min="3" max="3" width="10.3984375" customWidth="1"/>
    <col min="4" max="4" width="11" customWidth="1"/>
    <col min="5" max="5" width="16.86328125" customWidth="1"/>
    <col min="6" max="6" width="50" customWidth="1"/>
    <col min="7" max="7" width="9" customWidth="1"/>
    <col min="8" max="8" width="33.59765625" customWidth="1"/>
    <col min="9" max="9" width="16.86328125" customWidth="1"/>
    <col min="10" max="10" width="13.86328125" customWidth="1"/>
    <col min="11" max="11" width="43.73046875" customWidth="1"/>
    <col min="12" max="12" width="33.86328125" customWidth="1"/>
    <col min="13" max="13" width="12.1328125" customWidth="1"/>
    <col min="14" max="14" width="13.73046875" customWidth="1"/>
    <col min="16" max="16" width="10.86328125" customWidth="1"/>
    <col min="17" max="17" width="14.3984375" customWidth="1"/>
    <col min="19" max="19" width="20.59765625" customWidth="1"/>
    <col min="20" max="20" width="14" customWidth="1"/>
    <col min="21" max="21" width="11.59765625" customWidth="1"/>
    <col min="22" max="22" width="11.265625" customWidth="1"/>
    <col min="23" max="23" width="10.265625" customWidth="1"/>
  </cols>
  <sheetData>
    <row r="1" spans="1:23" x14ac:dyDescent="0.45">
      <c r="A1" t="s">
        <v>132</v>
      </c>
      <c r="B1" t="s">
        <v>2</v>
      </c>
      <c r="C1" t="s">
        <v>16</v>
      </c>
      <c r="D1" t="s">
        <v>4</v>
      </c>
      <c r="E1" t="s">
        <v>127</v>
      </c>
      <c r="F1" t="s">
        <v>5</v>
      </c>
      <c r="G1" t="s">
        <v>6</v>
      </c>
      <c r="H1" t="s">
        <v>7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10</v>
      </c>
      <c r="O1" t="s">
        <v>11</v>
      </c>
      <c r="P1" t="s">
        <v>8</v>
      </c>
      <c r="Q1" t="s">
        <v>133</v>
      </c>
      <c r="R1" t="s">
        <v>9</v>
      </c>
      <c r="S1" t="s">
        <v>14</v>
      </c>
      <c r="T1" t="s">
        <v>146</v>
      </c>
      <c r="U1" t="s">
        <v>164</v>
      </c>
      <c r="V1" t="s">
        <v>147</v>
      </c>
      <c r="W1" t="s">
        <v>165</v>
      </c>
    </row>
    <row r="2" spans="1:23" x14ac:dyDescent="0.45">
      <c r="A2">
        <v>2</v>
      </c>
      <c r="B2" t="s">
        <v>126</v>
      </c>
      <c r="C2" t="s">
        <v>17</v>
      </c>
      <c r="D2" t="s">
        <v>3</v>
      </c>
      <c r="F2" t="s">
        <v>139</v>
      </c>
      <c r="G2" t="s">
        <v>140</v>
      </c>
      <c r="H2" t="s">
        <v>159</v>
      </c>
      <c r="J2">
        <v>1</v>
      </c>
      <c r="K2">
        <v>2</v>
      </c>
      <c r="L2" t="s">
        <v>141</v>
      </c>
      <c r="N2" t="s">
        <v>142</v>
      </c>
      <c r="O2" t="s">
        <v>143</v>
      </c>
      <c r="P2" t="s">
        <v>148</v>
      </c>
      <c r="Q2" t="s">
        <v>13</v>
      </c>
      <c r="R2" t="s">
        <v>135</v>
      </c>
      <c r="T2">
        <v>0.4</v>
      </c>
      <c r="U2" s="3">
        <v>44733</v>
      </c>
      <c r="V2" t="s">
        <v>158</v>
      </c>
      <c r="W2">
        <v>0.22220000000000001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>
    <tabColor rgb="FF92D050"/>
  </sheetPr>
  <dimension ref="A1:BA582"/>
  <sheetViews>
    <sheetView zoomScaleNormal="100" zoomScaleSheetLayoutView="50" workbookViewId="0">
      <selection activeCell="E110" sqref="E110"/>
    </sheetView>
  </sheetViews>
  <sheetFormatPr defaultColWidth="8.59765625" defaultRowHeight="14.25" x14ac:dyDescent="0.45"/>
  <cols>
    <col min="1" max="1" width="4" style="1" customWidth="1"/>
    <col min="2" max="2" width="15" style="1" customWidth="1"/>
    <col min="3" max="3" width="14.1328125" style="1" customWidth="1"/>
    <col min="4" max="4" width="10.53125" style="1" customWidth="1"/>
    <col min="5" max="5" width="13.86328125" style="1" bestFit="1" customWidth="1"/>
    <col min="6" max="6" width="16.19921875" style="1" bestFit="1" customWidth="1"/>
    <col min="7" max="7" width="51.46484375" style="4" customWidth="1"/>
    <col min="8" max="8" width="20.59765625" style="2" customWidth="1"/>
    <col min="9" max="9" width="25.3984375" style="2" bestFit="1" customWidth="1"/>
    <col min="10" max="10" width="16.73046875" style="2" bestFit="1" customWidth="1"/>
    <col min="54" max="16384" width="8.59765625" style="1"/>
  </cols>
  <sheetData>
    <row r="1" spans="1:10" customFormat="1" x14ac:dyDescent="0.45">
      <c r="A1" t="s">
        <v>485</v>
      </c>
      <c r="B1" t="s">
        <v>130</v>
      </c>
      <c r="C1" t="s">
        <v>0</v>
      </c>
      <c r="D1" t="s">
        <v>132</v>
      </c>
      <c r="E1" t="s">
        <v>2</v>
      </c>
      <c r="F1" t="s">
        <v>6</v>
      </c>
      <c r="G1" t="s">
        <v>429</v>
      </c>
      <c r="H1" t="s">
        <v>8</v>
      </c>
      <c r="I1" t="s">
        <v>133</v>
      </c>
      <c r="J1" t="s">
        <v>9</v>
      </c>
    </row>
    <row r="2" spans="1:10" customFormat="1" x14ac:dyDescent="0.45">
      <c r="A2">
        <f>ROW()-2</f>
        <v>0</v>
      </c>
      <c r="B2" s="3">
        <f>C2-10</f>
        <v>45516</v>
      </c>
      <c r="C2" s="3">
        <v>45526</v>
      </c>
      <c r="D2">
        <v>1</v>
      </c>
      <c r="E2" t="s">
        <v>12</v>
      </c>
      <c r="F2" t="s">
        <v>21</v>
      </c>
      <c r="G2" t="str" cm="1">
        <f t="array" aca="1" ref="G2" ca="1">VLOOKUP(RANDBETWEEN(1,5),_xlfn._xlws.FILTER(Comments[],Comments[Вид работы]=Задачи[[#This Row],[Тип измений]]),3,FALSE)</f>
        <v>Запуск процесса миграции данных</v>
      </c>
      <c r="H2" s="6" t="s">
        <v>212</v>
      </c>
      <c r="I2" t="s">
        <v>427</v>
      </c>
      <c r="J2" t="s">
        <v>137</v>
      </c>
    </row>
    <row r="3" spans="1:10" customFormat="1" x14ac:dyDescent="0.45">
      <c r="A3">
        <f t="shared" ref="A3:A66" si="0">ROW()-2</f>
        <v>1</v>
      </c>
      <c r="B3" s="3">
        <f t="shared" ref="B3:B30" ca="1" si="1">C3-10</f>
        <v>45508</v>
      </c>
      <c r="C3" s="3">
        <f ca="1">TODAY()-19</f>
        <v>45518</v>
      </c>
      <c r="D3">
        <v>0</v>
      </c>
      <c r="E3" t="s">
        <v>422</v>
      </c>
      <c r="F3" t="s">
        <v>149</v>
      </c>
      <c r="G3" t="str" cm="1">
        <f t="array" aca="1" ref="G3" ca="1">VLOOKUP(RANDBETWEEN(1,5),_xlfn._xlws.FILTER(Comments[],Comments[Вид работы]=Задачи[[#This Row],[Тип измений]]),3,FALSE)</f>
        <v>Запрос логов для анализа ошибок</v>
      </c>
      <c r="H3" s="6" t="s">
        <v>213</v>
      </c>
      <c r="I3" t="s">
        <v>168</v>
      </c>
      <c r="J3" t="s">
        <v>135</v>
      </c>
    </row>
    <row r="4" spans="1:10" customFormat="1" x14ac:dyDescent="0.45">
      <c r="A4">
        <f t="shared" si="0"/>
        <v>2</v>
      </c>
      <c r="B4" s="3">
        <f t="shared" ca="1" si="1"/>
        <v>45509</v>
      </c>
      <c r="C4" s="3">
        <f ca="1">TODAY()-18</f>
        <v>45519</v>
      </c>
      <c r="D4">
        <v>1</v>
      </c>
      <c r="E4" t="s">
        <v>422</v>
      </c>
      <c r="F4" t="s">
        <v>462</v>
      </c>
      <c r="G4" t="str" cm="1">
        <f t="array" aca="1" ref="G4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4" s="6" t="s">
        <v>214</v>
      </c>
      <c r="I4" t="s">
        <v>425</v>
      </c>
      <c r="J4" t="s">
        <v>138</v>
      </c>
    </row>
    <row r="5" spans="1:10" customFormat="1" x14ac:dyDescent="0.45">
      <c r="A5">
        <f t="shared" si="0"/>
        <v>3</v>
      </c>
      <c r="B5" s="3">
        <f t="shared" ca="1" si="1"/>
        <v>45512</v>
      </c>
      <c r="C5" s="3">
        <f ca="1">TODAY()-15</f>
        <v>45522</v>
      </c>
      <c r="D5">
        <v>3</v>
      </c>
      <c r="E5" t="s">
        <v>423</v>
      </c>
      <c r="F5" t="s">
        <v>77</v>
      </c>
      <c r="G5" t="str" cm="1">
        <f t="array" aca="1" ref="G5" ca="1">VLOOKUP(RANDBETWEEN(1,5),_xlfn._xlws.FILTER(Comments[],Comments[Вид работы]=Задачи[[#This Row],[Тип измений]]),3,FALSE)</f>
        <v>Обновление драйверов для оборудования</v>
      </c>
      <c r="H5" s="6" t="s">
        <v>215</v>
      </c>
      <c r="I5" t="s">
        <v>169</v>
      </c>
      <c r="J5" t="s">
        <v>138</v>
      </c>
    </row>
    <row r="6" spans="1:10" customFormat="1" x14ac:dyDescent="0.45">
      <c r="A6">
        <f t="shared" si="0"/>
        <v>4</v>
      </c>
      <c r="B6" s="3">
        <f t="shared" ca="1" si="1"/>
        <v>45517</v>
      </c>
      <c r="C6" s="3">
        <f ca="1">TODAY()-10</f>
        <v>45527</v>
      </c>
      <c r="D6">
        <v>0</v>
      </c>
      <c r="E6" t="s">
        <v>422</v>
      </c>
      <c r="F6" t="s">
        <v>22</v>
      </c>
      <c r="G6" t="str" cm="1">
        <f t="array" aca="1" ref="G6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6" s="6" t="s">
        <v>172</v>
      </c>
      <c r="I6" t="s">
        <v>169</v>
      </c>
      <c r="J6" t="s">
        <v>28</v>
      </c>
    </row>
    <row r="7" spans="1:10" customFormat="1" x14ac:dyDescent="0.45">
      <c r="A7">
        <f t="shared" si="0"/>
        <v>5</v>
      </c>
      <c r="B7" s="3">
        <f t="shared" ca="1" si="1"/>
        <v>45522</v>
      </c>
      <c r="C7" s="3">
        <f ca="1">TODAY()-5</f>
        <v>45532</v>
      </c>
      <c r="D7">
        <v>2</v>
      </c>
      <c r="E7" t="s">
        <v>1</v>
      </c>
      <c r="F7" t="s">
        <v>151</v>
      </c>
      <c r="G7" t="str" cm="1">
        <f t="array" aca="1" ref="G7" ca="1">VLOOKUP(RANDBETWEEN(1,5),_xlfn._xlws.FILTER(Comments[],Comments[Вид работы]=Задачи[[#This Row],[Тип измений]]),3,FALSE)</f>
        <v>Конфигурация файловой системы операционки</v>
      </c>
      <c r="H7" s="6" t="s">
        <v>216</v>
      </c>
      <c r="I7" t="s">
        <v>171</v>
      </c>
      <c r="J7" t="s">
        <v>136</v>
      </c>
    </row>
    <row r="8" spans="1:10" customFormat="1" x14ac:dyDescent="0.45">
      <c r="A8">
        <f t="shared" si="0"/>
        <v>6</v>
      </c>
      <c r="B8" s="3">
        <f t="shared" ca="1" si="1"/>
        <v>45520</v>
      </c>
      <c r="C8" s="3">
        <f ca="1">TODAY()-7</f>
        <v>45530</v>
      </c>
      <c r="D8">
        <v>0</v>
      </c>
      <c r="E8" t="s">
        <v>421</v>
      </c>
      <c r="F8" t="s">
        <v>154</v>
      </c>
      <c r="G8" t="str" cm="1">
        <f t="array" aca="1" ref="G8" ca="1">VLOOKUP(RANDBETWEEN(1,5),_xlfn._xlws.FILTER(Comments[],Comments[Вид работы]=Задачи[[#This Row],[Тип измений]]),3,FALSE)</f>
        <v>Корректировка расписания задач на сервере</v>
      </c>
      <c r="H8" s="6" t="s">
        <v>217</v>
      </c>
      <c r="I8" t="s">
        <v>173</v>
      </c>
      <c r="J8" t="s">
        <v>138</v>
      </c>
    </row>
    <row r="9" spans="1:10" customFormat="1" x14ac:dyDescent="0.45">
      <c r="A9">
        <f t="shared" si="0"/>
        <v>7</v>
      </c>
      <c r="B9" s="3">
        <f t="shared" ca="1" si="1"/>
        <v>45519</v>
      </c>
      <c r="C9" s="3">
        <f ca="1">TODAY()-8</f>
        <v>45529</v>
      </c>
      <c r="D9">
        <v>0</v>
      </c>
      <c r="E9" t="s">
        <v>1</v>
      </c>
      <c r="F9" t="s">
        <v>469</v>
      </c>
      <c r="G9" t="str" cm="1">
        <f t="array" aca="1" ref="G9" ca="1">VLOOKUP(RANDBETWEEN(1,5),_xlfn._xlws.FILTER(Comments[],Comments[Вид работы]=Задачи[[#This Row],[Тип измений]]),3,FALSE)</f>
        <v>Конфигурация файловой системы операционки</v>
      </c>
      <c r="H9" s="6" t="s">
        <v>218</v>
      </c>
      <c r="I9" t="s">
        <v>424</v>
      </c>
      <c r="J9" t="s">
        <v>28</v>
      </c>
    </row>
    <row r="10" spans="1:10" customFormat="1" x14ac:dyDescent="0.45">
      <c r="A10">
        <f t="shared" si="0"/>
        <v>8</v>
      </c>
      <c r="B10" s="3">
        <f t="shared" ca="1" si="1"/>
        <v>45505</v>
      </c>
      <c r="C10" s="3">
        <f ca="1">TODAY()-22</f>
        <v>45515</v>
      </c>
      <c r="D10">
        <v>0</v>
      </c>
      <c r="E10" t="s">
        <v>421</v>
      </c>
      <c r="F10" t="s">
        <v>152</v>
      </c>
      <c r="G10" t="str" cm="1">
        <f t="array" aca="1" ref="G10" ca="1">VLOOKUP(RANDBETWEEN(1,5),_xlfn._xlws.FILTER(Comments[],Comments[Вид работы]=Задачи[[#This Row],[Тип измений]]),3,FALSE)</f>
        <v>Корректировка конфигурации системы</v>
      </c>
      <c r="H10" s="6" t="s">
        <v>219</v>
      </c>
      <c r="I10" t="s">
        <v>427</v>
      </c>
      <c r="J10" t="s">
        <v>28</v>
      </c>
    </row>
    <row r="11" spans="1:10" customFormat="1" x14ac:dyDescent="0.45">
      <c r="A11">
        <f t="shared" si="0"/>
        <v>9</v>
      </c>
      <c r="B11" s="3">
        <f t="shared" ca="1" si="1"/>
        <v>45497</v>
      </c>
      <c r="C11" s="3">
        <f ca="1">TODAY()-30</f>
        <v>45507</v>
      </c>
      <c r="D11">
        <v>0</v>
      </c>
      <c r="E11" t="s">
        <v>422</v>
      </c>
      <c r="F11" t="s">
        <v>23</v>
      </c>
      <c r="G11" t="str" cm="1">
        <f t="array" aca="1" ref="G11" ca="1">VLOOKUP(RANDBETWEEN(1,5),_xlfn._xlws.FILTER(Comments[],Comments[Вид работы]=Задачи[[#This Row],[Тип измений]]),3,FALSE)</f>
        <v>Запрос логов для анализа ошибок</v>
      </c>
      <c r="H11" s="6" t="s">
        <v>220</v>
      </c>
      <c r="I11" t="s">
        <v>424</v>
      </c>
      <c r="J11" t="s">
        <v>138</v>
      </c>
    </row>
    <row r="12" spans="1:10" customFormat="1" x14ac:dyDescent="0.45">
      <c r="A12">
        <f t="shared" si="0"/>
        <v>10</v>
      </c>
      <c r="B12" s="3">
        <f t="shared" ca="1" si="1"/>
        <v>45482</v>
      </c>
      <c r="C12" s="3">
        <f ca="1">TODAY()-45</f>
        <v>45492</v>
      </c>
      <c r="D12">
        <v>0</v>
      </c>
      <c r="E12" t="s">
        <v>12</v>
      </c>
      <c r="F12" t="s">
        <v>24</v>
      </c>
      <c r="G12" t="str" cm="1">
        <f t="array" aca="1" ref="G12" ca="1">VLOOKUP(RANDBETWEEN(1,5),_xlfn._xlws.FILTER(Comments[],Comments[Вид работы]=Задачи[[#This Row],[Тип измений]]),3,FALSE)</f>
        <v>Запуск нового сервера для тестирования</v>
      </c>
      <c r="H12" s="6" t="s">
        <v>221</v>
      </c>
      <c r="I12" t="s">
        <v>171</v>
      </c>
      <c r="J12" t="s">
        <v>136</v>
      </c>
    </row>
    <row r="13" spans="1:10" customFormat="1" x14ac:dyDescent="0.45">
      <c r="A13">
        <f t="shared" si="0"/>
        <v>11</v>
      </c>
      <c r="B13" s="3">
        <f t="shared" ca="1" si="1"/>
        <v>45522</v>
      </c>
      <c r="C13" s="3">
        <f ca="1">TODAY()-5</f>
        <v>45532</v>
      </c>
      <c r="D13">
        <v>0</v>
      </c>
      <c r="E13" t="s">
        <v>422</v>
      </c>
      <c r="F13" t="s">
        <v>23</v>
      </c>
      <c r="G13" t="str" cm="1">
        <f t="array" aca="1" ref="G13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13" s="6" t="s">
        <v>222</v>
      </c>
      <c r="I13" t="s">
        <v>426</v>
      </c>
      <c r="J13" t="s">
        <v>28</v>
      </c>
    </row>
    <row r="14" spans="1:10" customFormat="1" x14ac:dyDescent="0.45">
      <c r="A14">
        <f t="shared" si="0"/>
        <v>12</v>
      </c>
      <c r="B14" s="3">
        <f t="shared" ca="1" si="1"/>
        <v>45503</v>
      </c>
      <c r="C14" s="3">
        <f ca="1">TODAY()-24</f>
        <v>45513</v>
      </c>
      <c r="D14">
        <v>1</v>
      </c>
      <c r="E14" t="s">
        <v>422</v>
      </c>
      <c r="F14" t="s">
        <v>66</v>
      </c>
      <c r="G14" t="str" cm="1">
        <f t="array" aca="1" ref="G14" ca="1">VLOOKUP(RANDBETWEEN(1,5),_xlfn._xlws.FILTER(Comments[],Comments[Вид работы]=Задачи[[#This Row],[Тип измений]]),3,FALSE)</f>
        <v>Запрос метрик производительности системы</v>
      </c>
      <c r="H14" s="6" t="s">
        <v>223</v>
      </c>
      <c r="I14" t="s">
        <v>424</v>
      </c>
      <c r="J14" t="s">
        <v>28</v>
      </c>
    </row>
    <row r="15" spans="1:10" customFormat="1" x14ac:dyDescent="0.45">
      <c r="A15">
        <f t="shared" si="0"/>
        <v>13</v>
      </c>
      <c r="B15" s="3">
        <f t="shared" ca="1" si="1"/>
        <v>45516</v>
      </c>
      <c r="C15" s="3">
        <f ca="1">TODAY()-11</f>
        <v>45526</v>
      </c>
      <c r="D15">
        <v>1</v>
      </c>
      <c r="E15" t="s">
        <v>423</v>
      </c>
      <c r="F15" t="s">
        <v>53</v>
      </c>
      <c r="G15" t="str" cm="1">
        <f t="array" aca="1" ref="G15" ca="1">VLOOKUP(RANDBETWEEN(1,5),_xlfn._xlws.FILTER(Comments[],Comments[Вид работы]=Задачи[[#This Row],[Тип измений]]),3,FALSE)</f>
        <v>Обновление приложения с новыми функциями</v>
      </c>
      <c r="H15" s="6" t="s">
        <v>224</v>
      </c>
      <c r="I15" t="s">
        <v>168</v>
      </c>
      <c r="J15" t="s">
        <v>136</v>
      </c>
    </row>
    <row r="16" spans="1:10" customFormat="1" x14ac:dyDescent="0.45">
      <c r="A16">
        <f t="shared" si="0"/>
        <v>14</v>
      </c>
      <c r="B16" s="3">
        <f t="shared" ca="1" si="1"/>
        <v>45493</v>
      </c>
      <c r="C16" s="3">
        <f ca="1">TODAY()-34</f>
        <v>45503</v>
      </c>
      <c r="D16">
        <v>1</v>
      </c>
      <c r="E16" t="s">
        <v>422</v>
      </c>
      <c r="F16" t="s">
        <v>95</v>
      </c>
      <c r="G16" t="str" cm="1">
        <f t="array" aca="1" ref="G16" ca="1">VLOOKUP(RANDBETWEEN(1,5),_xlfn._xlws.FILTER(Comments[],Comments[Вид работы]=Задачи[[#This Row],[Тип измений]]),3,FALSE)</f>
        <v>Запрос информации о состоянии сервера</v>
      </c>
      <c r="H16" s="6" t="s">
        <v>225</v>
      </c>
      <c r="I16" t="s">
        <v>427</v>
      </c>
      <c r="J16" t="s">
        <v>138</v>
      </c>
    </row>
    <row r="17" spans="1:10" customFormat="1" x14ac:dyDescent="0.45">
      <c r="A17">
        <f t="shared" si="0"/>
        <v>15</v>
      </c>
      <c r="B17" s="3">
        <f t="shared" ca="1" si="1"/>
        <v>45528</v>
      </c>
      <c r="C17" s="3">
        <f ca="1">TODAY()+1</f>
        <v>45538</v>
      </c>
      <c r="D17">
        <v>1</v>
      </c>
      <c r="E17" t="s">
        <v>1</v>
      </c>
      <c r="F17" t="s">
        <v>149</v>
      </c>
      <c r="G17" t="str" cm="1">
        <f t="array" aca="1" ref="G17" ca="1">VLOOKUP(RANDBETWEEN(1,5),_xlfn._xlws.FILTER(Comments[],Comments[Вид работы]=Задачи[[#This Row],[Тип измений]]),3,FALSE)</f>
        <v>Конфигурация файловой системы операционки</v>
      </c>
      <c r="H17" s="6" t="s">
        <v>226</v>
      </c>
      <c r="I17" t="s">
        <v>424</v>
      </c>
      <c r="J17" t="s">
        <v>138</v>
      </c>
    </row>
    <row r="18" spans="1:10" customFormat="1" x14ac:dyDescent="0.45">
      <c r="A18">
        <f t="shared" si="0"/>
        <v>16</v>
      </c>
      <c r="B18" s="3">
        <f t="shared" ca="1" si="1"/>
        <v>45532</v>
      </c>
      <c r="C18" s="3">
        <f ca="1">TODAY()+5</f>
        <v>45542</v>
      </c>
      <c r="D18">
        <v>1</v>
      </c>
      <c r="E18" t="s">
        <v>421</v>
      </c>
      <c r="F18" t="s">
        <v>463</v>
      </c>
      <c r="G18" t="str" cm="1">
        <f t="array" aca="1" ref="G18" ca="1">VLOOKUP(RANDBETWEEN(1,5),_xlfn._xlws.FILTER(Comments[],Comments[Вид работы]=Задачи[[#This Row],[Тип измений]]),3,FALSE)</f>
        <v>Корректировка конфигурации системы</v>
      </c>
      <c r="H18" s="6" t="s">
        <v>227</v>
      </c>
      <c r="I18" t="s">
        <v>169</v>
      </c>
      <c r="J18" t="s">
        <v>138</v>
      </c>
    </row>
    <row r="19" spans="1:10" customFormat="1" x14ac:dyDescent="0.45">
      <c r="A19">
        <f t="shared" si="0"/>
        <v>17</v>
      </c>
      <c r="B19" s="3">
        <f t="shared" ca="1" si="1"/>
        <v>45534</v>
      </c>
      <c r="C19" s="3">
        <f ca="1">TODAY()+7</f>
        <v>45544</v>
      </c>
      <c r="D19">
        <v>1</v>
      </c>
      <c r="E19" t="s">
        <v>1</v>
      </c>
      <c r="F19" t="s">
        <v>91</v>
      </c>
      <c r="G19" t="str" cm="1">
        <f t="array" aca="1" ref="G19" ca="1">VLOOKUP(RANDBETWEEN(1,5),_xlfn._xlws.FILTER(Comments[],Comments[Вид работы]=Задачи[[#This Row],[Тип измений]]),3,FALSE)</f>
        <v>Конфигурация файловой системы операционки</v>
      </c>
      <c r="H19" s="6" t="s">
        <v>228</v>
      </c>
      <c r="I19" t="s">
        <v>169</v>
      </c>
      <c r="J19" t="s">
        <v>138</v>
      </c>
    </row>
    <row r="20" spans="1:10" customFormat="1" x14ac:dyDescent="0.45">
      <c r="A20">
        <f t="shared" si="0"/>
        <v>18</v>
      </c>
      <c r="B20" s="3">
        <f t="shared" ca="1" si="1"/>
        <v>45543</v>
      </c>
      <c r="C20" s="3">
        <f ca="1">TODAY()+16</f>
        <v>45553</v>
      </c>
      <c r="D20">
        <v>1</v>
      </c>
      <c r="E20" t="s">
        <v>421</v>
      </c>
      <c r="F20" t="s">
        <v>163</v>
      </c>
      <c r="G20" t="str" cm="1">
        <f t="array" aca="1" ref="G20" ca="1">VLOOKUP(RANDBETWEEN(1,5),_xlfn._xlws.FILTER(Comments[],Comments[Вид работы]=Задачи[[#This Row],[Тип измений]]),3,FALSE)</f>
        <v>Корректировка данных в базе данных</v>
      </c>
      <c r="H20" s="6" t="s">
        <v>229</v>
      </c>
      <c r="I20" t="s">
        <v>173</v>
      </c>
      <c r="J20" t="s">
        <v>138</v>
      </c>
    </row>
    <row r="21" spans="1:10" customFormat="1" x14ac:dyDescent="0.45">
      <c r="A21">
        <f t="shared" si="0"/>
        <v>19</v>
      </c>
      <c r="B21" s="3">
        <f t="shared" ca="1" si="1"/>
        <v>45534</v>
      </c>
      <c r="C21" s="3">
        <f ca="1">TODAY()+7</f>
        <v>45544</v>
      </c>
      <c r="D21">
        <v>1</v>
      </c>
      <c r="E21" t="s">
        <v>422</v>
      </c>
      <c r="F21" t="s">
        <v>80</v>
      </c>
      <c r="G21" t="str" cm="1">
        <f t="array" aca="1" ref="G21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21" s="6" t="s">
        <v>230</v>
      </c>
      <c r="I21" t="s">
        <v>424</v>
      </c>
      <c r="J21" t="s">
        <v>137</v>
      </c>
    </row>
    <row r="22" spans="1:10" customFormat="1" x14ac:dyDescent="0.45">
      <c r="A22">
        <f t="shared" si="0"/>
        <v>20</v>
      </c>
      <c r="B22" s="3">
        <f t="shared" ca="1" si="1"/>
        <v>45537</v>
      </c>
      <c r="C22" s="3">
        <f ca="1">TODAY()+10</f>
        <v>45547</v>
      </c>
      <c r="D22">
        <v>2</v>
      </c>
      <c r="E22" t="s">
        <v>12</v>
      </c>
      <c r="F22" t="s">
        <v>468</v>
      </c>
      <c r="G22" t="str" cm="1">
        <f t="array" aca="1" ref="G22" ca="1">VLOOKUP(RANDBETWEEN(1,5),_xlfn._xlws.FILTER(Comments[],Comments[Вид работы]=Задачи[[#This Row],[Тип измений]]),3,FALSE)</f>
        <v>Запуск резервного копирования</v>
      </c>
      <c r="H22" s="6" t="s">
        <v>231</v>
      </c>
      <c r="I22" t="s">
        <v>173</v>
      </c>
      <c r="J22" t="s">
        <v>135</v>
      </c>
    </row>
    <row r="23" spans="1:10" x14ac:dyDescent="0.45">
      <c r="A23">
        <f t="shared" si="0"/>
        <v>21</v>
      </c>
      <c r="B23" s="3">
        <f t="shared" ca="1" si="1"/>
        <v>45544</v>
      </c>
      <c r="C23" s="3">
        <f ca="1">TODAY()+17</f>
        <v>45554</v>
      </c>
      <c r="D23">
        <v>3</v>
      </c>
      <c r="E23" t="s">
        <v>422</v>
      </c>
      <c r="F23" t="s">
        <v>21</v>
      </c>
      <c r="G23" t="str" cm="1">
        <f t="array" aca="1" ref="G23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23" s="6" t="s">
        <v>232</v>
      </c>
      <c r="I23" t="s">
        <v>173</v>
      </c>
      <c r="J23" t="s">
        <v>135</v>
      </c>
    </row>
    <row r="24" spans="1:10" x14ac:dyDescent="0.45">
      <c r="A24">
        <f t="shared" si="0"/>
        <v>22</v>
      </c>
      <c r="B24" s="3">
        <f t="shared" ca="1" si="1"/>
        <v>45557</v>
      </c>
      <c r="C24" s="3">
        <f ca="1">TODAY()+30</f>
        <v>45567</v>
      </c>
      <c r="D24">
        <v>1</v>
      </c>
      <c r="E24" t="s">
        <v>422</v>
      </c>
      <c r="F24" t="s">
        <v>149</v>
      </c>
      <c r="G24" t="str" cm="1">
        <f t="array" aca="1" ref="G24" ca="1">VLOOKUP(RANDBETWEEN(1,5),_xlfn._xlws.FILTER(Comments[],Comments[Вид работы]=Задачи[[#This Row],[Тип измений]]),3,FALSE)</f>
        <v>Запрос метрик производительности системы</v>
      </c>
      <c r="H24" s="6" t="s">
        <v>233</v>
      </c>
      <c r="I24" t="s">
        <v>427</v>
      </c>
      <c r="J24" t="s">
        <v>145</v>
      </c>
    </row>
    <row r="25" spans="1:10" x14ac:dyDescent="0.45">
      <c r="A25">
        <f t="shared" si="0"/>
        <v>23</v>
      </c>
      <c r="B25" s="3">
        <f t="shared" ca="1" si="1"/>
        <v>45530</v>
      </c>
      <c r="C25" s="3">
        <f ca="1">TODAY()+3</f>
        <v>45540</v>
      </c>
      <c r="D25">
        <v>3</v>
      </c>
      <c r="E25" t="s">
        <v>423</v>
      </c>
      <c r="F25" t="s">
        <v>462</v>
      </c>
      <c r="G25" t="str" cm="1">
        <f t="array" aca="1" ref="G25" ca="1">VLOOKUP(RANDBETWEEN(1,5),_xlfn._xlws.FILTER(Comments[],Comments[Вид работы]=Задачи[[#This Row],[Тип измений]]),3,FALSE)</f>
        <v>Обновление базы данных до последней версии</v>
      </c>
      <c r="H25" s="6" t="s">
        <v>234</v>
      </c>
      <c r="I25" t="s">
        <v>168</v>
      </c>
      <c r="J25" t="s">
        <v>134</v>
      </c>
    </row>
    <row r="26" spans="1:10" x14ac:dyDescent="0.45">
      <c r="A26">
        <f t="shared" si="0"/>
        <v>24</v>
      </c>
      <c r="B26" s="3">
        <f t="shared" ca="1" si="1"/>
        <v>45528</v>
      </c>
      <c r="C26" s="3">
        <f ca="1">TODAY()+1</f>
        <v>45538</v>
      </c>
      <c r="D26">
        <v>3</v>
      </c>
      <c r="E26" t="s">
        <v>422</v>
      </c>
      <c r="F26" t="s">
        <v>77</v>
      </c>
      <c r="G26" t="str" cm="1">
        <f t="array" aca="1" ref="G26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26" s="6" t="s">
        <v>235</v>
      </c>
      <c r="I26" t="s">
        <v>425</v>
      </c>
      <c r="J26" t="s">
        <v>135</v>
      </c>
    </row>
    <row r="27" spans="1:10" x14ac:dyDescent="0.45">
      <c r="A27">
        <f t="shared" si="0"/>
        <v>25</v>
      </c>
      <c r="B27" s="3">
        <f t="shared" ca="1" si="1"/>
        <v>45529</v>
      </c>
      <c r="C27" s="3">
        <f ca="1">TODAY()+2</f>
        <v>45539</v>
      </c>
      <c r="D27">
        <v>2</v>
      </c>
      <c r="E27" t="s">
        <v>1</v>
      </c>
      <c r="F27" t="s">
        <v>22</v>
      </c>
      <c r="G27" t="str" cm="1">
        <f t="array" aca="1" ref="G27" ca="1">VLOOKUP(RANDBETWEEN(1,5),_xlfn._xlws.FILTER(Comments[],Comments[Вид работы]=Задачи[[#This Row],[Тип измений]]),3,FALSE)</f>
        <v>Обновление ядра операционной системы</v>
      </c>
      <c r="H27" s="6" t="s">
        <v>236</v>
      </c>
      <c r="I27" t="s">
        <v>169</v>
      </c>
      <c r="J27" t="s">
        <v>135</v>
      </c>
    </row>
    <row r="28" spans="1:10" x14ac:dyDescent="0.45">
      <c r="A28">
        <f t="shared" si="0"/>
        <v>26</v>
      </c>
      <c r="B28" s="3">
        <f t="shared" ca="1" si="1"/>
        <v>45538</v>
      </c>
      <c r="C28" s="3">
        <f ca="1">TODAY()+11</f>
        <v>45548</v>
      </c>
      <c r="D28">
        <v>3</v>
      </c>
      <c r="E28" t="s">
        <v>421</v>
      </c>
      <c r="F28" t="s">
        <v>151</v>
      </c>
      <c r="G28" t="str" cm="1">
        <f t="array" aca="1" ref="G28" ca="1">VLOOKUP(RANDBETWEEN(1,5),_xlfn._xlws.FILTER(Comments[],Comments[Вид работы]=Задачи[[#This Row],[Тип измений]]),3,FALSE)</f>
        <v>Корректировка конфигурации системы</v>
      </c>
      <c r="H28" s="6" t="s">
        <v>237</v>
      </c>
      <c r="I28" t="s">
        <v>169</v>
      </c>
      <c r="J28" t="s">
        <v>135</v>
      </c>
    </row>
    <row r="29" spans="1:10" x14ac:dyDescent="0.45">
      <c r="A29">
        <f t="shared" si="0"/>
        <v>27</v>
      </c>
      <c r="B29" s="3">
        <f t="shared" ca="1" si="1"/>
        <v>45540</v>
      </c>
      <c r="C29" s="3">
        <f ca="1">TODAY()+13</f>
        <v>45550</v>
      </c>
      <c r="D29">
        <v>1</v>
      </c>
      <c r="E29" t="s">
        <v>1</v>
      </c>
      <c r="F29" t="s">
        <v>154</v>
      </c>
      <c r="G29" t="str" cm="1">
        <f t="array" aca="1" ref="G29" ca="1">VLOOKUP(RANDBETWEEN(1,5),_xlfn._xlws.FILTER(Comments[],Comments[Вид работы]=Задачи[[#This Row],[Тип измений]]),3,FALSE)</f>
        <v>Обновление ядра операционной системы</v>
      </c>
      <c r="H29" s="6" t="s">
        <v>238</v>
      </c>
      <c r="I29" t="s">
        <v>171</v>
      </c>
      <c r="J29" t="s">
        <v>134</v>
      </c>
    </row>
    <row r="30" spans="1:10" x14ac:dyDescent="0.45">
      <c r="A30">
        <f t="shared" si="0"/>
        <v>28</v>
      </c>
      <c r="B30" s="3">
        <f t="shared" ca="1" si="1"/>
        <v>45539</v>
      </c>
      <c r="C30" s="3">
        <f ca="1">TODAY()+12</f>
        <v>45549</v>
      </c>
      <c r="D30">
        <v>3</v>
      </c>
      <c r="E30" t="s">
        <v>421</v>
      </c>
      <c r="F30" t="s">
        <v>469</v>
      </c>
      <c r="G30" t="str" cm="1">
        <f t="array" aca="1" ref="G30" ca="1">VLOOKUP(RANDBETWEEN(1,5),_xlfn._xlws.FILTER(Comments[],Comments[Вид работы]=Задачи[[#This Row],[Тип измений]]),3,FALSE)</f>
        <v>Корректировка расписания задач на сервере</v>
      </c>
      <c r="H30" s="6" t="s">
        <v>239</v>
      </c>
      <c r="I30" t="s">
        <v>173</v>
      </c>
      <c r="J30" t="s">
        <v>145</v>
      </c>
    </row>
    <row r="31" spans="1:10" x14ac:dyDescent="0.45">
      <c r="A31">
        <f t="shared" si="0"/>
        <v>29</v>
      </c>
      <c r="B31" s="3">
        <f t="shared" ref="B31:B32" ca="1" si="2">C31-10</f>
        <v>45549</v>
      </c>
      <c r="C31" s="3">
        <f ca="1">TODAY()+22</f>
        <v>45559</v>
      </c>
      <c r="D31">
        <v>2</v>
      </c>
      <c r="E31" t="s">
        <v>422</v>
      </c>
      <c r="F31" t="s">
        <v>152</v>
      </c>
      <c r="G31" t="str" cm="1">
        <f t="array" aca="1" ref="G31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31" s="6" t="s">
        <v>240</v>
      </c>
      <c r="I31" t="s">
        <v>424</v>
      </c>
      <c r="J31" t="s">
        <v>145</v>
      </c>
    </row>
    <row r="32" spans="1:10" x14ac:dyDescent="0.45">
      <c r="A32">
        <f t="shared" si="0"/>
        <v>30</v>
      </c>
      <c r="B32" s="3">
        <f t="shared" ca="1" si="2"/>
        <v>45562</v>
      </c>
      <c r="C32" s="3">
        <f ca="1">TODAY()+35</f>
        <v>45572</v>
      </c>
      <c r="D32">
        <v>2</v>
      </c>
      <c r="E32" t="s">
        <v>12</v>
      </c>
      <c r="F32" t="s">
        <v>23</v>
      </c>
      <c r="G32" t="str" cm="1">
        <f t="array" aca="1" ref="G32" ca="1">VLOOKUP(RANDBETWEEN(1,5),_xlfn._xlws.FILTER(Comments[],Comments[Вид работы]=Задачи[[#This Row],[Тип измений]]),3,FALSE)</f>
        <v>Запуск резервного копирования</v>
      </c>
      <c r="H32" s="6" t="s">
        <v>241</v>
      </c>
      <c r="I32" t="s">
        <v>427</v>
      </c>
      <c r="J32" t="s">
        <v>138</v>
      </c>
    </row>
    <row r="33" spans="1:10" x14ac:dyDescent="0.45">
      <c r="A33">
        <f t="shared" si="0"/>
        <v>31</v>
      </c>
      <c r="B33" s="3">
        <f ca="1">C33-8</f>
        <v>45555</v>
      </c>
      <c r="C33" s="3">
        <f ca="1">TODAY()+26</f>
        <v>45563</v>
      </c>
      <c r="D33">
        <v>3</v>
      </c>
      <c r="E33" t="s">
        <v>422</v>
      </c>
      <c r="F33" t="s">
        <v>24</v>
      </c>
      <c r="G33" t="str" cm="1">
        <f t="array" aca="1" ref="G33" ca="1">VLOOKUP(RANDBETWEEN(1,5),_xlfn._xlws.FILTER(Comments[],Comments[Вид работы]=Задачи[[#This Row],[Тип измений]]),3,FALSE)</f>
        <v>Запрос логов для анализа ошибок</v>
      </c>
      <c r="H33" s="6" t="s">
        <v>242</v>
      </c>
      <c r="I33" t="s">
        <v>424</v>
      </c>
      <c r="J33" t="s">
        <v>27</v>
      </c>
    </row>
    <row r="34" spans="1:10" x14ac:dyDescent="0.45">
      <c r="A34">
        <f t="shared" si="0"/>
        <v>32</v>
      </c>
      <c r="B34" s="3">
        <f t="shared" ref="B34:B58" ca="1" si="3">C34-8</f>
        <v>45544</v>
      </c>
      <c r="C34" s="3">
        <f ca="1">TODAY()+15</f>
        <v>45552</v>
      </c>
      <c r="D34">
        <v>3</v>
      </c>
      <c r="E34" t="s">
        <v>422</v>
      </c>
      <c r="F34" t="s">
        <v>23</v>
      </c>
      <c r="G34" t="str" cm="1">
        <f t="array" aca="1" ref="G34" ca="1">VLOOKUP(RANDBETWEEN(1,5),_xlfn._xlws.FILTER(Comments[],Comments[Вид работы]=Задачи[[#This Row],[Тип измений]]),3,FALSE)</f>
        <v>Запрос логов для анализа ошибок</v>
      </c>
      <c r="H34" s="6" t="s">
        <v>243</v>
      </c>
      <c r="I34" t="s">
        <v>171</v>
      </c>
      <c r="J34" t="s">
        <v>138</v>
      </c>
    </row>
    <row r="35" spans="1:10" x14ac:dyDescent="0.45">
      <c r="A35">
        <f t="shared" si="0"/>
        <v>33</v>
      </c>
      <c r="B35" s="3">
        <f t="shared" ca="1" si="3"/>
        <v>45543</v>
      </c>
      <c r="C35" s="3">
        <f ca="1">TODAY()+14</f>
        <v>45551</v>
      </c>
      <c r="D35">
        <v>1</v>
      </c>
      <c r="E35" t="s">
        <v>423</v>
      </c>
      <c r="F35" t="s">
        <v>66</v>
      </c>
      <c r="G35" t="str" cm="1">
        <f t="array" aca="1" ref="G35" ca="1">VLOOKUP(RANDBETWEEN(1,5),_xlfn._xlws.FILTER(Comments[],Comments[Вид работы]=Задачи[[#This Row],[Тип измений]]),3,FALSE)</f>
        <v>Обновление драйверов для оборудования</v>
      </c>
      <c r="H35" s="6" t="s">
        <v>244</v>
      </c>
      <c r="I35" t="s">
        <v>426</v>
      </c>
      <c r="J35" t="s">
        <v>138</v>
      </c>
    </row>
    <row r="36" spans="1:10" x14ac:dyDescent="0.45">
      <c r="A36">
        <f t="shared" si="0"/>
        <v>34</v>
      </c>
      <c r="B36" s="3">
        <f t="shared" ca="1" si="3"/>
        <v>45549</v>
      </c>
      <c r="C36" s="3">
        <f ca="1">TODAY()+20</f>
        <v>45557</v>
      </c>
      <c r="D36">
        <v>3</v>
      </c>
      <c r="E36" t="s">
        <v>422</v>
      </c>
      <c r="F36" t="s">
        <v>53</v>
      </c>
      <c r="G36" t="str" cm="1">
        <f t="array" aca="1" ref="G36" ca="1">VLOOKUP(RANDBETWEEN(1,5),_xlfn._xlws.FILTER(Comments[],Comments[Вид работы]=Задачи[[#This Row],[Тип измений]]),3,FALSE)</f>
        <v>Запрос метрик производительности системы</v>
      </c>
      <c r="H36" s="6" t="s">
        <v>245</v>
      </c>
      <c r="I36" t="s">
        <v>424</v>
      </c>
      <c r="J36" t="s">
        <v>138</v>
      </c>
    </row>
    <row r="37" spans="1:10" x14ac:dyDescent="0.45">
      <c r="A37">
        <f t="shared" si="0"/>
        <v>35</v>
      </c>
      <c r="B37" s="3">
        <f t="shared" ca="1" si="3"/>
        <v>45509</v>
      </c>
      <c r="C37" s="3">
        <f t="shared" ref="C37" ca="1" si="4">TODAY()-20</f>
        <v>45517</v>
      </c>
      <c r="D37">
        <v>1</v>
      </c>
      <c r="E37" t="s">
        <v>1</v>
      </c>
      <c r="F37" t="s">
        <v>95</v>
      </c>
      <c r="G37" t="str" cm="1">
        <f t="array" aca="1" ref="G37" ca="1">VLOOKUP(RANDBETWEEN(1,5),_xlfn._xlws.FILTER(Comments[],Comments[Вид работы]=Задачи[[#This Row],[Тип измений]]),3,FALSE)</f>
        <v>Обновление ядра операционной системы</v>
      </c>
      <c r="H37" s="6" t="s">
        <v>246</v>
      </c>
      <c r="I37" t="s">
        <v>168</v>
      </c>
      <c r="J37" t="s">
        <v>138</v>
      </c>
    </row>
    <row r="38" spans="1:10" x14ac:dyDescent="0.45">
      <c r="A38">
        <f t="shared" si="0"/>
        <v>36</v>
      </c>
      <c r="B38" s="3">
        <f t="shared" ca="1" si="3"/>
        <v>45510</v>
      </c>
      <c r="C38" s="3">
        <f t="shared" ref="C38" ca="1" si="5">TODAY()-19</f>
        <v>45518</v>
      </c>
      <c r="D38">
        <v>1</v>
      </c>
      <c r="E38" t="s">
        <v>421</v>
      </c>
      <c r="F38" t="s">
        <v>149</v>
      </c>
      <c r="G38" t="str" cm="1">
        <f t="array" aca="1" ref="G38" ca="1">VLOOKUP(RANDBETWEEN(1,5),_xlfn._xlws.FILTER(Comments[],Comments[Вид работы]=Задачи[[#This Row],[Тип измений]]),3,FALSE)</f>
        <v>Корректировка расписания задач на сервере</v>
      </c>
      <c r="H38" s="6" t="s">
        <v>247</v>
      </c>
      <c r="I38" t="s">
        <v>427</v>
      </c>
      <c r="J38" t="s">
        <v>138</v>
      </c>
    </row>
    <row r="39" spans="1:10" x14ac:dyDescent="0.45">
      <c r="A39">
        <f t="shared" si="0"/>
        <v>37</v>
      </c>
      <c r="B39" s="3">
        <f t="shared" ca="1" si="3"/>
        <v>45511</v>
      </c>
      <c r="C39" s="3">
        <f t="shared" ref="C39" ca="1" si="6">TODAY()-18</f>
        <v>45519</v>
      </c>
      <c r="D39">
        <v>3</v>
      </c>
      <c r="E39" t="s">
        <v>1</v>
      </c>
      <c r="F39" t="s">
        <v>463</v>
      </c>
      <c r="G39" t="str" cm="1">
        <f t="array" aca="1" ref="G39" ca="1">VLOOKUP(RANDBETWEEN(1,5),_xlfn._xlws.FILTER(Comments[],Comments[Вид работы]=Задачи[[#This Row],[Тип измений]]),3,FALSE)</f>
        <v>Решение проблем с производительностью операционной системы</v>
      </c>
      <c r="H39" s="6" t="s">
        <v>248</v>
      </c>
      <c r="I39" t="s">
        <v>424</v>
      </c>
      <c r="J39" t="s">
        <v>134</v>
      </c>
    </row>
    <row r="40" spans="1:10" x14ac:dyDescent="0.45">
      <c r="A40">
        <f t="shared" si="0"/>
        <v>38</v>
      </c>
      <c r="B40" s="3">
        <f t="shared" ca="1" si="3"/>
        <v>45514</v>
      </c>
      <c r="C40" s="3">
        <f t="shared" ref="C40" ca="1" si="7">TODAY()-15</f>
        <v>45522</v>
      </c>
      <c r="D40">
        <v>3</v>
      </c>
      <c r="E40" t="s">
        <v>421</v>
      </c>
      <c r="F40" t="s">
        <v>91</v>
      </c>
      <c r="G40" t="str" cm="1">
        <f t="array" aca="1" ref="G40" ca="1">VLOOKUP(RANDBETWEEN(1,5),_xlfn._xlws.FILTER(Comments[],Comments[Вид работы]=Задачи[[#This Row],[Тип измений]]),3,FALSE)</f>
        <v>Корректировка конфигурации системы</v>
      </c>
      <c r="H40" s="6" t="s">
        <v>249</v>
      </c>
      <c r="I40" t="s">
        <v>169</v>
      </c>
      <c r="J40" t="s">
        <v>134</v>
      </c>
    </row>
    <row r="41" spans="1:10" x14ac:dyDescent="0.45">
      <c r="A41">
        <f t="shared" si="0"/>
        <v>39</v>
      </c>
      <c r="B41" s="3">
        <f t="shared" ca="1" si="3"/>
        <v>45519</v>
      </c>
      <c r="C41" s="3">
        <f t="shared" ref="C41" ca="1" si="8">TODAY()-10</f>
        <v>45527</v>
      </c>
      <c r="D41">
        <v>3</v>
      </c>
      <c r="E41" t="s">
        <v>422</v>
      </c>
      <c r="F41" t="s">
        <v>163</v>
      </c>
      <c r="G41" t="str" cm="1">
        <f t="array" aca="1" ref="G41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41" s="6" t="s">
        <v>250</v>
      </c>
      <c r="I41" t="s">
        <v>169</v>
      </c>
      <c r="J41" t="s">
        <v>27</v>
      </c>
    </row>
    <row r="42" spans="1:10" x14ac:dyDescent="0.45">
      <c r="A42">
        <f t="shared" si="0"/>
        <v>40</v>
      </c>
      <c r="B42" s="3">
        <f t="shared" ca="1" si="3"/>
        <v>45524</v>
      </c>
      <c r="C42" s="3">
        <f t="shared" ref="C42" ca="1" si="9">TODAY()-5</f>
        <v>45532</v>
      </c>
      <c r="D42">
        <v>3</v>
      </c>
      <c r="E42" t="s">
        <v>12</v>
      </c>
      <c r="F42" t="s">
        <v>80</v>
      </c>
      <c r="G42" t="str" cm="1">
        <f t="array" aca="1" ref="G42" ca="1">VLOOKUP(RANDBETWEEN(1,5),_xlfn._xlws.FILTER(Comments[],Comments[Вид работы]=Задачи[[#This Row],[Тип измений]]),3,FALSE)</f>
        <v>Запуск резервного копирования</v>
      </c>
      <c r="H42" s="6" t="s">
        <v>251</v>
      </c>
      <c r="I42" t="s">
        <v>173</v>
      </c>
      <c r="J42" t="s">
        <v>138</v>
      </c>
    </row>
    <row r="43" spans="1:10" x14ac:dyDescent="0.45">
      <c r="A43">
        <f t="shared" si="0"/>
        <v>41</v>
      </c>
      <c r="B43" s="3">
        <f t="shared" ca="1" si="3"/>
        <v>45522</v>
      </c>
      <c r="C43" s="3">
        <f t="shared" ref="C43" ca="1" si="10">TODAY()-7</f>
        <v>45530</v>
      </c>
      <c r="D43">
        <v>3</v>
      </c>
      <c r="E43" t="s">
        <v>422</v>
      </c>
      <c r="F43" t="s">
        <v>468</v>
      </c>
      <c r="G43" t="str" cm="1">
        <f t="array" aca="1" ref="G43" ca="1">VLOOKUP(RANDBETWEEN(1,5),_xlfn._xlws.FILTER(Comments[],Comments[Вид работы]=Задачи[[#This Row],[Тип измений]]),3,FALSE)</f>
        <v>Запрос логов для анализа ошибок</v>
      </c>
      <c r="H43" s="6" t="s">
        <v>252</v>
      </c>
      <c r="I43" t="s">
        <v>424</v>
      </c>
      <c r="J43" t="s">
        <v>136</v>
      </c>
    </row>
    <row r="44" spans="1:10" x14ac:dyDescent="0.45">
      <c r="A44">
        <f t="shared" si="0"/>
        <v>42</v>
      </c>
      <c r="B44" s="3">
        <f t="shared" ca="1" si="3"/>
        <v>45521</v>
      </c>
      <c r="C44" s="3">
        <f t="shared" ref="C44" ca="1" si="11">TODAY()-8</f>
        <v>45529</v>
      </c>
      <c r="D44">
        <v>1</v>
      </c>
      <c r="E44" t="s">
        <v>422</v>
      </c>
      <c r="F44" t="s">
        <v>21</v>
      </c>
      <c r="G44" t="str" cm="1">
        <f t="array" aca="1" ref="G44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44" s="6" t="s">
        <v>253</v>
      </c>
      <c r="I44" t="s">
        <v>173</v>
      </c>
      <c r="J44" t="s">
        <v>136</v>
      </c>
    </row>
    <row r="45" spans="1:10" x14ac:dyDescent="0.45">
      <c r="A45">
        <f t="shared" si="0"/>
        <v>43</v>
      </c>
      <c r="B45" s="3">
        <f t="shared" ca="1" si="3"/>
        <v>45507</v>
      </c>
      <c r="C45" s="3">
        <f t="shared" ref="C45" ca="1" si="12">TODAY()-22</f>
        <v>45515</v>
      </c>
      <c r="D45">
        <v>3</v>
      </c>
      <c r="E45" t="s">
        <v>423</v>
      </c>
      <c r="F45" t="s">
        <v>149</v>
      </c>
      <c r="G45" t="str" cm="1">
        <f t="array" aca="1" ref="G45" ca="1">VLOOKUP(RANDBETWEEN(1,5),_xlfn._xlws.FILTER(Comments[],Comments[Вид работы]=Задачи[[#This Row],[Тип измений]]),3,FALSE)</f>
        <v>Обновление драйверов для оборудования</v>
      </c>
      <c r="H45" s="6" t="s">
        <v>254</v>
      </c>
      <c r="I45" t="s">
        <v>173</v>
      </c>
      <c r="J45" t="s">
        <v>136</v>
      </c>
    </row>
    <row r="46" spans="1:10" x14ac:dyDescent="0.45">
      <c r="A46">
        <f t="shared" si="0"/>
        <v>44</v>
      </c>
      <c r="B46" s="3">
        <f t="shared" ca="1" si="3"/>
        <v>45499</v>
      </c>
      <c r="C46" s="3">
        <f t="shared" ref="C46" ca="1" si="13">TODAY()-30</f>
        <v>45507</v>
      </c>
      <c r="D46">
        <v>3</v>
      </c>
      <c r="E46" t="s">
        <v>422</v>
      </c>
      <c r="F46" t="s">
        <v>462</v>
      </c>
      <c r="G46" t="str" cm="1">
        <f t="array" aca="1" ref="G46" ca="1">VLOOKUP(RANDBETWEEN(1,5),_xlfn._xlws.FILTER(Comments[],Comments[Вид работы]=Задачи[[#This Row],[Тип измений]]),3,FALSE)</f>
        <v>Запрос логов для анализа ошибок</v>
      </c>
      <c r="H46" s="6" t="s">
        <v>255</v>
      </c>
      <c r="I46" t="s">
        <v>427</v>
      </c>
      <c r="J46" t="s">
        <v>136</v>
      </c>
    </row>
    <row r="47" spans="1:10" x14ac:dyDescent="0.45">
      <c r="A47">
        <f t="shared" si="0"/>
        <v>45</v>
      </c>
      <c r="B47" s="3">
        <f t="shared" ca="1" si="3"/>
        <v>45484</v>
      </c>
      <c r="C47" s="3">
        <f t="shared" ref="C47" ca="1" si="14">TODAY()-45</f>
        <v>45492</v>
      </c>
      <c r="D47">
        <v>3</v>
      </c>
      <c r="E47" t="s">
        <v>1</v>
      </c>
      <c r="F47" t="s">
        <v>77</v>
      </c>
      <c r="G47" t="str" cm="1">
        <f t="array" aca="1" ref="G47" ca="1">VLOOKUP(RANDBETWEEN(1,5),_xlfn._xlws.FILTER(Comments[],Comments[Вид работы]=Задачи[[#This Row],[Тип измений]]),3,FALSE)</f>
        <v>Конфигурация файловой системы операционки</v>
      </c>
      <c r="H47" s="6" t="s">
        <v>256</v>
      </c>
      <c r="I47" t="s">
        <v>168</v>
      </c>
      <c r="J47" t="s">
        <v>136</v>
      </c>
    </row>
    <row r="48" spans="1:10" x14ac:dyDescent="0.45">
      <c r="A48">
        <f t="shared" si="0"/>
        <v>46</v>
      </c>
      <c r="B48" s="3">
        <f t="shared" ca="1" si="3"/>
        <v>45524</v>
      </c>
      <c r="C48" s="3">
        <f t="shared" ref="C48" ca="1" si="15">TODAY()-5</f>
        <v>45532</v>
      </c>
      <c r="D48">
        <v>3</v>
      </c>
      <c r="E48" t="s">
        <v>421</v>
      </c>
      <c r="F48" t="s">
        <v>22</v>
      </c>
      <c r="G48" t="str" cm="1">
        <f t="array" aca="1" ref="G48" ca="1">VLOOKUP(RANDBETWEEN(1,5),_xlfn._xlws.FILTER(Comments[],Comments[Вид работы]=Задачи[[#This Row],[Тип измений]]),3,FALSE)</f>
        <v>Корректировка конфигурации системы</v>
      </c>
      <c r="H48" s="6" t="s">
        <v>257</v>
      </c>
      <c r="I48" t="s">
        <v>425</v>
      </c>
      <c r="J48" t="s">
        <v>136</v>
      </c>
    </row>
    <row r="49" spans="1:10" x14ac:dyDescent="0.45">
      <c r="A49">
        <f t="shared" si="0"/>
        <v>47</v>
      </c>
      <c r="B49" s="3">
        <f t="shared" ca="1" si="3"/>
        <v>45505</v>
      </c>
      <c r="C49" s="3">
        <f t="shared" ref="C49" ca="1" si="16">TODAY()-24</f>
        <v>45513</v>
      </c>
      <c r="D49">
        <v>3</v>
      </c>
      <c r="E49" t="s">
        <v>1</v>
      </c>
      <c r="F49" t="s">
        <v>151</v>
      </c>
      <c r="G49" t="str" cm="1">
        <f t="array" aca="1" ref="G49" ca="1">VLOOKUP(RANDBETWEEN(1,5),_xlfn._xlws.FILTER(Comments[],Comments[Вид работы]=Задачи[[#This Row],[Тип измений]]),3,FALSE)</f>
        <v>Конфигурация файловой системы операционки</v>
      </c>
      <c r="H49" s="6" t="s">
        <v>258</v>
      </c>
      <c r="I49" t="s">
        <v>169</v>
      </c>
      <c r="J49" t="s">
        <v>136</v>
      </c>
    </row>
    <row r="50" spans="1:10" x14ac:dyDescent="0.45">
      <c r="A50">
        <f t="shared" si="0"/>
        <v>48</v>
      </c>
      <c r="B50" s="3">
        <f t="shared" ca="1" si="3"/>
        <v>45518</v>
      </c>
      <c r="C50" s="3">
        <f t="shared" ref="C50" ca="1" si="17">TODAY()-11</f>
        <v>45526</v>
      </c>
      <c r="D50">
        <v>3</v>
      </c>
      <c r="E50" t="s">
        <v>421</v>
      </c>
      <c r="F50" t="s">
        <v>154</v>
      </c>
      <c r="G50" t="str" cm="1">
        <f t="array" aca="1" ref="G50" ca="1">VLOOKUP(RANDBETWEEN(1,5),_xlfn._xlws.FILTER(Comments[],Comments[Вид работы]=Задачи[[#This Row],[Тип измений]]),3,FALSE)</f>
        <v>Изменение настроек безопасности системы</v>
      </c>
      <c r="H50" s="6" t="s">
        <v>259</v>
      </c>
      <c r="I50" t="s">
        <v>169</v>
      </c>
      <c r="J50" t="s">
        <v>136</v>
      </c>
    </row>
    <row r="51" spans="1:10" x14ac:dyDescent="0.45">
      <c r="A51">
        <f t="shared" si="0"/>
        <v>49</v>
      </c>
      <c r="B51" s="3">
        <f t="shared" ca="1" si="3"/>
        <v>45495</v>
      </c>
      <c r="C51" s="3">
        <f t="shared" ref="C51" ca="1" si="18">TODAY()-34</f>
        <v>45503</v>
      </c>
      <c r="D51">
        <v>3</v>
      </c>
      <c r="E51" t="s">
        <v>422</v>
      </c>
      <c r="F51" t="s">
        <v>469</v>
      </c>
      <c r="G51" t="str" cm="1">
        <f t="array" aca="1" ref="G51" ca="1">VLOOKUP(RANDBETWEEN(1,5),_xlfn._xlws.FILTER(Comments[],Comments[Вид работы]=Задачи[[#This Row],[Тип измений]]),3,FALSE)</f>
        <v>Запрос метрик производительности системы</v>
      </c>
      <c r="H51" s="6" t="s">
        <v>260</v>
      </c>
      <c r="I51" t="s">
        <v>171</v>
      </c>
      <c r="J51" t="s">
        <v>136</v>
      </c>
    </row>
    <row r="52" spans="1:10" x14ac:dyDescent="0.45">
      <c r="A52">
        <f t="shared" si="0"/>
        <v>50</v>
      </c>
      <c r="B52" s="3">
        <f t="shared" ca="1" si="3"/>
        <v>45530</v>
      </c>
      <c r="C52" s="3">
        <f t="shared" ref="C52" ca="1" si="19">TODAY()+1</f>
        <v>45538</v>
      </c>
      <c r="D52">
        <v>3</v>
      </c>
      <c r="E52" t="s">
        <v>12</v>
      </c>
      <c r="F52" t="s">
        <v>152</v>
      </c>
      <c r="G52" t="str" cm="1">
        <f t="array" aca="1" ref="G52" ca="1">VLOOKUP(RANDBETWEEN(1,5),_xlfn._xlws.FILTER(Comments[],Comments[Вид работы]=Задачи[[#This Row],[Тип измений]]),3,FALSE)</f>
        <v>Запуск резервного копирования</v>
      </c>
      <c r="H52" s="6" t="s">
        <v>261</v>
      </c>
      <c r="I52" t="s">
        <v>173</v>
      </c>
      <c r="J52" t="s">
        <v>136</v>
      </c>
    </row>
    <row r="53" spans="1:10" x14ac:dyDescent="0.45">
      <c r="A53">
        <f t="shared" si="0"/>
        <v>51</v>
      </c>
      <c r="B53" s="3">
        <f t="shared" ca="1" si="3"/>
        <v>45534</v>
      </c>
      <c r="C53" s="3">
        <f t="shared" ref="C53" ca="1" si="20">TODAY()+5</f>
        <v>45542</v>
      </c>
      <c r="D53">
        <v>1</v>
      </c>
      <c r="E53" t="s">
        <v>422</v>
      </c>
      <c r="F53" t="s">
        <v>23</v>
      </c>
      <c r="G53" t="str" cm="1">
        <f t="array" aca="1" ref="G53" ca="1">VLOOKUP(RANDBETWEEN(1,5),_xlfn._xlws.FILTER(Comments[],Comments[Вид работы]=Задачи[[#This Row],[Тип измений]]),3,FALSE)</f>
        <v>Запрос информации о состоянии сервера</v>
      </c>
      <c r="H53" s="6" t="s">
        <v>262</v>
      </c>
      <c r="I53" t="s">
        <v>424</v>
      </c>
      <c r="J53" t="s">
        <v>136</v>
      </c>
    </row>
    <row r="54" spans="1:10" x14ac:dyDescent="0.45">
      <c r="A54">
        <f t="shared" si="0"/>
        <v>52</v>
      </c>
      <c r="B54" s="3">
        <f t="shared" ca="1" si="3"/>
        <v>45536</v>
      </c>
      <c r="C54" s="3">
        <f t="shared" ref="C54" ca="1" si="21">TODAY()+7</f>
        <v>45544</v>
      </c>
      <c r="D54">
        <v>1</v>
      </c>
      <c r="E54" t="s">
        <v>422</v>
      </c>
      <c r="F54" t="s">
        <v>24</v>
      </c>
      <c r="G54" t="str" cm="1">
        <f t="array" aca="1" ref="G54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54" s="6" t="s">
        <v>263</v>
      </c>
      <c r="I54" t="s">
        <v>427</v>
      </c>
      <c r="J54" t="s">
        <v>28</v>
      </c>
    </row>
    <row r="55" spans="1:10" x14ac:dyDescent="0.45">
      <c r="A55">
        <f t="shared" si="0"/>
        <v>53</v>
      </c>
      <c r="B55" s="3">
        <f t="shared" ca="1" si="3"/>
        <v>45545</v>
      </c>
      <c r="C55" s="3">
        <f t="shared" ref="C55" ca="1" si="22">TODAY()+16</f>
        <v>45553</v>
      </c>
      <c r="D55">
        <v>3</v>
      </c>
      <c r="E55" t="s">
        <v>423</v>
      </c>
      <c r="F55" t="s">
        <v>23</v>
      </c>
      <c r="G55" t="str" cm="1">
        <f t="array" aca="1" ref="G55" ca="1">VLOOKUP(RANDBETWEEN(1,5),_xlfn._xlws.FILTER(Comments[],Comments[Вид работы]=Задачи[[#This Row],[Тип измений]]),3,FALSE)</f>
        <v>Установка обновлений операционной системы</v>
      </c>
      <c r="H55" s="6" t="s">
        <v>264</v>
      </c>
      <c r="I55" t="s">
        <v>424</v>
      </c>
      <c r="J55" t="s">
        <v>136</v>
      </c>
    </row>
    <row r="56" spans="1:10" x14ac:dyDescent="0.45">
      <c r="A56">
        <f t="shared" si="0"/>
        <v>54</v>
      </c>
      <c r="B56" s="3">
        <f t="shared" ca="1" si="3"/>
        <v>45536</v>
      </c>
      <c r="C56" s="3">
        <f t="shared" ref="C56" ca="1" si="23">TODAY()+7</f>
        <v>45544</v>
      </c>
      <c r="D56">
        <v>3</v>
      </c>
      <c r="E56" t="s">
        <v>422</v>
      </c>
      <c r="F56" t="s">
        <v>66</v>
      </c>
      <c r="G56" t="str" cm="1">
        <f t="array" aca="1" ref="G56" ca="1">VLOOKUP(RANDBETWEEN(1,5),_xlfn._xlws.FILTER(Comments[],Comments[Вид работы]=Задачи[[#This Row],[Тип измений]]),3,FALSE)</f>
        <v>Запрос логов для анализа ошибок</v>
      </c>
      <c r="H56" s="6" t="s">
        <v>265</v>
      </c>
      <c r="I56" t="s">
        <v>171</v>
      </c>
      <c r="J56" t="s">
        <v>28</v>
      </c>
    </row>
    <row r="57" spans="1:10" x14ac:dyDescent="0.45">
      <c r="A57">
        <f t="shared" si="0"/>
        <v>55</v>
      </c>
      <c r="B57" s="3">
        <f t="shared" ca="1" si="3"/>
        <v>45539</v>
      </c>
      <c r="C57" s="3">
        <f t="shared" ref="C57" ca="1" si="24">TODAY()+10</f>
        <v>45547</v>
      </c>
      <c r="D57">
        <v>1</v>
      </c>
      <c r="E57" t="s">
        <v>1</v>
      </c>
      <c r="F57" t="s">
        <v>53</v>
      </c>
      <c r="G57" t="str" cm="1">
        <f t="array" aca="1" ref="G57" ca="1">VLOOKUP(RANDBETWEEN(1,5),_xlfn._xlws.FILTER(Comments[],Comments[Вид работы]=Задачи[[#This Row],[Тип измений]]),3,FALSE)</f>
        <v>Решение проблем с производительностью операционной системы</v>
      </c>
      <c r="H57" s="6" t="s">
        <v>266</v>
      </c>
      <c r="I57" t="s">
        <v>426</v>
      </c>
      <c r="J57" t="s">
        <v>28</v>
      </c>
    </row>
    <row r="58" spans="1:10" x14ac:dyDescent="0.45">
      <c r="A58">
        <f t="shared" si="0"/>
        <v>56</v>
      </c>
      <c r="B58" s="3">
        <f t="shared" ca="1" si="3"/>
        <v>45546</v>
      </c>
      <c r="C58" s="3">
        <f t="shared" ref="C58" ca="1" si="25">TODAY()+17</f>
        <v>45554</v>
      </c>
      <c r="D58">
        <v>2</v>
      </c>
      <c r="E58" t="s">
        <v>421</v>
      </c>
      <c r="F58" t="s">
        <v>95</v>
      </c>
      <c r="G58" t="str" cm="1">
        <f t="array" aca="1" ref="G58" ca="1">VLOOKUP(RANDBETWEEN(1,5),_xlfn._xlws.FILTER(Comments[],Comments[Вид работы]=Задачи[[#This Row],[Тип измений]]),3,FALSE)</f>
        <v>Внесение изменений в код для исправления ошибок</v>
      </c>
      <c r="H58" s="6" t="s">
        <v>267</v>
      </c>
      <c r="I58" t="s">
        <v>424</v>
      </c>
      <c r="J58" t="s">
        <v>135</v>
      </c>
    </row>
    <row r="59" spans="1:10" x14ac:dyDescent="0.45">
      <c r="A59">
        <f t="shared" si="0"/>
        <v>57</v>
      </c>
      <c r="B59" s="3">
        <f ca="1">C59-5</f>
        <v>45562</v>
      </c>
      <c r="C59" s="3">
        <f t="shared" ref="C59" ca="1" si="26">TODAY()+30</f>
        <v>45567</v>
      </c>
      <c r="D59">
        <v>1</v>
      </c>
      <c r="E59" t="s">
        <v>1</v>
      </c>
      <c r="F59" t="s">
        <v>149</v>
      </c>
      <c r="G59" t="str" cm="1">
        <f t="array" aca="1" ref="G59" ca="1">VLOOKUP(RANDBETWEEN(1,5),_xlfn._xlws.FILTER(Comments[],Comments[Вид работы]=Задачи[[#This Row],[Тип измений]]),3,FALSE)</f>
        <v>Решение проблем с производительностью операционной системы</v>
      </c>
      <c r="H59" s="6" t="s">
        <v>268</v>
      </c>
      <c r="I59" t="s">
        <v>168</v>
      </c>
      <c r="J59" t="s">
        <v>135</v>
      </c>
    </row>
    <row r="60" spans="1:10" x14ac:dyDescent="0.45">
      <c r="A60">
        <f t="shared" si="0"/>
        <v>58</v>
      </c>
      <c r="B60" s="3">
        <f t="shared" ref="B60:B73" ca="1" si="27">C60-5</f>
        <v>45535</v>
      </c>
      <c r="C60" s="3">
        <f t="shared" ref="C60" ca="1" si="28">TODAY()+3</f>
        <v>45540</v>
      </c>
      <c r="D60">
        <v>2</v>
      </c>
      <c r="E60" t="s">
        <v>421</v>
      </c>
      <c r="F60" t="s">
        <v>463</v>
      </c>
      <c r="G60" t="str" cm="1">
        <f t="array" aca="1" ref="G60" ca="1">VLOOKUP(RANDBETWEEN(1,5),_xlfn._xlws.FILTER(Comments[],Comments[Вид работы]=Задачи[[#This Row],[Тип измений]]),3,FALSE)</f>
        <v>Корректировка расписания задач на сервере</v>
      </c>
      <c r="H60" s="6" t="s">
        <v>269</v>
      </c>
      <c r="I60" t="s">
        <v>427</v>
      </c>
      <c r="J60" t="s">
        <v>135</v>
      </c>
    </row>
    <row r="61" spans="1:10" x14ac:dyDescent="0.45">
      <c r="A61">
        <f t="shared" si="0"/>
        <v>59</v>
      </c>
      <c r="B61" s="3">
        <f t="shared" ca="1" si="27"/>
        <v>45533</v>
      </c>
      <c r="C61" s="3">
        <f t="shared" ref="C61" ca="1" si="29">TODAY()+1</f>
        <v>45538</v>
      </c>
      <c r="D61">
        <v>3</v>
      </c>
      <c r="E61" t="s">
        <v>422</v>
      </c>
      <c r="F61" t="s">
        <v>91</v>
      </c>
      <c r="G61" t="str" cm="1">
        <f t="array" aca="1" ref="G61" ca="1">VLOOKUP(RANDBETWEEN(1,5),_xlfn._xlws.FILTER(Comments[],Comments[Вид работы]=Задачи[[#This Row],[Тип измений]]),3,FALSE)</f>
        <v>Запрос информации о состоянии сервера</v>
      </c>
      <c r="H61" s="6" t="s">
        <v>270</v>
      </c>
      <c r="I61" t="s">
        <v>424</v>
      </c>
      <c r="J61" t="s">
        <v>135</v>
      </c>
    </row>
    <row r="62" spans="1:10" x14ac:dyDescent="0.45">
      <c r="A62">
        <f t="shared" si="0"/>
        <v>60</v>
      </c>
      <c r="B62" s="3">
        <f t="shared" ca="1" si="27"/>
        <v>45534</v>
      </c>
      <c r="C62" s="3">
        <f t="shared" ref="C62" ca="1" si="30">TODAY()+2</f>
        <v>45539</v>
      </c>
      <c r="D62">
        <v>2</v>
      </c>
      <c r="E62" t="s">
        <v>12</v>
      </c>
      <c r="F62" t="s">
        <v>163</v>
      </c>
      <c r="G62" t="str" cm="1">
        <f t="array" aca="1" ref="G62" ca="1">VLOOKUP(RANDBETWEEN(1,5),_xlfn._xlws.FILTER(Comments[],Comments[Вид работы]=Задачи[[#This Row],[Тип измений]]),3,FALSE)</f>
        <v>Запуск процесса миграции данных</v>
      </c>
      <c r="H62" s="6" t="s">
        <v>271</v>
      </c>
      <c r="I62" t="s">
        <v>169</v>
      </c>
      <c r="J62" t="s">
        <v>135</v>
      </c>
    </row>
    <row r="63" spans="1:10" x14ac:dyDescent="0.45">
      <c r="A63">
        <f t="shared" si="0"/>
        <v>61</v>
      </c>
      <c r="B63" s="3">
        <f t="shared" ca="1" si="27"/>
        <v>45543</v>
      </c>
      <c r="C63" s="3">
        <f t="shared" ref="C63" ca="1" si="31">TODAY()+11</f>
        <v>45548</v>
      </c>
      <c r="D63">
        <v>2</v>
      </c>
      <c r="E63" t="s">
        <v>422</v>
      </c>
      <c r="F63" t="s">
        <v>80</v>
      </c>
      <c r="G63" t="str" cm="1">
        <f t="array" aca="1" ref="G63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63" s="6" t="s">
        <v>272</v>
      </c>
      <c r="I63" t="s">
        <v>169</v>
      </c>
      <c r="J63" t="s">
        <v>135</v>
      </c>
    </row>
    <row r="64" spans="1:10" x14ac:dyDescent="0.45">
      <c r="A64">
        <f t="shared" si="0"/>
        <v>62</v>
      </c>
      <c r="B64" s="3">
        <f t="shared" ca="1" si="27"/>
        <v>45545</v>
      </c>
      <c r="C64" s="3">
        <f t="shared" ref="C64" ca="1" si="32">TODAY()+13</f>
        <v>45550</v>
      </c>
      <c r="D64">
        <v>1</v>
      </c>
      <c r="E64" t="s">
        <v>422</v>
      </c>
      <c r="F64" t="s">
        <v>468</v>
      </c>
      <c r="G64" t="str" cm="1">
        <f t="array" aca="1" ref="G64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64" s="6" t="s">
        <v>273</v>
      </c>
      <c r="I64" t="s">
        <v>173</v>
      </c>
      <c r="J64" t="s">
        <v>135</v>
      </c>
    </row>
    <row r="65" spans="1:10" x14ac:dyDescent="0.45">
      <c r="A65">
        <f t="shared" si="0"/>
        <v>63</v>
      </c>
      <c r="B65" s="3">
        <f t="shared" ca="1" si="27"/>
        <v>45544</v>
      </c>
      <c r="C65" s="3">
        <f t="shared" ref="C65" ca="1" si="33">TODAY()+12</f>
        <v>45549</v>
      </c>
      <c r="D65">
        <v>1</v>
      </c>
      <c r="E65" t="s">
        <v>423</v>
      </c>
      <c r="F65" t="s">
        <v>21</v>
      </c>
      <c r="G65" t="str" cm="1">
        <f t="array" aca="1" ref="G65" ca="1">VLOOKUP(RANDBETWEEN(1,5),_xlfn._xlws.FILTER(Comments[],Comments[Вид работы]=Задачи[[#This Row],[Тип измений]]),3,FALSE)</f>
        <v>Установка обновлений операционной системы</v>
      </c>
      <c r="H65" s="6" t="s">
        <v>274</v>
      </c>
      <c r="I65" t="s">
        <v>424</v>
      </c>
      <c r="J65" t="s">
        <v>135</v>
      </c>
    </row>
    <row r="66" spans="1:10" x14ac:dyDescent="0.45">
      <c r="A66">
        <f t="shared" si="0"/>
        <v>64</v>
      </c>
      <c r="B66" s="3">
        <f t="shared" ca="1" si="27"/>
        <v>45554</v>
      </c>
      <c r="C66" s="3">
        <f t="shared" ref="C66" ca="1" si="34">TODAY()+22</f>
        <v>45559</v>
      </c>
      <c r="D66">
        <v>2</v>
      </c>
      <c r="E66" t="s">
        <v>422</v>
      </c>
      <c r="F66" t="s">
        <v>149</v>
      </c>
      <c r="G66" t="str" cm="1">
        <f t="array" aca="1" ref="G66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66" s="6" t="s">
        <v>275</v>
      </c>
      <c r="I66" t="s">
        <v>173</v>
      </c>
      <c r="J66" t="s">
        <v>135</v>
      </c>
    </row>
    <row r="67" spans="1:10" x14ac:dyDescent="0.45">
      <c r="A67">
        <f t="shared" ref="A67:A112" si="35">ROW()-2</f>
        <v>65</v>
      </c>
      <c r="B67" s="3">
        <f t="shared" ca="1" si="27"/>
        <v>45567</v>
      </c>
      <c r="C67" s="3">
        <f t="shared" ref="C67" ca="1" si="36">TODAY()+35</f>
        <v>45572</v>
      </c>
      <c r="D67">
        <v>3</v>
      </c>
      <c r="E67" t="s">
        <v>1</v>
      </c>
      <c r="F67" t="s">
        <v>462</v>
      </c>
      <c r="G67" t="str" cm="1">
        <f t="array" aca="1" ref="G67" ca="1">VLOOKUP(RANDBETWEEN(1,5),_xlfn._xlws.FILTER(Comments[],Comments[Вид работы]=Задачи[[#This Row],[Тип измений]]),3,FALSE)</f>
        <v>Мониторинг использования ресурсов операционной системы</v>
      </c>
      <c r="H67" s="6" t="s">
        <v>276</v>
      </c>
      <c r="I67" t="s">
        <v>173</v>
      </c>
      <c r="J67" t="s">
        <v>135</v>
      </c>
    </row>
    <row r="68" spans="1:10" x14ac:dyDescent="0.45">
      <c r="A68">
        <f t="shared" si="35"/>
        <v>66</v>
      </c>
      <c r="B68" s="3">
        <f t="shared" ca="1" si="27"/>
        <v>45558</v>
      </c>
      <c r="C68" s="3">
        <f t="shared" ref="C68" ca="1" si="37">TODAY()+26</f>
        <v>45563</v>
      </c>
      <c r="D68">
        <v>2</v>
      </c>
      <c r="E68" t="s">
        <v>421</v>
      </c>
      <c r="F68" t="s">
        <v>77</v>
      </c>
      <c r="G68" t="str" cm="1">
        <f t="array" aca="1" ref="G68" ca="1">VLOOKUP(RANDBETWEEN(1,5),_xlfn._xlws.FILTER(Comments[],Comments[Вид работы]=Задачи[[#This Row],[Тип измений]]),3,FALSE)</f>
        <v>Изменение настроек безопасности системы</v>
      </c>
      <c r="H68" s="6" t="s">
        <v>277</v>
      </c>
      <c r="I68" t="s">
        <v>427</v>
      </c>
      <c r="J68" t="s">
        <v>135</v>
      </c>
    </row>
    <row r="69" spans="1:10" x14ac:dyDescent="0.45">
      <c r="A69">
        <f t="shared" si="35"/>
        <v>67</v>
      </c>
      <c r="B69" s="3">
        <f t="shared" ca="1" si="27"/>
        <v>45547</v>
      </c>
      <c r="C69" s="3">
        <f t="shared" ref="C69" ca="1" si="38">TODAY()+15</f>
        <v>45552</v>
      </c>
      <c r="D69">
        <v>3</v>
      </c>
      <c r="E69" t="s">
        <v>1</v>
      </c>
      <c r="F69" t="s">
        <v>22</v>
      </c>
      <c r="G69" t="str" cm="1">
        <f t="array" aca="1" ref="G69" ca="1">VLOOKUP(RANDBETWEEN(1,5),_xlfn._xlws.FILTER(Comments[],Comments[Вид работы]=Задачи[[#This Row],[Тип измений]]),3,FALSE)</f>
        <v>Настройка параметров виртуальной памяти</v>
      </c>
      <c r="H69" s="6" t="s">
        <v>278</v>
      </c>
      <c r="I69" t="s">
        <v>168</v>
      </c>
      <c r="J69" t="s">
        <v>135</v>
      </c>
    </row>
    <row r="70" spans="1:10" x14ac:dyDescent="0.45">
      <c r="A70">
        <f t="shared" si="35"/>
        <v>68</v>
      </c>
      <c r="B70" s="3">
        <f t="shared" ca="1" si="27"/>
        <v>45546</v>
      </c>
      <c r="C70" s="3">
        <f t="shared" ref="C70" ca="1" si="39">TODAY()+14</f>
        <v>45551</v>
      </c>
      <c r="D70">
        <v>1</v>
      </c>
      <c r="E70" t="s">
        <v>421</v>
      </c>
      <c r="F70" t="s">
        <v>151</v>
      </c>
      <c r="G70" t="str" cm="1">
        <f t="array" aca="1" ref="G70" ca="1">VLOOKUP(RANDBETWEEN(1,5),_xlfn._xlws.FILTER(Comments[],Comments[Вид работы]=Задачи[[#This Row],[Тип измений]]),3,FALSE)</f>
        <v>Изменение настроек безопасности системы</v>
      </c>
      <c r="H70" s="6" t="s">
        <v>279</v>
      </c>
      <c r="I70" t="s">
        <v>425</v>
      </c>
      <c r="J70" t="s">
        <v>135</v>
      </c>
    </row>
    <row r="71" spans="1:10" x14ac:dyDescent="0.45">
      <c r="A71">
        <f t="shared" si="35"/>
        <v>69</v>
      </c>
      <c r="B71" s="3">
        <f t="shared" ca="1" si="27"/>
        <v>45552</v>
      </c>
      <c r="C71" s="3">
        <f t="shared" ref="C71" ca="1" si="40">TODAY()+20</f>
        <v>45557</v>
      </c>
      <c r="D71">
        <v>1</v>
      </c>
      <c r="E71" t="s">
        <v>422</v>
      </c>
      <c r="F71" t="s">
        <v>154</v>
      </c>
      <c r="G71" t="str" cm="1">
        <f t="array" aca="1" ref="G71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71" s="6" t="s">
        <v>280</v>
      </c>
      <c r="I71" t="s">
        <v>169</v>
      </c>
      <c r="J71" t="s">
        <v>135</v>
      </c>
    </row>
    <row r="72" spans="1:10" x14ac:dyDescent="0.45">
      <c r="A72">
        <f t="shared" si="35"/>
        <v>70</v>
      </c>
      <c r="B72" s="3">
        <f t="shared" ca="1" si="27"/>
        <v>45512</v>
      </c>
      <c r="C72" s="3">
        <f t="shared" ref="C72" ca="1" si="41">TODAY()-20</f>
        <v>45517</v>
      </c>
      <c r="D72">
        <v>3</v>
      </c>
      <c r="E72" t="s">
        <v>12</v>
      </c>
      <c r="F72" t="s">
        <v>469</v>
      </c>
      <c r="G72" t="str" cm="1">
        <f t="array" aca="1" ref="G72" ca="1">VLOOKUP(RANDBETWEEN(1,5),_xlfn._xlws.FILTER(Comments[],Comments[Вид работы]=Задачи[[#This Row],[Тип измений]]),3,FALSE)</f>
        <v>Запуск резервного копирования</v>
      </c>
      <c r="H72" s="6" t="s">
        <v>281</v>
      </c>
      <c r="I72" t="s">
        <v>169</v>
      </c>
      <c r="J72" t="s">
        <v>135</v>
      </c>
    </row>
    <row r="73" spans="1:10" x14ac:dyDescent="0.45">
      <c r="A73">
        <f t="shared" si="35"/>
        <v>71</v>
      </c>
      <c r="B73" s="3">
        <f t="shared" ca="1" si="27"/>
        <v>45513</v>
      </c>
      <c r="C73" s="3">
        <f t="shared" ref="C73" ca="1" si="42">TODAY()-19</f>
        <v>45518</v>
      </c>
      <c r="D73">
        <v>3</v>
      </c>
      <c r="E73" t="s">
        <v>422</v>
      </c>
      <c r="F73" t="s">
        <v>152</v>
      </c>
      <c r="G73" t="str" cm="1">
        <f t="array" aca="1" ref="G73" ca="1">VLOOKUP(RANDBETWEEN(1,5),_xlfn._xlws.FILTER(Comments[],Comments[Вид работы]=Задачи[[#This Row],[Тип измений]]),3,FALSE)</f>
        <v>Запрос логов для анализа ошибок</v>
      </c>
      <c r="H73" s="6" t="s">
        <v>282</v>
      </c>
      <c r="I73" t="s">
        <v>171</v>
      </c>
      <c r="J73" t="s">
        <v>145</v>
      </c>
    </row>
    <row r="74" spans="1:10" x14ac:dyDescent="0.45">
      <c r="A74">
        <f t="shared" si="35"/>
        <v>72</v>
      </c>
      <c r="B74" s="3">
        <f ca="1">C74-6</f>
        <v>45513</v>
      </c>
      <c r="C74" s="3">
        <f t="shared" ref="C74" ca="1" si="43">TODAY()-18</f>
        <v>45519</v>
      </c>
      <c r="D74">
        <v>3</v>
      </c>
      <c r="E74" t="s">
        <v>422</v>
      </c>
      <c r="F74" t="s">
        <v>23</v>
      </c>
      <c r="G74" t="str" cm="1">
        <f t="array" aca="1" ref="G74" ca="1">VLOOKUP(RANDBETWEEN(1,5),_xlfn._xlws.FILTER(Comments[],Comments[Вид работы]=Задачи[[#This Row],[Тип измений]]),3,FALSE)</f>
        <v>Запрос информации о состоянии сервера</v>
      </c>
      <c r="H74" s="6" t="s">
        <v>283</v>
      </c>
      <c r="I74" t="s">
        <v>173</v>
      </c>
      <c r="J74" t="s">
        <v>145</v>
      </c>
    </row>
    <row r="75" spans="1:10" x14ac:dyDescent="0.45">
      <c r="A75">
        <f t="shared" si="35"/>
        <v>73</v>
      </c>
      <c r="B75" s="3">
        <f t="shared" ref="B75:B92" ca="1" si="44">C75-6</f>
        <v>45516</v>
      </c>
      <c r="C75" s="3">
        <f t="shared" ref="C75" ca="1" si="45">TODAY()-15</f>
        <v>45522</v>
      </c>
      <c r="D75">
        <v>3</v>
      </c>
      <c r="E75" t="s">
        <v>423</v>
      </c>
      <c r="F75" t="s">
        <v>24</v>
      </c>
      <c r="G75" t="str" cm="1">
        <f t="array" aca="1" ref="G75" ca="1">VLOOKUP(RANDBETWEEN(1,5),_xlfn._xlws.FILTER(Comments[],Comments[Вид работы]=Задачи[[#This Row],[Тип измений]]),3,FALSE)</f>
        <v>Обновление базы данных до последней версии</v>
      </c>
      <c r="H75" s="6" t="s">
        <v>284</v>
      </c>
      <c r="I75" t="s">
        <v>424</v>
      </c>
      <c r="J75" t="s">
        <v>145</v>
      </c>
    </row>
    <row r="76" spans="1:10" x14ac:dyDescent="0.45">
      <c r="A76">
        <f t="shared" si="35"/>
        <v>74</v>
      </c>
      <c r="B76" s="3">
        <f t="shared" ca="1" si="44"/>
        <v>45521</v>
      </c>
      <c r="C76" s="3">
        <f t="shared" ref="C76" ca="1" si="46">TODAY()-10</f>
        <v>45527</v>
      </c>
      <c r="D76">
        <v>3</v>
      </c>
      <c r="E76" t="s">
        <v>422</v>
      </c>
      <c r="F76" t="s">
        <v>23</v>
      </c>
      <c r="G76" t="str" cm="1">
        <f t="array" aca="1" ref="G76" ca="1">VLOOKUP(RANDBETWEEN(1,5),_xlfn._xlws.FILTER(Comments[],Comments[Вид работы]=Задачи[[#This Row],[Тип измений]]),3,FALSE)</f>
        <v>Запрос информации о состоянии сервера</v>
      </c>
      <c r="H76" s="6" t="s">
        <v>285</v>
      </c>
      <c r="I76" t="s">
        <v>427</v>
      </c>
      <c r="J76" t="s">
        <v>145</v>
      </c>
    </row>
    <row r="77" spans="1:10" x14ac:dyDescent="0.45">
      <c r="A77">
        <f t="shared" si="35"/>
        <v>75</v>
      </c>
      <c r="B77" s="3">
        <f t="shared" ca="1" si="44"/>
        <v>45526</v>
      </c>
      <c r="C77" s="3">
        <f t="shared" ref="C77" ca="1" si="47">TODAY()-5</f>
        <v>45532</v>
      </c>
      <c r="D77">
        <v>1</v>
      </c>
      <c r="E77" t="s">
        <v>1</v>
      </c>
      <c r="F77" t="s">
        <v>66</v>
      </c>
      <c r="G77" t="str" cm="1">
        <f t="array" aca="1" ref="G77" ca="1">VLOOKUP(RANDBETWEEN(1,5),_xlfn._xlws.FILTER(Comments[],Comments[Вид работы]=Задачи[[#This Row],[Тип измений]]),3,FALSE)</f>
        <v>Конфигурация файловой системы операционки</v>
      </c>
      <c r="H77" s="6" t="s">
        <v>286</v>
      </c>
      <c r="I77" t="s">
        <v>424</v>
      </c>
      <c r="J77" t="s">
        <v>145</v>
      </c>
    </row>
    <row r="78" spans="1:10" x14ac:dyDescent="0.45">
      <c r="A78">
        <f t="shared" si="35"/>
        <v>76</v>
      </c>
      <c r="B78" s="3">
        <f t="shared" ca="1" si="44"/>
        <v>45524</v>
      </c>
      <c r="C78" s="3">
        <f t="shared" ref="C78" ca="1" si="48">TODAY()-7</f>
        <v>45530</v>
      </c>
      <c r="D78">
        <v>3</v>
      </c>
      <c r="E78" t="s">
        <v>421</v>
      </c>
      <c r="F78" t="s">
        <v>53</v>
      </c>
      <c r="G78" t="str" cm="1">
        <f t="array" aca="1" ref="G78" ca="1">VLOOKUP(RANDBETWEEN(1,5),_xlfn._xlws.FILTER(Comments[],Comments[Вид работы]=Задачи[[#This Row],[Тип измений]]),3,FALSE)</f>
        <v>Корректировка данных в базе данных</v>
      </c>
      <c r="H78" s="6" t="s">
        <v>287</v>
      </c>
      <c r="I78" t="s">
        <v>171</v>
      </c>
      <c r="J78" t="s">
        <v>145</v>
      </c>
    </row>
    <row r="79" spans="1:10" x14ac:dyDescent="0.45">
      <c r="A79">
        <f t="shared" si="35"/>
        <v>77</v>
      </c>
      <c r="B79" s="3">
        <f t="shared" ca="1" si="44"/>
        <v>45523</v>
      </c>
      <c r="C79" s="3">
        <f t="shared" ref="C79" ca="1" si="49">TODAY()-8</f>
        <v>45529</v>
      </c>
      <c r="D79">
        <v>3</v>
      </c>
      <c r="E79" t="s">
        <v>1</v>
      </c>
      <c r="F79" t="s">
        <v>95</v>
      </c>
      <c r="G79" t="str" cm="1">
        <f t="array" aca="1" ref="G79" ca="1">VLOOKUP(RANDBETWEEN(1,5),_xlfn._xlws.FILTER(Comments[],Comments[Вид работы]=Задачи[[#This Row],[Тип измений]]),3,FALSE)</f>
        <v>Конфигурация файловой системы операционки</v>
      </c>
      <c r="H79" s="6" t="s">
        <v>288</v>
      </c>
      <c r="I79" t="s">
        <v>426</v>
      </c>
      <c r="J79" t="s">
        <v>145</v>
      </c>
    </row>
    <row r="80" spans="1:10" x14ac:dyDescent="0.45">
      <c r="A80">
        <f t="shared" si="35"/>
        <v>78</v>
      </c>
      <c r="B80" s="3">
        <f t="shared" ca="1" si="44"/>
        <v>45509</v>
      </c>
      <c r="C80" s="3">
        <f t="shared" ref="C80" ca="1" si="50">TODAY()-22</f>
        <v>45515</v>
      </c>
      <c r="D80">
        <v>3</v>
      </c>
      <c r="E80" t="s">
        <v>421</v>
      </c>
      <c r="F80" t="s">
        <v>149</v>
      </c>
      <c r="G80" t="str" cm="1">
        <f t="array" aca="1" ref="G80" ca="1">VLOOKUP(RANDBETWEEN(1,5),_xlfn._xlws.FILTER(Comments[],Comments[Вид работы]=Задачи[[#This Row],[Тип измений]]),3,FALSE)</f>
        <v>Корректировка расписания задач на сервере</v>
      </c>
      <c r="H80" s="6" t="s">
        <v>289</v>
      </c>
      <c r="I80" t="s">
        <v>424</v>
      </c>
      <c r="J80" t="s">
        <v>145</v>
      </c>
    </row>
    <row r="81" spans="1:10" x14ac:dyDescent="0.45">
      <c r="A81">
        <f t="shared" si="35"/>
        <v>79</v>
      </c>
      <c r="B81" s="3">
        <f t="shared" ca="1" si="44"/>
        <v>45501</v>
      </c>
      <c r="C81" s="3">
        <f t="shared" ref="C81" ca="1" si="51">TODAY()-30</f>
        <v>45507</v>
      </c>
      <c r="D81">
        <v>2</v>
      </c>
      <c r="E81" t="s">
        <v>422</v>
      </c>
      <c r="F81" t="s">
        <v>463</v>
      </c>
      <c r="G81" t="str" cm="1">
        <f t="array" aca="1" ref="G81" ca="1">VLOOKUP(RANDBETWEEN(1,5),_xlfn._xlws.FILTER(Comments[],Comments[Вид работы]=Задачи[[#This Row],[Тип измений]]),3,FALSE)</f>
        <v>Запрос данных о пользователях из базы данных</v>
      </c>
      <c r="H81" s="6" t="s">
        <v>290</v>
      </c>
      <c r="I81" t="s">
        <v>168</v>
      </c>
      <c r="J81" t="s">
        <v>145</v>
      </c>
    </row>
    <row r="82" spans="1:10" x14ac:dyDescent="0.45">
      <c r="A82">
        <f t="shared" si="35"/>
        <v>80</v>
      </c>
      <c r="B82" s="3">
        <f t="shared" ca="1" si="44"/>
        <v>45486</v>
      </c>
      <c r="C82" s="3">
        <f t="shared" ref="C82" ca="1" si="52">TODAY()-45</f>
        <v>45492</v>
      </c>
      <c r="D82">
        <v>1</v>
      </c>
      <c r="E82" t="s">
        <v>12</v>
      </c>
      <c r="F82" t="s">
        <v>91</v>
      </c>
      <c r="G82" t="str" cm="1">
        <f t="array" aca="1" ref="G82" ca="1">VLOOKUP(RANDBETWEEN(1,5),_xlfn._xlws.FILTER(Comments[],Comments[Вид работы]=Задачи[[#This Row],[Тип измений]]),3,FALSE)</f>
        <v>Запуск приложения после обновления</v>
      </c>
      <c r="H82" s="6" t="s">
        <v>291</v>
      </c>
      <c r="I82" t="s">
        <v>427</v>
      </c>
      <c r="J82" t="s">
        <v>145</v>
      </c>
    </row>
    <row r="83" spans="1:10" x14ac:dyDescent="0.45">
      <c r="A83">
        <f t="shared" si="35"/>
        <v>81</v>
      </c>
      <c r="B83" s="3">
        <f t="shared" ca="1" si="44"/>
        <v>45526</v>
      </c>
      <c r="C83" s="3">
        <f t="shared" ref="C83" ca="1" si="53">TODAY()-5</f>
        <v>45532</v>
      </c>
      <c r="D83">
        <v>3</v>
      </c>
      <c r="E83" t="s">
        <v>422</v>
      </c>
      <c r="F83" t="s">
        <v>163</v>
      </c>
      <c r="G83" t="str" cm="1">
        <f t="array" aca="1" ref="G83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83" s="6" t="s">
        <v>292</v>
      </c>
      <c r="I83" t="s">
        <v>424</v>
      </c>
      <c r="J83" t="s">
        <v>145</v>
      </c>
    </row>
    <row r="84" spans="1:10" x14ac:dyDescent="0.45">
      <c r="A84">
        <f t="shared" si="35"/>
        <v>82</v>
      </c>
      <c r="B84" s="3">
        <f t="shared" ca="1" si="44"/>
        <v>45507</v>
      </c>
      <c r="C84" s="3">
        <f t="shared" ref="C84" ca="1" si="54">TODAY()-24</f>
        <v>45513</v>
      </c>
      <c r="D84">
        <v>1</v>
      </c>
      <c r="E84" t="s">
        <v>422</v>
      </c>
      <c r="F84" t="s">
        <v>80</v>
      </c>
      <c r="G84" t="str" cm="1">
        <f t="array" aca="1" ref="G84" ca="1">VLOOKUP(RANDBETWEEN(1,5),_xlfn._xlws.FILTER(Comments[],Comments[Вид работы]=Задачи[[#This Row],[Тип измений]]),3,FALSE)</f>
        <v>Запрос логов для анализа ошибок</v>
      </c>
      <c r="H84" s="6" t="s">
        <v>293</v>
      </c>
      <c r="I84" t="s">
        <v>169</v>
      </c>
      <c r="J84" t="s">
        <v>138</v>
      </c>
    </row>
    <row r="85" spans="1:10" x14ac:dyDescent="0.45">
      <c r="A85">
        <f t="shared" si="35"/>
        <v>83</v>
      </c>
      <c r="B85" s="3">
        <f t="shared" ca="1" si="44"/>
        <v>45520</v>
      </c>
      <c r="C85" s="3">
        <f t="shared" ref="C85" ca="1" si="55">TODAY()-11</f>
        <v>45526</v>
      </c>
      <c r="D85">
        <v>2</v>
      </c>
      <c r="E85" t="s">
        <v>423</v>
      </c>
      <c r="F85" t="s">
        <v>468</v>
      </c>
      <c r="G85" t="str" cm="1">
        <f t="array" aca="1" ref="G85" ca="1">VLOOKUP(RANDBETWEEN(1,5),_xlfn._xlws.FILTER(Comments[],Comments[Вид работы]=Задачи[[#This Row],[Тип измений]]),3,FALSE)</f>
        <v>Обновление системы безопасности</v>
      </c>
      <c r="H85" s="6" t="s">
        <v>294</v>
      </c>
      <c r="I85" t="s">
        <v>169</v>
      </c>
      <c r="J85" t="s">
        <v>138</v>
      </c>
    </row>
    <row r="86" spans="1:10" x14ac:dyDescent="0.45">
      <c r="A86">
        <f t="shared" si="35"/>
        <v>84</v>
      </c>
      <c r="B86" s="3">
        <f t="shared" ca="1" si="44"/>
        <v>45497</v>
      </c>
      <c r="C86" s="3">
        <f t="shared" ref="C86" ca="1" si="56">TODAY()-34</f>
        <v>45503</v>
      </c>
      <c r="D86">
        <v>1</v>
      </c>
      <c r="E86" t="s">
        <v>422</v>
      </c>
      <c r="F86" t="s">
        <v>21</v>
      </c>
      <c r="G86" t="str" cm="1">
        <f t="array" aca="1" ref="G86" ca="1">VLOOKUP(RANDBETWEEN(1,5),_xlfn._xlws.FILTER(Comments[],Comments[Вид работы]=Задачи[[#This Row],[Тип измений]]),3,FALSE)</f>
        <v>Запрос информации о состоянии сервера</v>
      </c>
      <c r="H86" s="6" t="s">
        <v>295</v>
      </c>
      <c r="I86" t="s">
        <v>173</v>
      </c>
      <c r="J86" t="s">
        <v>145</v>
      </c>
    </row>
    <row r="87" spans="1:10" x14ac:dyDescent="0.45">
      <c r="A87">
        <f t="shared" si="35"/>
        <v>85</v>
      </c>
      <c r="B87" s="3">
        <f t="shared" ca="1" si="44"/>
        <v>45532</v>
      </c>
      <c r="C87" s="3">
        <f t="shared" ref="C87" ca="1" si="57">TODAY()+1</f>
        <v>45538</v>
      </c>
      <c r="D87">
        <v>1</v>
      </c>
      <c r="E87" t="s">
        <v>1</v>
      </c>
      <c r="F87" t="s">
        <v>149</v>
      </c>
      <c r="G87" t="str" cm="1">
        <f t="array" aca="1" ref="G87" ca="1">VLOOKUP(RANDBETWEEN(1,5),_xlfn._xlws.FILTER(Comments[],Comments[Вид работы]=Задачи[[#This Row],[Тип измений]]),3,FALSE)</f>
        <v>Настройка параметров виртуальной памяти</v>
      </c>
      <c r="H87" s="6" t="s">
        <v>296</v>
      </c>
      <c r="I87" t="s">
        <v>424</v>
      </c>
      <c r="J87" t="s">
        <v>138</v>
      </c>
    </row>
    <row r="88" spans="1:10" x14ac:dyDescent="0.45">
      <c r="A88">
        <f t="shared" si="35"/>
        <v>86</v>
      </c>
      <c r="B88" s="3">
        <f t="shared" ca="1" si="44"/>
        <v>45536</v>
      </c>
      <c r="C88" s="3">
        <f t="shared" ref="C88" ca="1" si="58">TODAY()+5</f>
        <v>45542</v>
      </c>
      <c r="D88">
        <v>3</v>
      </c>
      <c r="E88" t="s">
        <v>421</v>
      </c>
      <c r="F88" t="s">
        <v>462</v>
      </c>
      <c r="G88" t="str" cm="1">
        <f t="array" aca="1" ref="G88" ca="1">VLOOKUP(RANDBETWEEN(1,5),_xlfn._xlws.FILTER(Comments[],Comments[Вид работы]=Задачи[[#This Row],[Тип измений]]),3,FALSE)</f>
        <v>Внесение изменений в код для исправления ошибок</v>
      </c>
      <c r="H88" s="6" t="s">
        <v>297</v>
      </c>
      <c r="I88" t="s">
        <v>173</v>
      </c>
      <c r="J88" t="s">
        <v>145</v>
      </c>
    </row>
    <row r="89" spans="1:10" x14ac:dyDescent="0.45">
      <c r="A89">
        <f t="shared" si="35"/>
        <v>87</v>
      </c>
      <c r="B89" s="3">
        <f t="shared" ca="1" si="44"/>
        <v>45538</v>
      </c>
      <c r="C89" s="3">
        <f t="shared" ref="C89" ca="1" si="59">TODAY()+7</f>
        <v>45544</v>
      </c>
      <c r="D89">
        <v>1</v>
      </c>
      <c r="E89" t="s">
        <v>1</v>
      </c>
      <c r="F89" t="s">
        <v>77</v>
      </c>
      <c r="G89" t="str" cm="1">
        <f t="array" aca="1" ref="G89" ca="1">VLOOKUP(RANDBETWEEN(1,5),_xlfn._xlws.FILTER(Comments[],Comments[Вид работы]=Задачи[[#This Row],[Тип измений]]),3,FALSE)</f>
        <v>Конфигурация файловой системы операционки</v>
      </c>
      <c r="H89" s="6" t="s">
        <v>298</v>
      </c>
      <c r="I89" t="s">
        <v>173</v>
      </c>
      <c r="J89" t="s">
        <v>145</v>
      </c>
    </row>
    <row r="90" spans="1:10" x14ac:dyDescent="0.45">
      <c r="A90">
        <f t="shared" si="35"/>
        <v>88</v>
      </c>
      <c r="B90" s="3">
        <f t="shared" ca="1" si="44"/>
        <v>45547</v>
      </c>
      <c r="C90" s="3">
        <f t="shared" ref="C90" ca="1" si="60">TODAY()+16</f>
        <v>45553</v>
      </c>
      <c r="D90">
        <v>3</v>
      </c>
      <c r="E90" t="s">
        <v>421</v>
      </c>
      <c r="F90" t="s">
        <v>22</v>
      </c>
      <c r="G90" t="str" cm="1">
        <f t="array" aca="1" ref="G90" ca="1">VLOOKUP(RANDBETWEEN(1,5),_xlfn._xlws.FILTER(Comments[],Comments[Вид работы]=Задачи[[#This Row],[Тип измений]]),3,FALSE)</f>
        <v>Корректировка расписания задач на сервере</v>
      </c>
      <c r="H90" s="6" t="s">
        <v>299</v>
      </c>
      <c r="I90" t="s">
        <v>427</v>
      </c>
      <c r="J90" t="s">
        <v>145</v>
      </c>
    </row>
    <row r="91" spans="1:10" x14ac:dyDescent="0.45">
      <c r="A91">
        <f t="shared" si="35"/>
        <v>89</v>
      </c>
      <c r="B91" s="3">
        <f t="shared" ca="1" si="44"/>
        <v>45538</v>
      </c>
      <c r="C91" s="3">
        <f t="shared" ref="C91" ca="1" si="61">TODAY()+7</f>
        <v>45544</v>
      </c>
      <c r="D91">
        <v>3</v>
      </c>
      <c r="E91" t="s">
        <v>422</v>
      </c>
      <c r="F91" t="s">
        <v>151</v>
      </c>
      <c r="G91" t="str" cm="1">
        <f t="array" aca="1" ref="G91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91" s="6" t="s">
        <v>300</v>
      </c>
      <c r="I91" t="s">
        <v>168</v>
      </c>
      <c r="J91" t="s">
        <v>145</v>
      </c>
    </row>
    <row r="92" spans="1:10" x14ac:dyDescent="0.45">
      <c r="A92">
        <f t="shared" si="35"/>
        <v>90</v>
      </c>
      <c r="B92" s="3">
        <f t="shared" ca="1" si="44"/>
        <v>45541</v>
      </c>
      <c r="C92" s="3">
        <f t="shared" ref="C92" ca="1" si="62">TODAY()+10</f>
        <v>45547</v>
      </c>
      <c r="D92">
        <v>3</v>
      </c>
      <c r="E92" t="s">
        <v>12</v>
      </c>
      <c r="F92" t="s">
        <v>154</v>
      </c>
      <c r="G92" t="str" cm="1">
        <f t="array" aca="1" ref="G92" ca="1">VLOOKUP(RANDBETWEEN(1,5),_xlfn._xlws.FILTER(Comments[],Comments[Вид работы]=Задачи[[#This Row],[Тип измений]]),3,FALSE)</f>
        <v>Запуск процесса миграции данных</v>
      </c>
      <c r="H92" s="6" t="s">
        <v>301</v>
      </c>
      <c r="I92" t="s">
        <v>425</v>
      </c>
      <c r="J92" t="s">
        <v>145</v>
      </c>
    </row>
    <row r="93" spans="1:10" x14ac:dyDescent="0.45">
      <c r="A93">
        <f t="shared" si="35"/>
        <v>91</v>
      </c>
      <c r="B93" s="3">
        <f t="shared" ref="B93:B95" ca="1" si="63">C93-10</f>
        <v>45544</v>
      </c>
      <c r="C93" s="3">
        <f t="shared" ref="C93" ca="1" si="64">TODAY()+17</f>
        <v>45554</v>
      </c>
      <c r="D93">
        <v>3</v>
      </c>
      <c r="E93" t="s">
        <v>422</v>
      </c>
      <c r="F93" t="s">
        <v>469</v>
      </c>
      <c r="G93" t="str" cm="1">
        <f t="array" aca="1" ref="G93" ca="1">VLOOKUP(RANDBETWEEN(1,5),_xlfn._xlws.FILTER(Comments[],Comments[Вид работы]=Задачи[[#This Row],[Тип измений]]),3,FALSE)</f>
        <v>Запрос данных по транзакциям за последний месяц</v>
      </c>
      <c r="H93" s="6" t="s">
        <v>302</v>
      </c>
      <c r="I93" t="s">
        <v>169</v>
      </c>
      <c r="J93" t="s">
        <v>138</v>
      </c>
    </row>
    <row r="94" spans="1:10" x14ac:dyDescent="0.45">
      <c r="A94">
        <f t="shared" si="35"/>
        <v>92</v>
      </c>
      <c r="B94" s="3">
        <f t="shared" ca="1" si="63"/>
        <v>45557</v>
      </c>
      <c r="C94" s="3">
        <f t="shared" ref="C94" ca="1" si="65">TODAY()+30</f>
        <v>45567</v>
      </c>
      <c r="D94">
        <v>2</v>
      </c>
      <c r="E94" t="s">
        <v>422</v>
      </c>
      <c r="F94" t="s">
        <v>152</v>
      </c>
      <c r="G94" t="str" cm="1">
        <f t="array" aca="1" ref="G94" ca="1">VLOOKUP(RANDBETWEEN(1,5),_xlfn._xlws.FILTER(Comments[],Comments[Вид работы]=Задачи[[#This Row],[Тип измений]]),3,FALSE)</f>
        <v>Запрос логов для анализа ошибок</v>
      </c>
      <c r="H94" s="6" t="s">
        <v>303</v>
      </c>
      <c r="I94" t="s">
        <v>169</v>
      </c>
      <c r="J94" t="s">
        <v>138</v>
      </c>
    </row>
    <row r="95" spans="1:10" x14ac:dyDescent="0.45">
      <c r="A95">
        <f t="shared" si="35"/>
        <v>93</v>
      </c>
      <c r="B95" s="3">
        <f t="shared" ca="1" si="63"/>
        <v>45530</v>
      </c>
      <c r="C95" s="3">
        <f t="shared" ref="C95" ca="1" si="66">TODAY()+3</f>
        <v>45540</v>
      </c>
      <c r="D95">
        <v>3</v>
      </c>
      <c r="E95" t="s">
        <v>423</v>
      </c>
      <c r="F95" t="s">
        <v>23</v>
      </c>
      <c r="G95" t="str" cm="1">
        <f t="array" aca="1" ref="G95" ca="1">VLOOKUP(RANDBETWEEN(1,5),_xlfn._xlws.FILTER(Comments[],Comments[Вид работы]=Задачи[[#This Row],[Тип измений]]),3,FALSE)</f>
        <v>Обновление системы безопасности</v>
      </c>
      <c r="H95" s="6" t="s">
        <v>304</v>
      </c>
      <c r="I95" t="s">
        <v>171</v>
      </c>
      <c r="J95" t="s">
        <v>138</v>
      </c>
    </row>
    <row r="96" spans="1:10" x14ac:dyDescent="0.45">
      <c r="A96">
        <f t="shared" si="35"/>
        <v>94</v>
      </c>
      <c r="B96" s="3">
        <f ca="1">C96-14</f>
        <v>45524</v>
      </c>
      <c r="C96" s="3">
        <f t="shared" ref="C96" ca="1" si="67">TODAY()+1</f>
        <v>45538</v>
      </c>
      <c r="D96">
        <v>2</v>
      </c>
      <c r="E96" t="s">
        <v>422</v>
      </c>
      <c r="F96" t="s">
        <v>24</v>
      </c>
      <c r="G96" t="str" cm="1">
        <f t="array" aca="1" ref="G96" ca="1">VLOOKUP(RANDBETWEEN(1,5),_xlfn._xlws.FILTER(Comments[],Comments[Вид работы]=Задачи[[#This Row],[Тип измений]]),3,FALSE)</f>
        <v>Запрос информации о состоянии сервера</v>
      </c>
      <c r="H96" s="6" t="s">
        <v>305</v>
      </c>
      <c r="I96" t="s">
        <v>173</v>
      </c>
      <c r="J96" t="s">
        <v>136</v>
      </c>
    </row>
    <row r="97" spans="1:10" x14ac:dyDescent="0.45">
      <c r="A97">
        <f t="shared" si="35"/>
        <v>95</v>
      </c>
      <c r="B97" s="3">
        <f t="shared" ref="B97:B112" ca="1" si="68">C97-9</f>
        <v>45530</v>
      </c>
      <c r="C97" s="3">
        <f t="shared" ref="C97" ca="1" si="69">TODAY()+2</f>
        <v>45539</v>
      </c>
      <c r="D97">
        <v>1</v>
      </c>
      <c r="E97" t="s">
        <v>1</v>
      </c>
      <c r="F97" t="s">
        <v>23</v>
      </c>
      <c r="G97" t="str" cm="1">
        <f t="array" aca="1" ref="G97" ca="1">VLOOKUP(RANDBETWEEN(1,5),_xlfn._xlws.FILTER(Comments[],Comments[Вид работы]=Задачи[[#This Row],[Тип измений]]),3,FALSE)</f>
        <v>Конфигурация файловой системы операционки</v>
      </c>
      <c r="H97" s="6" t="s">
        <v>306</v>
      </c>
      <c r="I97" t="s">
        <v>424</v>
      </c>
      <c r="J97" t="s">
        <v>135</v>
      </c>
    </row>
    <row r="98" spans="1:10" x14ac:dyDescent="0.45">
      <c r="A98">
        <f t="shared" si="35"/>
        <v>96</v>
      </c>
      <c r="B98" s="3">
        <f t="shared" ca="1" si="68"/>
        <v>45539</v>
      </c>
      <c r="C98" s="3">
        <f t="shared" ref="C98" ca="1" si="70">TODAY()+11</f>
        <v>45548</v>
      </c>
      <c r="D98">
        <v>3</v>
      </c>
      <c r="E98" t="s">
        <v>421</v>
      </c>
      <c r="F98" t="s">
        <v>66</v>
      </c>
      <c r="G98" t="str" cm="1">
        <f t="array" aca="1" ref="G98" ca="1">VLOOKUP(RANDBETWEEN(1,5),_xlfn._xlws.FILTER(Comments[],Comments[Вид работы]=Задачи[[#This Row],[Тип измений]]),3,FALSE)</f>
        <v>Изменение настроек безопасности системы</v>
      </c>
      <c r="H98" s="6" t="s">
        <v>307</v>
      </c>
      <c r="I98" t="s">
        <v>427</v>
      </c>
      <c r="J98" t="s">
        <v>136</v>
      </c>
    </row>
    <row r="99" spans="1:10" x14ac:dyDescent="0.45">
      <c r="A99">
        <f t="shared" si="35"/>
        <v>97</v>
      </c>
      <c r="B99" s="3">
        <f t="shared" ca="1" si="68"/>
        <v>45541</v>
      </c>
      <c r="C99" s="3">
        <f t="shared" ref="C99" ca="1" si="71">TODAY()+13</f>
        <v>45550</v>
      </c>
      <c r="D99">
        <v>2</v>
      </c>
      <c r="E99" t="s">
        <v>1</v>
      </c>
      <c r="F99" t="s">
        <v>53</v>
      </c>
      <c r="G99" t="str" cm="1">
        <f t="array" aca="1" ref="G99" ca="1">VLOOKUP(RANDBETWEEN(1,5),_xlfn._xlws.FILTER(Comments[],Comments[Вид работы]=Задачи[[#This Row],[Тип измений]]),3,FALSE)</f>
        <v>Настройка параметров виртуальной памяти</v>
      </c>
      <c r="H99" s="6" t="s">
        <v>308</v>
      </c>
      <c r="I99" t="s">
        <v>424</v>
      </c>
      <c r="J99" t="s">
        <v>135</v>
      </c>
    </row>
    <row r="100" spans="1:10" x14ac:dyDescent="0.45">
      <c r="A100">
        <f t="shared" si="35"/>
        <v>98</v>
      </c>
      <c r="B100" s="3">
        <f t="shared" ca="1" si="68"/>
        <v>45540</v>
      </c>
      <c r="C100" s="3">
        <f t="shared" ref="C100" ca="1" si="72">TODAY()+12</f>
        <v>45549</v>
      </c>
      <c r="D100">
        <v>2</v>
      </c>
      <c r="E100" t="s">
        <v>421</v>
      </c>
      <c r="F100" t="s">
        <v>95</v>
      </c>
      <c r="G100" t="str" cm="1">
        <f t="array" aca="1" ref="G100" ca="1">VLOOKUP(RANDBETWEEN(1,5),_xlfn._xlws.FILTER(Comments[],Comments[Вид работы]=Задачи[[#This Row],[Тип измений]]),3,FALSE)</f>
        <v>Корректировка конфигурации системы</v>
      </c>
      <c r="H100" s="6" t="s">
        <v>309</v>
      </c>
      <c r="I100" t="s">
        <v>171</v>
      </c>
      <c r="J100" t="s">
        <v>135</v>
      </c>
    </row>
    <row r="101" spans="1:10" x14ac:dyDescent="0.45">
      <c r="A101">
        <f t="shared" si="35"/>
        <v>99</v>
      </c>
      <c r="B101" s="3">
        <f t="shared" ca="1" si="68"/>
        <v>45550</v>
      </c>
      <c r="C101" s="3">
        <f t="shared" ref="C101" ca="1" si="73">TODAY()+22</f>
        <v>45559</v>
      </c>
      <c r="D101">
        <v>0</v>
      </c>
      <c r="E101" t="s">
        <v>422</v>
      </c>
      <c r="F101" t="s">
        <v>149</v>
      </c>
      <c r="G101" t="str" cm="1">
        <f t="array" aca="1" ref="G101" ca="1">VLOOKUP(RANDBETWEEN(1,5),_xlfn._xlws.FILTER(Comments[],Comments[Вид работы]=Задачи[[#This Row],[Тип измений]]),3,FALSE)</f>
        <v>Запрос логов для анализа ошибок</v>
      </c>
      <c r="H101" s="6" t="s">
        <v>212</v>
      </c>
      <c r="I101" t="s">
        <v>426</v>
      </c>
      <c r="J101" t="s">
        <v>136</v>
      </c>
    </row>
    <row r="102" spans="1:10" x14ac:dyDescent="0.45">
      <c r="A102">
        <f t="shared" si="35"/>
        <v>100</v>
      </c>
      <c r="B102" s="3">
        <f ca="1">C102-14</f>
        <v>45558</v>
      </c>
      <c r="C102" s="3">
        <f t="shared" ref="C102" ca="1" si="74">TODAY()+35</f>
        <v>45572</v>
      </c>
      <c r="D102">
        <v>2</v>
      </c>
      <c r="E102" t="s">
        <v>12</v>
      </c>
      <c r="F102" t="s">
        <v>463</v>
      </c>
      <c r="G102" t="str" cm="1">
        <f t="array" aca="1" ref="G102" ca="1">VLOOKUP(RANDBETWEEN(1,5),_xlfn._xlws.FILTER(Comments[],Comments[Вид работы]=Задачи[[#This Row],[Тип измений]]),3,FALSE)</f>
        <v>Запуск резервного копирования</v>
      </c>
      <c r="H102" s="6" t="s">
        <v>213</v>
      </c>
      <c r="I102" t="s">
        <v>424</v>
      </c>
      <c r="J102" t="s">
        <v>135</v>
      </c>
    </row>
    <row r="103" spans="1:10" x14ac:dyDescent="0.45">
      <c r="A103">
        <f t="shared" si="35"/>
        <v>101</v>
      </c>
      <c r="B103" s="3">
        <f t="shared" ca="1" si="68"/>
        <v>45554</v>
      </c>
      <c r="C103" s="3">
        <f t="shared" ref="C103" ca="1" si="75">TODAY()+26</f>
        <v>45563</v>
      </c>
      <c r="D103">
        <v>1</v>
      </c>
      <c r="E103" t="s">
        <v>422</v>
      </c>
      <c r="F103" t="s">
        <v>91</v>
      </c>
      <c r="G103" t="str" cm="1">
        <f t="array" aca="1" ref="G103" ca="1">VLOOKUP(RANDBETWEEN(1,5),_xlfn._xlws.FILTER(Comments[],Comments[Вид работы]=Задачи[[#This Row],[Тип измений]]),3,FALSE)</f>
        <v>Запрос информации о состоянии сервера</v>
      </c>
      <c r="H103" s="6" t="s">
        <v>214</v>
      </c>
      <c r="I103" t="s">
        <v>168</v>
      </c>
      <c r="J103" t="s">
        <v>136</v>
      </c>
    </row>
    <row r="104" spans="1:10" x14ac:dyDescent="0.45">
      <c r="A104">
        <f t="shared" si="35"/>
        <v>102</v>
      </c>
      <c r="B104" s="3">
        <f t="shared" ca="1" si="68"/>
        <v>45543</v>
      </c>
      <c r="C104" s="3">
        <f t="shared" ref="C104" ca="1" si="76">TODAY()+15</f>
        <v>45552</v>
      </c>
      <c r="D104">
        <v>3</v>
      </c>
      <c r="E104" t="s">
        <v>422</v>
      </c>
      <c r="F104" t="s">
        <v>163</v>
      </c>
      <c r="G104" t="str" cm="1">
        <f t="array" aca="1" ref="G104" ca="1">VLOOKUP(RANDBETWEEN(1,5),_xlfn._xlws.FILTER(Comments[],Comments[Вид работы]=Задачи[[#This Row],[Тип измений]]),3,FALSE)</f>
        <v>Запрос логов для анализа ошибок</v>
      </c>
      <c r="H104" s="6" t="s">
        <v>215</v>
      </c>
      <c r="I104" t="s">
        <v>427</v>
      </c>
      <c r="J104" t="s">
        <v>136</v>
      </c>
    </row>
    <row r="105" spans="1:10" x14ac:dyDescent="0.45">
      <c r="A105">
        <f t="shared" si="35"/>
        <v>103</v>
      </c>
      <c r="B105" s="3">
        <f t="shared" ca="1" si="68"/>
        <v>45542</v>
      </c>
      <c r="C105" s="3">
        <f t="shared" ref="C105" ca="1" si="77">TODAY()+14</f>
        <v>45551</v>
      </c>
      <c r="D105">
        <v>2</v>
      </c>
      <c r="E105" t="s">
        <v>423</v>
      </c>
      <c r="F105" t="s">
        <v>80</v>
      </c>
      <c r="G105" t="str" cm="1">
        <f t="array" aca="1" ref="G105" ca="1">VLOOKUP(RANDBETWEEN(1,5),_xlfn._xlws.FILTER(Comments[],Comments[Вид работы]=Задачи[[#This Row],[Тип измений]]),3,FALSE)</f>
        <v>Обновление системы безопасности</v>
      </c>
      <c r="H105" s="6" t="s">
        <v>172</v>
      </c>
      <c r="I105" t="s">
        <v>424</v>
      </c>
      <c r="J105" t="s">
        <v>136</v>
      </c>
    </row>
    <row r="106" spans="1:10" x14ac:dyDescent="0.45">
      <c r="A106">
        <f t="shared" si="35"/>
        <v>104</v>
      </c>
      <c r="B106" s="3">
        <f t="shared" ca="1" si="68"/>
        <v>45548</v>
      </c>
      <c r="C106" s="3">
        <f t="shared" ref="C106" ca="1" si="78">TODAY()+20</f>
        <v>45557</v>
      </c>
      <c r="D106">
        <v>2</v>
      </c>
      <c r="E106" t="s">
        <v>422</v>
      </c>
      <c r="F106" t="s">
        <v>468</v>
      </c>
      <c r="G106" t="str" cm="1">
        <f t="array" aca="1" ref="G106" ca="1">VLOOKUP(RANDBETWEEN(1,5),_xlfn._xlws.FILTER(Comments[],Comments[Вид работы]=Задачи[[#This Row],[Тип измений]]),3,FALSE)</f>
        <v>Запрос логов для анализа ошибок</v>
      </c>
      <c r="H106" s="6" t="s">
        <v>216</v>
      </c>
      <c r="I106" t="s">
        <v>169</v>
      </c>
      <c r="J106" t="s">
        <v>136</v>
      </c>
    </row>
    <row r="107" spans="1:10" x14ac:dyDescent="0.45">
      <c r="A107">
        <f t="shared" si="35"/>
        <v>105</v>
      </c>
      <c r="B107" s="3">
        <f t="shared" ca="1" si="68"/>
        <v>45508</v>
      </c>
      <c r="C107" s="3">
        <f t="shared" ref="C107" ca="1" si="79">TODAY()-20</f>
        <v>45517</v>
      </c>
      <c r="D107">
        <v>0</v>
      </c>
      <c r="E107" t="s">
        <v>1</v>
      </c>
      <c r="F107" t="s">
        <v>21</v>
      </c>
      <c r="G107" t="str" cm="1">
        <f t="array" aca="1" ref="G107" ca="1">VLOOKUP(RANDBETWEEN(1,5),_xlfn._xlws.FILTER(Comments[],Comments[Вид работы]=Задачи[[#This Row],[Тип измений]]),3,FALSE)</f>
        <v>Обновление ядра операционной системы</v>
      </c>
      <c r="H107" s="6" t="s">
        <v>217</v>
      </c>
      <c r="I107" t="s">
        <v>169</v>
      </c>
      <c r="J107" t="s">
        <v>137</v>
      </c>
    </row>
    <row r="108" spans="1:10" x14ac:dyDescent="0.45">
      <c r="A108">
        <f t="shared" si="35"/>
        <v>106</v>
      </c>
      <c r="B108" s="3">
        <f ca="1">C108-14</f>
        <v>45504</v>
      </c>
      <c r="C108" s="3">
        <f t="shared" ref="C108" ca="1" si="80">TODAY()-19</f>
        <v>45518</v>
      </c>
      <c r="D108">
        <v>2</v>
      </c>
      <c r="E108" t="s">
        <v>421</v>
      </c>
      <c r="F108" t="s">
        <v>149</v>
      </c>
      <c r="G108" t="str" cm="1">
        <f t="array" aca="1" ref="G108" ca="1">VLOOKUP(RANDBETWEEN(1,5),_xlfn._xlws.FILTER(Comments[],Comments[Вид работы]=Задачи[[#This Row],[Тип измений]]),3,FALSE)</f>
        <v>Изменение настроек безопасности системы</v>
      </c>
      <c r="H108" s="6" t="s">
        <v>218</v>
      </c>
      <c r="I108" t="s">
        <v>173</v>
      </c>
      <c r="J108" t="s">
        <v>137</v>
      </c>
    </row>
    <row r="109" spans="1:10" x14ac:dyDescent="0.45">
      <c r="A109">
        <f t="shared" si="35"/>
        <v>107</v>
      </c>
      <c r="B109" s="3">
        <f t="shared" ca="1" si="68"/>
        <v>45510</v>
      </c>
      <c r="C109" s="3">
        <f t="shared" ref="C109" ca="1" si="81">TODAY()-18</f>
        <v>45519</v>
      </c>
      <c r="D109">
        <v>1</v>
      </c>
      <c r="E109" t="s">
        <v>1</v>
      </c>
      <c r="F109" t="s">
        <v>462</v>
      </c>
      <c r="G109" t="str" cm="1">
        <f t="array" aca="1" ref="G109" ca="1">VLOOKUP(RANDBETWEEN(1,5),_xlfn._xlws.FILTER(Comments[],Comments[Вид работы]=Задачи[[#This Row],[Тип измений]]),3,FALSE)</f>
        <v>Мониторинг использования ресурсов операционной системы</v>
      </c>
      <c r="H109" s="6" t="s">
        <v>219</v>
      </c>
      <c r="I109" t="s">
        <v>424</v>
      </c>
      <c r="J109" t="s">
        <v>137</v>
      </c>
    </row>
    <row r="110" spans="1:10" x14ac:dyDescent="0.45">
      <c r="A110">
        <f t="shared" si="35"/>
        <v>108</v>
      </c>
      <c r="B110" s="3">
        <f t="shared" ca="1" si="68"/>
        <v>45513</v>
      </c>
      <c r="C110" s="3">
        <f t="shared" ref="C110" ca="1" si="82">TODAY()-15</f>
        <v>45522</v>
      </c>
      <c r="D110">
        <v>3</v>
      </c>
      <c r="E110" t="s">
        <v>421</v>
      </c>
      <c r="F110" t="s">
        <v>77</v>
      </c>
      <c r="G110" t="str" cm="1">
        <f t="array" aca="1" ref="G110" ca="1">VLOOKUP(RANDBETWEEN(1,5),_xlfn._xlws.FILTER(Comments[],Comments[Вид работы]=Задачи[[#This Row],[Тип измений]]),3,FALSE)</f>
        <v>Корректировка данных в базе данных</v>
      </c>
      <c r="H110" s="6" t="s">
        <v>220</v>
      </c>
      <c r="I110" t="s">
        <v>173</v>
      </c>
      <c r="J110" t="s">
        <v>137</v>
      </c>
    </row>
    <row r="111" spans="1:10" x14ac:dyDescent="0.45">
      <c r="A111">
        <f t="shared" si="35"/>
        <v>109</v>
      </c>
      <c r="B111" s="3">
        <f t="shared" ca="1" si="68"/>
        <v>45518</v>
      </c>
      <c r="C111" s="3">
        <f t="shared" ref="C111" ca="1" si="83">TODAY()-10</f>
        <v>45527</v>
      </c>
      <c r="D111">
        <v>2</v>
      </c>
      <c r="E111" t="s">
        <v>422</v>
      </c>
      <c r="F111" t="s">
        <v>22</v>
      </c>
      <c r="G111" t="str" cm="1">
        <f t="array" aca="1" ref="G111" ca="1">VLOOKUP(RANDBETWEEN(1,5),_xlfn._xlws.FILTER(Comments[],Comments[Вид работы]=Задачи[[#This Row],[Тип измений]]),3,FALSE)</f>
        <v>Запрос информации о состоянии сервера</v>
      </c>
      <c r="H111" s="6" t="s">
        <v>221</v>
      </c>
      <c r="I111" t="s">
        <v>173</v>
      </c>
      <c r="J111" t="s">
        <v>137</v>
      </c>
    </row>
    <row r="112" spans="1:10" x14ac:dyDescent="0.45">
      <c r="A112">
        <f t="shared" si="35"/>
        <v>110</v>
      </c>
      <c r="B112" s="3">
        <f t="shared" ca="1" si="68"/>
        <v>45523</v>
      </c>
      <c r="C112" s="3">
        <f t="shared" ref="C112" ca="1" si="84">TODAY()-5</f>
        <v>45532</v>
      </c>
      <c r="D112">
        <v>2</v>
      </c>
      <c r="E112" t="s">
        <v>12</v>
      </c>
      <c r="F112" t="s">
        <v>151</v>
      </c>
      <c r="G112" t="str" cm="1">
        <f t="array" aca="1" ref="G112" ca="1">VLOOKUP(RANDBETWEEN(1,5),_xlfn._xlws.FILTER(Comments[],Comments[Вид работы]=Задачи[[#This Row],[Тип измений]]),3,FALSE)</f>
        <v>Запуск приложения после обновления</v>
      </c>
      <c r="H112" s="6" t="s">
        <v>222</v>
      </c>
      <c r="I112" t="s">
        <v>427</v>
      </c>
      <c r="J112" t="s">
        <v>137</v>
      </c>
    </row>
    <row r="113" spans="2:10" x14ac:dyDescent="0.45">
      <c r="B113" s="3"/>
      <c r="C113" s="3"/>
      <c r="D113" s="3"/>
      <c r="E113" s="3"/>
      <c r="G113" s="5"/>
      <c r="H113" s="3"/>
      <c r="I113" s="3"/>
      <c r="J113" s="3"/>
    </row>
    <row r="114" spans="2:10" x14ac:dyDescent="0.45">
      <c r="B114" s="3"/>
      <c r="C114" s="3"/>
      <c r="D114" s="3"/>
      <c r="E114" s="3"/>
      <c r="G114" s="5"/>
      <c r="H114" s="3"/>
      <c r="I114" s="3"/>
      <c r="J114" s="3"/>
    </row>
    <row r="115" spans="2:10" x14ac:dyDescent="0.45">
      <c r="B115" s="3"/>
      <c r="C115" s="3"/>
      <c r="D115" s="3"/>
      <c r="E115" s="3"/>
      <c r="G115" s="5"/>
      <c r="H115" s="3"/>
      <c r="I115" s="3"/>
      <c r="J115" s="3"/>
    </row>
    <row r="116" spans="2:10" x14ac:dyDescent="0.45">
      <c r="B116" s="3"/>
      <c r="C116" s="3"/>
      <c r="D116" s="3"/>
      <c r="E116" s="3"/>
      <c r="G116" s="5"/>
      <c r="H116" s="3"/>
      <c r="I116" s="3"/>
      <c r="J116" s="3"/>
    </row>
    <row r="117" spans="2:10" x14ac:dyDescent="0.45">
      <c r="B117" s="3"/>
      <c r="C117" s="3"/>
      <c r="D117" s="3"/>
      <c r="E117" s="3"/>
      <c r="G117" s="5"/>
      <c r="H117" s="3"/>
      <c r="I117" s="3"/>
      <c r="J117" s="3"/>
    </row>
    <row r="118" spans="2:10" x14ac:dyDescent="0.45">
      <c r="B118" s="3"/>
      <c r="C118" s="3"/>
      <c r="D118" s="3"/>
      <c r="E118" s="3"/>
      <c r="G118" s="5"/>
      <c r="H118" s="3"/>
      <c r="I118" s="3"/>
      <c r="J118" s="3"/>
    </row>
    <row r="119" spans="2:10" x14ac:dyDescent="0.45">
      <c r="B119" s="3"/>
      <c r="C119" s="3"/>
      <c r="D119" s="3"/>
      <c r="E119" s="3"/>
      <c r="G119" s="5"/>
      <c r="H119" s="3"/>
      <c r="I119" s="3"/>
      <c r="J119" s="3"/>
    </row>
    <row r="120" spans="2:10" x14ac:dyDescent="0.45">
      <c r="B120" s="3"/>
      <c r="C120" s="3"/>
      <c r="D120" s="3"/>
      <c r="E120" s="3"/>
      <c r="G120" s="5"/>
      <c r="H120" s="3"/>
      <c r="I120" s="3"/>
      <c r="J120" s="3"/>
    </row>
    <row r="121" spans="2:10" x14ac:dyDescent="0.45">
      <c r="B121" s="3"/>
      <c r="C121" s="3"/>
      <c r="D121" s="3"/>
      <c r="E121" s="3"/>
      <c r="G121" s="5"/>
      <c r="H121" s="3"/>
      <c r="I121" s="3"/>
      <c r="J121" s="3"/>
    </row>
    <row r="122" spans="2:10" x14ac:dyDescent="0.45">
      <c r="B122" s="3"/>
      <c r="C122" s="3"/>
      <c r="D122" s="3"/>
      <c r="E122" s="3"/>
      <c r="G122" s="5"/>
      <c r="H122" s="3"/>
      <c r="I122" s="3"/>
      <c r="J122" s="3"/>
    </row>
    <row r="123" spans="2:10" x14ac:dyDescent="0.45">
      <c r="B123" s="3"/>
      <c r="C123" s="3"/>
      <c r="D123" s="3"/>
      <c r="E123" s="3"/>
      <c r="G123" s="5"/>
      <c r="H123" s="3"/>
      <c r="I123" s="3"/>
      <c r="J123" s="3"/>
    </row>
    <row r="124" spans="2:10" x14ac:dyDescent="0.45">
      <c r="B124" s="3"/>
      <c r="C124" s="3"/>
      <c r="D124" s="3"/>
      <c r="E124" s="3"/>
      <c r="G124" s="5"/>
      <c r="H124" s="3"/>
      <c r="I124" s="3"/>
      <c r="J124" s="3"/>
    </row>
    <row r="125" spans="2:10" x14ac:dyDescent="0.45">
      <c r="B125" s="3"/>
      <c r="C125" s="3"/>
      <c r="D125" s="3"/>
      <c r="E125" s="3"/>
      <c r="G125" s="5"/>
      <c r="H125" s="3"/>
      <c r="I125" s="3"/>
      <c r="J125" s="3"/>
    </row>
    <row r="126" spans="2:10" x14ac:dyDescent="0.45">
      <c r="B126" s="3"/>
      <c r="C126" s="3"/>
      <c r="D126" s="3"/>
      <c r="E126" s="3"/>
      <c r="F126" s="3"/>
      <c r="G126" s="5"/>
      <c r="H126" s="3"/>
      <c r="I126" s="3"/>
      <c r="J126" s="3"/>
    </row>
    <row r="127" spans="2:10" x14ac:dyDescent="0.45">
      <c r="B127" s="3"/>
      <c r="C127" s="3"/>
      <c r="D127" s="3"/>
      <c r="E127" s="3"/>
      <c r="F127" s="3"/>
      <c r="G127" s="5"/>
      <c r="H127" s="3"/>
      <c r="I127" s="3"/>
      <c r="J127" s="3"/>
    </row>
    <row r="128" spans="2:10" x14ac:dyDescent="0.45">
      <c r="B128" s="3"/>
      <c r="C128" s="3"/>
      <c r="D128" s="3"/>
      <c r="E128" s="3"/>
      <c r="F128" s="3"/>
      <c r="G128" s="5"/>
      <c r="H128" s="3"/>
      <c r="I128" s="3"/>
      <c r="J128" s="3"/>
    </row>
    <row r="129" spans="2:10" x14ac:dyDescent="0.45">
      <c r="B129" s="3"/>
      <c r="C129" s="3"/>
      <c r="D129" s="3"/>
      <c r="E129" s="3"/>
      <c r="F129" s="3"/>
      <c r="G129" s="5"/>
      <c r="H129" s="3"/>
      <c r="I129" s="3"/>
      <c r="J129" s="3"/>
    </row>
    <row r="130" spans="2:10" x14ac:dyDescent="0.45">
      <c r="B130" s="3"/>
      <c r="C130" s="3"/>
      <c r="D130" s="3"/>
      <c r="E130" s="3"/>
      <c r="F130" s="3"/>
      <c r="G130" s="5"/>
      <c r="H130" s="3"/>
      <c r="I130" s="3"/>
      <c r="J130" s="3"/>
    </row>
    <row r="131" spans="2:10" x14ac:dyDescent="0.45">
      <c r="B131" s="3"/>
      <c r="C131" s="3"/>
      <c r="D131" s="3"/>
      <c r="E131" s="3"/>
      <c r="F131" s="3"/>
      <c r="G131" s="5"/>
      <c r="H131" s="3"/>
      <c r="I131" s="3"/>
      <c r="J131" s="3"/>
    </row>
    <row r="132" spans="2:10" x14ac:dyDescent="0.45">
      <c r="B132" s="3"/>
      <c r="C132" s="3"/>
      <c r="D132" s="3"/>
      <c r="E132" s="3"/>
      <c r="F132" s="3"/>
      <c r="G132" s="5"/>
      <c r="H132" s="3"/>
      <c r="I132" s="3"/>
      <c r="J132" s="3"/>
    </row>
    <row r="133" spans="2:10" x14ac:dyDescent="0.45">
      <c r="B133" s="3"/>
      <c r="C133" s="3"/>
      <c r="D133" s="3"/>
      <c r="E133" s="3"/>
      <c r="F133" s="3"/>
      <c r="G133" s="5"/>
      <c r="H133" s="3"/>
      <c r="I133" s="3"/>
      <c r="J133" s="3"/>
    </row>
    <row r="134" spans="2:10" x14ac:dyDescent="0.45">
      <c r="B134" s="3"/>
      <c r="C134" s="3"/>
      <c r="D134" s="3"/>
      <c r="E134" s="3"/>
      <c r="F134" s="3"/>
      <c r="G134" s="5"/>
      <c r="H134" s="3"/>
      <c r="I134" s="3"/>
      <c r="J134" s="3"/>
    </row>
    <row r="135" spans="2:10" x14ac:dyDescent="0.45">
      <c r="B135" s="3"/>
      <c r="C135" s="3"/>
      <c r="D135" s="3"/>
      <c r="E135" s="3"/>
      <c r="F135" s="3"/>
      <c r="G135" s="5"/>
      <c r="H135" s="3"/>
      <c r="I135" s="3"/>
      <c r="J135" s="3"/>
    </row>
    <row r="136" spans="2:10" x14ac:dyDescent="0.45">
      <c r="B136" s="3"/>
      <c r="C136" s="3"/>
      <c r="D136" s="3"/>
      <c r="E136" s="3"/>
      <c r="F136" s="3"/>
      <c r="G136" s="5"/>
      <c r="H136" s="3"/>
      <c r="I136" s="3"/>
      <c r="J136" s="3"/>
    </row>
    <row r="137" spans="2:10" x14ac:dyDescent="0.45">
      <c r="B137" s="3"/>
      <c r="C137" s="3"/>
      <c r="D137" s="3"/>
      <c r="E137" s="3"/>
      <c r="F137" s="3"/>
      <c r="G137" s="5"/>
      <c r="H137" s="3"/>
      <c r="I137" s="3"/>
      <c r="J137" s="3"/>
    </row>
    <row r="138" spans="2:10" x14ac:dyDescent="0.45">
      <c r="B138" s="3"/>
      <c r="C138" s="3"/>
      <c r="D138" s="3"/>
      <c r="E138" s="3"/>
      <c r="F138" s="3"/>
      <c r="G138" s="5"/>
      <c r="H138" s="3"/>
      <c r="I138" s="3"/>
      <c r="J138" s="3"/>
    </row>
    <row r="139" spans="2:10" x14ac:dyDescent="0.45">
      <c r="B139" s="3"/>
      <c r="C139" s="3"/>
      <c r="D139" s="3"/>
      <c r="E139" s="3"/>
      <c r="F139" s="3"/>
      <c r="G139" s="5"/>
      <c r="H139" s="3"/>
      <c r="I139" s="3"/>
      <c r="J139" s="3"/>
    </row>
    <row r="140" spans="2:10" x14ac:dyDescent="0.45">
      <c r="B140" s="3"/>
      <c r="C140" s="3"/>
      <c r="D140" s="3"/>
      <c r="E140" s="3"/>
      <c r="F140" s="3"/>
      <c r="G140" s="5"/>
      <c r="H140" s="3"/>
      <c r="I140" s="3"/>
      <c r="J140" s="3"/>
    </row>
    <row r="141" spans="2:10" x14ac:dyDescent="0.45">
      <c r="B141" s="3"/>
      <c r="C141" s="3"/>
      <c r="D141" s="3"/>
      <c r="E141" s="3"/>
      <c r="F141" s="3"/>
      <c r="G141" s="5"/>
      <c r="H141" s="3"/>
      <c r="I141" s="3"/>
      <c r="J141" s="3"/>
    </row>
    <row r="142" spans="2:10" x14ac:dyDescent="0.45">
      <c r="B142" s="3"/>
      <c r="C142" s="3"/>
      <c r="D142" s="3"/>
      <c r="E142" s="3"/>
      <c r="F142" s="3"/>
      <c r="G142" s="5"/>
      <c r="H142" s="3"/>
      <c r="I142" s="3"/>
      <c r="J142" s="3"/>
    </row>
    <row r="143" spans="2:10" x14ac:dyDescent="0.45">
      <c r="B143" s="3"/>
      <c r="C143" s="3"/>
      <c r="D143" s="3"/>
      <c r="E143" s="3"/>
      <c r="F143" s="3"/>
      <c r="G143" s="5"/>
      <c r="H143" s="3"/>
      <c r="I143" s="3"/>
      <c r="J143" s="3"/>
    </row>
    <row r="144" spans="2:10" x14ac:dyDescent="0.45">
      <c r="B144" s="3"/>
      <c r="C144" s="3"/>
      <c r="D144" s="3"/>
      <c r="E144" s="3"/>
      <c r="F144" s="3"/>
      <c r="G144" s="5"/>
      <c r="H144" s="3"/>
      <c r="I144" s="3"/>
      <c r="J144" s="3"/>
    </row>
    <row r="145" spans="2:10" x14ac:dyDescent="0.45">
      <c r="B145" s="3"/>
      <c r="C145" s="3"/>
      <c r="D145" s="3"/>
      <c r="E145" s="3"/>
      <c r="F145" s="3"/>
      <c r="G145" s="5"/>
      <c r="H145" s="3"/>
      <c r="I145" s="3"/>
      <c r="J145" s="3"/>
    </row>
    <row r="146" spans="2:10" x14ac:dyDescent="0.45">
      <c r="B146" s="3"/>
      <c r="C146" s="3"/>
      <c r="D146" s="3"/>
      <c r="E146" s="3"/>
      <c r="F146" s="3"/>
      <c r="G146" s="5"/>
      <c r="H146" s="3"/>
      <c r="I146" s="3"/>
      <c r="J146" s="3"/>
    </row>
    <row r="147" spans="2:10" x14ac:dyDescent="0.45">
      <c r="B147" s="3"/>
      <c r="C147" s="3"/>
      <c r="D147" s="3"/>
      <c r="E147" s="3"/>
      <c r="F147" s="3"/>
      <c r="G147" s="5"/>
      <c r="H147" s="3"/>
      <c r="I147" s="3"/>
      <c r="J147" s="3"/>
    </row>
    <row r="148" spans="2:10" x14ac:dyDescent="0.45">
      <c r="B148" s="3"/>
      <c r="C148" s="3"/>
      <c r="D148" s="3"/>
      <c r="E148" s="3"/>
      <c r="F148" s="3"/>
      <c r="G148" s="5"/>
      <c r="H148" s="3"/>
      <c r="I148" s="3"/>
      <c r="J148" s="3"/>
    </row>
    <row r="149" spans="2:10" x14ac:dyDescent="0.45">
      <c r="B149" s="3"/>
      <c r="C149" s="3"/>
      <c r="D149" s="3"/>
      <c r="E149" s="3"/>
      <c r="F149" s="3"/>
      <c r="G149" s="5"/>
      <c r="H149" s="3"/>
      <c r="I149" s="3"/>
      <c r="J149" s="3"/>
    </row>
    <row r="150" spans="2:10" x14ac:dyDescent="0.45">
      <c r="B150" s="3"/>
      <c r="C150" s="3"/>
      <c r="D150" s="3"/>
      <c r="E150" s="3"/>
      <c r="F150" s="3"/>
      <c r="G150" s="5"/>
      <c r="H150" s="3"/>
      <c r="I150" s="3"/>
      <c r="J150" s="3"/>
    </row>
    <row r="151" spans="2:10" x14ac:dyDescent="0.45">
      <c r="B151" s="3"/>
      <c r="C151" s="3"/>
      <c r="D151" s="3"/>
      <c r="E151" s="3"/>
      <c r="F151" s="3"/>
      <c r="G151" s="5"/>
      <c r="H151" s="3"/>
      <c r="I151" s="3"/>
      <c r="J151" s="3"/>
    </row>
    <row r="152" spans="2:10" x14ac:dyDescent="0.45">
      <c r="B152" s="3"/>
      <c r="C152" s="3"/>
      <c r="D152" s="3"/>
      <c r="E152" s="3"/>
      <c r="F152" s="3"/>
      <c r="G152" s="5"/>
      <c r="H152" s="3"/>
      <c r="I152" s="3"/>
      <c r="J152" s="3"/>
    </row>
    <row r="153" spans="2:10" x14ac:dyDescent="0.45">
      <c r="B153" s="3"/>
      <c r="C153" s="3"/>
      <c r="D153" s="3"/>
      <c r="E153" s="3"/>
      <c r="F153" s="3"/>
      <c r="G153" s="5"/>
      <c r="H153" s="3"/>
      <c r="I153" s="3"/>
      <c r="J153" s="3"/>
    </row>
    <row r="154" spans="2:10" x14ac:dyDescent="0.45">
      <c r="B154" s="3"/>
      <c r="C154" s="3"/>
      <c r="D154" s="3"/>
      <c r="E154" s="3"/>
      <c r="F154" s="3"/>
      <c r="G154" s="5"/>
      <c r="H154" s="3"/>
      <c r="I154" s="3"/>
      <c r="J154" s="3"/>
    </row>
    <row r="155" spans="2:10" x14ac:dyDescent="0.45">
      <c r="B155" s="3"/>
      <c r="C155" s="3"/>
      <c r="D155" s="3"/>
      <c r="E155" s="3"/>
      <c r="F155" s="3"/>
      <c r="G155" s="5"/>
      <c r="H155" s="3"/>
      <c r="I155" s="3"/>
      <c r="J155" s="3"/>
    </row>
    <row r="156" spans="2:10" x14ac:dyDescent="0.45">
      <c r="B156" s="3"/>
      <c r="C156" s="3"/>
      <c r="D156" s="3"/>
      <c r="E156" s="3"/>
      <c r="F156" s="3"/>
      <c r="G156" s="5"/>
      <c r="H156" s="3"/>
      <c r="I156" s="3"/>
      <c r="J156" s="3"/>
    </row>
    <row r="157" spans="2:10" x14ac:dyDescent="0.45">
      <c r="B157" s="3"/>
      <c r="C157" s="3"/>
      <c r="D157" s="3"/>
      <c r="E157" s="3"/>
      <c r="F157" s="3"/>
      <c r="G157" s="5"/>
      <c r="H157" s="3"/>
      <c r="I157" s="3"/>
      <c r="J157" s="3"/>
    </row>
    <row r="158" spans="2:10" x14ac:dyDescent="0.45">
      <c r="B158" s="3"/>
      <c r="C158" s="3"/>
      <c r="D158" s="3"/>
      <c r="E158" s="3"/>
      <c r="F158" s="3"/>
      <c r="G158" s="5"/>
      <c r="H158" s="3"/>
      <c r="I158" s="3"/>
      <c r="J158" s="3"/>
    </row>
    <row r="159" spans="2:10" x14ac:dyDescent="0.45">
      <c r="B159" s="3"/>
      <c r="C159" s="3"/>
      <c r="D159" s="3"/>
      <c r="E159" s="3"/>
      <c r="F159" s="3"/>
      <c r="G159" s="5"/>
      <c r="H159" s="3"/>
      <c r="I159" s="3"/>
      <c r="J159" s="3"/>
    </row>
    <row r="160" spans="2:10" x14ac:dyDescent="0.45">
      <c r="B160" s="3"/>
      <c r="C160" s="3"/>
      <c r="D160" s="3"/>
      <c r="E160" s="3"/>
      <c r="F160" s="3"/>
      <c r="G160" s="5"/>
      <c r="H160" s="3"/>
      <c r="I160" s="3"/>
      <c r="J160" s="3"/>
    </row>
    <row r="161" spans="2:10" x14ac:dyDescent="0.45">
      <c r="B161" s="3"/>
      <c r="C161" s="3"/>
      <c r="D161" s="3"/>
      <c r="E161" s="3"/>
      <c r="F161" s="3"/>
      <c r="G161" s="5"/>
      <c r="H161" s="3"/>
      <c r="I161" s="3"/>
      <c r="J161" s="3"/>
    </row>
    <row r="162" spans="2:10" x14ac:dyDescent="0.45">
      <c r="B162" s="3"/>
      <c r="C162" s="3"/>
      <c r="D162" s="3"/>
      <c r="E162" s="3"/>
      <c r="F162" s="3"/>
      <c r="G162" s="5"/>
      <c r="H162" s="3"/>
      <c r="I162" s="3"/>
      <c r="J162" s="3"/>
    </row>
    <row r="163" spans="2:10" x14ac:dyDescent="0.45">
      <c r="B163" s="3"/>
      <c r="C163" s="3"/>
      <c r="D163" s="3"/>
      <c r="E163" s="3"/>
      <c r="F163" s="3"/>
      <c r="G163" s="5"/>
      <c r="H163" s="3"/>
      <c r="I163" s="3"/>
      <c r="J163" s="3"/>
    </row>
    <row r="164" spans="2:10" x14ac:dyDescent="0.45">
      <c r="B164" s="3"/>
      <c r="C164" s="3"/>
      <c r="D164" s="3"/>
      <c r="E164" s="3"/>
      <c r="F164" s="3"/>
      <c r="G164" s="5"/>
      <c r="H164" s="3"/>
      <c r="I164" s="3"/>
      <c r="J164" s="3"/>
    </row>
    <row r="165" spans="2:10" x14ac:dyDescent="0.45">
      <c r="B165" s="3"/>
      <c r="C165" s="3"/>
      <c r="D165" s="3"/>
      <c r="E165" s="3"/>
      <c r="F165" s="3"/>
      <c r="G165" s="5"/>
      <c r="H165" s="3"/>
      <c r="I165" s="3"/>
      <c r="J165" s="3"/>
    </row>
    <row r="166" spans="2:10" x14ac:dyDescent="0.45">
      <c r="B166" s="3"/>
      <c r="C166" s="3"/>
      <c r="D166" s="3"/>
      <c r="E166" s="3"/>
      <c r="F166" s="3"/>
      <c r="G166" s="5"/>
      <c r="H166" s="3"/>
      <c r="I166" s="3"/>
      <c r="J166" s="3"/>
    </row>
    <row r="167" spans="2:10" x14ac:dyDescent="0.45">
      <c r="B167" s="3"/>
      <c r="C167" s="3"/>
      <c r="D167" s="3"/>
      <c r="E167" s="3"/>
      <c r="F167" s="3"/>
      <c r="G167" s="5"/>
      <c r="H167" s="3"/>
      <c r="I167" s="3"/>
      <c r="J167" s="3"/>
    </row>
    <row r="168" spans="2:10" x14ac:dyDescent="0.45">
      <c r="B168" s="3"/>
      <c r="C168" s="3"/>
      <c r="D168" s="3"/>
      <c r="E168" s="3"/>
      <c r="F168" s="3"/>
      <c r="G168" s="5"/>
      <c r="H168" s="3"/>
      <c r="I168" s="3"/>
      <c r="J168" s="3"/>
    </row>
    <row r="169" spans="2:10" x14ac:dyDescent="0.45">
      <c r="B169" s="3"/>
      <c r="C169" s="3"/>
      <c r="D169" s="3"/>
      <c r="E169" s="3"/>
      <c r="F169" s="3"/>
      <c r="G169" s="5"/>
      <c r="H169" s="3"/>
      <c r="I169" s="3"/>
      <c r="J169" s="3"/>
    </row>
    <row r="170" spans="2:10" x14ac:dyDescent="0.45">
      <c r="B170" s="3"/>
      <c r="C170" s="3"/>
      <c r="D170" s="3"/>
      <c r="E170" s="3"/>
      <c r="F170" s="3"/>
      <c r="G170" s="5"/>
      <c r="H170" s="3"/>
      <c r="I170" s="3"/>
      <c r="J170" s="3"/>
    </row>
    <row r="171" spans="2:10" x14ac:dyDescent="0.45">
      <c r="B171" s="3"/>
      <c r="C171" s="3"/>
      <c r="D171" s="3"/>
      <c r="E171" s="3"/>
      <c r="F171" s="3"/>
      <c r="G171" s="5"/>
      <c r="H171" s="3"/>
      <c r="I171" s="3"/>
      <c r="J171" s="3"/>
    </row>
    <row r="172" spans="2:10" x14ac:dyDescent="0.45">
      <c r="B172" s="3"/>
      <c r="C172" s="3"/>
      <c r="D172" s="3"/>
      <c r="E172" s="3"/>
      <c r="F172" s="3"/>
      <c r="G172" s="5"/>
      <c r="H172" s="3"/>
      <c r="I172" s="3"/>
      <c r="J172" s="3"/>
    </row>
    <row r="173" spans="2:10" x14ac:dyDescent="0.45">
      <c r="B173" s="3"/>
      <c r="C173" s="3"/>
      <c r="D173" s="3"/>
      <c r="E173" s="3"/>
      <c r="F173" s="3"/>
      <c r="G173" s="5"/>
      <c r="H173" s="3"/>
      <c r="I173" s="3"/>
      <c r="J173" s="3"/>
    </row>
    <row r="174" spans="2:10" x14ac:dyDescent="0.45">
      <c r="B174" s="3"/>
      <c r="C174" s="3"/>
      <c r="D174" s="3"/>
      <c r="E174" s="3"/>
      <c r="F174" s="3"/>
      <c r="G174" s="5"/>
      <c r="H174" s="3"/>
      <c r="I174" s="3"/>
      <c r="J174" s="3"/>
    </row>
    <row r="175" spans="2:10" x14ac:dyDescent="0.45">
      <c r="B175" s="3"/>
      <c r="C175" s="3"/>
      <c r="D175" s="3"/>
      <c r="E175" s="3"/>
      <c r="F175" s="3"/>
      <c r="G175" s="5"/>
      <c r="H175" s="3"/>
      <c r="I175" s="3"/>
      <c r="J175" s="3"/>
    </row>
    <row r="176" spans="2:10" x14ac:dyDescent="0.45">
      <c r="B176" s="3"/>
      <c r="C176" s="3"/>
      <c r="D176" s="3"/>
      <c r="E176" s="3"/>
      <c r="F176" s="3"/>
      <c r="G176" s="5"/>
      <c r="H176" s="3"/>
      <c r="I176" s="3"/>
      <c r="J176" s="3"/>
    </row>
    <row r="177" spans="2:10" x14ac:dyDescent="0.45">
      <c r="B177" s="3"/>
      <c r="C177" s="3"/>
      <c r="D177" s="3"/>
      <c r="E177" s="3"/>
      <c r="F177" s="3"/>
      <c r="G177" s="5"/>
      <c r="H177" s="3"/>
      <c r="I177" s="3"/>
      <c r="J177" s="3"/>
    </row>
    <row r="178" spans="2:10" x14ac:dyDescent="0.45">
      <c r="B178" s="3"/>
      <c r="C178" s="3"/>
      <c r="D178" s="3"/>
      <c r="E178" s="3"/>
      <c r="F178" s="3"/>
      <c r="G178" s="5"/>
      <c r="H178" s="3"/>
      <c r="I178" s="3"/>
      <c r="J178" s="3"/>
    </row>
    <row r="179" spans="2:10" x14ac:dyDescent="0.45">
      <c r="B179" s="3"/>
      <c r="C179" s="3"/>
      <c r="D179" s="3"/>
      <c r="E179" s="3"/>
      <c r="F179" s="3"/>
      <c r="G179" s="5"/>
      <c r="H179" s="3"/>
      <c r="I179" s="3"/>
      <c r="J179" s="3"/>
    </row>
    <row r="180" spans="2:10" x14ac:dyDescent="0.45">
      <c r="B180" s="3"/>
      <c r="C180" s="3"/>
      <c r="D180" s="3"/>
      <c r="E180" s="3"/>
      <c r="F180" s="3"/>
      <c r="G180" s="5"/>
      <c r="H180" s="3"/>
      <c r="I180" s="3"/>
      <c r="J180" s="3"/>
    </row>
    <row r="181" spans="2:10" x14ac:dyDescent="0.45">
      <c r="B181" s="3"/>
      <c r="C181" s="3"/>
      <c r="D181" s="3"/>
      <c r="E181" s="3"/>
      <c r="F181" s="3"/>
      <c r="G181" s="5"/>
      <c r="H181" s="3"/>
      <c r="I181" s="3"/>
      <c r="J181" s="3"/>
    </row>
    <row r="182" spans="2:10" x14ac:dyDescent="0.45">
      <c r="B182" s="3"/>
      <c r="C182" s="3"/>
      <c r="D182" s="3"/>
      <c r="E182" s="3"/>
      <c r="F182" s="3"/>
      <c r="G182" s="5"/>
      <c r="H182" s="3"/>
      <c r="I182" s="3"/>
      <c r="J182" s="3"/>
    </row>
    <row r="183" spans="2:10" x14ac:dyDescent="0.45">
      <c r="B183" s="3"/>
      <c r="C183" s="3"/>
      <c r="D183" s="3"/>
      <c r="E183" s="3"/>
      <c r="F183" s="3"/>
      <c r="G183" s="5"/>
      <c r="H183" s="3"/>
      <c r="I183" s="3"/>
      <c r="J183" s="3"/>
    </row>
    <row r="184" spans="2:10" x14ac:dyDescent="0.45">
      <c r="B184" s="3"/>
      <c r="C184" s="3"/>
      <c r="D184" s="3"/>
      <c r="E184" s="3"/>
      <c r="F184" s="3"/>
      <c r="G184" s="5"/>
      <c r="H184" s="3"/>
      <c r="I184" s="3"/>
      <c r="J184" s="3"/>
    </row>
    <row r="185" spans="2:10" x14ac:dyDescent="0.45">
      <c r="B185" s="3"/>
      <c r="C185" s="3"/>
      <c r="D185" s="3"/>
      <c r="E185" s="3"/>
      <c r="F185" s="3"/>
      <c r="G185" s="5"/>
      <c r="H185" s="3"/>
      <c r="I185" s="3"/>
      <c r="J185" s="3"/>
    </row>
    <row r="186" spans="2:10" x14ac:dyDescent="0.45">
      <c r="B186" s="3"/>
      <c r="C186" s="3"/>
      <c r="D186" s="3"/>
      <c r="E186" s="3"/>
      <c r="F186" s="3"/>
      <c r="G186" s="5"/>
      <c r="H186" s="3"/>
      <c r="I186" s="3"/>
      <c r="J186" s="3"/>
    </row>
    <row r="187" spans="2:10" x14ac:dyDescent="0.45">
      <c r="B187" s="3"/>
      <c r="C187" s="3"/>
      <c r="D187" s="3"/>
      <c r="E187" s="3"/>
      <c r="F187" s="3"/>
      <c r="G187" s="5"/>
      <c r="H187" s="3"/>
      <c r="I187" s="3"/>
      <c r="J187" s="3"/>
    </row>
    <row r="188" spans="2:10" x14ac:dyDescent="0.45">
      <c r="B188" s="3"/>
      <c r="C188" s="3"/>
      <c r="D188" s="3"/>
      <c r="E188" s="3"/>
      <c r="F188" s="3"/>
      <c r="G188" s="5"/>
      <c r="H188" s="3"/>
      <c r="I188" s="3"/>
      <c r="J188" s="3"/>
    </row>
    <row r="189" spans="2:10" x14ac:dyDescent="0.45">
      <c r="B189" s="3"/>
      <c r="C189" s="3"/>
      <c r="D189" s="3"/>
      <c r="E189" s="3"/>
      <c r="F189" s="3"/>
      <c r="G189" s="5"/>
      <c r="H189" s="3"/>
      <c r="I189" s="3"/>
      <c r="J189" s="3"/>
    </row>
    <row r="190" spans="2:10" x14ac:dyDescent="0.45">
      <c r="B190" s="3"/>
      <c r="C190" s="3"/>
      <c r="D190" s="3"/>
      <c r="E190" s="3"/>
      <c r="F190" s="3"/>
      <c r="G190" s="5"/>
      <c r="H190" s="3"/>
      <c r="I190" s="3"/>
      <c r="J190" s="3"/>
    </row>
    <row r="191" spans="2:10" x14ac:dyDescent="0.45">
      <c r="B191" s="3"/>
      <c r="C191" s="3"/>
      <c r="D191" s="3"/>
      <c r="E191" s="3"/>
      <c r="F191" s="3"/>
      <c r="G191" s="5"/>
      <c r="H191" s="3"/>
      <c r="I191" s="3"/>
      <c r="J191" s="3"/>
    </row>
    <row r="192" spans="2:10" x14ac:dyDescent="0.45">
      <c r="B192" s="3"/>
      <c r="C192" s="3"/>
      <c r="D192" s="3"/>
      <c r="E192" s="3"/>
      <c r="F192" s="3"/>
      <c r="G192" s="5"/>
      <c r="H192" s="3"/>
      <c r="I192" s="3"/>
      <c r="J192" s="3"/>
    </row>
    <row r="193" spans="2:10" x14ac:dyDescent="0.45">
      <c r="B193" s="3"/>
      <c r="C193" s="3"/>
      <c r="D193" s="3"/>
      <c r="E193" s="3"/>
      <c r="F193" s="3"/>
      <c r="G193" s="5"/>
      <c r="H193" s="3"/>
      <c r="I193" s="3"/>
      <c r="J193" s="3"/>
    </row>
    <row r="194" spans="2:10" x14ac:dyDescent="0.45">
      <c r="B194" s="3"/>
      <c r="C194" s="3"/>
      <c r="D194" s="3"/>
      <c r="E194" s="3"/>
      <c r="F194" s="3"/>
      <c r="G194" s="5"/>
      <c r="H194" s="3"/>
      <c r="I194" s="3"/>
      <c r="J194" s="3"/>
    </row>
    <row r="195" spans="2:10" x14ac:dyDescent="0.45">
      <c r="B195" s="3"/>
      <c r="C195" s="3"/>
      <c r="D195" s="3"/>
      <c r="E195" s="3"/>
      <c r="F195" s="3"/>
      <c r="G195" s="5"/>
      <c r="H195" s="3"/>
      <c r="I195" s="3"/>
      <c r="J195" s="3"/>
    </row>
    <row r="196" spans="2:10" x14ac:dyDescent="0.45">
      <c r="B196" s="3"/>
      <c r="C196" s="3"/>
      <c r="D196" s="3"/>
      <c r="E196" s="3"/>
      <c r="F196" s="3"/>
      <c r="G196" s="5"/>
      <c r="H196" s="3"/>
      <c r="I196" s="3"/>
      <c r="J196" s="3"/>
    </row>
    <row r="197" spans="2:10" x14ac:dyDescent="0.45">
      <c r="B197" s="3"/>
      <c r="C197" s="3"/>
      <c r="D197" s="3"/>
      <c r="E197" s="3"/>
      <c r="F197" s="3"/>
      <c r="G197" s="5"/>
      <c r="H197" s="3"/>
      <c r="I197" s="3"/>
      <c r="J197" s="3"/>
    </row>
    <row r="198" spans="2:10" x14ac:dyDescent="0.45">
      <c r="B198" s="3"/>
      <c r="C198" s="3"/>
      <c r="D198" s="3"/>
      <c r="E198" s="3"/>
      <c r="F198" s="3"/>
      <c r="G198" s="5"/>
      <c r="H198" s="3"/>
      <c r="I198" s="3"/>
      <c r="J198" s="3"/>
    </row>
    <row r="199" spans="2:10" x14ac:dyDescent="0.45">
      <c r="B199" s="3"/>
      <c r="C199" s="3"/>
      <c r="D199" s="3"/>
      <c r="E199" s="3"/>
      <c r="F199" s="3"/>
      <c r="G199" s="5"/>
      <c r="H199" s="3"/>
      <c r="I199" s="3"/>
      <c r="J199" s="3"/>
    </row>
    <row r="200" spans="2:10" x14ac:dyDescent="0.45">
      <c r="B200" s="3"/>
      <c r="C200" s="3"/>
      <c r="D200" s="3"/>
      <c r="E200" s="3"/>
      <c r="F200" s="3"/>
      <c r="G200" s="5"/>
      <c r="H200" s="3"/>
      <c r="I200" s="3"/>
      <c r="J200" s="3"/>
    </row>
    <row r="201" spans="2:10" x14ac:dyDescent="0.45">
      <c r="B201" s="3"/>
      <c r="C201" s="3"/>
      <c r="D201" s="3"/>
      <c r="E201" s="3"/>
      <c r="F201" s="3"/>
      <c r="G201" s="5"/>
      <c r="H201" s="3"/>
      <c r="I201" s="3"/>
      <c r="J201" s="3"/>
    </row>
    <row r="202" spans="2:10" x14ac:dyDescent="0.45">
      <c r="B202" s="3"/>
      <c r="C202" s="3"/>
      <c r="D202" s="3"/>
      <c r="E202" s="3"/>
      <c r="F202" s="3"/>
      <c r="G202" s="5"/>
      <c r="H202" s="3"/>
      <c r="I202" s="3"/>
      <c r="J202" s="3"/>
    </row>
    <row r="203" spans="2:10" x14ac:dyDescent="0.45">
      <c r="B203" s="3"/>
      <c r="C203" s="3"/>
      <c r="D203" s="3"/>
      <c r="E203" s="3"/>
      <c r="F203" s="3"/>
      <c r="G203" s="5"/>
      <c r="H203" s="3"/>
      <c r="I203" s="3"/>
      <c r="J203" s="3"/>
    </row>
    <row r="204" spans="2:10" x14ac:dyDescent="0.45">
      <c r="B204" s="3"/>
      <c r="C204" s="3"/>
      <c r="D204" s="3"/>
      <c r="E204" s="3"/>
      <c r="F204" s="3"/>
      <c r="G204" s="5"/>
      <c r="H204" s="3"/>
      <c r="I204" s="3"/>
      <c r="J204" s="3"/>
    </row>
    <row r="205" spans="2:10" x14ac:dyDescent="0.45">
      <c r="B205" s="3"/>
      <c r="C205" s="3"/>
      <c r="D205" s="3"/>
      <c r="E205" s="3"/>
      <c r="F205" s="3"/>
      <c r="G205" s="5"/>
      <c r="H205" s="3"/>
      <c r="I205" s="3"/>
      <c r="J205" s="3"/>
    </row>
    <row r="206" spans="2:10" x14ac:dyDescent="0.45">
      <c r="B206" s="3"/>
      <c r="C206" s="3"/>
      <c r="D206" s="3"/>
      <c r="E206" s="3"/>
      <c r="F206" s="3"/>
      <c r="G206" s="5"/>
      <c r="H206" s="3"/>
      <c r="I206" s="3"/>
      <c r="J206" s="3"/>
    </row>
    <row r="207" spans="2:10" x14ac:dyDescent="0.45">
      <c r="B207" s="3"/>
      <c r="C207" s="3"/>
      <c r="D207" s="3"/>
      <c r="E207" s="3"/>
      <c r="F207" s="3"/>
      <c r="G207" s="5"/>
      <c r="H207" s="3"/>
      <c r="I207" s="3"/>
      <c r="J207" s="3"/>
    </row>
    <row r="208" spans="2:10" x14ac:dyDescent="0.45">
      <c r="B208" s="3"/>
      <c r="C208" s="3"/>
      <c r="D208" s="3"/>
      <c r="E208" s="3"/>
      <c r="F208" s="3"/>
      <c r="G208" s="5"/>
      <c r="H208" s="3"/>
      <c r="I208" s="3"/>
      <c r="J208" s="3"/>
    </row>
    <row r="209" spans="2:10" x14ac:dyDescent="0.45">
      <c r="B209" s="3"/>
      <c r="C209" s="3"/>
      <c r="D209" s="3"/>
      <c r="E209" s="3"/>
      <c r="F209" s="3"/>
      <c r="G209" s="5"/>
      <c r="H209" s="3"/>
      <c r="I209" s="3"/>
      <c r="J209" s="3"/>
    </row>
    <row r="210" spans="2:10" x14ac:dyDescent="0.45">
      <c r="B210" s="3"/>
      <c r="C210" s="3"/>
      <c r="D210" s="3"/>
      <c r="E210" s="3"/>
      <c r="F210" s="3"/>
      <c r="G210" s="5"/>
      <c r="H210" s="3"/>
      <c r="I210" s="3"/>
      <c r="J210" s="3"/>
    </row>
    <row r="211" spans="2:10" x14ac:dyDescent="0.45">
      <c r="B211" s="3"/>
      <c r="C211" s="3"/>
      <c r="D211" s="3"/>
      <c r="E211" s="3"/>
      <c r="F211" s="3"/>
      <c r="G211" s="5"/>
      <c r="H211" s="3"/>
      <c r="I211" s="3"/>
      <c r="J211" s="3"/>
    </row>
    <row r="212" spans="2:10" x14ac:dyDescent="0.45">
      <c r="B212" s="3"/>
      <c r="C212" s="3"/>
      <c r="D212" s="3"/>
      <c r="E212" s="3"/>
      <c r="F212" s="3"/>
      <c r="G212" s="5"/>
      <c r="H212" s="3"/>
      <c r="I212" s="3"/>
      <c r="J212" s="3"/>
    </row>
    <row r="213" spans="2:10" x14ac:dyDescent="0.45">
      <c r="B213" s="3"/>
      <c r="C213" s="3"/>
      <c r="D213" s="3"/>
      <c r="E213" s="3"/>
      <c r="F213" s="3"/>
      <c r="G213" s="5"/>
      <c r="H213" s="3"/>
      <c r="I213" s="3"/>
      <c r="J213" s="3"/>
    </row>
    <row r="214" spans="2:10" x14ac:dyDescent="0.45">
      <c r="B214" s="3"/>
      <c r="C214" s="3"/>
      <c r="D214" s="3"/>
      <c r="E214" s="3"/>
      <c r="F214" s="3"/>
      <c r="G214" s="5"/>
      <c r="H214" s="3"/>
      <c r="I214" s="3"/>
      <c r="J214" s="3"/>
    </row>
    <row r="215" spans="2:10" x14ac:dyDescent="0.45">
      <c r="B215" s="3"/>
      <c r="C215" s="3"/>
      <c r="D215" s="3"/>
      <c r="E215" s="3"/>
      <c r="F215" s="3"/>
      <c r="G215" s="5"/>
      <c r="H215" s="3"/>
      <c r="I215" s="3"/>
      <c r="J215" s="3"/>
    </row>
    <row r="216" spans="2:10" x14ac:dyDescent="0.45">
      <c r="B216" s="3"/>
      <c r="C216" s="3"/>
      <c r="D216" s="3"/>
      <c r="E216" s="3"/>
      <c r="F216" s="3"/>
      <c r="G216" s="5"/>
      <c r="H216" s="3"/>
      <c r="I216" s="3"/>
      <c r="J216" s="3"/>
    </row>
    <row r="217" spans="2:10" x14ac:dyDescent="0.45">
      <c r="B217" s="3"/>
      <c r="C217" s="3"/>
      <c r="D217" s="3"/>
      <c r="E217" s="3"/>
      <c r="F217" s="3"/>
      <c r="G217" s="5"/>
      <c r="H217" s="3"/>
      <c r="I217" s="3"/>
      <c r="J217" s="3"/>
    </row>
    <row r="218" spans="2:10" x14ac:dyDescent="0.45">
      <c r="B218" s="3"/>
      <c r="C218" s="3"/>
      <c r="D218" s="3"/>
      <c r="E218" s="3"/>
      <c r="F218" s="3"/>
      <c r="G218" s="5"/>
      <c r="H218" s="3"/>
      <c r="I218" s="3"/>
      <c r="J218" s="3"/>
    </row>
    <row r="219" spans="2:10" x14ac:dyDescent="0.45">
      <c r="B219" s="3"/>
      <c r="C219" s="3"/>
      <c r="D219" s="3"/>
      <c r="E219" s="3"/>
      <c r="F219" s="3"/>
      <c r="G219" s="5"/>
      <c r="H219" s="3"/>
      <c r="I219" s="3"/>
      <c r="J219" s="3"/>
    </row>
    <row r="220" spans="2:10" x14ac:dyDescent="0.45">
      <c r="B220" s="3"/>
      <c r="C220" s="3"/>
      <c r="D220" s="3"/>
      <c r="E220" s="3"/>
      <c r="F220" s="3"/>
      <c r="G220" s="5"/>
      <c r="H220" s="3"/>
      <c r="I220" s="3"/>
      <c r="J220" s="3"/>
    </row>
    <row r="221" spans="2:10" x14ac:dyDescent="0.45">
      <c r="B221" s="3"/>
      <c r="C221" s="3"/>
      <c r="D221" s="3"/>
      <c r="E221" s="3"/>
      <c r="F221" s="3"/>
      <c r="G221" s="5"/>
      <c r="H221" s="3"/>
      <c r="I221" s="3"/>
      <c r="J221" s="3"/>
    </row>
    <row r="222" spans="2:10" x14ac:dyDescent="0.45">
      <c r="B222" s="3"/>
      <c r="C222" s="3"/>
      <c r="D222" s="3"/>
      <c r="E222" s="3"/>
      <c r="F222" s="3"/>
      <c r="G222" s="5"/>
      <c r="H222" s="3"/>
      <c r="I222" s="3"/>
      <c r="J222" s="3"/>
    </row>
    <row r="223" spans="2:10" x14ac:dyDescent="0.45">
      <c r="B223" s="3"/>
      <c r="C223" s="3"/>
      <c r="D223" s="3"/>
      <c r="E223" s="3"/>
      <c r="F223" s="3"/>
      <c r="G223" s="5"/>
      <c r="H223" s="3"/>
      <c r="I223" s="3"/>
      <c r="J223" s="3"/>
    </row>
    <row r="224" spans="2:10" x14ac:dyDescent="0.45">
      <c r="B224" s="3"/>
      <c r="C224" s="3"/>
      <c r="D224" s="3"/>
      <c r="E224" s="3"/>
      <c r="F224" s="3"/>
      <c r="G224" s="5"/>
      <c r="H224" s="3"/>
      <c r="I224" s="3"/>
      <c r="J224" s="3"/>
    </row>
    <row r="225" spans="2:10" x14ac:dyDescent="0.45">
      <c r="B225" s="3"/>
      <c r="C225" s="3"/>
      <c r="D225" s="3"/>
      <c r="E225" s="3"/>
      <c r="F225" s="3"/>
      <c r="G225" s="5"/>
      <c r="H225" s="3"/>
      <c r="I225" s="3"/>
      <c r="J225" s="3"/>
    </row>
    <row r="226" spans="2:10" x14ac:dyDescent="0.45">
      <c r="B226" s="3"/>
      <c r="C226" s="3"/>
      <c r="D226" s="3"/>
      <c r="E226" s="3"/>
      <c r="F226" s="3"/>
      <c r="G226" s="5"/>
      <c r="H226" s="3"/>
      <c r="I226" s="3"/>
      <c r="J226" s="3"/>
    </row>
    <row r="227" spans="2:10" x14ac:dyDescent="0.45">
      <c r="B227" s="3"/>
      <c r="C227" s="3"/>
      <c r="D227" s="3"/>
      <c r="E227" s="3"/>
      <c r="F227" s="3"/>
      <c r="G227" s="5"/>
      <c r="H227" s="3"/>
      <c r="I227" s="3"/>
      <c r="J227" s="3"/>
    </row>
    <row r="228" spans="2:10" x14ac:dyDescent="0.45">
      <c r="B228" s="3"/>
      <c r="C228" s="3"/>
      <c r="D228" s="3"/>
      <c r="E228" s="3"/>
      <c r="F228" s="3"/>
      <c r="G228" s="5"/>
      <c r="H228" s="3"/>
      <c r="I228" s="3"/>
      <c r="J228" s="3"/>
    </row>
    <row r="229" spans="2:10" x14ac:dyDescent="0.45">
      <c r="B229" s="3"/>
      <c r="C229" s="3"/>
      <c r="D229" s="3"/>
      <c r="E229" s="3"/>
      <c r="F229" s="3"/>
      <c r="G229" s="5"/>
      <c r="H229" s="3"/>
      <c r="I229" s="3"/>
      <c r="J229" s="3"/>
    </row>
    <row r="230" spans="2:10" x14ac:dyDescent="0.45">
      <c r="B230" s="3"/>
      <c r="C230" s="3"/>
      <c r="D230" s="3"/>
      <c r="E230" s="3"/>
      <c r="F230" s="3"/>
      <c r="G230" s="5"/>
      <c r="H230" s="3"/>
      <c r="I230" s="3"/>
      <c r="J230" s="3"/>
    </row>
    <row r="231" spans="2:10" x14ac:dyDescent="0.45">
      <c r="B231" s="3"/>
      <c r="C231" s="3"/>
      <c r="D231" s="3"/>
      <c r="E231" s="3"/>
      <c r="F231" s="3"/>
      <c r="G231" s="5"/>
      <c r="H231" s="3"/>
      <c r="I231" s="3"/>
      <c r="J231" s="3"/>
    </row>
    <row r="232" spans="2:10" x14ac:dyDescent="0.45">
      <c r="B232" s="3"/>
      <c r="C232" s="3"/>
      <c r="D232" s="3"/>
      <c r="E232" s="3"/>
      <c r="F232" s="3"/>
      <c r="G232" s="5"/>
      <c r="H232" s="3"/>
      <c r="I232" s="3"/>
      <c r="J232" s="3"/>
    </row>
    <row r="233" spans="2:10" x14ac:dyDescent="0.45">
      <c r="B233" s="3"/>
      <c r="C233" s="3"/>
      <c r="D233" s="3"/>
      <c r="E233" s="3"/>
      <c r="F233" s="3"/>
      <c r="G233" s="5"/>
      <c r="H233" s="3"/>
      <c r="I233" s="3"/>
      <c r="J233" s="3"/>
    </row>
    <row r="234" spans="2:10" x14ac:dyDescent="0.45">
      <c r="B234" s="3"/>
      <c r="C234" s="3"/>
      <c r="D234" s="3"/>
      <c r="E234" s="3"/>
      <c r="F234" s="3"/>
      <c r="G234" s="5"/>
      <c r="H234" s="3"/>
      <c r="I234" s="3"/>
      <c r="J234" s="3"/>
    </row>
    <row r="235" spans="2:10" x14ac:dyDescent="0.45">
      <c r="B235" s="3"/>
      <c r="C235" s="3"/>
      <c r="D235" s="3"/>
      <c r="E235" s="3"/>
      <c r="F235" s="3"/>
      <c r="G235" s="5"/>
      <c r="H235" s="3"/>
      <c r="I235" s="3"/>
      <c r="J235" s="3"/>
    </row>
    <row r="236" spans="2:10" x14ac:dyDescent="0.45">
      <c r="B236" s="3"/>
      <c r="C236" s="3"/>
      <c r="D236" s="3"/>
      <c r="E236" s="3"/>
      <c r="F236" s="3"/>
      <c r="G236" s="5"/>
      <c r="H236" s="3"/>
      <c r="I236" s="3"/>
      <c r="J236" s="3"/>
    </row>
    <row r="237" spans="2:10" x14ac:dyDescent="0.45">
      <c r="B237" s="3"/>
      <c r="C237" s="3"/>
      <c r="D237" s="3"/>
      <c r="E237" s="3"/>
      <c r="F237" s="3"/>
      <c r="G237" s="5"/>
      <c r="H237" s="3"/>
      <c r="I237" s="3"/>
      <c r="J237" s="3"/>
    </row>
    <row r="238" spans="2:10" x14ac:dyDescent="0.45">
      <c r="B238" s="3"/>
      <c r="C238" s="3"/>
      <c r="D238" s="3"/>
      <c r="E238" s="3"/>
      <c r="F238" s="3"/>
      <c r="G238" s="5"/>
      <c r="H238" s="3"/>
      <c r="I238" s="3"/>
      <c r="J238" s="3"/>
    </row>
    <row r="239" spans="2:10" x14ac:dyDescent="0.45">
      <c r="B239" s="3"/>
      <c r="C239" s="3"/>
      <c r="D239" s="3"/>
      <c r="E239" s="3"/>
      <c r="F239" s="3"/>
      <c r="G239" s="5"/>
      <c r="H239" s="3"/>
      <c r="I239" s="3"/>
      <c r="J239" s="3"/>
    </row>
    <row r="240" spans="2:10" x14ac:dyDescent="0.45">
      <c r="B240" s="3"/>
      <c r="C240" s="3"/>
      <c r="D240" s="3"/>
      <c r="E240" s="3"/>
      <c r="F240" s="3"/>
      <c r="G240" s="5"/>
      <c r="H240" s="3"/>
      <c r="I240" s="3"/>
      <c r="J240" s="3"/>
    </row>
    <row r="241" spans="2:10" x14ac:dyDescent="0.45">
      <c r="B241" s="3"/>
      <c r="C241" s="3"/>
      <c r="D241" s="3"/>
      <c r="E241" s="3"/>
      <c r="F241" s="3"/>
      <c r="G241" s="5"/>
      <c r="H241" s="3"/>
      <c r="I241" s="3"/>
      <c r="J241" s="3"/>
    </row>
    <row r="242" spans="2:10" x14ac:dyDescent="0.45">
      <c r="B242" s="3"/>
      <c r="C242" s="3"/>
      <c r="D242" s="3"/>
      <c r="E242" s="3"/>
      <c r="F242" s="3"/>
      <c r="G242" s="5"/>
      <c r="H242" s="3"/>
      <c r="I242" s="3"/>
      <c r="J242" s="3"/>
    </row>
    <row r="243" spans="2:10" x14ac:dyDescent="0.45">
      <c r="B243" s="3"/>
      <c r="C243" s="3"/>
      <c r="D243" s="3"/>
      <c r="E243" s="3"/>
      <c r="F243" s="3"/>
      <c r="G243" s="5"/>
      <c r="H243" s="3"/>
      <c r="I243" s="3"/>
      <c r="J243" s="3"/>
    </row>
    <row r="244" spans="2:10" x14ac:dyDescent="0.45">
      <c r="B244" s="3"/>
      <c r="C244" s="3"/>
      <c r="D244" s="3"/>
      <c r="E244" s="3"/>
      <c r="F244" s="3"/>
      <c r="G244" s="5"/>
      <c r="H244" s="3"/>
      <c r="I244" s="3"/>
      <c r="J244" s="3"/>
    </row>
    <row r="245" spans="2:10" x14ac:dyDescent="0.45">
      <c r="B245" s="3"/>
      <c r="C245" s="3"/>
      <c r="D245" s="3"/>
      <c r="E245" s="3"/>
      <c r="F245" s="3"/>
      <c r="G245" s="5"/>
      <c r="H245" s="3"/>
      <c r="I245" s="3"/>
      <c r="J245" s="3"/>
    </row>
    <row r="246" spans="2:10" x14ac:dyDescent="0.45">
      <c r="B246" s="3"/>
      <c r="C246" s="3"/>
      <c r="D246" s="3"/>
      <c r="E246" s="3"/>
      <c r="F246" s="3"/>
      <c r="G246" s="5"/>
      <c r="H246" s="3"/>
      <c r="I246" s="3"/>
      <c r="J246" s="3"/>
    </row>
    <row r="247" spans="2:10" x14ac:dyDescent="0.45">
      <c r="B247" s="3"/>
      <c r="C247" s="3"/>
      <c r="D247" s="3"/>
      <c r="E247" s="3"/>
      <c r="F247" s="3"/>
      <c r="G247" s="5"/>
      <c r="H247" s="3"/>
      <c r="I247" s="3"/>
      <c r="J247" s="3"/>
    </row>
    <row r="248" spans="2:10" x14ac:dyDescent="0.45">
      <c r="B248" s="3"/>
      <c r="C248" s="3"/>
      <c r="D248" s="3"/>
      <c r="E248" s="3"/>
      <c r="F248" s="3"/>
      <c r="G248" s="5"/>
      <c r="H248" s="3"/>
      <c r="I248" s="3"/>
      <c r="J248" s="3"/>
    </row>
    <row r="249" spans="2:10" x14ac:dyDescent="0.45">
      <c r="B249" s="3"/>
      <c r="C249" s="3"/>
      <c r="D249" s="3"/>
      <c r="E249" s="3"/>
      <c r="F249" s="3"/>
      <c r="G249" s="5"/>
      <c r="H249" s="3"/>
      <c r="I249" s="3"/>
      <c r="J249" s="3"/>
    </row>
    <row r="250" spans="2:10" x14ac:dyDescent="0.45">
      <c r="B250" s="3"/>
      <c r="C250" s="3"/>
      <c r="D250" s="3"/>
      <c r="E250" s="3"/>
      <c r="F250" s="3"/>
      <c r="G250" s="5"/>
      <c r="H250" s="3"/>
      <c r="I250" s="3"/>
      <c r="J250" s="3"/>
    </row>
    <row r="251" spans="2:10" x14ac:dyDescent="0.45">
      <c r="B251" s="3"/>
      <c r="C251" s="3"/>
      <c r="D251" s="3"/>
      <c r="E251" s="3"/>
      <c r="F251" s="3"/>
      <c r="G251" s="5"/>
      <c r="H251" s="3"/>
      <c r="I251" s="3"/>
      <c r="J251" s="3"/>
    </row>
    <row r="252" spans="2:10" x14ac:dyDescent="0.45">
      <c r="B252" s="3"/>
      <c r="C252" s="3"/>
      <c r="D252" s="3"/>
      <c r="E252" s="3"/>
      <c r="F252" s="3"/>
      <c r="G252" s="5"/>
      <c r="H252" s="3"/>
      <c r="I252" s="3"/>
      <c r="J252" s="3"/>
    </row>
    <row r="253" spans="2:10" x14ac:dyDescent="0.45">
      <c r="B253" s="3"/>
      <c r="C253" s="3"/>
      <c r="D253" s="3"/>
      <c r="E253" s="3"/>
      <c r="F253" s="3"/>
      <c r="G253" s="5"/>
      <c r="H253" s="3"/>
      <c r="I253" s="3"/>
      <c r="J253" s="3"/>
    </row>
    <row r="254" spans="2:10" x14ac:dyDescent="0.45">
      <c r="B254" s="3"/>
      <c r="C254" s="3"/>
      <c r="D254" s="3"/>
      <c r="E254" s="3"/>
      <c r="F254" s="3"/>
      <c r="G254" s="5"/>
      <c r="H254" s="3"/>
      <c r="I254" s="3"/>
      <c r="J254" s="3"/>
    </row>
    <row r="255" spans="2:10" x14ac:dyDescent="0.45">
      <c r="B255" s="3"/>
      <c r="C255" s="3"/>
      <c r="D255" s="3"/>
      <c r="E255" s="3"/>
      <c r="F255" s="3"/>
      <c r="G255" s="5"/>
      <c r="H255" s="3"/>
      <c r="I255" s="3"/>
      <c r="J255" s="3"/>
    </row>
    <row r="256" spans="2:10" x14ac:dyDescent="0.45">
      <c r="B256" s="3"/>
      <c r="C256" s="3"/>
      <c r="D256" s="3"/>
      <c r="E256" s="3"/>
      <c r="F256" s="3"/>
      <c r="G256" s="5"/>
      <c r="H256" s="3"/>
      <c r="I256" s="3"/>
      <c r="J256" s="3"/>
    </row>
    <row r="257" spans="2:10" x14ac:dyDescent="0.45">
      <c r="B257" s="3"/>
      <c r="C257" s="3"/>
      <c r="D257" s="3"/>
      <c r="E257" s="3"/>
      <c r="F257" s="3"/>
      <c r="G257" s="5"/>
      <c r="H257" s="3"/>
      <c r="I257" s="3"/>
      <c r="J257" s="3"/>
    </row>
    <row r="258" spans="2:10" x14ac:dyDescent="0.45">
      <c r="B258" s="3"/>
      <c r="C258" s="3"/>
      <c r="D258" s="3"/>
      <c r="E258" s="3"/>
      <c r="F258" s="3"/>
      <c r="G258" s="5"/>
      <c r="H258" s="3"/>
      <c r="I258" s="3"/>
      <c r="J258" s="3"/>
    </row>
    <row r="259" spans="2:10" x14ac:dyDescent="0.45">
      <c r="B259" s="3"/>
      <c r="C259" s="3"/>
      <c r="D259" s="3"/>
      <c r="E259" s="3"/>
      <c r="F259" s="3"/>
      <c r="G259" s="5"/>
      <c r="H259" s="3"/>
      <c r="I259" s="3"/>
      <c r="J259" s="3"/>
    </row>
    <row r="260" spans="2:10" x14ac:dyDescent="0.45">
      <c r="B260" s="3"/>
      <c r="C260" s="3"/>
      <c r="D260" s="3"/>
      <c r="E260" s="3"/>
      <c r="F260" s="3"/>
      <c r="G260" s="5"/>
      <c r="H260" s="3"/>
      <c r="I260" s="3"/>
      <c r="J260" s="3"/>
    </row>
    <row r="261" spans="2:10" x14ac:dyDescent="0.45">
      <c r="B261" s="3"/>
      <c r="C261" s="3"/>
      <c r="D261" s="3"/>
      <c r="E261" s="3"/>
      <c r="F261" s="3"/>
      <c r="G261" s="5"/>
      <c r="H261" s="3"/>
      <c r="I261" s="3"/>
      <c r="J261" s="3"/>
    </row>
    <row r="262" spans="2:10" x14ac:dyDescent="0.45">
      <c r="B262" s="3"/>
      <c r="C262" s="3"/>
      <c r="D262" s="3"/>
      <c r="E262" s="3"/>
      <c r="F262" s="3"/>
      <c r="G262" s="5"/>
      <c r="H262" s="3"/>
      <c r="I262" s="3"/>
      <c r="J262" s="3"/>
    </row>
    <row r="263" spans="2:10" x14ac:dyDescent="0.45">
      <c r="B263" s="3"/>
      <c r="C263" s="3"/>
      <c r="D263" s="3"/>
      <c r="E263" s="3"/>
      <c r="F263" s="3"/>
      <c r="G263" s="5"/>
      <c r="H263" s="3"/>
      <c r="I263" s="3"/>
      <c r="J263" s="3"/>
    </row>
    <row r="264" spans="2:10" x14ac:dyDescent="0.45">
      <c r="B264" s="3"/>
      <c r="C264" s="3"/>
      <c r="D264" s="3"/>
      <c r="E264" s="3"/>
      <c r="F264" s="3"/>
      <c r="G264" s="5"/>
      <c r="H264" s="3"/>
      <c r="I264" s="3"/>
      <c r="J264" s="3"/>
    </row>
    <row r="265" spans="2:10" x14ac:dyDescent="0.45">
      <c r="B265" s="3"/>
      <c r="C265" s="3"/>
      <c r="D265" s="3"/>
      <c r="E265" s="3"/>
      <c r="F265" s="3"/>
      <c r="G265" s="5"/>
      <c r="H265" s="3"/>
      <c r="I265" s="3"/>
      <c r="J265" s="3"/>
    </row>
    <row r="266" spans="2:10" x14ac:dyDescent="0.45">
      <c r="B266" s="3"/>
      <c r="C266" s="3"/>
      <c r="D266" s="3"/>
      <c r="E266" s="3"/>
      <c r="F266" s="3"/>
      <c r="G266" s="5"/>
      <c r="H266" s="3"/>
      <c r="I266" s="3"/>
      <c r="J266" s="3"/>
    </row>
    <row r="267" spans="2:10" x14ac:dyDescent="0.45">
      <c r="B267" s="3"/>
      <c r="C267" s="3"/>
      <c r="D267" s="3"/>
      <c r="E267" s="3"/>
      <c r="F267" s="3"/>
      <c r="G267" s="5"/>
      <c r="H267" s="3"/>
      <c r="I267" s="3"/>
      <c r="J267" s="3"/>
    </row>
    <row r="268" spans="2:10" x14ac:dyDescent="0.45">
      <c r="B268" s="3"/>
      <c r="C268" s="3"/>
      <c r="D268" s="3"/>
      <c r="E268" s="3"/>
      <c r="F268" s="3"/>
      <c r="G268" s="5"/>
      <c r="H268" s="3"/>
      <c r="I268" s="3"/>
      <c r="J268" s="3"/>
    </row>
    <row r="269" spans="2:10" x14ac:dyDescent="0.45">
      <c r="B269" s="3"/>
      <c r="C269" s="3"/>
      <c r="D269" s="3"/>
      <c r="E269" s="3"/>
      <c r="F269" s="3"/>
      <c r="G269" s="5"/>
      <c r="H269" s="3"/>
      <c r="I269" s="3"/>
      <c r="J269" s="3"/>
    </row>
    <row r="270" spans="2:10" x14ac:dyDescent="0.45">
      <c r="B270" s="3"/>
      <c r="C270" s="3"/>
      <c r="D270" s="3"/>
      <c r="E270" s="3"/>
      <c r="F270" s="3"/>
      <c r="G270" s="5"/>
      <c r="H270" s="3"/>
      <c r="I270" s="3"/>
      <c r="J270" s="3"/>
    </row>
    <row r="271" spans="2:10" x14ac:dyDescent="0.45">
      <c r="B271" s="3"/>
      <c r="C271" s="3"/>
      <c r="D271" s="3"/>
      <c r="E271" s="3"/>
      <c r="F271" s="3"/>
      <c r="G271" s="5"/>
      <c r="H271" s="3"/>
      <c r="I271" s="3"/>
      <c r="J271" s="3"/>
    </row>
    <row r="272" spans="2:10" x14ac:dyDescent="0.45">
      <c r="B272" s="3"/>
      <c r="C272" s="3"/>
      <c r="D272" s="3"/>
      <c r="E272" s="3"/>
      <c r="F272" s="3"/>
      <c r="G272" s="5"/>
      <c r="H272" s="3"/>
      <c r="I272" s="3"/>
      <c r="J272" s="3"/>
    </row>
    <row r="273" spans="2:10" x14ac:dyDescent="0.45">
      <c r="B273" s="3"/>
      <c r="C273" s="3"/>
      <c r="D273" s="3"/>
      <c r="E273" s="3"/>
      <c r="F273" s="3"/>
      <c r="G273" s="5"/>
      <c r="H273" s="3"/>
      <c r="I273" s="3"/>
      <c r="J273" s="3"/>
    </row>
    <row r="274" spans="2:10" x14ac:dyDescent="0.45">
      <c r="B274" s="3"/>
      <c r="C274" s="3"/>
      <c r="D274" s="3"/>
      <c r="E274" s="3"/>
      <c r="F274" s="3"/>
      <c r="G274" s="5"/>
      <c r="H274" s="3"/>
      <c r="I274" s="3"/>
      <c r="J274" s="3"/>
    </row>
    <row r="275" spans="2:10" x14ac:dyDescent="0.45">
      <c r="B275" s="3"/>
      <c r="C275" s="3"/>
      <c r="D275" s="3"/>
      <c r="E275" s="3"/>
      <c r="F275" s="3"/>
      <c r="G275" s="5"/>
      <c r="H275" s="3"/>
      <c r="I275" s="3"/>
      <c r="J275" s="3"/>
    </row>
    <row r="276" spans="2:10" x14ac:dyDescent="0.45">
      <c r="B276" s="3"/>
      <c r="C276" s="3"/>
      <c r="D276" s="3"/>
      <c r="E276" s="3"/>
      <c r="F276" s="3"/>
      <c r="G276" s="5"/>
      <c r="H276" s="3"/>
      <c r="I276" s="3"/>
      <c r="J276" s="3"/>
    </row>
    <row r="277" spans="2:10" x14ac:dyDescent="0.45">
      <c r="B277" s="3"/>
      <c r="C277" s="3"/>
      <c r="D277" s="3"/>
      <c r="E277" s="3"/>
      <c r="F277" s="3"/>
      <c r="G277" s="5"/>
      <c r="H277" s="3"/>
      <c r="I277" s="3"/>
      <c r="J277" s="3"/>
    </row>
    <row r="278" spans="2:10" x14ac:dyDescent="0.45">
      <c r="B278" s="3"/>
      <c r="C278" s="3"/>
      <c r="D278" s="3"/>
      <c r="E278" s="3"/>
      <c r="F278" s="3"/>
      <c r="G278" s="5"/>
      <c r="H278" s="3"/>
      <c r="I278" s="3"/>
      <c r="J278" s="3"/>
    </row>
    <row r="279" spans="2:10" x14ac:dyDescent="0.45">
      <c r="B279" s="3"/>
      <c r="C279" s="3"/>
      <c r="D279" s="3"/>
      <c r="E279" s="3"/>
      <c r="F279" s="3"/>
      <c r="G279" s="5"/>
      <c r="H279" s="3"/>
      <c r="I279" s="3"/>
      <c r="J279" s="3"/>
    </row>
    <row r="280" spans="2:10" x14ac:dyDescent="0.45">
      <c r="B280" s="3"/>
      <c r="C280" s="3"/>
      <c r="D280" s="3"/>
      <c r="E280" s="3"/>
      <c r="F280" s="3"/>
      <c r="G280" s="5"/>
      <c r="H280" s="3"/>
      <c r="I280" s="3"/>
      <c r="J280" s="3"/>
    </row>
    <row r="281" spans="2:10" x14ac:dyDescent="0.45">
      <c r="B281" s="3"/>
      <c r="C281" s="3"/>
      <c r="D281" s="3"/>
      <c r="E281" s="3"/>
      <c r="F281" s="3"/>
      <c r="G281" s="5"/>
      <c r="H281" s="3"/>
      <c r="I281" s="3"/>
      <c r="J281" s="3"/>
    </row>
    <row r="282" spans="2:10" x14ac:dyDescent="0.45">
      <c r="B282" s="3"/>
      <c r="C282" s="3"/>
      <c r="D282" s="3"/>
      <c r="E282" s="3"/>
      <c r="F282" s="3"/>
      <c r="G282" s="5"/>
      <c r="H282" s="3"/>
      <c r="I282" s="3"/>
      <c r="J282" s="3"/>
    </row>
    <row r="283" spans="2:10" x14ac:dyDescent="0.45">
      <c r="B283" s="3"/>
      <c r="C283" s="3"/>
      <c r="D283" s="3"/>
      <c r="E283" s="3"/>
      <c r="F283" s="3"/>
      <c r="G283" s="5"/>
      <c r="H283" s="3"/>
      <c r="I283" s="3"/>
      <c r="J283" s="3"/>
    </row>
    <row r="284" spans="2:10" x14ac:dyDescent="0.45">
      <c r="B284" s="3"/>
      <c r="C284" s="3"/>
      <c r="D284" s="3"/>
      <c r="E284" s="3"/>
      <c r="F284" s="3"/>
      <c r="G284" s="5"/>
      <c r="H284" s="3"/>
      <c r="I284" s="3"/>
      <c r="J284" s="3"/>
    </row>
    <row r="285" spans="2:10" x14ac:dyDescent="0.45">
      <c r="B285" s="3"/>
      <c r="C285" s="3"/>
      <c r="D285" s="3"/>
      <c r="E285" s="3"/>
      <c r="F285" s="3"/>
      <c r="G285" s="5"/>
      <c r="H285" s="3"/>
      <c r="I285" s="3"/>
      <c r="J285" s="3"/>
    </row>
    <row r="286" spans="2:10" x14ac:dyDescent="0.45">
      <c r="B286" s="3"/>
      <c r="C286" s="3"/>
      <c r="D286" s="3"/>
      <c r="E286" s="3"/>
      <c r="F286" s="3"/>
      <c r="G286" s="5"/>
      <c r="H286" s="3"/>
      <c r="I286" s="3"/>
      <c r="J286" s="3"/>
    </row>
    <row r="287" spans="2:10" x14ac:dyDescent="0.45">
      <c r="B287" s="3"/>
      <c r="C287" s="3"/>
      <c r="D287" s="3"/>
      <c r="E287" s="3"/>
      <c r="F287" s="3"/>
      <c r="G287" s="5"/>
      <c r="H287" s="3"/>
      <c r="I287" s="3"/>
      <c r="J287" s="3"/>
    </row>
    <row r="288" spans="2:10" x14ac:dyDescent="0.45">
      <c r="B288" s="3"/>
      <c r="C288" s="3"/>
      <c r="D288" s="3"/>
      <c r="E288" s="3"/>
      <c r="F288" s="3"/>
      <c r="G288" s="5"/>
      <c r="H288" s="3"/>
      <c r="I288" s="3"/>
      <c r="J288" s="3"/>
    </row>
    <row r="289" spans="2:10" x14ac:dyDescent="0.45">
      <c r="B289" s="3"/>
      <c r="C289" s="3"/>
      <c r="D289" s="3"/>
      <c r="E289" s="3"/>
      <c r="F289" s="3"/>
      <c r="G289" s="5"/>
      <c r="H289" s="3"/>
      <c r="I289" s="3"/>
      <c r="J289" s="3"/>
    </row>
    <row r="290" spans="2:10" x14ac:dyDescent="0.45">
      <c r="B290" s="3"/>
      <c r="C290" s="3"/>
      <c r="D290" s="3"/>
      <c r="E290" s="3"/>
      <c r="F290" s="3"/>
      <c r="G290" s="5"/>
      <c r="H290" s="3"/>
      <c r="I290" s="3"/>
      <c r="J290" s="3"/>
    </row>
    <row r="291" spans="2:10" x14ac:dyDescent="0.45">
      <c r="B291" s="3"/>
      <c r="C291" s="3"/>
      <c r="D291" s="3"/>
      <c r="E291" s="3"/>
      <c r="F291" s="3"/>
      <c r="G291" s="5"/>
      <c r="H291" s="3"/>
      <c r="I291" s="3"/>
      <c r="J291" s="3"/>
    </row>
    <row r="292" spans="2:10" x14ac:dyDescent="0.45">
      <c r="B292" s="3"/>
      <c r="C292" s="3"/>
      <c r="D292" s="3"/>
      <c r="E292" s="3"/>
      <c r="F292" s="3"/>
      <c r="G292" s="5"/>
      <c r="H292" s="3"/>
      <c r="I292" s="3"/>
      <c r="J292" s="3"/>
    </row>
    <row r="293" spans="2:10" x14ac:dyDescent="0.45">
      <c r="B293" s="3"/>
      <c r="C293" s="3"/>
      <c r="D293" s="3"/>
      <c r="E293" s="3"/>
      <c r="F293" s="3"/>
      <c r="G293" s="5"/>
      <c r="H293" s="3"/>
      <c r="I293" s="3"/>
      <c r="J293" s="3"/>
    </row>
    <row r="294" spans="2:10" x14ac:dyDescent="0.45">
      <c r="B294" s="3"/>
      <c r="C294" s="3"/>
      <c r="D294" s="3"/>
      <c r="E294" s="3"/>
      <c r="F294" s="3"/>
      <c r="G294" s="5"/>
      <c r="H294" s="3"/>
      <c r="I294" s="3"/>
      <c r="J294" s="3"/>
    </row>
    <row r="295" spans="2:10" x14ac:dyDescent="0.45">
      <c r="B295" s="3"/>
      <c r="C295" s="3"/>
      <c r="D295" s="3"/>
      <c r="E295" s="3"/>
      <c r="F295" s="3"/>
      <c r="G295" s="5"/>
      <c r="H295" s="3"/>
      <c r="I295" s="3"/>
      <c r="J295" s="3"/>
    </row>
    <row r="296" spans="2:10" x14ac:dyDescent="0.45">
      <c r="B296" s="3"/>
      <c r="C296" s="3"/>
      <c r="D296" s="3"/>
      <c r="E296" s="3"/>
      <c r="F296" s="3"/>
      <c r="G296" s="5"/>
      <c r="H296" s="3"/>
      <c r="I296" s="3"/>
      <c r="J296" s="3"/>
    </row>
    <row r="297" spans="2:10" x14ac:dyDescent="0.45">
      <c r="B297" s="3"/>
      <c r="C297" s="3"/>
      <c r="D297" s="3"/>
      <c r="E297" s="3"/>
      <c r="F297" s="3"/>
      <c r="G297" s="5"/>
      <c r="H297" s="3"/>
      <c r="I297" s="3"/>
      <c r="J297" s="3"/>
    </row>
    <row r="298" spans="2:10" x14ac:dyDescent="0.45">
      <c r="B298" s="3"/>
      <c r="C298" s="3"/>
      <c r="D298" s="3"/>
      <c r="E298" s="3"/>
      <c r="F298" s="3"/>
      <c r="G298" s="5"/>
      <c r="H298" s="3"/>
      <c r="I298" s="3"/>
      <c r="J298" s="3"/>
    </row>
    <row r="299" spans="2:10" x14ac:dyDescent="0.45">
      <c r="B299" s="3"/>
      <c r="C299" s="3"/>
      <c r="D299" s="3"/>
      <c r="E299" s="3"/>
      <c r="F299" s="3"/>
      <c r="G299" s="5"/>
      <c r="H299" s="3"/>
      <c r="I299" s="3"/>
      <c r="J299" s="3"/>
    </row>
    <row r="300" spans="2:10" x14ac:dyDescent="0.45">
      <c r="B300" s="3"/>
      <c r="C300" s="3"/>
      <c r="D300" s="3"/>
      <c r="E300" s="3"/>
      <c r="F300" s="3"/>
      <c r="G300" s="5"/>
      <c r="H300" s="3"/>
      <c r="I300" s="3"/>
      <c r="J300" s="3"/>
    </row>
    <row r="301" spans="2:10" x14ac:dyDescent="0.45">
      <c r="B301" s="3"/>
      <c r="C301" s="3"/>
      <c r="D301" s="3"/>
      <c r="E301" s="3"/>
      <c r="F301" s="3"/>
      <c r="G301" s="5"/>
      <c r="H301" s="3"/>
      <c r="I301" s="3"/>
      <c r="J301" s="3"/>
    </row>
    <row r="302" spans="2:10" x14ac:dyDescent="0.45">
      <c r="B302" s="3"/>
      <c r="C302" s="3"/>
      <c r="D302" s="3"/>
      <c r="E302" s="3"/>
      <c r="F302" s="3"/>
      <c r="G302" s="5"/>
      <c r="H302" s="3"/>
      <c r="I302" s="3"/>
      <c r="J302" s="3"/>
    </row>
    <row r="303" spans="2:10" x14ac:dyDescent="0.45">
      <c r="B303" s="3"/>
      <c r="C303" s="3"/>
      <c r="D303" s="3"/>
      <c r="E303" s="3"/>
      <c r="F303" s="3"/>
      <c r="G303" s="5"/>
      <c r="H303" s="3"/>
      <c r="I303" s="3"/>
      <c r="J303" s="3"/>
    </row>
    <row r="304" spans="2:10" x14ac:dyDescent="0.45">
      <c r="B304" s="3"/>
      <c r="C304" s="3"/>
      <c r="D304" s="3"/>
      <c r="E304" s="3"/>
      <c r="F304" s="3"/>
      <c r="G304" s="5"/>
      <c r="H304" s="3"/>
      <c r="I304" s="3"/>
      <c r="J304" s="3"/>
    </row>
    <row r="305" spans="2:10" x14ac:dyDescent="0.45">
      <c r="B305" s="3"/>
      <c r="C305" s="3"/>
      <c r="D305" s="3"/>
      <c r="E305" s="3"/>
      <c r="F305" s="3"/>
      <c r="G305" s="5"/>
      <c r="H305" s="3"/>
      <c r="I305" s="3"/>
      <c r="J305" s="3"/>
    </row>
    <row r="306" spans="2:10" x14ac:dyDescent="0.45">
      <c r="B306" s="3"/>
      <c r="C306" s="3"/>
      <c r="D306" s="3"/>
      <c r="E306" s="3"/>
      <c r="F306" s="3"/>
      <c r="G306" s="5"/>
      <c r="H306" s="3"/>
      <c r="I306" s="3"/>
      <c r="J306" s="3"/>
    </row>
    <row r="307" spans="2:10" x14ac:dyDescent="0.45">
      <c r="B307" s="3"/>
      <c r="C307" s="3"/>
      <c r="D307" s="3"/>
      <c r="E307" s="3"/>
      <c r="F307" s="3"/>
      <c r="G307" s="5"/>
      <c r="H307" s="3"/>
      <c r="I307" s="3"/>
      <c r="J307" s="3"/>
    </row>
    <row r="308" spans="2:10" x14ac:dyDescent="0.45">
      <c r="B308" s="3"/>
      <c r="C308" s="3"/>
      <c r="D308" s="3"/>
      <c r="E308" s="3"/>
      <c r="F308" s="3"/>
      <c r="G308" s="5"/>
      <c r="H308" s="3"/>
      <c r="I308" s="3"/>
      <c r="J308" s="3"/>
    </row>
    <row r="309" spans="2:10" x14ac:dyDescent="0.45">
      <c r="B309" s="3"/>
      <c r="C309" s="3"/>
      <c r="D309" s="3"/>
      <c r="E309" s="3"/>
      <c r="F309" s="3"/>
      <c r="G309" s="5"/>
      <c r="H309" s="3"/>
      <c r="I309" s="3"/>
      <c r="J309" s="3"/>
    </row>
    <row r="310" spans="2:10" x14ac:dyDescent="0.45">
      <c r="B310" s="3"/>
      <c r="C310" s="3"/>
      <c r="D310" s="3"/>
      <c r="E310" s="3"/>
      <c r="F310" s="3"/>
      <c r="G310" s="5"/>
      <c r="H310" s="3"/>
      <c r="I310" s="3"/>
      <c r="J310" s="3"/>
    </row>
    <row r="311" spans="2:10" x14ac:dyDescent="0.45">
      <c r="B311" s="3"/>
      <c r="C311" s="3"/>
      <c r="D311" s="3"/>
      <c r="E311" s="3"/>
      <c r="F311" s="3"/>
      <c r="G311" s="5"/>
      <c r="H311" s="3"/>
      <c r="I311" s="3"/>
      <c r="J311" s="3"/>
    </row>
    <row r="312" spans="2:10" x14ac:dyDescent="0.45">
      <c r="B312" s="3"/>
      <c r="C312" s="3"/>
      <c r="D312" s="3"/>
      <c r="E312" s="3"/>
      <c r="F312" s="3"/>
      <c r="G312" s="5"/>
      <c r="H312" s="3"/>
      <c r="I312" s="3"/>
      <c r="J312" s="3"/>
    </row>
    <row r="313" spans="2:10" x14ac:dyDescent="0.45">
      <c r="B313" s="3"/>
      <c r="C313" s="3"/>
      <c r="D313" s="3"/>
      <c r="E313" s="3"/>
      <c r="F313" s="3"/>
      <c r="G313" s="5"/>
      <c r="H313" s="3"/>
      <c r="I313" s="3"/>
      <c r="J313" s="3"/>
    </row>
    <row r="314" spans="2:10" x14ac:dyDescent="0.45">
      <c r="B314" s="3"/>
      <c r="C314" s="3"/>
      <c r="D314" s="3"/>
      <c r="E314" s="3"/>
      <c r="F314" s="3"/>
      <c r="G314" s="5"/>
      <c r="H314" s="3"/>
      <c r="I314" s="3"/>
      <c r="J314" s="3"/>
    </row>
    <row r="315" spans="2:10" x14ac:dyDescent="0.45">
      <c r="B315" s="3"/>
      <c r="C315" s="3"/>
      <c r="D315" s="3"/>
      <c r="E315" s="3"/>
      <c r="F315" s="3"/>
      <c r="G315" s="5"/>
      <c r="H315" s="3"/>
      <c r="I315" s="3"/>
      <c r="J315" s="3"/>
    </row>
    <row r="316" spans="2:10" x14ac:dyDescent="0.45">
      <c r="B316" s="3"/>
      <c r="C316" s="3"/>
      <c r="D316" s="3"/>
      <c r="E316" s="3"/>
      <c r="F316" s="3"/>
      <c r="G316" s="5"/>
      <c r="H316" s="3"/>
      <c r="I316" s="3"/>
      <c r="J316" s="3"/>
    </row>
    <row r="317" spans="2:10" x14ac:dyDescent="0.45">
      <c r="B317" s="3"/>
      <c r="C317" s="3"/>
      <c r="D317" s="3"/>
      <c r="E317" s="3"/>
      <c r="F317" s="3"/>
      <c r="G317" s="5"/>
      <c r="H317" s="3"/>
      <c r="I317" s="3"/>
      <c r="J317" s="3"/>
    </row>
    <row r="318" spans="2:10" x14ac:dyDescent="0.45">
      <c r="B318" s="3"/>
      <c r="C318" s="3"/>
      <c r="D318" s="3"/>
      <c r="E318" s="3"/>
      <c r="F318" s="3"/>
      <c r="G318" s="5"/>
      <c r="H318" s="3"/>
      <c r="I318" s="3"/>
      <c r="J318" s="3"/>
    </row>
    <row r="319" spans="2:10" x14ac:dyDescent="0.45">
      <c r="B319" s="3"/>
      <c r="C319" s="3"/>
      <c r="D319" s="3"/>
      <c r="E319" s="3"/>
      <c r="F319" s="3"/>
      <c r="G319" s="5"/>
      <c r="H319" s="3"/>
      <c r="I319" s="3"/>
      <c r="J319" s="3"/>
    </row>
    <row r="320" spans="2:10" x14ac:dyDescent="0.45">
      <c r="B320" s="3"/>
      <c r="C320" s="3"/>
      <c r="D320" s="3"/>
      <c r="E320" s="3"/>
      <c r="F320" s="3"/>
      <c r="G320" s="5"/>
      <c r="H320" s="3"/>
      <c r="I320" s="3"/>
      <c r="J320" s="3"/>
    </row>
    <row r="321" spans="2:10" x14ac:dyDescent="0.45">
      <c r="B321" s="3"/>
      <c r="C321" s="3"/>
      <c r="D321" s="3"/>
      <c r="E321" s="3"/>
      <c r="F321" s="3"/>
      <c r="G321" s="5"/>
      <c r="H321" s="3"/>
      <c r="I321" s="3"/>
      <c r="J321" s="3"/>
    </row>
    <row r="322" spans="2:10" x14ac:dyDescent="0.45">
      <c r="B322" s="3"/>
      <c r="C322" s="3"/>
      <c r="D322" s="3"/>
      <c r="E322" s="3"/>
      <c r="F322" s="3"/>
      <c r="G322" s="5"/>
      <c r="H322" s="3"/>
      <c r="I322" s="3"/>
      <c r="J322" s="3"/>
    </row>
    <row r="323" spans="2:10" x14ac:dyDescent="0.45">
      <c r="B323" s="3"/>
      <c r="C323" s="3"/>
      <c r="D323" s="3"/>
      <c r="E323" s="3"/>
      <c r="F323" s="3"/>
      <c r="G323" s="5"/>
      <c r="H323" s="3"/>
      <c r="I323" s="3"/>
      <c r="J323" s="3"/>
    </row>
    <row r="324" spans="2:10" x14ac:dyDescent="0.45">
      <c r="B324" s="3"/>
      <c r="C324" s="3"/>
      <c r="D324" s="3"/>
      <c r="E324" s="3"/>
      <c r="F324" s="3"/>
      <c r="G324" s="5"/>
      <c r="H324" s="3"/>
      <c r="I324" s="3"/>
      <c r="J324" s="3"/>
    </row>
    <row r="325" spans="2:10" x14ac:dyDescent="0.45">
      <c r="B325" s="3"/>
      <c r="C325" s="3"/>
      <c r="D325" s="3"/>
      <c r="E325" s="3"/>
      <c r="F325" s="3"/>
      <c r="G325" s="5"/>
      <c r="H325" s="3"/>
      <c r="I325" s="3"/>
      <c r="J325" s="3"/>
    </row>
    <row r="326" spans="2:10" x14ac:dyDescent="0.45">
      <c r="B326" s="3"/>
      <c r="C326" s="3"/>
      <c r="D326" s="3"/>
      <c r="E326" s="3"/>
      <c r="F326" s="3"/>
      <c r="G326" s="5"/>
      <c r="H326" s="3"/>
      <c r="I326" s="3"/>
      <c r="J326" s="3"/>
    </row>
    <row r="327" spans="2:10" x14ac:dyDescent="0.45">
      <c r="B327" s="3"/>
      <c r="C327" s="3"/>
      <c r="D327" s="3"/>
      <c r="E327" s="3"/>
      <c r="F327" s="3"/>
      <c r="G327" s="5"/>
      <c r="H327" s="3"/>
      <c r="I327" s="3"/>
      <c r="J327" s="3"/>
    </row>
    <row r="328" spans="2:10" x14ac:dyDescent="0.45">
      <c r="B328" s="3"/>
      <c r="C328" s="3"/>
      <c r="D328" s="3"/>
      <c r="E328" s="3"/>
      <c r="F328" s="3"/>
      <c r="G328" s="5"/>
      <c r="H328" s="3"/>
      <c r="I328" s="3"/>
      <c r="J328" s="3"/>
    </row>
    <row r="329" spans="2:10" x14ac:dyDescent="0.45">
      <c r="B329" s="3"/>
      <c r="C329" s="3"/>
      <c r="D329" s="3"/>
      <c r="E329" s="3"/>
      <c r="F329" s="3"/>
      <c r="G329" s="5"/>
      <c r="H329" s="3"/>
      <c r="I329" s="3"/>
      <c r="J329" s="3"/>
    </row>
    <row r="330" spans="2:10" x14ac:dyDescent="0.45">
      <c r="B330" s="3"/>
      <c r="C330" s="3"/>
      <c r="D330" s="3"/>
      <c r="E330" s="3"/>
      <c r="F330" s="3"/>
      <c r="G330" s="5"/>
      <c r="H330" s="3"/>
      <c r="I330" s="3"/>
      <c r="J330" s="3"/>
    </row>
    <row r="331" spans="2:10" x14ac:dyDescent="0.45">
      <c r="B331" s="3"/>
      <c r="C331" s="3"/>
      <c r="D331" s="3"/>
      <c r="E331" s="3"/>
      <c r="F331" s="3"/>
      <c r="G331" s="5"/>
      <c r="H331" s="3"/>
      <c r="I331" s="3"/>
      <c r="J331" s="3"/>
    </row>
    <row r="332" spans="2:10" x14ac:dyDescent="0.45">
      <c r="B332" s="3"/>
      <c r="C332" s="3"/>
      <c r="D332" s="3"/>
      <c r="E332" s="3"/>
      <c r="F332" s="3"/>
      <c r="G332" s="5"/>
      <c r="H332" s="3"/>
      <c r="I332" s="3"/>
      <c r="J332" s="3"/>
    </row>
    <row r="333" spans="2:10" x14ac:dyDescent="0.45">
      <c r="B333" s="3"/>
      <c r="C333" s="3"/>
      <c r="D333" s="3"/>
      <c r="E333" s="3"/>
      <c r="F333" s="3"/>
      <c r="G333" s="5"/>
      <c r="H333" s="3"/>
      <c r="I333" s="3"/>
      <c r="J333" s="3"/>
    </row>
    <row r="334" spans="2:10" x14ac:dyDescent="0.45">
      <c r="B334" s="3"/>
      <c r="C334" s="3"/>
      <c r="D334" s="3"/>
      <c r="E334" s="3"/>
      <c r="F334" s="3"/>
      <c r="G334" s="5"/>
      <c r="H334" s="3"/>
      <c r="I334" s="3"/>
      <c r="J334" s="3"/>
    </row>
    <row r="335" spans="2:10" x14ac:dyDescent="0.45">
      <c r="B335" s="3"/>
      <c r="C335" s="3"/>
      <c r="D335" s="3"/>
      <c r="E335" s="3"/>
      <c r="F335" s="3"/>
      <c r="G335" s="5"/>
      <c r="H335" s="3"/>
      <c r="I335" s="3"/>
      <c r="J335" s="3"/>
    </row>
    <row r="336" spans="2:10" x14ac:dyDescent="0.45">
      <c r="B336" s="3"/>
      <c r="C336" s="3"/>
      <c r="D336" s="3"/>
      <c r="E336" s="3"/>
      <c r="F336" s="3"/>
      <c r="G336" s="5"/>
      <c r="H336" s="3"/>
      <c r="I336" s="3"/>
      <c r="J336" s="3"/>
    </row>
    <row r="337" spans="2:10" x14ac:dyDescent="0.45">
      <c r="B337" s="3"/>
      <c r="C337" s="3"/>
      <c r="D337" s="3"/>
      <c r="E337" s="3"/>
      <c r="F337" s="3"/>
      <c r="G337" s="5"/>
      <c r="H337" s="3"/>
      <c r="I337" s="3"/>
      <c r="J337" s="3"/>
    </row>
    <row r="338" spans="2:10" x14ac:dyDescent="0.45">
      <c r="B338" s="3"/>
      <c r="C338" s="3"/>
      <c r="D338" s="3"/>
      <c r="E338" s="3"/>
      <c r="F338" s="3"/>
      <c r="G338" s="5"/>
      <c r="H338" s="3"/>
      <c r="I338" s="3"/>
      <c r="J338" s="3"/>
    </row>
    <row r="339" spans="2:10" x14ac:dyDescent="0.45">
      <c r="B339" s="3"/>
      <c r="C339" s="3"/>
      <c r="D339" s="3"/>
      <c r="E339" s="3"/>
      <c r="F339" s="3"/>
      <c r="G339" s="5"/>
      <c r="H339" s="3"/>
      <c r="I339" s="3"/>
      <c r="J339" s="3"/>
    </row>
    <row r="340" spans="2:10" x14ac:dyDescent="0.45">
      <c r="B340" s="3"/>
      <c r="C340" s="3"/>
      <c r="D340" s="3"/>
      <c r="E340" s="3"/>
      <c r="F340" s="3"/>
      <c r="G340" s="5"/>
      <c r="H340" s="3"/>
      <c r="I340" s="3"/>
      <c r="J340" s="3"/>
    </row>
    <row r="341" spans="2:10" x14ac:dyDescent="0.45">
      <c r="B341" s="3"/>
      <c r="C341" s="3"/>
      <c r="D341" s="3"/>
      <c r="E341" s="3"/>
      <c r="F341" s="3"/>
      <c r="G341" s="5"/>
      <c r="H341" s="3"/>
      <c r="I341" s="3"/>
      <c r="J341" s="3"/>
    </row>
    <row r="342" spans="2:10" x14ac:dyDescent="0.45">
      <c r="B342" s="3"/>
      <c r="C342" s="3"/>
      <c r="D342" s="3"/>
      <c r="E342" s="3"/>
      <c r="F342" s="3"/>
      <c r="G342" s="5"/>
      <c r="H342" s="3"/>
      <c r="I342" s="3"/>
      <c r="J342" s="3"/>
    </row>
    <row r="343" spans="2:10" x14ac:dyDescent="0.45">
      <c r="B343" s="3"/>
      <c r="C343" s="3"/>
      <c r="D343" s="3"/>
      <c r="E343" s="3"/>
      <c r="F343" s="3"/>
      <c r="G343" s="5"/>
      <c r="H343" s="3"/>
      <c r="I343" s="3"/>
      <c r="J343" s="3"/>
    </row>
    <row r="344" spans="2:10" x14ac:dyDescent="0.45">
      <c r="B344" s="3"/>
      <c r="C344" s="3"/>
      <c r="D344" s="3"/>
      <c r="E344" s="3"/>
      <c r="F344" s="3"/>
      <c r="G344" s="5"/>
      <c r="H344" s="3"/>
      <c r="I344" s="3"/>
      <c r="J344" s="3"/>
    </row>
    <row r="345" spans="2:10" x14ac:dyDescent="0.45">
      <c r="B345" s="3"/>
      <c r="C345" s="3"/>
      <c r="D345" s="3"/>
      <c r="E345" s="3"/>
      <c r="F345" s="3"/>
      <c r="G345" s="5"/>
      <c r="H345" s="3"/>
      <c r="I345" s="3"/>
      <c r="J345" s="3"/>
    </row>
    <row r="346" spans="2:10" x14ac:dyDescent="0.45">
      <c r="B346" s="3"/>
      <c r="C346" s="3"/>
      <c r="D346" s="3"/>
      <c r="E346" s="3"/>
      <c r="F346" s="3"/>
      <c r="G346" s="5"/>
      <c r="H346" s="3"/>
      <c r="I346" s="3"/>
      <c r="J346" s="3"/>
    </row>
    <row r="347" spans="2:10" x14ac:dyDescent="0.45">
      <c r="B347" s="3"/>
      <c r="C347" s="3"/>
      <c r="D347" s="3"/>
      <c r="E347" s="3"/>
      <c r="F347" s="3"/>
      <c r="G347" s="5"/>
      <c r="H347" s="3"/>
      <c r="I347" s="3"/>
      <c r="J347" s="3"/>
    </row>
    <row r="348" spans="2:10" x14ac:dyDescent="0.45">
      <c r="B348" s="3"/>
      <c r="C348" s="3"/>
      <c r="D348" s="3"/>
      <c r="E348" s="3"/>
      <c r="F348" s="3"/>
      <c r="G348" s="5"/>
      <c r="H348" s="3"/>
      <c r="I348" s="3"/>
      <c r="J348" s="3"/>
    </row>
    <row r="349" spans="2:10" x14ac:dyDescent="0.45">
      <c r="B349" s="3"/>
      <c r="C349" s="3"/>
      <c r="D349" s="3"/>
      <c r="E349" s="3"/>
      <c r="F349" s="3"/>
      <c r="G349" s="5"/>
      <c r="H349" s="3"/>
      <c r="I349" s="3"/>
      <c r="J349" s="3"/>
    </row>
    <row r="350" spans="2:10" x14ac:dyDescent="0.45">
      <c r="B350" s="3"/>
      <c r="C350" s="3"/>
      <c r="D350" s="3"/>
      <c r="E350" s="3"/>
      <c r="F350" s="3"/>
      <c r="G350" s="5"/>
      <c r="H350" s="3"/>
      <c r="I350" s="3"/>
      <c r="J350" s="3"/>
    </row>
    <row r="351" spans="2:10" x14ac:dyDescent="0.45">
      <c r="B351" s="3"/>
      <c r="C351" s="3"/>
      <c r="D351" s="3"/>
      <c r="E351" s="3"/>
      <c r="F351" s="3"/>
      <c r="G351" s="5"/>
      <c r="H351" s="3"/>
      <c r="I351" s="3"/>
      <c r="J351" s="3"/>
    </row>
    <row r="352" spans="2:10" x14ac:dyDescent="0.45">
      <c r="B352" s="3"/>
      <c r="C352" s="3"/>
      <c r="D352" s="3"/>
      <c r="E352" s="3"/>
      <c r="F352" s="3"/>
      <c r="G352" s="5"/>
      <c r="H352" s="3"/>
      <c r="I352" s="3"/>
      <c r="J352" s="3"/>
    </row>
    <row r="353" spans="2:10" x14ac:dyDescent="0.45">
      <c r="B353" s="3"/>
      <c r="C353" s="3"/>
      <c r="D353" s="3"/>
      <c r="E353" s="3"/>
      <c r="F353" s="3"/>
      <c r="G353" s="5"/>
      <c r="H353" s="3"/>
      <c r="I353" s="3"/>
      <c r="J353" s="3"/>
    </row>
    <row r="354" spans="2:10" x14ac:dyDescent="0.45">
      <c r="B354" s="3"/>
      <c r="C354" s="3"/>
      <c r="D354" s="3"/>
      <c r="E354" s="3"/>
      <c r="F354" s="3"/>
      <c r="G354" s="5"/>
      <c r="H354" s="3"/>
      <c r="I354" s="3"/>
      <c r="J354" s="3"/>
    </row>
    <row r="355" spans="2:10" x14ac:dyDescent="0.45">
      <c r="B355" s="3"/>
      <c r="C355" s="3"/>
      <c r="D355" s="3"/>
      <c r="E355" s="3"/>
      <c r="F355" s="3"/>
      <c r="G355" s="5"/>
      <c r="H355" s="3"/>
      <c r="I355" s="3"/>
      <c r="J355" s="3"/>
    </row>
    <row r="356" spans="2:10" x14ac:dyDescent="0.45">
      <c r="B356" s="3"/>
      <c r="C356" s="3"/>
      <c r="D356" s="3"/>
      <c r="E356" s="3"/>
      <c r="F356" s="3"/>
      <c r="G356" s="5"/>
      <c r="H356" s="3"/>
      <c r="I356" s="3"/>
      <c r="J356" s="3"/>
    </row>
    <row r="357" spans="2:10" x14ac:dyDescent="0.45">
      <c r="B357" s="3"/>
      <c r="C357" s="3"/>
      <c r="D357" s="3"/>
      <c r="E357" s="3"/>
      <c r="F357" s="3"/>
      <c r="G357" s="5"/>
      <c r="H357" s="3"/>
      <c r="I357" s="3"/>
      <c r="J357" s="3"/>
    </row>
    <row r="358" spans="2:10" x14ac:dyDescent="0.45">
      <c r="B358" s="3"/>
      <c r="C358" s="3"/>
      <c r="D358" s="3"/>
      <c r="E358" s="3"/>
      <c r="F358" s="3"/>
      <c r="G358" s="5"/>
      <c r="H358" s="3"/>
      <c r="I358" s="3"/>
      <c r="J358" s="3"/>
    </row>
    <row r="359" spans="2:10" x14ac:dyDescent="0.45">
      <c r="B359" s="3"/>
      <c r="C359" s="3"/>
      <c r="D359" s="3"/>
      <c r="E359" s="3"/>
      <c r="F359" s="3"/>
      <c r="G359" s="5"/>
      <c r="H359" s="3"/>
      <c r="I359" s="3"/>
      <c r="J359" s="3"/>
    </row>
    <row r="360" spans="2:10" x14ac:dyDescent="0.45">
      <c r="B360" s="3"/>
      <c r="C360" s="3"/>
      <c r="D360" s="3"/>
      <c r="E360" s="3"/>
      <c r="F360" s="3"/>
      <c r="G360" s="5"/>
      <c r="H360" s="3"/>
      <c r="I360" s="3"/>
      <c r="J360" s="3"/>
    </row>
    <row r="361" spans="2:10" x14ac:dyDescent="0.45">
      <c r="B361" s="3"/>
      <c r="C361" s="3"/>
      <c r="D361" s="3"/>
      <c r="E361" s="3"/>
      <c r="F361" s="3"/>
      <c r="G361" s="5"/>
      <c r="H361" s="3"/>
      <c r="I361" s="3"/>
      <c r="J361" s="3"/>
    </row>
    <row r="362" spans="2:10" x14ac:dyDescent="0.45">
      <c r="B362" s="3"/>
      <c r="C362" s="3"/>
      <c r="D362" s="3"/>
      <c r="E362" s="3"/>
      <c r="F362" s="3"/>
      <c r="G362" s="5"/>
      <c r="H362" s="3"/>
      <c r="I362" s="3"/>
      <c r="J362" s="3"/>
    </row>
    <row r="363" spans="2:10" x14ac:dyDescent="0.45">
      <c r="B363" s="3"/>
      <c r="C363" s="3"/>
      <c r="D363" s="3"/>
      <c r="E363" s="3"/>
      <c r="F363" s="3"/>
      <c r="G363" s="5"/>
      <c r="H363" s="3"/>
      <c r="I363" s="3"/>
      <c r="J363" s="3"/>
    </row>
    <row r="364" spans="2:10" x14ac:dyDescent="0.45">
      <c r="B364" s="3"/>
      <c r="C364" s="3"/>
      <c r="D364" s="3"/>
      <c r="E364" s="3"/>
      <c r="F364" s="3"/>
      <c r="G364" s="5"/>
      <c r="H364" s="3"/>
      <c r="I364" s="3"/>
      <c r="J364" s="3"/>
    </row>
    <row r="365" spans="2:10" x14ac:dyDescent="0.45">
      <c r="B365" s="3"/>
      <c r="C365" s="3"/>
      <c r="D365" s="3"/>
      <c r="E365" s="3"/>
      <c r="F365" s="3"/>
      <c r="G365" s="5"/>
      <c r="H365" s="3"/>
      <c r="I365" s="3"/>
      <c r="J365" s="3"/>
    </row>
    <row r="366" spans="2:10" x14ac:dyDescent="0.45">
      <c r="B366" s="3"/>
      <c r="C366" s="3"/>
      <c r="D366" s="3"/>
      <c r="E366" s="3"/>
      <c r="F366" s="3"/>
      <c r="G366" s="5"/>
      <c r="H366" s="3"/>
      <c r="I366" s="3"/>
      <c r="J366" s="3"/>
    </row>
    <row r="367" spans="2:10" x14ac:dyDescent="0.45">
      <c r="B367" s="3"/>
      <c r="C367" s="3"/>
      <c r="D367" s="3"/>
      <c r="E367" s="3"/>
      <c r="F367" s="3"/>
      <c r="G367" s="5"/>
      <c r="H367" s="3"/>
      <c r="I367" s="3"/>
      <c r="J367" s="3"/>
    </row>
    <row r="368" spans="2:10" x14ac:dyDescent="0.45">
      <c r="B368" s="3"/>
      <c r="C368" s="3"/>
      <c r="D368" s="3"/>
      <c r="E368" s="3"/>
      <c r="F368" s="3"/>
      <c r="G368" s="5"/>
      <c r="H368" s="3"/>
      <c r="I368" s="3"/>
      <c r="J368" s="3"/>
    </row>
    <row r="369" spans="2:10" x14ac:dyDescent="0.45">
      <c r="B369" s="3"/>
      <c r="C369" s="3"/>
      <c r="D369" s="3"/>
      <c r="E369" s="3"/>
      <c r="F369" s="3"/>
      <c r="G369" s="5"/>
      <c r="H369" s="3"/>
      <c r="I369" s="3"/>
      <c r="J369" s="3"/>
    </row>
    <row r="370" spans="2:10" x14ac:dyDescent="0.45">
      <c r="B370" s="3"/>
      <c r="C370" s="3"/>
      <c r="D370" s="3"/>
      <c r="E370" s="3"/>
      <c r="F370" s="3"/>
      <c r="G370" s="5"/>
      <c r="H370" s="3"/>
      <c r="I370" s="3"/>
      <c r="J370" s="3"/>
    </row>
    <row r="371" spans="2:10" x14ac:dyDescent="0.45">
      <c r="B371" s="3"/>
      <c r="C371" s="3"/>
      <c r="D371" s="3"/>
      <c r="E371" s="3"/>
      <c r="F371" s="3"/>
      <c r="G371" s="5"/>
      <c r="H371" s="3"/>
      <c r="I371" s="3"/>
      <c r="J371" s="3"/>
    </row>
    <row r="372" spans="2:10" x14ac:dyDescent="0.45">
      <c r="B372" s="3"/>
      <c r="C372" s="3"/>
      <c r="D372" s="3"/>
      <c r="E372" s="3"/>
      <c r="F372" s="3"/>
      <c r="G372" s="5"/>
      <c r="H372" s="3"/>
      <c r="I372" s="3"/>
      <c r="J372" s="3"/>
    </row>
    <row r="373" spans="2:10" x14ac:dyDescent="0.45">
      <c r="B373" s="3"/>
      <c r="C373" s="3"/>
      <c r="D373" s="3"/>
      <c r="E373" s="3"/>
      <c r="F373" s="3"/>
      <c r="G373" s="5"/>
      <c r="H373" s="3"/>
      <c r="I373" s="3"/>
      <c r="J373" s="3"/>
    </row>
    <row r="374" spans="2:10" x14ac:dyDescent="0.45">
      <c r="B374" s="3"/>
      <c r="C374" s="3"/>
      <c r="D374" s="3"/>
      <c r="E374" s="3"/>
      <c r="F374" s="3"/>
      <c r="G374" s="5"/>
      <c r="H374" s="3"/>
      <c r="I374" s="3"/>
      <c r="J374" s="3"/>
    </row>
    <row r="375" spans="2:10" x14ac:dyDescent="0.45">
      <c r="B375" s="3"/>
      <c r="C375" s="3"/>
      <c r="D375" s="3"/>
      <c r="E375" s="3"/>
      <c r="F375" s="3"/>
      <c r="G375" s="5"/>
      <c r="H375" s="3"/>
      <c r="I375" s="3"/>
      <c r="J375" s="3"/>
    </row>
    <row r="376" spans="2:10" x14ac:dyDescent="0.45">
      <c r="B376" s="3"/>
      <c r="C376" s="3"/>
      <c r="D376" s="3"/>
      <c r="E376" s="3"/>
      <c r="F376" s="3"/>
      <c r="G376" s="5"/>
      <c r="H376" s="3"/>
      <c r="I376" s="3"/>
      <c r="J376" s="3"/>
    </row>
    <row r="377" spans="2:10" x14ac:dyDescent="0.45">
      <c r="B377" s="3"/>
      <c r="C377" s="3"/>
      <c r="D377" s="3"/>
      <c r="E377" s="3"/>
      <c r="F377" s="3"/>
      <c r="G377" s="5"/>
      <c r="H377" s="3"/>
      <c r="I377" s="3"/>
      <c r="J377" s="3"/>
    </row>
    <row r="378" spans="2:10" x14ac:dyDescent="0.45">
      <c r="B378" s="3"/>
      <c r="C378" s="3"/>
      <c r="D378" s="3"/>
      <c r="E378" s="3"/>
      <c r="F378" s="3"/>
      <c r="G378" s="5"/>
      <c r="H378" s="3"/>
      <c r="I378" s="3"/>
      <c r="J378" s="3"/>
    </row>
    <row r="379" spans="2:10" x14ac:dyDescent="0.45">
      <c r="B379" s="3"/>
      <c r="C379" s="3"/>
      <c r="D379" s="3"/>
      <c r="E379" s="3"/>
      <c r="F379" s="3"/>
      <c r="G379" s="5"/>
      <c r="H379" s="3"/>
      <c r="I379" s="3"/>
      <c r="J379" s="3"/>
    </row>
    <row r="380" spans="2:10" x14ac:dyDescent="0.45">
      <c r="B380" s="3"/>
      <c r="C380" s="3"/>
      <c r="D380" s="3"/>
      <c r="E380" s="3"/>
      <c r="F380" s="3"/>
      <c r="G380" s="5"/>
      <c r="H380" s="3"/>
      <c r="I380" s="3"/>
      <c r="J380" s="3"/>
    </row>
    <row r="381" spans="2:10" x14ac:dyDescent="0.45">
      <c r="B381" s="3"/>
      <c r="C381" s="3"/>
      <c r="D381" s="3"/>
      <c r="E381" s="3"/>
      <c r="F381" s="3"/>
      <c r="G381" s="5"/>
      <c r="H381" s="3"/>
      <c r="I381" s="3"/>
      <c r="J381" s="3"/>
    </row>
    <row r="382" spans="2:10" x14ac:dyDescent="0.45">
      <c r="B382" s="3"/>
      <c r="C382" s="3"/>
      <c r="D382" s="3"/>
      <c r="E382" s="3"/>
      <c r="F382" s="3"/>
      <c r="G382" s="5"/>
      <c r="H382" s="3"/>
      <c r="I382" s="3"/>
      <c r="J382" s="3"/>
    </row>
    <row r="383" spans="2:10" x14ac:dyDescent="0.45">
      <c r="B383" s="3"/>
      <c r="C383" s="3"/>
      <c r="D383" s="3"/>
      <c r="E383" s="3"/>
      <c r="F383" s="3"/>
      <c r="G383" s="5"/>
      <c r="H383" s="3"/>
      <c r="I383" s="3"/>
      <c r="J383" s="3"/>
    </row>
    <row r="384" spans="2:10" x14ac:dyDescent="0.45">
      <c r="B384" s="3"/>
      <c r="C384" s="3"/>
      <c r="D384" s="3"/>
      <c r="E384" s="3"/>
      <c r="F384" s="3"/>
      <c r="G384" s="5"/>
      <c r="H384" s="3"/>
      <c r="I384" s="3"/>
      <c r="J384" s="3"/>
    </row>
    <row r="385" spans="2:10" x14ac:dyDescent="0.45">
      <c r="B385" s="3"/>
      <c r="C385" s="3"/>
      <c r="D385" s="3"/>
      <c r="E385" s="3"/>
      <c r="F385" s="3"/>
      <c r="G385" s="5"/>
      <c r="H385" s="3"/>
      <c r="I385" s="3"/>
      <c r="J385" s="3"/>
    </row>
    <row r="386" spans="2:10" x14ac:dyDescent="0.45">
      <c r="B386" s="3"/>
      <c r="C386" s="3"/>
      <c r="D386" s="3"/>
      <c r="E386" s="3"/>
      <c r="F386" s="3"/>
      <c r="G386" s="5"/>
      <c r="H386" s="3"/>
      <c r="I386" s="3"/>
      <c r="J386" s="3"/>
    </row>
    <row r="387" spans="2:10" x14ac:dyDescent="0.45">
      <c r="B387" s="3"/>
      <c r="C387" s="3"/>
      <c r="D387" s="3"/>
      <c r="E387" s="3"/>
      <c r="F387" s="3"/>
      <c r="G387" s="5"/>
      <c r="H387" s="3"/>
      <c r="I387" s="3"/>
      <c r="J387" s="3"/>
    </row>
    <row r="388" spans="2:10" x14ac:dyDescent="0.45">
      <c r="B388" s="3"/>
      <c r="C388" s="3"/>
      <c r="D388" s="3"/>
      <c r="E388" s="3"/>
      <c r="F388" s="3"/>
      <c r="G388" s="5"/>
      <c r="H388" s="3"/>
      <c r="I388" s="3"/>
      <c r="J388" s="3"/>
    </row>
    <row r="389" spans="2:10" x14ac:dyDescent="0.45">
      <c r="B389" s="3"/>
      <c r="C389" s="3"/>
      <c r="D389" s="3"/>
      <c r="E389" s="3"/>
      <c r="F389" s="3"/>
      <c r="G389" s="5"/>
      <c r="H389" s="3"/>
      <c r="I389" s="3"/>
      <c r="J389" s="3"/>
    </row>
    <row r="390" spans="2:10" x14ac:dyDescent="0.45">
      <c r="B390" s="3"/>
      <c r="C390" s="3"/>
      <c r="D390" s="3"/>
      <c r="E390" s="3"/>
      <c r="F390" s="3"/>
      <c r="G390" s="5"/>
      <c r="H390" s="3"/>
      <c r="I390" s="3"/>
      <c r="J390" s="3"/>
    </row>
    <row r="391" spans="2:10" x14ac:dyDescent="0.45">
      <c r="B391" s="3"/>
      <c r="C391" s="3"/>
      <c r="D391" s="3"/>
      <c r="E391" s="3"/>
      <c r="F391" s="3"/>
      <c r="G391" s="5"/>
      <c r="H391" s="3"/>
      <c r="I391" s="3"/>
      <c r="J391" s="3"/>
    </row>
    <row r="392" spans="2:10" x14ac:dyDescent="0.45">
      <c r="B392" s="3"/>
      <c r="C392" s="3"/>
      <c r="D392" s="3"/>
      <c r="E392" s="3"/>
      <c r="F392" s="3"/>
      <c r="G392" s="5"/>
      <c r="H392" s="3"/>
      <c r="I392" s="3"/>
      <c r="J392" s="3"/>
    </row>
    <row r="393" spans="2:10" x14ac:dyDescent="0.45">
      <c r="B393" s="3"/>
      <c r="C393" s="3"/>
      <c r="D393" s="3"/>
      <c r="E393" s="3"/>
      <c r="F393" s="3"/>
      <c r="G393" s="5"/>
      <c r="H393" s="3"/>
      <c r="I393" s="3"/>
      <c r="J393" s="3"/>
    </row>
    <row r="394" spans="2:10" x14ac:dyDescent="0.45">
      <c r="B394" s="3"/>
      <c r="C394" s="3"/>
      <c r="D394" s="3"/>
      <c r="E394" s="3"/>
      <c r="F394" s="3"/>
      <c r="G394" s="5"/>
      <c r="H394" s="3"/>
      <c r="I394" s="3"/>
      <c r="J394" s="3"/>
    </row>
    <row r="395" spans="2:10" x14ac:dyDescent="0.45">
      <c r="B395" s="3"/>
      <c r="C395" s="3"/>
      <c r="D395" s="3"/>
      <c r="E395" s="3"/>
      <c r="F395" s="3"/>
      <c r="G395" s="5"/>
      <c r="H395" s="3"/>
      <c r="I395" s="3"/>
      <c r="J395" s="3"/>
    </row>
    <row r="396" spans="2:10" x14ac:dyDescent="0.45">
      <c r="B396" s="3"/>
      <c r="C396" s="3"/>
      <c r="D396" s="3"/>
      <c r="E396" s="3"/>
      <c r="F396" s="3"/>
      <c r="G396" s="5"/>
      <c r="H396" s="3"/>
      <c r="I396" s="3"/>
      <c r="J396" s="3"/>
    </row>
    <row r="397" spans="2:10" x14ac:dyDescent="0.45">
      <c r="B397" s="3"/>
      <c r="C397" s="3"/>
      <c r="D397" s="3"/>
      <c r="E397" s="3"/>
      <c r="F397" s="3"/>
      <c r="G397" s="5"/>
      <c r="H397" s="3"/>
      <c r="I397" s="3"/>
      <c r="J397" s="3"/>
    </row>
    <row r="398" spans="2:10" x14ac:dyDescent="0.45">
      <c r="B398" s="3"/>
      <c r="C398" s="3"/>
      <c r="D398" s="3"/>
      <c r="E398" s="3"/>
      <c r="F398" s="3"/>
      <c r="G398" s="5"/>
      <c r="H398" s="3"/>
      <c r="I398" s="3"/>
      <c r="J398" s="3"/>
    </row>
    <row r="399" spans="2:10" x14ac:dyDescent="0.45">
      <c r="B399" s="3"/>
      <c r="C399" s="3"/>
      <c r="D399" s="3"/>
      <c r="E399" s="3"/>
      <c r="F399" s="3"/>
      <c r="G399" s="5"/>
      <c r="H399" s="3"/>
      <c r="I399" s="3"/>
      <c r="J399" s="3"/>
    </row>
    <row r="400" spans="2:10" x14ac:dyDescent="0.45">
      <c r="B400" s="3"/>
      <c r="C400" s="3"/>
      <c r="D400" s="3"/>
      <c r="E400" s="3"/>
      <c r="F400" s="3"/>
      <c r="G400" s="5"/>
      <c r="H400" s="3"/>
      <c r="I400" s="3"/>
      <c r="J400" s="3"/>
    </row>
    <row r="401" spans="2:10" x14ac:dyDescent="0.45">
      <c r="B401" s="3"/>
      <c r="C401" s="3"/>
      <c r="D401" s="3"/>
      <c r="E401" s="3"/>
      <c r="F401" s="3"/>
      <c r="G401" s="5"/>
      <c r="H401" s="3"/>
      <c r="I401" s="3"/>
      <c r="J401" s="3"/>
    </row>
    <row r="402" spans="2:10" x14ac:dyDescent="0.45">
      <c r="B402" s="3"/>
      <c r="C402" s="3"/>
      <c r="D402" s="3"/>
      <c r="E402" s="3"/>
      <c r="F402" s="3"/>
      <c r="G402" s="5"/>
      <c r="H402" s="3"/>
      <c r="I402" s="3"/>
      <c r="J402" s="3"/>
    </row>
    <row r="403" spans="2:10" x14ac:dyDescent="0.45">
      <c r="B403" s="3"/>
      <c r="C403" s="3"/>
      <c r="D403" s="3"/>
      <c r="E403" s="3"/>
      <c r="F403" s="3"/>
      <c r="G403" s="5"/>
      <c r="H403" s="3"/>
      <c r="I403" s="3"/>
      <c r="J403" s="3"/>
    </row>
    <row r="404" spans="2:10" x14ac:dyDescent="0.45">
      <c r="B404" s="3"/>
      <c r="C404" s="3"/>
      <c r="D404" s="3"/>
      <c r="E404" s="3"/>
      <c r="F404" s="3"/>
      <c r="G404" s="5"/>
      <c r="H404" s="3"/>
      <c r="I404" s="3"/>
      <c r="J404" s="3"/>
    </row>
    <row r="405" spans="2:10" x14ac:dyDescent="0.45">
      <c r="B405" s="3"/>
      <c r="C405" s="3"/>
      <c r="D405" s="3"/>
      <c r="E405" s="3"/>
      <c r="F405" s="3"/>
      <c r="G405" s="5"/>
      <c r="H405" s="3"/>
      <c r="I405" s="3"/>
      <c r="J405" s="3"/>
    </row>
    <row r="406" spans="2:10" x14ac:dyDescent="0.45">
      <c r="B406" s="3"/>
      <c r="C406" s="3"/>
      <c r="D406" s="3"/>
      <c r="E406" s="3"/>
      <c r="F406" s="3"/>
      <c r="G406" s="5"/>
      <c r="H406" s="3"/>
      <c r="I406" s="3"/>
      <c r="J406" s="3"/>
    </row>
    <row r="407" spans="2:10" x14ac:dyDescent="0.45">
      <c r="B407" s="3"/>
      <c r="C407" s="3"/>
      <c r="D407" s="3"/>
      <c r="E407" s="3"/>
      <c r="F407" s="3"/>
      <c r="G407" s="5"/>
      <c r="H407" s="3"/>
      <c r="I407" s="3"/>
      <c r="J407" s="3"/>
    </row>
    <row r="408" spans="2:10" x14ac:dyDescent="0.45">
      <c r="B408" s="3"/>
      <c r="C408" s="3"/>
      <c r="D408" s="3"/>
      <c r="E408" s="3"/>
      <c r="F408" s="3"/>
      <c r="G408" s="5"/>
      <c r="H408" s="3"/>
      <c r="I408" s="3"/>
      <c r="J408" s="3"/>
    </row>
    <row r="409" spans="2:10" x14ac:dyDescent="0.45">
      <c r="B409" s="3"/>
      <c r="C409" s="3"/>
      <c r="D409" s="3"/>
      <c r="E409" s="3"/>
      <c r="F409" s="3"/>
      <c r="G409" s="5"/>
      <c r="H409" s="3"/>
      <c r="I409" s="3"/>
      <c r="J409" s="3"/>
    </row>
    <row r="410" spans="2:10" x14ac:dyDescent="0.45">
      <c r="B410" s="3"/>
      <c r="C410" s="3"/>
      <c r="D410" s="3"/>
      <c r="E410" s="3"/>
      <c r="F410" s="3"/>
      <c r="G410" s="5"/>
      <c r="H410" s="3"/>
      <c r="I410" s="3"/>
      <c r="J410" s="3"/>
    </row>
    <row r="411" spans="2:10" x14ac:dyDescent="0.45">
      <c r="B411" s="3"/>
      <c r="C411" s="3"/>
      <c r="D411" s="3"/>
      <c r="E411" s="3"/>
      <c r="F411" s="3"/>
      <c r="G411" s="5"/>
      <c r="H411" s="3"/>
      <c r="I411" s="3"/>
      <c r="J411" s="3"/>
    </row>
    <row r="412" spans="2:10" x14ac:dyDescent="0.45">
      <c r="B412" s="3"/>
      <c r="C412" s="3"/>
      <c r="D412" s="3"/>
      <c r="E412" s="3"/>
      <c r="F412" s="3"/>
      <c r="G412" s="5"/>
      <c r="H412" s="3"/>
      <c r="I412" s="3"/>
      <c r="J412" s="3"/>
    </row>
    <row r="413" spans="2:10" x14ac:dyDescent="0.45">
      <c r="B413" s="3"/>
      <c r="C413" s="3"/>
      <c r="D413" s="3"/>
      <c r="E413" s="3"/>
      <c r="F413" s="3"/>
      <c r="G413" s="5"/>
      <c r="H413" s="3"/>
      <c r="I413" s="3"/>
      <c r="J413" s="3"/>
    </row>
    <row r="414" spans="2:10" x14ac:dyDescent="0.45">
      <c r="B414" s="3"/>
      <c r="C414" s="3"/>
      <c r="D414" s="3"/>
      <c r="E414" s="3"/>
      <c r="F414" s="3"/>
      <c r="G414" s="5"/>
      <c r="H414" s="3"/>
      <c r="I414" s="3"/>
      <c r="J414" s="3"/>
    </row>
    <row r="415" spans="2:10" x14ac:dyDescent="0.45">
      <c r="B415" s="3"/>
      <c r="C415" s="3"/>
      <c r="D415" s="3"/>
      <c r="E415" s="3"/>
      <c r="F415" s="3"/>
      <c r="G415" s="5"/>
      <c r="H415" s="3"/>
      <c r="I415" s="3"/>
      <c r="J415" s="3"/>
    </row>
    <row r="416" spans="2:10" x14ac:dyDescent="0.45">
      <c r="B416" s="3"/>
      <c r="C416" s="3"/>
      <c r="D416" s="3"/>
      <c r="E416" s="3"/>
      <c r="F416" s="3"/>
      <c r="G416" s="5"/>
      <c r="H416" s="3"/>
      <c r="I416" s="3"/>
      <c r="J416" s="3"/>
    </row>
    <row r="417" spans="2:10" x14ac:dyDescent="0.45">
      <c r="B417" s="3"/>
      <c r="C417" s="3"/>
      <c r="D417" s="3"/>
      <c r="E417" s="3"/>
      <c r="F417" s="3"/>
      <c r="G417" s="5"/>
      <c r="H417" s="3"/>
      <c r="I417" s="3"/>
      <c r="J417" s="3"/>
    </row>
    <row r="418" spans="2:10" x14ac:dyDescent="0.45">
      <c r="B418" s="3"/>
      <c r="C418" s="3"/>
      <c r="D418" s="3"/>
      <c r="E418" s="3"/>
      <c r="F418" s="3"/>
      <c r="G418" s="5"/>
      <c r="H418" s="3"/>
      <c r="I418" s="3"/>
      <c r="J418" s="3"/>
    </row>
    <row r="419" spans="2:10" x14ac:dyDescent="0.45">
      <c r="B419" s="3"/>
      <c r="C419" s="3"/>
      <c r="D419" s="3"/>
      <c r="E419" s="3"/>
      <c r="F419" s="3"/>
      <c r="G419" s="5"/>
      <c r="H419" s="3"/>
      <c r="I419" s="3"/>
      <c r="J419" s="3"/>
    </row>
    <row r="420" spans="2:10" x14ac:dyDescent="0.45">
      <c r="B420" s="3"/>
      <c r="C420" s="3"/>
      <c r="D420" s="3"/>
      <c r="E420" s="3"/>
      <c r="F420" s="3"/>
      <c r="G420" s="5"/>
      <c r="H420" s="3"/>
      <c r="I420" s="3"/>
      <c r="J420" s="3"/>
    </row>
    <row r="421" spans="2:10" x14ac:dyDescent="0.45">
      <c r="B421" s="3"/>
      <c r="C421" s="3"/>
      <c r="D421" s="3"/>
      <c r="E421" s="3"/>
      <c r="F421" s="3"/>
      <c r="G421" s="5"/>
      <c r="H421" s="3"/>
      <c r="I421" s="3"/>
      <c r="J421" s="3"/>
    </row>
    <row r="422" spans="2:10" x14ac:dyDescent="0.45">
      <c r="B422" s="3"/>
      <c r="C422" s="3"/>
      <c r="D422" s="3"/>
      <c r="E422" s="3"/>
      <c r="F422" s="3"/>
      <c r="G422" s="5"/>
      <c r="H422" s="3"/>
      <c r="I422" s="3"/>
      <c r="J422" s="3"/>
    </row>
    <row r="423" spans="2:10" x14ac:dyDescent="0.45">
      <c r="B423" s="3"/>
      <c r="C423" s="3"/>
      <c r="D423" s="3"/>
      <c r="E423" s="3"/>
      <c r="F423" s="3"/>
      <c r="G423" s="5"/>
      <c r="H423" s="3"/>
      <c r="I423" s="3"/>
      <c r="J423" s="3"/>
    </row>
    <row r="424" spans="2:10" x14ac:dyDescent="0.45">
      <c r="B424" s="3"/>
      <c r="C424" s="3"/>
      <c r="D424" s="3"/>
      <c r="E424" s="3"/>
      <c r="F424" s="3"/>
      <c r="G424" s="5"/>
      <c r="H424" s="3"/>
      <c r="I424" s="3"/>
      <c r="J424" s="3"/>
    </row>
    <row r="425" spans="2:10" x14ac:dyDescent="0.45">
      <c r="B425" s="3"/>
      <c r="C425" s="3"/>
      <c r="D425" s="3"/>
      <c r="E425" s="3"/>
      <c r="F425" s="3"/>
      <c r="G425" s="5"/>
      <c r="H425" s="3"/>
      <c r="I425" s="3"/>
      <c r="J425" s="3"/>
    </row>
    <row r="426" spans="2:10" x14ac:dyDescent="0.45">
      <c r="B426" s="3"/>
      <c r="C426" s="3"/>
      <c r="D426" s="3"/>
      <c r="E426" s="3"/>
      <c r="F426" s="3"/>
      <c r="G426" s="5"/>
      <c r="H426" s="3"/>
      <c r="I426" s="3"/>
      <c r="J426" s="3"/>
    </row>
    <row r="427" spans="2:10" x14ac:dyDescent="0.45">
      <c r="B427" s="3"/>
      <c r="C427" s="3"/>
      <c r="D427" s="3"/>
      <c r="E427" s="3"/>
      <c r="F427" s="3"/>
      <c r="G427" s="5"/>
      <c r="H427" s="3"/>
      <c r="I427" s="3"/>
      <c r="J427" s="3"/>
    </row>
    <row r="428" spans="2:10" x14ac:dyDescent="0.45">
      <c r="B428" s="3"/>
      <c r="C428" s="3"/>
      <c r="D428" s="3"/>
      <c r="E428" s="3"/>
      <c r="F428" s="3"/>
      <c r="G428" s="5"/>
      <c r="H428" s="3"/>
      <c r="I428" s="3"/>
      <c r="J428" s="3"/>
    </row>
    <row r="429" spans="2:10" x14ac:dyDescent="0.45">
      <c r="B429" s="3"/>
      <c r="C429" s="3"/>
      <c r="D429" s="3"/>
      <c r="E429" s="3"/>
      <c r="F429" s="3"/>
      <c r="G429" s="5"/>
      <c r="H429" s="3"/>
      <c r="I429" s="3"/>
      <c r="J429" s="3"/>
    </row>
    <row r="430" spans="2:10" x14ac:dyDescent="0.45">
      <c r="B430" s="3"/>
      <c r="C430" s="3"/>
      <c r="D430" s="3"/>
      <c r="E430" s="3"/>
      <c r="F430" s="3"/>
      <c r="G430" s="5"/>
      <c r="H430" s="3"/>
      <c r="I430" s="3"/>
      <c r="J430" s="3"/>
    </row>
    <row r="431" spans="2:10" x14ac:dyDescent="0.45">
      <c r="B431" s="3"/>
      <c r="C431" s="3"/>
      <c r="D431" s="3"/>
      <c r="E431" s="3"/>
      <c r="F431" s="3"/>
      <c r="G431" s="5"/>
      <c r="H431" s="3"/>
      <c r="I431" s="3"/>
      <c r="J431" s="3"/>
    </row>
    <row r="432" spans="2:10" x14ac:dyDescent="0.45">
      <c r="B432" s="3"/>
      <c r="C432" s="3"/>
      <c r="D432" s="3"/>
      <c r="E432" s="3"/>
      <c r="F432" s="3"/>
      <c r="G432" s="5"/>
      <c r="H432" s="3"/>
      <c r="I432" s="3"/>
      <c r="J432" s="3"/>
    </row>
    <row r="433" spans="2:10" x14ac:dyDescent="0.45">
      <c r="B433" s="3"/>
      <c r="C433" s="3"/>
      <c r="D433" s="3"/>
      <c r="E433" s="3"/>
      <c r="F433" s="3"/>
      <c r="G433" s="5"/>
      <c r="H433" s="3"/>
      <c r="I433" s="3"/>
      <c r="J433" s="3"/>
    </row>
    <row r="434" spans="2:10" x14ac:dyDescent="0.45">
      <c r="B434" s="3"/>
      <c r="C434" s="3"/>
      <c r="D434" s="3"/>
      <c r="E434" s="3"/>
      <c r="F434" s="3"/>
      <c r="G434" s="5"/>
      <c r="H434" s="3"/>
      <c r="I434" s="3"/>
      <c r="J434" s="3"/>
    </row>
    <row r="435" spans="2:10" x14ac:dyDescent="0.45">
      <c r="B435" s="3"/>
      <c r="C435" s="3"/>
      <c r="D435" s="3"/>
      <c r="E435" s="3"/>
      <c r="F435" s="3"/>
      <c r="G435" s="5"/>
      <c r="H435" s="3"/>
      <c r="I435" s="3"/>
      <c r="J435" s="3"/>
    </row>
    <row r="436" spans="2:10" x14ac:dyDescent="0.45">
      <c r="B436" s="3"/>
      <c r="C436" s="3"/>
      <c r="D436" s="3"/>
      <c r="E436" s="3"/>
      <c r="F436" s="3"/>
      <c r="G436" s="5"/>
      <c r="H436" s="3"/>
      <c r="I436" s="3"/>
      <c r="J436" s="3"/>
    </row>
    <row r="437" spans="2:10" x14ac:dyDescent="0.45">
      <c r="B437" s="3"/>
      <c r="C437" s="3"/>
      <c r="D437" s="3"/>
      <c r="E437" s="3"/>
      <c r="F437" s="3"/>
      <c r="G437" s="5"/>
      <c r="H437" s="3"/>
      <c r="I437" s="3"/>
      <c r="J437" s="3"/>
    </row>
    <row r="438" spans="2:10" x14ac:dyDescent="0.45">
      <c r="B438" s="3"/>
      <c r="C438" s="3"/>
      <c r="D438" s="3"/>
      <c r="E438" s="3"/>
      <c r="F438" s="3"/>
      <c r="G438" s="5"/>
      <c r="H438" s="3"/>
      <c r="I438" s="3"/>
      <c r="J438" s="3"/>
    </row>
    <row r="439" spans="2:10" x14ac:dyDescent="0.45">
      <c r="B439" s="3"/>
      <c r="C439" s="3"/>
      <c r="D439" s="3"/>
      <c r="E439" s="3"/>
      <c r="F439" s="3"/>
      <c r="G439" s="5"/>
      <c r="H439" s="3"/>
      <c r="I439" s="3"/>
      <c r="J439" s="3"/>
    </row>
    <row r="440" spans="2:10" x14ac:dyDescent="0.45">
      <c r="B440" s="3"/>
      <c r="C440" s="3"/>
      <c r="D440" s="3"/>
      <c r="E440" s="3"/>
      <c r="F440" s="3"/>
      <c r="G440" s="5"/>
      <c r="H440" s="3"/>
      <c r="I440" s="3"/>
      <c r="J440" s="3"/>
    </row>
    <row r="441" spans="2:10" x14ac:dyDescent="0.45">
      <c r="B441" s="3"/>
      <c r="C441" s="3"/>
      <c r="D441" s="3"/>
      <c r="E441" s="3"/>
      <c r="F441" s="3"/>
      <c r="G441" s="5"/>
      <c r="H441" s="3"/>
      <c r="I441" s="3"/>
      <c r="J441" s="3"/>
    </row>
    <row r="442" spans="2:10" x14ac:dyDescent="0.45">
      <c r="B442" s="3"/>
      <c r="C442" s="3"/>
      <c r="D442" s="3"/>
      <c r="E442" s="3"/>
      <c r="F442" s="3"/>
      <c r="G442" s="5"/>
      <c r="H442" s="3"/>
      <c r="I442" s="3"/>
      <c r="J442" s="3"/>
    </row>
    <row r="443" spans="2:10" x14ac:dyDescent="0.45">
      <c r="B443" s="3"/>
      <c r="C443" s="3"/>
      <c r="D443" s="3"/>
      <c r="E443" s="3"/>
      <c r="F443" s="3"/>
      <c r="G443" s="5"/>
      <c r="H443" s="3"/>
      <c r="I443" s="3"/>
      <c r="J443" s="3"/>
    </row>
    <row r="444" spans="2:10" x14ac:dyDescent="0.45">
      <c r="B444" s="3"/>
      <c r="C444" s="3"/>
      <c r="D444" s="3"/>
      <c r="E444" s="3"/>
      <c r="F444" s="3"/>
      <c r="G444" s="5"/>
      <c r="H444" s="3"/>
      <c r="I444" s="3"/>
      <c r="J444" s="3"/>
    </row>
    <row r="445" spans="2:10" x14ac:dyDescent="0.45">
      <c r="B445" s="3"/>
      <c r="C445" s="3"/>
      <c r="D445" s="3"/>
      <c r="E445" s="3"/>
      <c r="F445" s="3"/>
      <c r="G445" s="5"/>
      <c r="H445" s="3"/>
      <c r="I445" s="3"/>
      <c r="J445" s="3"/>
    </row>
    <row r="446" spans="2:10" x14ac:dyDescent="0.45">
      <c r="B446" s="3"/>
      <c r="C446" s="3"/>
      <c r="D446" s="3"/>
      <c r="E446" s="3"/>
      <c r="F446" s="3"/>
      <c r="G446" s="5"/>
      <c r="H446" s="3"/>
      <c r="I446" s="3"/>
      <c r="J446" s="3"/>
    </row>
    <row r="447" spans="2:10" x14ac:dyDescent="0.45">
      <c r="B447" s="3"/>
      <c r="C447" s="3"/>
      <c r="D447" s="3"/>
      <c r="E447" s="3"/>
      <c r="F447" s="3"/>
      <c r="G447" s="5"/>
      <c r="H447" s="3"/>
      <c r="I447" s="3"/>
      <c r="J447" s="3"/>
    </row>
    <row r="448" spans="2:10" x14ac:dyDescent="0.45">
      <c r="B448" s="3"/>
      <c r="C448" s="3"/>
      <c r="D448" s="3"/>
      <c r="E448" s="3"/>
      <c r="F448" s="3"/>
      <c r="G448" s="5"/>
      <c r="H448" s="3"/>
      <c r="I448" s="3"/>
      <c r="J448" s="3"/>
    </row>
    <row r="449" spans="2:10" x14ac:dyDescent="0.45">
      <c r="B449" s="3"/>
      <c r="C449" s="3"/>
      <c r="D449" s="3"/>
      <c r="E449" s="3"/>
      <c r="F449" s="3"/>
      <c r="G449" s="5"/>
      <c r="H449" s="3"/>
      <c r="I449" s="3"/>
      <c r="J449" s="3"/>
    </row>
    <row r="450" spans="2:10" x14ac:dyDescent="0.45">
      <c r="B450" s="3"/>
      <c r="C450" s="3"/>
      <c r="D450" s="3"/>
      <c r="E450" s="3"/>
      <c r="F450" s="3"/>
      <c r="G450" s="5"/>
      <c r="H450" s="3"/>
      <c r="I450" s="3"/>
      <c r="J450" s="3"/>
    </row>
    <row r="451" spans="2:10" x14ac:dyDescent="0.45">
      <c r="B451" s="3"/>
      <c r="C451" s="3"/>
      <c r="D451" s="3"/>
      <c r="E451" s="3"/>
      <c r="F451" s="3"/>
      <c r="G451" s="5"/>
      <c r="H451" s="3"/>
      <c r="I451" s="3"/>
      <c r="J451" s="3"/>
    </row>
    <row r="452" spans="2:10" x14ac:dyDescent="0.45">
      <c r="B452" s="3"/>
      <c r="C452" s="3"/>
      <c r="D452" s="3"/>
      <c r="E452" s="3"/>
      <c r="F452" s="3"/>
      <c r="G452" s="5"/>
      <c r="H452" s="3"/>
      <c r="I452" s="3"/>
      <c r="J452" s="3"/>
    </row>
    <row r="453" spans="2:10" x14ac:dyDescent="0.45">
      <c r="B453" s="3"/>
      <c r="C453" s="3"/>
      <c r="D453" s="3"/>
      <c r="E453" s="3"/>
      <c r="F453" s="3"/>
      <c r="G453" s="5"/>
      <c r="H453" s="3"/>
      <c r="I453" s="3"/>
      <c r="J453" s="3"/>
    </row>
    <row r="454" spans="2:10" x14ac:dyDescent="0.45">
      <c r="B454" s="3"/>
      <c r="C454" s="3"/>
      <c r="D454" s="3"/>
      <c r="E454" s="3"/>
      <c r="F454" s="3"/>
      <c r="G454" s="5"/>
      <c r="H454" s="3"/>
      <c r="I454" s="3"/>
      <c r="J454" s="3"/>
    </row>
    <row r="455" spans="2:10" x14ac:dyDescent="0.45">
      <c r="B455" s="3"/>
      <c r="C455" s="3"/>
      <c r="D455" s="3"/>
      <c r="E455" s="3"/>
      <c r="F455" s="3"/>
      <c r="G455" s="5"/>
      <c r="H455" s="3"/>
      <c r="I455" s="3"/>
      <c r="J455" s="3"/>
    </row>
    <row r="456" spans="2:10" x14ac:dyDescent="0.45">
      <c r="B456" s="3"/>
      <c r="C456" s="3"/>
      <c r="D456" s="3"/>
      <c r="E456" s="3"/>
      <c r="F456" s="3"/>
      <c r="G456" s="5"/>
      <c r="H456" s="3"/>
      <c r="I456" s="3"/>
      <c r="J456" s="3"/>
    </row>
    <row r="457" spans="2:10" x14ac:dyDescent="0.45">
      <c r="B457" s="3"/>
      <c r="C457" s="3"/>
      <c r="D457" s="3"/>
      <c r="E457" s="3"/>
      <c r="F457" s="3"/>
      <c r="G457" s="5"/>
      <c r="H457" s="3"/>
      <c r="I457" s="3"/>
      <c r="J457" s="3"/>
    </row>
    <row r="458" spans="2:10" x14ac:dyDescent="0.45">
      <c r="B458" s="3"/>
      <c r="C458" s="3"/>
      <c r="D458" s="3"/>
      <c r="E458" s="3"/>
      <c r="F458" s="3"/>
      <c r="G458" s="5"/>
      <c r="H458" s="3"/>
      <c r="I458" s="3"/>
      <c r="J458" s="3"/>
    </row>
    <row r="459" spans="2:10" x14ac:dyDescent="0.45">
      <c r="B459" s="3"/>
      <c r="C459" s="3"/>
      <c r="D459" s="3"/>
      <c r="E459" s="3"/>
      <c r="F459" s="3"/>
      <c r="G459" s="5"/>
      <c r="H459" s="3"/>
      <c r="I459" s="3"/>
      <c r="J459" s="3"/>
    </row>
    <row r="460" spans="2:10" x14ac:dyDescent="0.45">
      <c r="B460" s="3"/>
      <c r="C460" s="3"/>
      <c r="D460" s="3"/>
      <c r="E460" s="3"/>
      <c r="F460" s="3"/>
      <c r="G460" s="5"/>
      <c r="H460" s="3"/>
      <c r="I460" s="3"/>
      <c r="J460" s="3"/>
    </row>
    <row r="461" spans="2:10" x14ac:dyDescent="0.45">
      <c r="B461" s="3"/>
      <c r="C461" s="3"/>
      <c r="D461" s="3"/>
      <c r="E461" s="3"/>
      <c r="F461" s="3"/>
      <c r="G461" s="5"/>
      <c r="H461" s="3"/>
      <c r="I461" s="3"/>
      <c r="J461" s="3"/>
    </row>
    <row r="462" spans="2:10" x14ac:dyDescent="0.45">
      <c r="B462" s="3"/>
      <c r="C462" s="3"/>
      <c r="D462" s="3"/>
      <c r="E462" s="3"/>
      <c r="F462" s="3"/>
      <c r="G462" s="5"/>
      <c r="H462" s="3"/>
      <c r="I462" s="3"/>
      <c r="J462" s="3"/>
    </row>
    <row r="463" spans="2:10" x14ac:dyDescent="0.45">
      <c r="B463" s="3"/>
      <c r="C463" s="3"/>
      <c r="D463" s="3"/>
      <c r="E463" s="3"/>
      <c r="F463" s="3"/>
      <c r="G463" s="5"/>
      <c r="H463" s="3"/>
      <c r="I463" s="3"/>
      <c r="J463" s="3"/>
    </row>
    <row r="464" spans="2:10" x14ac:dyDescent="0.45">
      <c r="B464" s="3"/>
      <c r="C464" s="3"/>
      <c r="D464" s="3"/>
      <c r="E464" s="3"/>
      <c r="F464" s="3"/>
      <c r="G464" s="5"/>
      <c r="H464" s="3"/>
      <c r="I464" s="3"/>
      <c r="J464" s="3"/>
    </row>
    <row r="465" spans="2:10" x14ac:dyDescent="0.45">
      <c r="B465" s="3"/>
      <c r="C465" s="3"/>
      <c r="D465" s="3"/>
      <c r="E465" s="3"/>
      <c r="F465" s="3"/>
      <c r="G465" s="5"/>
      <c r="H465" s="3"/>
      <c r="I465" s="3"/>
      <c r="J465" s="3"/>
    </row>
    <row r="466" spans="2:10" x14ac:dyDescent="0.45">
      <c r="B466" s="3"/>
      <c r="C466" s="3"/>
      <c r="D466" s="3"/>
      <c r="E466" s="3"/>
      <c r="F466" s="3"/>
      <c r="G466" s="5"/>
      <c r="H466" s="3"/>
      <c r="I466" s="3"/>
      <c r="J466" s="3"/>
    </row>
    <row r="467" spans="2:10" x14ac:dyDescent="0.45">
      <c r="B467" s="3"/>
      <c r="C467" s="3"/>
      <c r="D467" s="3"/>
      <c r="E467" s="3"/>
      <c r="F467" s="3"/>
      <c r="G467" s="5"/>
      <c r="H467" s="3"/>
      <c r="I467" s="3"/>
      <c r="J467" s="3"/>
    </row>
    <row r="468" spans="2:10" x14ac:dyDescent="0.45">
      <c r="B468" s="3"/>
      <c r="C468" s="3"/>
      <c r="D468" s="3"/>
      <c r="E468" s="3"/>
      <c r="F468" s="3"/>
      <c r="G468" s="5"/>
      <c r="H468" s="3"/>
      <c r="I468" s="3"/>
      <c r="J468" s="3"/>
    </row>
    <row r="469" spans="2:10" x14ac:dyDescent="0.45">
      <c r="B469" s="3"/>
      <c r="C469" s="3"/>
      <c r="D469" s="3"/>
      <c r="E469" s="3"/>
      <c r="F469" s="3"/>
      <c r="G469" s="5"/>
      <c r="H469" s="3"/>
      <c r="I469" s="3"/>
      <c r="J469" s="3"/>
    </row>
    <row r="470" spans="2:10" x14ac:dyDescent="0.45">
      <c r="B470" s="3"/>
      <c r="C470" s="3"/>
      <c r="D470" s="3"/>
      <c r="E470" s="3"/>
      <c r="F470" s="3"/>
      <c r="G470" s="5"/>
      <c r="H470" s="3"/>
      <c r="I470" s="3"/>
      <c r="J470" s="3"/>
    </row>
    <row r="471" spans="2:10" x14ac:dyDescent="0.45">
      <c r="B471" s="3"/>
      <c r="C471" s="3"/>
      <c r="D471" s="3"/>
      <c r="E471" s="3"/>
      <c r="F471" s="3"/>
      <c r="G471" s="5"/>
      <c r="H471" s="3"/>
      <c r="I471" s="3"/>
      <c r="J471" s="3"/>
    </row>
    <row r="472" spans="2:10" x14ac:dyDescent="0.45">
      <c r="B472" s="3"/>
      <c r="C472" s="3"/>
      <c r="D472" s="3"/>
      <c r="E472" s="3"/>
      <c r="F472" s="3"/>
      <c r="G472" s="5"/>
      <c r="H472" s="3"/>
      <c r="I472" s="3"/>
      <c r="J472" s="3"/>
    </row>
    <row r="473" spans="2:10" x14ac:dyDescent="0.45">
      <c r="B473" s="3"/>
      <c r="C473" s="3"/>
      <c r="D473" s="3"/>
      <c r="E473" s="3"/>
      <c r="F473" s="3"/>
      <c r="G473" s="5"/>
      <c r="H473" s="3"/>
      <c r="I473" s="3"/>
      <c r="J473" s="3"/>
    </row>
    <row r="474" spans="2:10" x14ac:dyDescent="0.45">
      <c r="B474" s="3"/>
      <c r="C474" s="3"/>
      <c r="D474" s="3"/>
      <c r="E474" s="3"/>
      <c r="F474" s="3"/>
      <c r="G474" s="5"/>
      <c r="H474" s="3"/>
      <c r="I474" s="3"/>
      <c r="J474" s="3"/>
    </row>
    <row r="475" spans="2:10" x14ac:dyDescent="0.45">
      <c r="B475" s="3"/>
      <c r="C475" s="3"/>
      <c r="D475" s="3"/>
      <c r="E475" s="3"/>
      <c r="F475" s="3"/>
      <c r="G475" s="5"/>
      <c r="H475" s="3"/>
      <c r="I475" s="3"/>
      <c r="J475" s="3"/>
    </row>
    <row r="476" spans="2:10" x14ac:dyDescent="0.45">
      <c r="B476" s="3"/>
      <c r="C476" s="3"/>
      <c r="D476" s="3"/>
      <c r="E476" s="3"/>
      <c r="F476" s="3"/>
      <c r="G476" s="5"/>
      <c r="H476" s="3"/>
      <c r="I476" s="3"/>
      <c r="J476" s="3"/>
    </row>
    <row r="477" spans="2:10" x14ac:dyDescent="0.45">
      <c r="B477" s="3"/>
      <c r="C477" s="3"/>
      <c r="D477" s="3"/>
      <c r="E477" s="3"/>
      <c r="F477" s="3"/>
      <c r="G477" s="5"/>
      <c r="H477" s="3"/>
      <c r="I477" s="3"/>
      <c r="J477" s="3"/>
    </row>
    <row r="478" spans="2:10" x14ac:dyDescent="0.45">
      <c r="B478" s="3"/>
      <c r="C478" s="3"/>
      <c r="D478" s="3"/>
      <c r="E478" s="3"/>
      <c r="F478" s="3"/>
      <c r="G478" s="5"/>
      <c r="H478" s="3"/>
      <c r="I478" s="3"/>
      <c r="J478" s="3"/>
    </row>
    <row r="479" spans="2:10" x14ac:dyDescent="0.45">
      <c r="B479" s="3"/>
      <c r="C479" s="3"/>
      <c r="D479" s="3"/>
      <c r="E479" s="3"/>
      <c r="F479" s="3"/>
      <c r="G479" s="5"/>
      <c r="H479" s="3"/>
      <c r="I479" s="3"/>
      <c r="J479" s="3"/>
    </row>
    <row r="480" spans="2:10" x14ac:dyDescent="0.45">
      <c r="B480" s="3"/>
      <c r="C480" s="3"/>
      <c r="D480" s="3"/>
      <c r="E480" s="3"/>
      <c r="F480" s="3"/>
      <c r="G480" s="5"/>
      <c r="H480" s="3"/>
      <c r="I480" s="3"/>
      <c r="J480" s="3"/>
    </row>
    <row r="481" spans="2:10" x14ac:dyDescent="0.45">
      <c r="B481" s="3"/>
      <c r="C481" s="3"/>
      <c r="D481" s="3"/>
      <c r="E481" s="3"/>
      <c r="F481" s="3"/>
      <c r="G481" s="5"/>
      <c r="H481" s="3"/>
      <c r="I481" s="3"/>
      <c r="J481" s="3"/>
    </row>
    <row r="482" spans="2:10" x14ac:dyDescent="0.45">
      <c r="B482" s="3"/>
      <c r="C482" s="3"/>
      <c r="D482" s="3"/>
      <c r="E482" s="3"/>
      <c r="F482" s="3"/>
      <c r="G482" s="5"/>
      <c r="H482" s="3"/>
      <c r="I482" s="3"/>
      <c r="J482" s="3"/>
    </row>
    <row r="483" spans="2:10" x14ac:dyDescent="0.45">
      <c r="B483" s="3"/>
      <c r="C483" s="3"/>
      <c r="D483" s="3"/>
      <c r="E483" s="3"/>
      <c r="F483" s="3"/>
      <c r="G483" s="5"/>
      <c r="H483" s="3"/>
      <c r="I483" s="3"/>
      <c r="J483" s="3"/>
    </row>
    <row r="484" spans="2:10" x14ac:dyDescent="0.45">
      <c r="B484" s="3"/>
      <c r="C484" s="3"/>
      <c r="D484" s="3"/>
      <c r="E484" s="3"/>
      <c r="F484" s="3"/>
      <c r="G484" s="5"/>
      <c r="H484" s="3"/>
      <c r="I484" s="3"/>
      <c r="J484" s="3"/>
    </row>
    <row r="485" spans="2:10" x14ac:dyDescent="0.45">
      <c r="B485" s="3"/>
      <c r="C485" s="3"/>
      <c r="D485" s="3"/>
      <c r="E485" s="3"/>
      <c r="F485" s="3"/>
      <c r="G485" s="5"/>
      <c r="H485" s="3"/>
      <c r="I485" s="3"/>
      <c r="J485" s="3"/>
    </row>
    <row r="486" spans="2:10" x14ac:dyDescent="0.45">
      <c r="B486" s="3"/>
      <c r="C486" s="3"/>
      <c r="D486" s="3"/>
      <c r="E486" s="3"/>
      <c r="F486" s="3"/>
      <c r="G486" s="5"/>
      <c r="H486" s="3"/>
      <c r="I486" s="3"/>
      <c r="J486" s="3"/>
    </row>
    <row r="487" spans="2:10" x14ac:dyDescent="0.45">
      <c r="B487" s="3"/>
      <c r="C487" s="3"/>
      <c r="D487" s="3"/>
      <c r="E487" s="3"/>
      <c r="F487" s="3"/>
      <c r="G487" s="5"/>
      <c r="H487" s="3"/>
      <c r="I487" s="3"/>
      <c r="J487" s="3"/>
    </row>
    <row r="488" spans="2:10" x14ac:dyDescent="0.45">
      <c r="B488" s="3"/>
      <c r="C488" s="3"/>
      <c r="D488" s="3"/>
      <c r="E488" s="3"/>
      <c r="F488" s="3"/>
      <c r="G488" s="5"/>
      <c r="H488" s="3"/>
      <c r="I488" s="3"/>
      <c r="J488" s="3"/>
    </row>
    <row r="489" spans="2:10" x14ac:dyDescent="0.45">
      <c r="B489" s="3"/>
      <c r="C489" s="3"/>
      <c r="D489" s="3"/>
      <c r="E489" s="3"/>
      <c r="F489" s="3"/>
      <c r="G489" s="5"/>
      <c r="H489" s="3"/>
      <c r="I489" s="3"/>
      <c r="J489" s="3"/>
    </row>
    <row r="490" spans="2:10" x14ac:dyDescent="0.45">
      <c r="B490" s="3"/>
      <c r="C490" s="3"/>
      <c r="D490" s="3"/>
      <c r="E490" s="3"/>
      <c r="F490" s="3"/>
      <c r="G490" s="5"/>
      <c r="H490" s="3"/>
      <c r="I490" s="3"/>
      <c r="J490" s="3"/>
    </row>
    <row r="491" spans="2:10" x14ac:dyDescent="0.45">
      <c r="B491" s="3"/>
      <c r="C491" s="3"/>
      <c r="D491" s="3"/>
      <c r="E491" s="3"/>
      <c r="F491" s="3"/>
      <c r="G491" s="5"/>
      <c r="H491" s="3"/>
      <c r="I491" s="3"/>
      <c r="J491" s="3"/>
    </row>
    <row r="492" spans="2:10" x14ac:dyDescent="0.45">
      <c r="B492" s="3"/>
      <c r="C492" s="3"/>
      <c r="D492" s="3"/>
      <c r="E492" s="3"/>
      <c r="F492" s="3"/>
      <c r="G492" s="5"/>
      <c r="H492" s="3"/>
      <c r="I492" s="3"/>
      <c r="J492" s="3"/>
    </row>
    <row r="493" spans="2:10" x14ac:dyDescent="0.45">
      <c r="B493" s="3"/>
      <c r="C493" s="3"/>
      <c r="D493" s="3"/>
      <c r="E493" s="3"/>
      <c r="F493" s="3"/>
      <c r="G493" s="5"/>
      <c r="H493" s="3"/>
      <c r="I493" s="3"/>
      <c r="J493" s="3"/>
    </row>
    <row r="494" spans="2:10" x14ac:dyDescent="0.45">
      <c r="B494" s="3"/>
      <c r="C494" s="3"/>
      <c r="D494" s="3"/>
      <c r="E494" s="3"/>
      <c r="F494" s="3"/>
      <c r="G494" s="5"/>
      <c r="H494" s="3"/>
      <c r="I494" s="3"/>
      <c r="J494" s="3"/>
    </row>
    <row r="495" spans="2:10" x14ac:dyDescent="0.45">
      <c r="B495" s="3"/>
      <c r="C495" s="3"/>
      <c r="D495" s="3"/>
      <c r="E495" s="3"/>
      <c r="F495" s="3"/>
      <c r="G495" s="5"/>
      <c r="H495" s="3"/>
      <c r="I495" s="3"/>
      <c r="J495" s="3"/>
    </row>
    <row r="496" spans="2:10" x14ac:dyDescent="0.45">
      <c r="B496" s="3"/>
      <c r="C496" s="3"/>
      <c r="D496" s="3"/>
      <c r="E496" s="3"/>
      <c r="F496" s="3"/>
      <c r="G496" s="5"/>
      <c r="H496" s="3"/>
      <c r="I496" s="3"/>
      <c r="J496" s="3"/>
    </row>
    <row r="497" spans="2:10" x14ac:dyDescent="0.45">
      <c r="B497" s="3"/>
      <c r="C497" s="3"/>
      <c r="D497" s="3"/>
      <c r="E497" s="3"/>
      <c r="F497" s="3"/>
      <c r="G497" s="5"/>
      <c r="H497" s="3"/>
      <c r="I497" s="3"/>
      <c r="J497" s="3"/>
    </row>
    <row r="498" spans="2:10" x14ac:dyDescent="0.45">
      <c r="B498" s="3"/>
      <c r="C498" s="3"/>
      <c r="D498" s="3"/>
      <c r="E498" s="3"/>
      <c r="F498" s="3"/>
      <c r="G498" s="5"/>
      <c r="H498" s="3"/>
      <c r="I498" s="3"/>
      <c r="J498" s="3"/>
    </row>
    <row r="499" spans="2:10" x14ac:dyDescent="0.45">
      <c r="B499" s="3"/>
      <c r="C499" s="3"/>
      <c r="D499" s="3"/>
      <c r="E499" s="3"/>
      <c r="F499" s="3"/>
      <c r="G499" s="5"/>
      <c r="H499" s="3"/>
      <c r="I499" s="3"/>
      <c r="J499" s="3"/>
    </row>
    <row r="500" spans="2:10" x14ac:dyDescent="0.45">
      <c r="B500" s="3"/>
      <c r="C500" s="3"/>
      <c r="D500" s="3"/>
      <c r="E500" s="3"/>
      <c r="F500" s="3"/>
      <c r="G500" s="5"/>
      <c r="H500" s="3"/>
      <c r="I500" s="3"/>
      <c r="J500" s="3"/>
    </row>
    <row r="501" spans="2:10" x14ac:dyDescent="0.45">
      <c r="B501" s="3"/>
      <c r="C501" s="3"/>
      <c r="D501" s="3"/>
      <c r="E501" s="3"/>
      <c r="F501" s="3"/>
      <c r="G501" s="5"/>
      <c r="H501" s="3"/>
      <c r="I501" s="3"/>
      <c r="J501" s="3"/>
    </row>
    <row r="502" spans="2:10" x14ac:dyDescent="0.45">
      <c r="B502" s="3"/>
      <c r="C502" s="3"/>
      <c r="D502" s="3"/>
      <c r="E502" s="3"/>
      <c r="F502" s="3"/>
      <c r="G502" s="5"/>
      <c r="H502" s="3"/>
      <c r="I502" s="3"/>
      <c r="J502" s="3"/>
    </row>
    <row r="503" spans="2:10" x14ac:dyDescent="0.45">
      <c r="B503" s="3"/>
      <c r="C503" s="3"/>
      <c r="D503" s="3"/>
      <c r="E503" s="3"/>
      <c r="F503" s="3"/>
      <c r="G503" s="5"/>
      <c r="H503" s="3"/>
      <c r="I503" s="3"/>
      <c r="J503" s="3"/>
    </row>
    <row r="504" spans="2:10" x14ac:dyDescent="0.45">
      <c r="B504" s="3"/>
      <c r="C504" s="3"/>
      <c r="D504" s="3"/>
      <c r="E504" s="3"/>
      <c r="F504" s="3"/>
      <c r="G504" s="5"/>
      <c r="H504" s="3"/>
      <c r="I504" s="3"/>
      <c r="J504" s="3"/>
    </row>
    <row r="505" spans="2:10" x14ac:dyDescent="0.45">
      <c r="B505" s="3"/>
      <c r="C505" s="3"/>
      <c r="D505" s="3"/>
      <c r="E505" s="3"/>
      <c r="F505" s="3"/>
      <c r="G505" s="5"/>
      <c r="H505" s="3"/>
      <c r="I505" s="3"/>
      <c r="J505" s="3"/>
    </row>
    <row r="506" spans="2:10" x14ac:dyDescent="0.45">
      <c r="B506" s="3"/>
      <c r="C506" s="3"/>
      <c r="D506" s="3"/>
      <c r="E506" s="3"/>
      <c r="F506" s="3"/>
      <c r="G506" s="5"/>
      <c r="H506" s="3"/>
      <c r="I506" s="3"/>
      <c r="J506" s="3"/>
    </row>
    <row r="507" spans="2:10" x14ac:dyDescent="0.45">
      <c r="B507" s="3"/>
      <c r="C507" s="3"/>
      <c r="D507" s="3"/>
      <c r="E507" s="3"/>
      <c r="F507" s="3"/>
      <c r="G507" s="5"/>
      <c r="H507" s="3"/>
      <c r="I507" s="3"/>
      <c r="J507" s="3"/>
    </row>
    <row r="508" spans="2:10" x14ac:dyDescent="0.45">
      <c r="B508" s="3"/>
      <c r="C508" s="3"/>
      <c r="D508" s="3"/>
      <c r="E508" s="3"/>
      <c r="F508" s="3"/>
      <c r="G508" s="5"/>
      <c r="H508" s="3"/>
      <c r="I508" s="3"/>
      <c r="J508" s="3"/>
    </row>
    <row r="509" spans="2:10" x14ac:dyDescent="0.45">
      <c r="B509" s="3"/>
      <c r="C509" s="3"/>
      <c r="D509" s="3"/>
      <c r="E509" s="3"/>
      <c r="F509" s="3"/>
      <c r="G509" s="5"/>
      <c r="H509" s="3"/>
      <c r="I509" s="3"/>
      <c r="J509" s="3"/>
    </row>
    <row r="510" spans="2:10" x14ac:dyDescent="0.45">
      <c r="B510" s="3"/>
      <c r="C510" s="3"/>
      <c r="D510" s="3"/>
      <c r="E510" s="3"/>
      <c r="F510" s="3"/>
      <c r="G510" s="5"/>
      <c r="H510" s="3"/>
      <c r="I510" s="3"/>
      <c r="J510" s="3"/>
    </row>
    <row r="511" spans="2:10" x14ac:dyDescent="0.45">
      <c r="B511" s="3"/>
      <c r="C511" s="3"/>
      <c r="D511" s="3"/>
      <c r="E511" s="3"/>
      <c r="F511" s="3"/>
      <c r="G511" s="5"/>
      <c r="H511" s="3"/>
      <c r="I511" s="3"/>
      <c r="J511" s="3"/>
    </row>
    <row r="512" spans="2:10" x14ac:dyDescent="0.45">
      <c r="B512" s="3"/>
      <c r="C512" s="3"/>
      <c r="D512" s="3"/>
      <c r="E512" s="3"/>
      <c r="F512" s="3"/>
      <c r="G512" s="5"/>
      <c r="H512" s="3"/>
      <c r="I512" s="3"/>
      <c r="J512" s="3"/>
    </row>
    <row r="513" spans="2:10" x14ac:dyDescent="0.45">
      <c r="B513" s="3"/>
      <c r="C513" s="3"/>
      <c r="D513" s="3"/>
      <c r="E513" s="3"/>
      <c r="F513" s="3"/>
      <c r="G513" s="5"/>
      <c r="H513" s="3"/>
      <c r="I513" s="3"/>
      <c r="J513" s="3"/>
    </row>
    <row r="514" spans="2:10" x14ac:dyDescent="0.45">
      <c r="B514" s="3"/>
      <c r="C514" s="3"/>
      <c r="D514" s="3"/>
      <c r="E514" s="3"/>
      <c r="F514" s="3"/>
      <c r="G514" s="5"/>
      <c r="H514" s="3"/>
      <c r="I514" s="3"/>
      <c r="J514" s="3"/>
    </row>
    <row r="515" spans="2:10" x14ac:dyDescent="0.45">
      <c r="B515" s="3"/>
      <c r="C515" s="3"/>
      <c r="D515" s="3"/>
      <c r="E515" s="3"/>
      <c r="F515" s="3"/>
      <c r="G515" s="5"/>
      <c r="H515" s="3"/>
      <c r="I515" s="3"/>
      <c r="J515" s="3"/>
    </row>
    <row r="516" spans="2:10" x14ac:dyDescent="0.45">
      <c r="B516" s="3"/>
      <c r="C516" s="3"/>
      <c r="D516" s="3"/>
      <c r="E516" s="3"/>
      <c r="F516" s="3"/>
      <c r="G516" s="5"/>
      <c r="H516" s="3"/>
      <c r="I516" s="3"/>
      <c r="J516" s="3"/>
    </row>
    <row r="517" spans="2:10" x14ac:dyDescent="0.45">
      <c r="B517" s="3"/>
      <c r="C517" s="3"/>
      <c r="D517" s="3"/>
      <c r="E517" s="3"/>
      <c r="F517" s="3"/>
      <c r="G517" s="5"/>
      <c r="H517" s="3"/>
      <c r="I517" s="3"/>
      <c r="J517" s="3"/>
    </row>
    <row r="518" spans="2:10" x14ac:dyDescent="0.45">
      <c r="B518" s="3"/>
      <c r="C518" s="3"/>
      <c r="D518" s="3"/>
      <c r="E518" s="3"/>
      <c r="F518" s="3"/>
      <c r="G518" s="5"/>
      <c r="H518" s="3"/>
      <c r="I518" s="3"/>
      <c r="J518" s="3"/>
    </row>
    <row r="519" spans="2:10" x14ac:dyDescent="0.45">
      <c r="B519" s="3"/>
      <c r="C519" s="3"/>
      <c r="D519" s="3"/>
      <c r="E519" s="3"/>
      <c r="F519" s="3"/>
      <c r="G519" s="5"/>
      <c r="H519" s="3"/>
      <c r="I519" s="3"/>
      <c r="J519" s="3"/>
    </row>
    <row r="520" spans="2:10" x14ac:dyDescent="0.45">
      <c r="B520" s="3"/>
      <c r="C520" s="3"/>
      <c r="D520" s="3"/>
      <c r="E520" s="3"/>
      <c r="F520" s="3"/>
      <c r="G520" s="5"/>
      <c r="H520" s="3"/>
      <c r="I520" s="3"/>
      <c r="J520" s="3"/>
    </row>
    <row r="521" spans="2:10" x14ac:dyDescent="0.45">
      <c r="B521" s="3"/>
      <c r="C521" s="3"/>
      <c r="D521" s="3"/>
      <c r="E521" s="3"/>
      <c r="F521" s="3"/>
      <c r="G521" s="5"/>
      <c r="H521" s="3"/>
      <c r="I521" s="3"/>
      <c r="J521" s="3"/>
    </row>
    <row r="522" spans="2:10" x14ac:dyDescent="0.45">
      <c r="B522" s="3"/>
      <c r="C522" s="3"/>
      <c r="D522" s="3"/>
      <c r="E522" s="3"/>
      <c r="F522" s="3"/>
      <c r="G522" s="5"/>
      <c r="H522" s="3"/>
      <c r="I522" s="3"/>
      <c r="J522" s="3"/>
    </row>
    <row r="523" spans="2:10" x14ac:dyDescent="0.45">
      <c r="B523" s="3"/>
      <c r="C523" s="3"/>
      <c r="D523" s="3"/>
      <c r="E523" s="3"/>
      <c r="F523" s="3"/>
      <c r="G523" s="5"/>
      <c r="H523" s="3"/>
      <c r="I523" s="3"/>
      <c r="J523" s="3"/>
    </row>
    <row r="524" spans="2:10" x14ac:dyDescent="0.45">
      <c r="B524" s="3"/>
      <c r="C524" s="3"/>
      <c r="D524" s="3"/>
      <c r="E524" s="3"/>
      <c r="F524" s="3"/>
      <c r="G524" s="5"/>
      <c r="H524" s="3"/>
      <c r="I524" s="3"/>
      <c r="J524" s="3"/>
    </row>
    <row r="525" spans="2:10" x14ac:dyDescent="0.45">
      <c r="B525" s="3"/>
      <c r="C525" s="3"/>
      <c r="D525" s="3"/>
      <c r="E525" s="3"/>
      <c r="F525" s="3"/>
      <c r="G525" s="5"/>
      <c r="H525" s="3"/>
      <c r="I525" s="3"/>
      <c r="J525" s="3"/>
    </row>
    <row r="526" spans="2:10" x14ac:dyDescent="0.45">
      <c r="B526" s="3"/>
      <c r="C526" s="3"/>
      <c r="D526" s="3"/>
      <c r="E526" s="3"/>
      <c r="F526" s="3"/>
      <c r="G526" s="5"/>
      <c r="H526" s="3"/>
      <c r="I526" s="3"/>
      <c r="J526" s="3"/>
    </row>
    <row r="527" spans="2:10" x14ac:dyDescent="0.45">
      <c r="B527" s="3"/>
      <c r="C527" s="3"/>
      <c r="D527" s="3"/>
      <c r="E527" s="3"/>
      <c r="F527" s="3"/>
      <c r="G527" s="5"/>
      <c r="H527" s="3"/>
      <c r="I527" s="3"/>
      <c r="J527" s="3"/>
    </row>
    <row r="528" spans="2:10" x14ac:dyDescent="0.45">
      <c r="B528" s="3"/>
      <c r="C528" s="3"/>
      <c r="D528" s="3"/>
      <c r="E528" s="3"/>
      <c r="F528" s="3"/>
      <c r="G528" s="5"/>
      <c r="H528" s="3"/>
      <c r="I528" s="3"/>
      <c r="J528" s="3"/>
    </row>
    <row r="529" spans="2:10" x14ac:dyDescent="0.45">
      <c r="B529" s="3"/>
      <c r="C529" s="3"/>
      <c r="D529" s="3"/>
      <c r="E529" s="3"/>
      <c r="F529" s="3"/>
      <c r="G529" s="5"/>
      <c r="H529" s="3"/>
      <c r="I529" s="3"/>
      <c r="J529" s="3"/>
    </row>
    <row r="530" spans="2:10" x14ac:dyDescent="0.45">
      <c r="B530" s="3"/>
      <c r="C530" s="3"/>
      <c r="D530" s="3"/>
      <c r="E530" s="3"/>
      <c r="F530" s="3"/>
      <c r="G530" s="5"/>
      <c r="H530" s="3"/>
      <c r="I530" s="3"/>
      <c r="J530" s="3"/>
    </row>
    <row r="531" spans="2:10" x14ac:dyDescent="0.45">
      <c r="B531" s="3"/>
      <c r="C531" s="3"/>
      <c r="D531" s="3"/>
      <c r="E531" s="3"/>
      <c r="F531" s="3"/>
      <c r="G531" s="5"/>
      <c r="H531" s="3"/>
      <c r="I531" s="3"/>
      <c r="J531" s="3"/>
    </row>
    <row r="532" spans="2:10" x14ac:dyDescent="0.45">
      <c r="B532" s="3"/>
      <c r="C532" s="3"/>
      <c r="D532" s="3"/>
      <c r="E532" s="3"/>
      <c r="F532" s="3"/>
      <c r="G532" s="5"/>
      <c r="H532" s="3"/>
      <c r="I532" s="3"/>
      <c r="J532" s="3"/>
    </row>
    <row r="533" spans="2:10" x14ac:dyDescent="0.45">
      <c r="B533" s="3"/>
      <c r="C533" s="3"/>
      <c r="D533" s="3"/>
      <c r="E533" s="3"/>
      <c r="F533" s="3"/>
      <c r="G533" s="5"/>
      <c r="H533" s="3"/>
      <c r="I533" s="3"/>
      <c r="J533" s="3"/>
    </row>
    <row r="534" spans="2:10" x14ac:dyDescent="0.45">
      <c r="B534" s="3"/>
      <c r="C534" s="3"/>
      <c r="D534" s="3"/>
      <c r="E534" s="3"/>
      <c r="F534" s="3"/>
      <c r="G534" s="5"/>
      <c r="H534" s="3"/>
      <c r="I534" s="3"/>
      <c r="J534" s="3"/>
    </row>
    <row r="535" spans="2:10" x14ac:dyDescent="0.45">
      <c r="B535" s="3"/>
      <c r="C535" s="3"/>
      <c r="D535" s="3"/>
      <c r="E535" s="3"/>
      <c r="F535" s="3"/>
      <c r="G535" s="5"/>
      <c r="H535" s="3"/>
      <c r="I535" s="3"/>
      <c r="J535" s="3"/>
    </row>
    <row r="536" spans="2:10" x14ac:dyDescent="0.45">
      <c r="B536" s="3"/>
      <c r="C536" s="3"/>
      <c r="D536" s="3"/>
      <c r="E536" s="3"/>
      <c r="F536" s="3"/>
      <c r="G536" s="5"/>
      <c r="H536" s="3"/>
      <c r="I536" s="3"/>
      <c r="J536" s="3"/>
    </row>
    <row r="537" spans="2:10" x14ac:dyDescent="0.45">
      <c r="B537" s="3"/>
      <c r="C537" s="3"/>
      <c r="D537" s="3"/>
      <c r="E537" s="3"/>
      <c r="F537" s="3"/>
      <c r="G537" s="5"/>
      <c r="H537" s="3"/>
      <c r="I537" s="3"/>
      <c r="J537" s="3"/>
    </row>
    <row r="538" spans="2:10" x14ac:dyDescent="0.45">
      <c r="B538" s="3"/>
      <c r="C538" s="3"/>
      <c r="D538" s="3"/>
      <c r="E538" s="3"/>
      <c r="F538" s="3"/>
      <c r="G538" s="5"/>
      <c r="H538" s="3"/>
      <c r="I538" s="3"/>
      <c r="J538" s="3"/>
    </row>
    <row r="539" spans="2:10" x14ac:dyDescent="0.45">
      <c r="B539" s="3"/>
      <c r="C539" s="3"/>
      <c r="D539" s="3"/>
      <c r="E539" s="3"/>
      <c r="F539" s="3"/>
      <c r="G539" s="5"/>
      <c r="H539" s="3"/>
      <c r="I539" s="3"/>
      <c r="J539" s="3"/>
    </row>
    <row r="540" spans="2:10" x14ac:dyDescent="0.45">
      <c r="B540" s="3"/>
      <c r="C540" s="3"/>
      <c r="D540" s="3"/>
      <c r="E540" s="3"/>
      <c r="F540" s="3"/>
      <c r="G540" s="5"/>
      <c r="H540" s="3"/>
      <c r="I540" s="3"/>
      <c r="J540" s="3"/>
    </row>
    <row r="541" spans="2:10" x14ac:dyDescent="0.45">
      <c r="B541" s="3"/>
      <c r="C541" s="3"/>
      <c r="D541" s="3"/>
      <c r="E541" s="3"/>
      <c r="F541" s="3"/>
      <c r="G541" s="5"/>
      <c r="H541" s="3"/>
      <c r="I541" s="3"/>
      <c r="J541" s="3"/>
    </row>
    <row r="542" spans="2:10" x14ac:dyDescent="0.45">
      <c r="B542" s="3"/>
      <c r="C542" s="3"/>
      <c r="D542" s="3"/>
      <c r="E542" s="3"/>
      <c r="F542" s="3"/>
      <c r="G542" s="5"/>
      <c r="H542" s="3"/>
      <c r="I542" s="3"/>
      <c r="J542" s="3"/>
    </row>
    <row r="543" spans="2:10" x14ac:dyDescent="0.45">
      <c r="B543" s="3"/>
      <c r="C543" s="3"/>
      <c r="D543" s="3"/>
      <c r="E543" s="3"/>
      <c r="F543" s="3"/>
      <c r="G543" s="5"/>
      <c r="H543" s="3"/>
      <c r="I543" s="3"/>
      <c r="J543" s="3"/>
    </row>
    <row r="544" spans="2:10" x14ac:dyDescent="0.45">
      <c r="B544" s="3"/>
      <c r="C544" s="3"/>
      <c r="D544" s="3"/>
      <c r="E544" s="3"/>
      <c r="F544" s="3"/>
      <c r="G544" s="5"/>
      <c r="H544" s="3"/>
      <c r="I544" s="3"/>
      <c r="J544" s="3"/>
    </row>
    <row r="545" spans="2:10" x14ac:dyDescent="0.45">
      <c r="B545" s="3"/>
      <c r="C545" s="3"/>
      <c r="D545" s="3"/>
      <c r="E545" s="3"/>
      <c r="F545" s="3"/>
      <c r="G545" s="5"/>
      <c r="H545" s="3"/>
      <c r="I545" s="3"/>
      <c r="J545" s="3"/>
    </row>
    <row r="546" spans="2:10" x14ac:dyDescent="0.45">
      <c r="B546" s="3"/>
      <c r="C546" s="3"/>
      <c r="D546" s="3"/>
      <c r="E546" s="3"/>
      <c r="F546" s="3"/>
      <c r="G546" s="5"/>
      <c r="H546" s="3"/>
      <c r="I546" s="3"/>
      <c r="J546" s="3"/>
    </row>
    <row r="547" spans="2:10" x14ac:dyDescent="0.45">
      <c r="B547" s="3"/>
      <c r="C547" s="3"/>
      <c r="D547" s="3"/>
      <c r="E547" s="3"/>
      <c r="F547" s="3"/>
      <c r="G547" s="5"/>
      <c r="H547" s="3"/>
      <c r="I547" s="3"/>
      <c r="J547" s="3"/>
    </row>
    <row r="548" spans="2:10" x14ac:dyDescent="0.45">
      <c r="B548" s="3"/>
      <c r="C548" s="3"/>
      <c r="D548" s="3"/>
      <c r="E548" s="3"/>
      <c r="F548" s="3"/>
      <c r="G548" s="5"/>
      <c r="H548" s="3"/>
      <c r="I548" s="3"/>
      <c r="J548" s="3"/>
    </row>
    <row r="549" spans="2:10" x14ac:dyDescent="0.45">
      <c r="B549" s="3"/>
      <c r="C549" s="3"/>
      <c r="D549" s="3"/>
      <c r="E549" s="3"/>
      <c r="F549" s="3"/>
      <c r="G549" s="5"/>
      <c r="H549" s="3"/>
      <c r="I549" s="3"/>
      <c r="J549" s="3"/>
    </row>
    <row r="550" spans="2:10" x14ac:dyDescent="0.45">
      <c r="B550" s="3"/>
      <c r="C550" s="3"/>
      <c r="D550" s="3"/>
      <c r="E550" s="3"/>
      <c r="F550" s="3"/>
      <c r="G550" s="5"/>
      <c r="H550" s="3"/>
      <c r="I550" s="3"/>
      <c r="J550" s="3"/>
    </row>
    <row r="551" spans="2:10" x14ac:dyDescent="0.45">
      <c r="B551" s="3"/>
      <c r="C551" s="3"/>
      <c r="D551" s="3"/>
      <c r="E551" s="3"/>
      <c r="F551" s="3"/>
      <c r="G551" s="5"/>
      <c r="H551" s="3"/>
      <c r="I551" s="3"/>
      <c r="J551" s="3"/>
    </row>
    <row r="552" spans="2:10" x14ac:dyDescent="0.45">
      <c r="B552" s="3"/>
      <c r="C552" s="3"/>
      <c r="D552" s="3"/>
      <c r="E552" s="3"/>
      <c r="F552" s="3"/>
      <c r="G552" s="5"/>
      <c r="H552" s="3"/>
      <c r="I552" s="3"/>
      <c r="J552" s="3"/>
    </row>
    <row r="553" spans="2:10" x14ac:dyDescent="0.45">
      <c r="B553" s="3"/>
      <c r="C553" s="3"/>
      <c r="D553" s="3"/>
      <c r="E553" s="3"/>
      <c r="F553" s="3"/>
      <c r="G553" s="5"/>
      <c r="H553" s="3"/>
      <c r="I553" s="3"/>
      <c r="J553" s="3"/>
    </row>
    <row r="554" spans="2:10" x14ac:dyDescent="0.45">
      <c r="B554" s="3"/>
      <c r="C554" s="3"/>
      <c r="D554" s="3"/>
      <c r="E554" s="3"/>
      <c r="F554" s="3"/>
      <c r="G554" s="5"/>
      <c r="H554" s="3"/>
      <c r="I554" s="3"/>
      <c r="J554" s="3"/>
    </row>
    <row r="555" spans="2:10" x14ac:dyDescent="0.45">
      <c r="B555" s="3"/>
      <c r="C555" s="3"/>
      <c r="D555" s="3"/>
      <c r="E555" s="3"/>
      <c r="F555" s="3"/>
      <c r="G555" s="5"/>
      <c r="H555" s="3"/>
      <c r="I555" s="3"/>
      <c r="J555" s="3"/>
    </row>
    <row r="556" spans="2:10" x14ac:dyDescent="0.45">
      <c r="B556" s="3"/>
      <c r="C556" s="3"/>
      <c r="D556" s="3"/>
      <c r="E556" s="3"/>
      <c r="F556" s="3"/>
      <c r="G556" s="5"/>
      <c r="H556" s="3"/>
      <c r="I556" s="3"/>
      <c r="J556" s="3"/>
    </row>
    <row r="557" spans="2:10" x14ac:dyDescent="0.45">
      <c r="B557" s="3"/>
      <c r="C557" s="3"/>
      <c r="D557" s="3"/>
      <c r="E557" s="3"/>
      <c r="F557" s="3"/>
      <c r="G557" s="5"/>
      <c r="H557" s="3"/>
      <c r="I557" s="3"/>
      <c r="J557" s="3"/>
    </row>
    <row r="558" spans="2:10" x14ac:dyDescent="0.45">
      <c r="B558" s="3"/>
      <c r="C558" s="3"/>
      <c r="D558" s="3"/>
      <c r="E558" s="3"/>
      <c r="F558" s="3"/>
      <c r="G558" s="5"/>
      <c r="H558" s="3"/>
      <c r="I558" s="3"/>
      <c r="J558" s="3"/>
    </row>
    <row r="559" spans="2:10" x14ac:dyDescent="0.45">
      <c r="B559" s="3"/>
      <c r="C559" s="3"/>
      <c r="D559" s="3"/>
      <c r="E559" s="3"/>
      <c r="F559" s="3"/>
      <c r="G559" s="5"/>
      <c r="H559" s="3"/>
      <c r="I559" s="3"/>
      <c r="J559" s="3"/>
    </row>
    <row r="560" spans="2:10" x14ac:dyDescent="0.45">
      <c r="B560" s="3"/>
      <c r="C560" s="3"/>
      <c r="D560" s="3"/>
      <c r="E560" s="3"/>
      <c r="F560" s="3"/>
      <c r="G560" s="5"/>
      <c r="H560" s="3"/>
      <c r="I560" s="3"/>
      <c r="J560" s="3"/>
    </row>
    <row r="561" spans="2:10" x14ac:dyDescent="0.45">
      <c r="B561" s="3"/>
      <c r="C561" s="3"/>
      <c r="D561" s="3"/>
      <c r="E561" s="3"/>
      <c r="F561" s="3"/>
      <c r="G561" s="5"/>
      <c r="H561" s="3"/>
      <c r="I561" s="3"/>
      <c r="J561" s="3"/>
    </row>
    <row r="562" spans="2:10" x14ac:dyDescent="0.45">
      <c r="B562" s="3"/>
      <c r="C562" s="3"/>
      <c r="D562" s="3"/>
      <c r="E562" s="3"/>
      <c r="F562" s="3"/>
      <c r="G562" s="5"/>
      <c r="H562" s="3"/>
      <c r="I562" s="3"/>
      <c r="J562" s="3"/>
    </row>
    <row r="563" spans="2:10" x14ac:dyDescent="0.45">
      <c r="B563" s="3"/>
      <c r="C563" s="3"/>
      <c r="D563" s="3"/>
      <c r="E563" s="3"/>
      <c r="F563" s="3"/>
      <c r="G563" s="5"/>
      <c r="H563" s="3"/>
      <c r="I563" s="3"/>
      <c r="J563" s="3"/>
    </row>
    <row r="564" spans="2:10" x14ac:dyDescent="0.45">
      <c r="B564" s="3"/>
      <c r="C564" s="3"/>
      <c r="D564" s="3"/>
      <c r="E564" s="3"/>
      <c r="F564" s="3"/>
      <c r="G564" s="5"/>
      <c r="H564" s="3"/>
      <c r="I564" s="3"/>
      <c r="J564" s="3"/>
    </row>
    <row r="565" spans="2:10" x14ac:dyDescent="0.45">
      <c r="B565" s="3"/>
      <c r="C565" s="3"/>
      <c r="D565" s="3"/>
      <c r="E565" s="3"/>
      <c r="F565" s="3"/>
      <c r="G565" s="5"/>
      <c r="H565" s="3"/>
      <c r="I565" s="3"/>
      <c r="J565" s="3"/>
    </row>
    <row r="566" spans="2:10" x14ac:dyDescent="0.45">
      <c r="B566" s="3"/>
      <c r="C566" s="3"/>
      <c r="D566" s="3"/>
      <c r="E566" s="3"/>
      <c r="F566" s="3"/>
      <c r="G566" s="5"/>
      <c r="H566" s="3"/>
      <c r="I566" s="3"/>
      <c r="J566" s="3"/>
    </row>
    <row r="567" spans="2:10" x14ac:dyDescent="0.45">
      <c r="B567" s="3"/>
      <c r="C567" s="3"/>
      <c r="D567" s="3"/>
      <c r="E567" s="3"/>
      <c r="F567" s="3"/>
      <c r="G567" s="5"/>
      <c r="H567" s="3"/>
      <c r="I567" s="3"/>
      <c r="J567" s="3"/>
    </row>
    <row r="568" spans="2:10" x14ac:dyDescent="0.45">
      <c r="B568" s="3"/>
      <c r="C568" s="3"/>
      <c r="D568" s="3"/>
      <c r="E568" s="3"/>
      <c r="F568" s="3"/>
      <c r="G568" s="5"/>
      <c r="H568" s="3"/>
      <c r="I568" s="3"/>
      <c r="J568" s="3"/>
    </row>
    <row r="569" spans="2:10" x14ac:dyDescent="0.45">
      <c r="B569" s="3"/>
      <c r="C569" s="3"/>
      <c r="D569" s="3"/>
      <c r="E569" s="3"/>
      <c r="F569" s="3"/>
      <c r="G569" s="5"/>
      <c r="H569" s="3"/>
      <c r="I569" s="3"/>
      <c r="J569" s="3"/>
    </row>
    <row r="570" spans="2:10" x14ac:dyDescent="0.45">
      <c r="B570" s="3"/>
      <c r="C570" s="3"/>
      <c r="D570" s="3"/>
      <c r="E570" s="3"/>
      <c r="F570" s="3"/>
      <c r="G570" s="5"/>
      <c r="H570" s="3"/>
      <c r="I570" s="3"/>
      <c r="J570" s="3"/>
    </row>
    <row r="571" spans="2:10" x14ac:dyDescent="0.45">
      <c r="B571" s="3"/>
      <c r="C571" s="3"/>
      <c r="D571" s="3"/>
      <c r="E571" s="3"/>
      <c r="F571" s="3"/>
      <c r="G571" s="5"/>
      <c r="H571" s="3"/>
      <c r="I571" s="3"/>
      <c r="J571" s="3"/>
    </row>
    <row r="572" spans="2:10" x14ac:dyDescent="0.45">
      <c r="B572" s="3"/>
      <c r="C572" s="3"/>
      <c r="D572" s="3"/>
      <c r="E572" s="3"/>
      <c r="F572" s="3"/>
      <c r="G572" s="5"/>
      <c r="H572" s="3"/>
      <c r="I572" s="3"/>
      <c r="J572" s="3"/>
    </row>
    <row r="573" spans="2:10" x14ac:dyDescent="0.45">
      <c r="B573" s="3"/>
      <c r="C573" s="3"/>
      <c r="D573" s="3"/>
      <c r="E573" s="3"/>
      <c r="F573" s="3"/>
      <c r="G573" s="5"/>
      <c r="H573" s="3"/>
      <c r="I573" s="3"/>
      <c r="J573" s="3"/>
    </row>
    <row r="574" spans="2:10" x14ac:dyDescent="0.45">
      <c r="B574" s="3"/>
      <c r="C574" s="3"/>
      <c r="D574" s="3"/>
      <c r="E574" s="3"/>
      <c r="F574" s="3"/>
      <c r="G574" s="5"/>
      <c r="H574" s="3"/>
      <c r="I574" s="3"/>
      <c r="J574" s="3"/>
    </row>
    <row r="575" spans="2:10" x14ac:dyDescent="0.45">
      <c r="B575" s="3"/>
      <c r="C575" s="3"/>
      <c r="D575" s="3"/>
      <c r="E575" s="3"/>
      <c r="F575" s="3"/>
      <c r="G575" s="5"/>
      <c r="H575" s="3"/>
      <c r="I575" s="3"/>
      <c r="J575" s="3"/>
    </row>
    <row r="576" spans="2:10" x14ac:dyDescent="0.45">
      <c r="B576" s="3"/>
      <c r="C576" s="3"/>
      <c r="D576" s="3"/>
      <c r="E576" s="3"/>
      <c r="F576" s="3"/>
      <c r="G576" s="5"/>
      <c r="H576" s="3"/>
      <c r="I576" s="3"/>
      <c r="J576" s="3"/>
    </row>
    <row r="577" spans="2:10" x14ac:dyDescent="0.45">
      <c r="B577" s="3"/>
      <c r="C577" s="3"/>
      <c r="D577" s="3"/>
      <c r="E577" s="3"/>
      <c r="F577" s="3"/>
      <c r="G577" s="5"/>
      <c r="H577" s="3"/>
      <c r="I577" s="3"/>
      <c r="J577" s="3"/>
    </row>
    <row r="578" spans="2:10" x14ac:dyDescent="0.45">
      <c r="B578" s="3"/>
      <c r="C578" s="3"/>
      <c r="D578" s="3"/>
      <c r="E578" s="3"/>
      <c r="F578" s="3"/>
      <c r="G578" s="5"/>
      <c r="H578" s="3"/>
      <c r="I578" s="3"/>
      <c r="J578" s="3"/>
    </row>
    <row r="579" spans="2:10" x14ac:dyDescent="0.45">
      <c r="H579" s="1"/>
      <c r="I579" s="1"/>
      <c r="J579" s="1"/>
    </row>
    <row r="580" spans="2:10" x14ac:dyDescent="0.45">
      <c r="H580" s="1"/>
      <c r="I580" s="1"/>
      <c r="J580" s="1"/>
    </row>
    <row r="581" spans="2:10" x14ac:dyDescent="0.45">
      <c r="H581" s="1"/>
      <c r="I581" s="1"/>
      <c r="J581" s="1"/>
    </row>
    <row r="582" spans="2:10" x14ac:dyDescent="0.45">
      <c r="H582" s="1"/>
      <c r="I582" s="1"/>
      <c r="J582" s="1"/>
    </row>
  </sheetData>
  <customSheetViews>
    <customSheetView guid="{468E3DD7-1A3D-4001-915B-2612AFA654DB}" scale="80">
      <selection activeCell="H27" sqref="H27"/>
      <pageMargins left="0.7" right="0.7" top="0.75" bottom="0.75" header="0.3" footer="0.3"/>
    </customSheetView>
  </customSheetViews>
  <conditionalFormatting sqref="F113:F130 F144:F164 G165:G168 F516:F1048576">
    <cfRule type="containsText" dxfId="440" priority="564" operator="containsText" text="ALL">
      <formula>NOT(ISERROR(SEARCH("ALL",F113)))</formula>
    </cfRule>
  </conditionalFormatting>
  <conditionalFormatting sqref="F169:F185">
    <cfRule type="containsText" dxfId="439" priority="214" operator="containsText" text="ALL">
      <formula>NOT(ISERROR(SEARCH("ALL",F169)))</formula>
    </cfRule>
  </conditionalFormatting>
  <conditionalFormatting sqref="F189:F249">
    <cfRule type="containsText" dxfId="438" priority="187" operator="containsText" text="ALL">
      <formula>NOT(ISERROR(SEARCH("ALL",F189)))</formula>
    </cfRule>
  </conditionalFormatting>
  <conditionalFormatting sqref="F251:F267">
    <cfRule type="containsText" dxfId="437" priority="184" operator="containsText" text="ALL">
      <formula>NOT(ISERROR(SEARCH("ALL",F251)))</formula>
    </cfRule>
  </conditionalFormatting>
  <conditionalFormatting sqref="F272:F331">
    <cfRule type="containsText" dxfId="436" priority="171" operator="containsText" text="ALL">
      <formula>NOT(ISERROR(SEARCH("ALL",F272)))</formula>
    </cfRule>
  </conditionalFormatting>
  <conditionalFormatting sqref="F333:F514">
    <cfRule type="containsText" dxfId="435" priority="105" operator="containsText" text="ALL">
      <formula>NOT(ISERROR(SEARCH("ALL",F333)))</formula>
    </cfRule>
  </conditionalFormatting>
  <dataValidations count="10">
    <dataValidation type="list" allowBlank="1" showInputMessage="1" showErrorMessage="1" sqref="I454:I480 I113:I148 I435:I447 I150:I432 I516:I1048576" xr:uid="{00000000-0002-0000-0000-000002000000}">
      <formula1>$B$19:$B$38</formula1>
    </dataValidation>
    <dataValidation type="list" allowBlank="1" showInputMessage="1" showErrorMessage="1" sqref="J457 J424:J448" xr:uid="{00000000-0002-0000-0000-000003000000}">
      <formula1>$B$12:$B$15</formula1>
    </dataValidation>
    <dataValidation type="list" allowBlank="1" showInputMessage="1" showErrorMessage="1" sqref="I481" xr:uid="{00000000-0002-0000-0000-000004000000}">
      <formula1>$B$19:$B$41</formula1>
    </dataValidation>
    <dataValidation type="whole" allowBlank="1" showInputMessage="1" showErrorMessage="1" sqref="D2:D112" xr:uid="{49253938-6DFF-4E5C-9FB4-A5F81955C0A0}">
      <formula1>0</formula1>
      <formula2>3</formula2>
    </dataValidation>
    <dataValidation type="list" allowBlank="1" showInputMessage="1" showErrorMessage="1" sqref="E2:E112" xr:uid="{D88377B8-3ABA-4DCB-ADB1-80B36B5B32AE}">
      <formula1>Виды_работ</formula1>
    </dataValidation>
    <dataValidation type="list" allowBlank="1" showInputMessage="1" showErrorMessage="1" sqref="F2:F112" xr:uid="{3347E036-F3C6-4FC2-8C9A-A43BC5FA2AD5}">
      <formula1>Region</formula1>
    </dataValidation>
    <dataValidation type="list" allowBlank="1" showInputMessage="1" showErrorMessage="1" sqref="I2:I112" xr:uid="{24A9CC6D-6F53-4318-8107-89248B64E1FE}">
      <formula1>Работники</formula1>
    </dataValidation>
    <dataValidation type="list" allowBlank="1" showInputMessage="1" showErrorMessage="1" sqref="J2:J112" xr:uid="{560625A9-E23A-45DE-AAF0-86E27969A941}">
      <formula1>Статус</formula1>
    </dataValidation>
    <dataValidation type="list" allowBlank="1" showInputMessage="1" showErrorMessage="1" sqref="I482:I514 J113:J423 J459:J490 I449:I453 I149" xr:uid="{00000000-0002-0000-0000-000006000000}">
      <formula1>#REF!</formula1>
    </dataValidation>
    <dataValidation type="list" allowBlank="1" showInputMessage="1" showErrorMessage="1" sqref="H1:H1048576" xr:uid="{037FD261-3123-4716-B781-1C46BCE96344}">
      <formula1>Заказчики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2FCA-5934-4297-9C55-ECE3D076B17E}">
  <dimension ref="A1:BN31"/>
  <sheetViews>
    <sheetView showGridLines="0" tabSelected="1" zoomScaleNormal="100" workbookViewId="0">
      <selection activeCell="K17" sqref="K17"/>
    </sheetView>
  </sheetViews>
  <sheetFormatPr defaultRowHeight="14.25" x14ac:dyDescent="0.45"/>
  <cols>
    <col min="1" max="1" width="2.9296875" customWidth="1"/>
    <col min="2" max="2" width="57.86328125" customWidth="1"/>
    <col min="3" max="3" width="5.46484375" customWidth="1"/>
    <col min="4" max="184" width="3.3984375" customWidth="1"/>
    <col min="185" max="189" width="2.59765625" bestFit="1" customWidth="1"/>
    <col min="190" max="191" width="9.796875" bestFit="1" customWidth="1"/>
    <col min="192" max="193" width="2.59765625" bestFit="1" customWidth="1"/>
    <col min="194" max="196" width="3.3984375" bestFit="1" customWidth="1"/>
    <col min="197" max="198" width="9.796875" bestFit="1" customWidth="1"/>
    <col min="199" max="203" width="3.3984375" bestFit="1" customWidth="1"/>
    <col min="204" max="205" width="9.796875" bestFit="1" customWidth="1"/>
    <col min="206" max="210" width="3.3984375" bestFit="1" customWidth="1"/>
    <col min="211" max="213" width="9.796875" bestFit="1" customWidth="1"/>
    <col min="214" max="215" width="3.3984375" bestFit="1" customWidth="1"/>
    <col min="216" max="217" width="2.59765625" bestFit="1" customWidth="1"/>
    <col min="218" max="219" width="9.796875" bestFit="1" customWidth="1"/>
    <col min="220" max="224" width="2.59765625" bestFit="1" customWidth="1"/>
    <col min="225" max="255" width="9.796875" bestFit="1" customWidth="1"/>
    <col min="256" max="259" width="3.3984375" bestFit="1" customWidth="1"/>
    <col min="260" max="313" width="9.796875" bestFit="1" customWidth="1"/>
    <col min="314" max="315" width="3.3984375" bestFit="1" customWidth="1"/>
    <col min="316" max="317" width="9.796875" bestFit="1" customWidth="1"/>
    <col min="318" max="322" width="4.19921875" bestFit="1" customWidth="1"/>
    <col min="323" max="324" width="9.796875" bestFit="1" customWidth="1"/>
    <col min="325" max="329" width="4.19921875" bestFit="1" customWidth="1"/>
    <col min="330" max="331" width="9.796875" bestFit="1" customWidth="1"/>
    <col min="332" max="336" width="4.19921875" bestFit="1" customWidth="1"/>
    <col min="337" max="338" width="9.796875" bestFit="1" customWidth="1"/>
    <col min="339" max="343" width="3.3984375" bestFit="1" customWidth="1"/>
    <col min="344" max="345" width="9.796875" bestFit="1" customWidth="1"/>
    <col min="346" max="346" width="3.3984375" bestFit="1" customWidth="1"/>
  </cols>
  <sheetData>
    <row r="1" spans="1:66" x14ac:dyDescent="0.45">
      <c r="Y1" s="17"/>
      <c r="Z1" s="17"/>
      <c r="AA1" s="18"/>
      <c r="AF1" s="9" t="s">
        <v>166</v>
      </c>
      <c r="AG1" s="9"/>
      <c r="AH1" s="9"/>
      <c r="AI1" s="9"/>
      <c r="AJ1" s="9"/>
      <c r="AK1" s="9"/>
      <c r="AL1" s="9"/>
      <c r="AM1" s="9"/>
    </row>
    <row r="2" spans="1:66" x14ac:dyDescent="0.45">
      <c r="Y2" s="17"/>
      <c r="Z2" s="17"/>
      <c r="AA2" s="17"/>
      <c r="AF2" s="10" t="s">
        <v>477</v>
      </c>
      <c r="AG2" s="10"/>
      <c r="AH2" s="10"/>
      <c r="AI2" s="10"/>
      <c r="AJ2" s="10"/>
      <c r="AK2" s="10"/>
      <c r="AL2" s="10"/>
      <c r="AM2" s="10"/>
    </row>
    <row r="3" spans="1:66" x14ac:dyDescent="0.45">
      <c r="AF3" s="11" t="s">
        <v>478</v>
      </c>
      <c r="AG3" s="11"/>
      <c r="AH3" s="11"/>
      <c r="AI3" s="11"/>
      <c r="AJ3" s="11"/>
      <c r="AK3" s="11"/>
      <c r="AL3" s="11"/>
      <c r="AM3" s="11"/>
    </row>
    <row r="4" spans="1:66" x14ac:dyDescent="0.45">
      <c r="AF4" s="12" t="s">
        <v>479</v>
      </c>
      <c r="AG4" s="12"/>
      <c r="AH4" s="12"/>
      <c r="AI4" s="12"/>
      <c r="AJ4" s="12"/>
      <c r="AK4" s="12"/>
      <c r="AL4" s="12"/>
      <c r="AM4" s="12"/>
    </row>
    <row r="5" spans="1:66" x14ac:dyDescent="0.45">
      <c r="AF5" s="13" t="s">
        <v>28</v>
      </c>
      <c r="AG5" s="13"/>
      <c r="AH5" s="13"/>
      <c r="AI5" s="13"/>
      <c r="AJ5" s="13"/>
      <c r="AK5" s="13"/>
      <c r="AL5" s="13"/>
      <c r="AM5" s="13"/>
    </row>
    <row r="6" spans="1:66" x14ac:dyDescent="0.45">
      <c r="AF6" s="14" t="s">
        <v>480</v>
      </c>
      <c r="AG6" s="14"/>
      <c r="AH6" s="14"/>
      <c r="AI6" s="14"/>
      <c r="AJ6" s="14"/>
      <c r="AK6" s="14"/>
      <c r="AL6" s="14"/>
      <c r="AM6" s="14"/>
    </row>
    <row r="7" spans="1:66" x14ac:dyDescent="0.45">
      <c r="AF7" s="20" t="s">
        <v>486</v>
      </c>
      <c r="AG7" s="20"/>
      <c r="AH7" s="20"/>
      <c r="AI7" s="20"/>
      <c r="AJ7" s="20"/>
      <c r="AK7" s="20"/>
      <c r="AL7" s="20"/>
      <c r="AM7" s="20"/>
    </row>
    <row r="8" spans="1:66" ht="47.25" customHeight="1" x14ac:dyDescent="0.45"/>
    <row r="9" spans="1:66" x14ac:dyDescent="0.45">
      <c r="A9" s="40" t="s">
        <v>475</v>
      </c>
      <c r="B9" s="41"/>
      <c r="C9" s="41"/>
      <c r="D9" s="25"/>
      <c r="E9" s="26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</row>
    <row r="10" spans="1:66" s="19" customFormat="1" x14ac:dyDescent="0.45">
      <c r="A10" s="25"/>
      <c r="B10" s="25"/>
      <c r="C10" s="25"/>
      <c r="D10" s="27">
        <v>45505</v>
      </c>
      <c r="E10" s="28">
        <v>45506</v>
      </c>
      <c r="F10" s="28">
        <v>45507</v>
      </c>
      <c r="G10" s="28">
        <v>45508</v>
      </c>
      <c r="H10" s="28">
        <v>45509</v>
      </c>
      <c r="I10" s="28">
        <v>45510</v>
      </c>
      <c r="J10" s="28">
        <v>45511</v>
      </c>
      <c r="K10" s="28">
        <v>45512</v>
      </c>
      <c r="L10" s="28">
        <v>45513</v>
      </c>
      <c r="M10" s="28">
        <v>45514</v>
      </c>
      <c r="N10" s="28">
        <v>45515</v>
      </c>
      <c r="O10" s="28">
        <v>45516</v>
      </c>
      <c r="P10" s="28">
        <v>45517</v>
      </c>
      <c r="Q10" s="28">
        <v>45518</v>
      </c>
      <c r="R10" s="28">
        <v>45519</v>
      </c>
      <c r="S10" s="28">
        <v>45520</v>
      </c>
      <c r="T10" s="28">
        <v>45521</v>
      </c>
      <c r="U10" s="28">
        <v>45522</v>
      </c>
      <c r="V10" s="28">
        <v>45523</v>
      </c>
      <c r="W10" s="28">
        <v>45524</v>
      </c>
      <c r="X10" s="28">
        <v>45525</v>
      </c>
      <c r="Y10" s="28">
        <v>45526</v>
      </c>
      <c r="Z10" s="28">
        <v>45527</v>
      </c>
      <c r="AA10" s="28">
        <v>45528</v>
      </c>
      <c r="AB10" s="28">
        <v>45529</v>
      </c>
      <c r="AC10" s="28">
        <v>45530</v>
      </c>
      <c r="AD10" s="28">
        <v>45531</v>
      </c>
      <c r="AE10" s="28">
        <v>45532</v>
      </c>
      <c r="AF10" s="28">
        <v>45533</v>
      </c>
      <c r="AG10" s="28">
        <v>45534</v>
      </c>
      <c r="AH10" s="28">
        <v>45535</v>
      </c>
      <c r="AI10" s="28">
        <v>45536</v>
      </c>
      <c r="AJ10" s="28">
        <v>45537</v>
      </c>
      <c r="AK10" s="28">
        <v>45538</v>
      </c>
      <c r="AL10" s="28">
        <v>45539</v>
      </c>
      <c r="AM10" s="28">
        <v>45540</v>
      </c>
      <c r="AN10" s="28">
        <v>45541</v>
      </c>
      <c r="AO10" s="28">
        <v>45542</v>
      </c>
      <c r="AP10" s="28">
        <v>45543</v>
      </c>
      <c r="AQ10" s="28">
        <v>45544</v>
      </c>
      <c r="AR10" s="28">
        <v>45545</v>
      </c>
      <c r="AS10" s="28">
        <v>45546</v>
      </c>
      <c r="AT10" s="28">
        <v>45547</v>
      </c>
      <c r="AU10" s="28">
        <v>45548</v>
      </c>
      <c r="AV10" s="28">
        <v>45549</v>
      </c>
      <c r="AW10" s="28">
        <v>45550</v>
      </c>
      <c r="AX10" s="28">
        <v>45551</v>
      </c>
      <c r="AY10" s="28">
        <v>45552</v>
      </c>
      <c r="AZ10" s="28">
        <v>45553</v>
      </c>
      <c r="BA10" s="28">
        <v>45554</v>
      </c>
      <c r="BB10" s="28">
        <v>45555</v>
      </c>
      <c r="BC10" s="28">
        <v>45556</v>
      </c>
      <c r="BD10" s="28">
        <v>45557</v>
      </c>
      <c r="BE10" s="28">
        <v>45558</v>
      </c>
      <c r="BF10" s="28">
        <v>45559</v>
      </c>
      <c r="BG10" s="28">
        <v>45560</v>
      </c>
      <c r="BH10" s="28">
        <v>45561</v>
      </c>
      <c r="BI10" s="28">
        <v>45562</v>
      </c>
      <c r="BJ10" s="28">
        <v>45563</v>
      </c>
      <c r="BK10" s="28">
        <v>45564</v>
      </c>
      <c r="BL10" s="29">
        <v>45565</v>
      </c>
      <c r="BM10"/>
      <c r="BN10"/>
    </row>
    <row r="11" spans="1:66" x14ac:dyDescent="0.45">
      <c r="A11" s="21" t="s">
        <v>490</v>
      </c>
      <c r="B11" s="31" t="s">
        <v>490</v>
      </c>
      <c r="C11" s="23" t="s">
        <v>490</v>
      </c>
      <c r="D11" s="34"/>
      <c r="E11" s="35"/>
      <c r="F11" s="35">
        <v>0</v>
      </c>
      <c r="G11" s="35">
        <v>0</v>
      </c>
      <c r="H11" s="35"/>
      <c r="I11" s="35"/>
      <c r="J11" s="35"/>
      <c r="K11" s="35"/>
      <c r="L11" s="35"/>
      <c r="M11" s="35">
        <v>0</v>
      </c>
      <c r="N11" s="35">
        <v>0</v>
      </c>
      <c r="O11" s="35"/>
      <c r="P11" s="35"/>
      <c r="Q11" s="35"/>
      <c r="R11" s="35"/>
      <c r="S11" s="35"/>
      <c r="T11" s="35">
        <v>0</v>
      </c>
      <c r="U11" s="35">
        <v>0</v>
      </c>
      <c r="V11" s="35"/>
      <c r="W11" s="35"/>
      <c r="X11" s="35"/>
      <c r="Y11" s="35"/>
      <c r="Z11" s="35"/>
      <c r="AA11" s="35">
        <v>0</v>
      </c>
      <c r="AB11" s="35">
        <v>0</v>
      </c>
      <c r="AC11" s="35"/>
      <c r="AD11" s="35"/>
      <c r="AE11" s="35"/>
      <c r="AF11" s="35"/>
      <c r="AG11" s="35"/>
      <c r="AH11" s="35">
        <v>0</v>
      </c>
      <c r="AI11" s="35">
        <v>0</v>
      </c>
      <c r="AJ11" s="35"/>
      <c r="AK11" s="35"/>
      <c r="AL11" s="35"/>
      <c r="AM11" s="35"/>
      <c r="AN11" s="35"/>
      <c r="AO11" s="35">
        <v>0</v>
      </c>
      <c r="AP11" s="35">
        <v>0</v>
      </c>
      <c r="AQ11" s="35"/>
      <c r="AR11" s="35"/>
      <c r="AS11" s="35"/>
      <c r="AT11" s="35"/>
      <c r="AU11" s="35"/>
      <c r="AV11" s="35">
        <v>0</v>
      </c>
      <c r="AW11" s="35">
        <v>0</v>
      </c>
      <c r="AX11" s="35"/>
      <c r="AY11" s="35"/>
      <c r="AZ11" s="35"/>
      <c r="BA11" s="35"/>
      <c r="BB11" s="35"/>
      <c r="BC11" s="35">
        <v>0</v>
      </c>
      <c r="BD11" s="35">
        <v>0</v>
      </c>
      <c r="BE11" s="35"/>
      <c r="BF11" s="35"/>
      <c r="BG11" s="35"/>
      <c r="BH11" s="35"/>
      <c r="BI11" s="35"/>
      <c r="BJ11" s="35">
        <v>0</v>
      </c>
      <c r="BK11" s="35">
        <v>0</v>
      </c>
      <c r="BL11" s="36"/>
    </row>
    <row r="12" spans="1:66" x14ac:dyDescent="0.45">
      <c r="A12" s="21">
        <v>3</v>
      </c>
      <c r="B12" s="31" t="s">
        <v>448</v>
      </c>
      <c r="C12" s="23">
        <v>1</v>
      </c>
      <c r="D12" s="34"/>
      <c r="E12" s="35"/>
      <c r="F12" s="35"/>
      <c r="G12" s="35"/>
      <c r="H12" s="35"/>
      <c r="I12" s="35"/>
      <c r="J12" s="35"/>
      <c r="K12" s="35">
        <v>0.14285714285714285</v>
      </c>
      <c r="L12" s="35">
        <v>0.2857142857142857</v>
      </c>
      <c r="M12" s="35"/>
      <c r="N12" s="35"/>
      <c r="O12" s="35">
        <v>0.42857142857142855</v>
      </c>
      <c r="P12" s="35">
        <v>0.5714285714285714</v>
      </c>
      <c r="Q12" s="35">
        <v>0.71428571428571419</v>
      </c>
      <c r="R12" s="35">
        <v>0.85714285714285698</v>
      </c>
      <c r="S12" s="35">
        <v>0.99999999999999978</v>
      </c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6"/>
    </row>
    <row r="13" spans="1:66" x14ac:dyDescent="0.45">
      <c r="A13" s="21">
        <v>4</v>
      </c>
      <c r="B13" s="31" t="s">
        <v>441</v>
      </c>
      <c r="C13" s="23">
        <v>-0.1</v>
      </c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>
        <v>0.1111111111111111</v>
      </c>
      <c r="Q13" s="35">
        <v>0.22222222222222221</v>
      </c>
      <c r="R13" s="35">
        <v>0.33333333333333331</v>
      </c>
      <c r="S13" s="35">
        <v>0.44444444444444442</v>
      </c>
      <c r="T13" s="35"/>
      <c r="U13" s="35"/>
      <c r="V13" s="35">
        <v>0.55555555555555558</v>
      </c>
      <c r="W13" s="35">
        <v>0.66666666666666674</v>
      </c>
      <c r="X13" s="35">
        <v>0.7777777777777779</v>
      </c>
      <c r="Y13" s="35">
        <v>0.88888888888888906</v>
      </c>
      <c r="Z13" s="35">
        <v>1.0000000000000002</v>
      </c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6"/>
    </row>
    <row r="14" spans="1:66" x14ac:dyDescent="0.45">
      <c r="A14" s="21">
        <v>16</v>
      </c>
      <c r="B14" s="31" t="s">
        <v>438</v>
      </c>
      <c r="C14" s="23">
        <v>1</v>
      </c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>
        <v>0.125</v>
      </c>
      <c r="AF14" s="35">
        <v>0.25</v>
      </c>
      <c r="AG14" s="35">
        <v>0.375</v>
      </c>
      <c r="AH14" s="35"/>
      <c r="AI14" s="35"/>
      <c r="AJ14" s="35">
        <v>0.5</v>
      </c>
      <c r="AK14" s="35">
        <v>0.625</v>
      </c>
      <c r="AL14" s="35">
        <v>0.75</v>
      </c>
      <c r="AM14" s="35">
        <v>0.875</v>
      </c>
      <c r="AN14" s="35">
        <v>1</v>
      </c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6"/>
    </row>
    <row r="15" spans="1:66" x14ac:dyDescent="0.45">
      <c r="A15" s="21">
        <v>17</v>
      </c>
      <c r="B15" s="31" t="s">
        <v>457</v>
      </c>
      <c r="C15" s="23">
        <v>1</v>
      </c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>
        <v>0.14285714285714285</v>
      </c>
      <c r="AH15" s="35"/>
      <c r="AI15" s="35"/>
      <c r="AJ15" s="35">
        <v>0.2857142857142857</v>
      </c>
      <c r="AK15" s="35">
        <v>0.42857142857142855</v>
      </c>
      <c r="AL15" s="35">
        <v>0.5714285714285714</v>
      </c>
      <c r="AM15" s="35">
        <v>0.71428571428571419</v>
      </c>
      <c r="AN15" s="35">
        <v>0.85714285714285698</v>
      </c>
      <c r="AO15" s="35"/>
      <c r="AP15" s="35"/>
      <c r="AQ15" s="35">
        <v>0.99999999999999978</v>
      </c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6"/>
    </row>
    <row r="16" spans="1:66" x14ac:dyDescent="0.45">
      <c r="A16" s="21">
        <v>25</v>
      </c>
      <c r="B16" s="31" t="s">
        <v>458</v>
      </c>
      <c r="C16" s="23">
        <v>0.4</v>
      </c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>
        <v>0.125</v>
      </c>
      <c r="AD16" s="35">
        <v>0.25</v>
      </c>
      <c r="AE16" s="35">
        <v>0.375</v>
      </c>
      <c r="AF16" s="35">
        <v>0.5</v>
      </c>
      <c r="AG16" s="35">
        <v>0.625</v>
      </c>
      <c r="AH16" s="35"/>
      <c r="AI16" s="35"/>
      <c r="AJ16" s="35">
        <v>0.75</v>
      </c>
      <c r="AK16" s="35">
        <v>0.875</v>
      </c>
      <c r="AL16" s="35">
        <v>1</v>
      </c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6"/>
    </row>
    <row r="17" spans="1:64" x14ac:dyDescent="0.45">
      <c r="A17" s="21">
        <v>26</v>
      </c>
      <c r="B17" s="31" t="s">
        <v>436</v>
      </c>
      <c r="C17" s="23">
        <v>0.4</v>
      </c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>
        <v>0.1111111111111111</v>
      </c>
      <c r="AL17" s="35">
        <v>0.22222222222222221</v>
      </c>
      <c r="AM17" s="35">
        <v>0.33333333333333331</v>
      </c>
      <c r="AN17" s="35">
        <v>0.44444444444444442</v>
      </c>
      <c r="AO17" s="35"/>
      <c r="AP17" s="35"/>
      <c r="AQ17" s="35">
        <v>0.55555555555555558</v>
      </c>
      <c r="AR17" s="35">
        <v>0.66666666666666674</v>
      </c>
      <c r="AS17" s="35">
        <v>0.7777777777777779</v>
      </c>
      <c r="AT17" s="35">
        <v>0.88888888888888906</v>
      </c>
      <c r="AU17" s="35">
        <v>1.0000000000000002</v>
      </c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6"/>
    </row>
    <row r="18" spans="1:64" x14ac:dyDescent="0.45">
      <c r="A18" s="21">
        <v>38</v>
      </c>
      <c r="B18" s="31" t="s">
        <v>438</v>
      </c>
      <c r="C18" s="23">
        <v>0.1</v>
      </c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>
        <v>0.2</v>
      </c>
      <c r="P18" s="35">
        <v>0.4</v>
      </c>
      <c r="Q18" s="35">
        <v>0.60000000000000009</v>
      </c>
      <c r="R18" s="35">
        <v>0.8</v>
      </c>
      <c r="S18" s="35">
        <v>1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6"/>
    </row>
    <row r="19" spans="1:64" x14ac:dyDescent="0.45">
      <c r="A19" s="21">
        <v>39</v>
      </c>
      <c r="B19" s="31" t="s">
        <v>442</v>
      </c>
      <c r="C19" s="23">
        <v>0</v>
      </c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>
        <v>0.14285714285714285</v>
      </c>
      <c r="S19" s="35">
        <v>0.2857142857142857</v>
      </c>
      <c r="T19" s="35"/>
      <c r="U19" s="35"/>
      <c r="V19" s="35">
        <v>0.42857142857142855</v>
      </c>
      <c r="W19" s="35">
        <v>0.5714285714285714</v>
      </c>
      <c r="X19" s="35">
        <v>0.71428571428571419</v>
      </c>
      <c r="Y19" s="35">
        <v>0.85714285714285698</v>
      </c>
      <c r="Z19" s="35">
        <v>0.99999999999999978</v>
      </c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6"/>
    </row>
    <row r="20" spans="1:64" x14ac:dyDescent="0.45">
      <c r="A20" s="21">
        <v>47</v>
      </c>
      <c r="B20" s="31" t="s">
        <v>459</v>
      </c>
      <c r="C20" s="23">
        <v>0.6</v>
      </c>
      <c r="D20" s="34">
        <v>0.14285714285714285</v>
      </c>
      <c r="E20" s="35">
        <v>0.2857142857142857</v>
      </c>
      <c r="F20" s="35"/>
      <c r="G20" s="35"/>
      <c r="H20" s="35">
        <v>0.42857142857142855</v>
      </c>
      <c r="I20" s="35">
        <v>0.5714285714285714</v>
      </c>
      <c r="J20" s="35">
        <v>0.71428571428571419</v>
      </c>
      <c r="K20" s="35">
        <v>0.85714285714285698</v>
      </c>
      <c r="L20" s="35">
        <v>0.99999999999999978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6"/>
    </row>
    <row r="21" spans="1:64" x14ac:dyDescent="0.45">
      <c r="A21" s="21">
        <v>48</v>
      </c>
      <c r="B21" s="31" t="s">
        <v>437</v>
      </c>
      <c r="C21" s="23">
        <v>0.6</v>
      </c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>
        <v>0.14285714285714285</v>
      </c>
      <c r="R21" s="35">
        <v>0.2857142857142857</v>
      </c>
      <c r="S21" s="35">
        <v>0.42857142857142855</v>
      </c>
      <c r="T21" s="35"/>
      <c r="U21" s="35"/>
      <c r="V21" s="35">
        <v>0.5714285714285714</v>
      </c>
      <c r="W21" s="35">
        <v>0.71428571428571419</v>
      </c>
      <c r="X21" s="35">
        <v>0.85714285714285698</v>
      </c>
      <c r="Y21" s="35">
        <v>0.99999999999999978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6"/>
    </row>
    <row r="22" spans="1:64" x14ac:dyDescent="0.45">
      <c r="A22" s="21">
        <v>60</v>
      </c>
      <c r="B22" s="31" t="s">
        <v>433</v>
      </c>
      <c r="C22" s="23">
        <v>0.4</v>
      </c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>
        <v>0.25</v>
      </c>
      <c r="AH22" s="35"/>
      <c r="AI22" s="35"/>
      <c r="AJ22" s="35">
        <v>0.5</v>
      </c>
      <c r="AK22" s="35">
        <v>0.75</v>
      </c>
      <c r="AL22" s="35">
        <v>1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6"/>
    </row>
    <row r="23" spans="1:64" x14ac:dyDescent="0.45">
      <c r="A23" s="21">
        <v>61</v>
      </c>
      <c r="B23" s="31" t="s">
        <v>442</v>
      </c>
      <c r="C23" s="23">
        <v>0.4</v>
      </c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>
        <v>0.2</v>
      </c>
      <c r="AR23" s="35">
        <v>0.4</v>
      </c>
      <c r="AS23" s="35">
        <v>0.60000000000000009</v>
      </c>
      <c r="AT23" s="35">
        <v>0.8</v>
      </c>
      <c r="AU23" s="35">
        <v>1</v>
      </c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6"/>
    </row>
    <row r="24" spans="1:64" x14ac:dyDescent="0.45">
      <c r="A24" s="21">
        <v>69</v>
      </c>
      <c r="B24" s="31" t="s">
        <v>443</v>
      </c>
      <c r="C24" s="23">
        <v>0.4</v>
      </c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>
        <v>0.25</v>
      </c>
      <c r="AZ24" s="35">
        <v>0.5</v>
      </c>
      <c r="BA24" s="35">
        <v>0.75</v>
      </c>
      <c r="BB24" s="35">
        <v>1</v>
      </c>
      <c r="BC24" s="35"/>
      <c r="BD24" s="35"/>
      <c r="BE24" s="35"/>
      <c r="BF24" s="35"/>
      <c r="BG24" s="35"/>
      <c r="BH24" s="35"/>
      <c r="BI24" s="35"/>
      <c r="BJ24" s="35"/>
      <c r="BK24" s="35"/>
      <c r="BL24" s="36"/>
    </row>
    <row r="25" spans="1:64" x14ac:dyDescent="0.45">
      <c r="A25" s="21">
        <v>70</v>
      </c>
      <c r="B25" s="31" t="s">
        <v>435</v>
      </c>
      <c r="C25" s="23">
        <v>0.4</v>
      </c>
      <c r="D25" s="34"/>
      <c r="E25" s="35"/>
      <c r="F25" s="35"/>
      <c r="G25" s="35"/>
      <c r="H25" s="35"/>
      <c r="I25" s="35"/>
      <c r="J25" s="35"/>
      <c r="K25" s="35">
        <v>0.25</v>
      </c>
      <c r="L25" s="35">
        <v>0.5</v>
      </c>
      <c r="M25" s="35"/>
      <c r="N25" s="35"/>
      <c r="O25" s="35">
        <v>0.75</v>
      </c>
      <c r="P25" s="35">
        <v>1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6"/>
    </row>
    <row r="26" spans="1:64" x14ac:dyDescent="0.45">
      <c r="A26" s="21">
        <v>82</v>
      </c>
      <c r="B26" s="31" t="s">
        <v>442</v>
      </c>
      <c r="C26" s="23">
        <v>1</v>
      </c>
      <c r="D26" s="34"/>
      <c r="E26" s="35"/>
      <c r="F26" s="35"/>
      <c r="G26" s="35"/>
      <c r="H26" s="35">
        <v>0.2</v>
      </c>
      <c r="I26" s="35">
        <v>0.4</v>
      </c>
      <c r="J26" s="35">
        <v>0.60000000000000009</v>
      </c>
      <c r="K26" s="35">
        <v>0.8</v>
      </c>
      <c r="L26" s="35">
        <v>1</v>
      </c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6"/>
    </row>
    <row r="27" spans="1:64" x14ac:dyDescent="0.45">
      <c r="A27" s="21">
        <v>83</v>
      </c>
      <c r="B27" s="31" t="s">
        <v>447</v>
      </c>
      <c r="C27" s="23">
        <v>1</v>
      </c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>
        <v>0.2</v>
      </c>
      <c r="T27" s="35"/>
      <c r="U27" s="35"/>
      <c r="V27" s="35">
        <v>0.4</v>
      </c>
      <c r="W27" s="35">
        <v>0.60000000000000009</v>
      </c>
      <c r="X27" s="35">
        <v>0.8</v>
      </c>
      <c r="Y27" s="35">
        <v>1</v>
      </c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6"/>
    </row>
    <row r="28" spans="1:64" x14ac:dyDescent="0.45">
      <c r="A28" s="21">
        <v>91</v>
      </c>
      <c r="B28" s="31" t="s">
        <v>445</v>
      </c>
      <c r="C28" s="23">
        <v>1</v>
      </c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>
        <v>0.1111111111111111</v>
      </c>
      <c r="AR28" s="35">
        <v>0.22222222222222221</v>
      </c>
      <c r="AS28" s="35">
        <v>0.33333333333333331</v>
      </c>
      <c r="AT28" s="35">
        <v>0.44444444444444442</v>
      </c>
      <c r="AU28" s="35">
        <v>0.55555555555555558</v>
      </c>
      <c r="AV28" s="35"/>
      <c r="AW28" s="35"/>
      <c r="AX28" s="35">
        <v>0.66666666666666674</v>
      </c>
      <c r="AY28" s="35">
        <v>0.7777777777777779</v>
      </c>
      <c r="AZ28" s="35">
        <v>0.88888888888888906</v>
      </c>
      <c r="BA28" s="35">
        <v>1.0000000000000002</v>
      </c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6"/>
    </row>
    <row r="29" spans="1:64" x14ac:dyDescent="0.45">
      <c r="A29" s="21">
        <v>92</v>
      </c>
      <c r="B29" s="31" t="s">
        <v>444</v>
      </c>
      <c r="C29" s="23">
        <v>1</v>
      </c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>
        <v>0.125</v>
      </c>
      <c r="BF29" s="35">
        <v>0.25</v>
      </c>
      <c r="BG29" s="35">
        <v>0.375</v>
      </c>
      <c r="BH29" s="35">
        <v>0.5</v>
      </c>
      <c r="BI29" s="35">
        <v>0.625</v>
      </c>
      <c r="BJ29" s="35"/>
      <c r="BK29" s="35"/>
      <c r="BL29" s="36">
        <v>0.75</v>
      </c>
    </row>
    <row r="30" spans="1:64" x14ac:dyDescent="0.45">
      <c r="A30" s="21">
        <v>104</v>
      </c>
      <c r="B30" s="31" t="s">
        <v>445</v>
      </c>
      <c r="C30" s="23">
        <v>0.6</v>
      </c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>
        <v>0.16666666666666666</v>
      </c>
      <c r="AV30" s="35"/>
      <c r="AW30" s="35"/>
      <c r="AX30" s="35">
        <v>0.33333333333333331</v>
      </c>
      <c r="AY30" s="35">
        <v>0.5</v>
      </c>
      <c r="AZ30" s="35">
        <v>0.66666666666666663</v>
      </c>
      <c r="BA30" s="35">
        <v>0.83333333333333326</v>
      </c>
      <c r="BB30" s="35">
        <v>0.99999999999999989</v>
      </c>
      <c r="BC30" s="35"/>
      <c r="BD30" s="35"/>
      <c r="BE30" s="35"/>
      <c r="BF30" s="35"/>
      <c r="BG30" s="35"/>
      <c r="BH30" s="35"/>
      <c r="BI30" s="35"/>
      <c r="BJ30" s="35"/>
      <c r="BK30" s="35"/>
      <c r="BL30" s="36"/>
    </row>
    <row r="31" spans="1:64" x14ac:dyDescent="0.45">
      <c r="A31" s="22">
        <v>105</v>
      </c>
      <c r="B31" s="32" t="s">
        <v>456</v>
      </c>
      <c r="C31" s="24">
        <v>0.8</v>
      </c>
      <c r="D31" s="37"/>
      <c r="E31" s="38"/>
      <c r="F31" s="38"/>
      <c r="G31" s="38"/>
      <c r="H31" s="38">
        <v>0.14285714285714285</v>
      </c>
      <c r="I31" s="38">
        <v>0.2857142857142857</v>
      </c>
      <c r="J31" s="38">
        <v>0.42857142857142855</v>
      </c>
      <c r="K31" s="38">
        <v>0.5714285714285714</v>
      </c>
      <c r="L31" s="38">
        <v>0.71428571428571419</v>
      </c>
      <c r="M31" s="38"/>
      <c r="N31" s="38"/>
      <c r="O31" s="38">
        <v>0.85714285714285698</v>
      </c>
      <c r="P31" s="38">
        <v>0.99999999999999978</v>
      </c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9"/>
    </row>
  </sheetData>
  <conditionalFormatting sqref="C10:C501">
    <cfRule type="iconSet" priority="48">
      <iconSet iconSet="4TrafficLights">
        <cfvo type="percent" val="0"/>
        <cfvo type="num" val="0.05"/>
        <cfvo type="num" val="0.5"/>
        <cfvo type="num" val="0.91"/>
      </iconSet>
    </cfRule>
  </conditionalFormatting>
  <conditionalFormatting sqref="B10:XFD10">
    <cfRule type="expression" dxfId="356" priority="18">
      <formula>MOD(_xlfn.ISOWEEKNUM(B$10),2)&lt;&gt;0</formula>
    </cfRule>
  </conditionalFormatting>
  <conditionalFormatting sqref="A10:C10 BO10:XFD10">
    <cfRule type="expression" dxfId="355" priority="9">
      <formula>AND(A10&lt;&gt;"",WEEKDAY(A10,2)&gt;5)</formula>
    </cfRule>
  </conditionalFormatting>
  <conditionalFormatting pivot="1" sqref="D11:BL31">
    <cfRule type="expression" dxfId="354" priority="8">
      <formula>D$10=TODAY()</formula>
    </cfRule>
  </conditionalFormatting>
  <conditionalFormatting pivot="1" sqref="D11:BL31">
    <cfRule type="expression" dxfId="353" priority="3">
      <formula>AND(D11&lt;&gt;"",D11&gt;$C11,$C11&lt;0)</formula>
    </cfRule>
  </conditionalFormatting>
  <conditionalFormatting pivot="1" sqref="D11:BL31">
    <cfRule type="expression" dxfId="352" priority="7">
      <formula>AND(D11&lt;&gt;"",D11&lt;=$C11,D$10&lt;TODAY())</formula>
    </cfRule>
  </conditionalFormatting>
  <conditionalFormatting pivot="1" sqref="D11:BL31">
    <cfRule type="expression" dxfId="351" priority="6">
      <formula>AND(D11&lt;&gt;"",D11&gt;=$C11,D$10&gt;TODAY())</formula>
    </cfRule>
  </conditionalFormatting>
  <conditionalFormatting pivot="1" sqref="D11:BL31">
    <cfRule type="expression" dxfId="350" priority="5">
      <formula>AND(D11&lt;&gt;"",D11&gt;$C11,D$10&lt;TODAY())</formula>
    </cfRule>
  </conditionalFormatting>
  <conditionalFormatting pivot="1" sqref="D11:BL31">
    <cfRule type="expression" dxfId="349" priority="4">
      <formula>AND(D11&lt;&gt;"",D11&lt;=$C11,D$10&gt;TODAY())</formula>
    </cfRule>
  </conditionalFormatting>
  <conditionalFormatting pivot="1" sqref="D11:BL31">
    <cfRule type="expression" dxfId="348" priority="2">
      <formula>AND(D11&lt;&gt;"",D11=0)</formula>
    </cfRule>
  </conditionalFormatting>
  <conditionalFormatting sqref="A10:XFD10">
    <cfRule type="expression" dxfId="338" priority="1">
      <formula>AND(A10&lt;&gt;"",WEEKDAY(A10,2)&gt;5)</formula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FE90-9546-48AE-A754-3EE8EED91EED}">
  <dimension ref="A1:F12"/>
  <sheetViews>
    <sheetView workbookViewId="0">
      <selection activeCell="B7" sqref="B7"/>
    </sheetView>
  </sheetViews>
  <sheetFormatPr defaultRowHeight="14.25" x14ac:dyDescent="0.45"/>
  <cols>
    <col min="1" max="1" width="15.9296875" bestFit="1" customWidth="1"/>
    <col min="2" max="2" width="11" bestFit="1" customWidth="1"/>
    <col min="3" max="3" width="16.19921875" bestFit="1" customWidth="1"/>
    <col min="4" max="4" width="17.6640625" bestFit="1" customWidth="1"/>
    <col min="5" max="5" width="14.59765625" bestFit="1" customWidth="1"/>
    <col min="6" max="6" width="16.46484375" bestFit="1" customWidth="1"/>
  </cols>
  <sheetData>
    <row r="1" spans="1:6" ht="125.65" customHeight="1" x14ac:dyDescent="0.45"/>
    <row r="3" spans="1:6" x14ac:dyDescent="0.45">
      <c r="A3" s="15" t="s">
        <v>481</v>
      </c>
      <c r="B3" t="s">
        <v>487</v>
      </c>
      <c r="C3" t="s">
        <v>488</v>
      </c>
      <c r="D3" t="s">
        <v>489</v>
      </c>
      <c r="E3" t="s">
        <v>483</v>
      </c>
      <c r="F3" t="s">
        <v>484</v>
      </c>
    </row>
    <row r="4" spans="1:6" x14ac:dyDescent="0.45">
      <c r="A4" s="16" t="s">
        <v>425</v>
      </c>
      <c r="B4" s="33">
        <v>5</v>
      </c>
      <c r="C4" s="33">
        <v>1</v>
      </c>
      <c r="D4" s="42">
        <v>0.2</v>
      </c>
      <c r="E4" s="33">
        <v>7</v>
      </c>
      <c r="F4" s="33">
        <v>5</v>
      </c>
    </row>
    <row r="5" spans="1:6" x14ac:dyDescent="0.45">
      <c r="A5" s="16" t="s">
        <v>171</v>
      </c>
      <c r="B5" s="33">
        <v>10</v>
      </c>
      <c r="C5" s="33">
        <v>2</v>
      </c>
      <c r="D5" s="42">
        <v>0.2</v>
      </c>
      <c r="E5" s="33">
        <v>13</v>
      </c>
      <c r="F5" s="33">
        <v>11</v>
      </c>
    </row>
    <row r="6" spans="1:6" x14ac:dyDescent="0.45">
      <c r="A6" s="16" t="s">
        <v>168</v>
      </c>
      <c r="B6" s="33">
        <v>10</v>
      </c>
      <c r="C6" s="33">
        <v>1</v>
      </c>
      <c r="D6" s="42">
        <v>0.1</v>
      </c>
      <c r="E6" s="33">
        <v>18</v>
      </c>
      <c r="F6" s="33">
        <v>10</v>
      </c>
    </row>
    <row r="7" spans="1:6" x14ac:dyDescent="0.45">
      <c r="A7" s="16" t="s">
        <v>427</v>
      </c>
      <c r="B7" s="33">
        <v>16</v>
      </c>
      <c r="C7" s="33">
        <v>3</v>
      </c>
      <c r="D7" s="42">
        <v>0.1875</v>
      </c>
      <c r="E7" s="33">
        <v>16</v>
      </c>
      <c r="F7" s="33">
        <v>23</v>
      </c>
    </row>
    <row r="8" spans="1:6" x14ac:dyDescent="0.45">
      <c r="A8" s="16" t="s">
        <v>424</v>
      </c>
      <c r="B8" s="33">
        <v>25</v>
      </c>
      <c r="C8" s="33">
        <v>4</v>
      </c>
      <c r="D8" s="42">
        <v>0.16</v>
      </c>
      <c r="E8" s="33">
        <v>35</v>
      </c>
      <c r="F8" s="33">
        <v>30</v>
      </c>
    </row>
    <row r="9" spans="1:6" x14ac:dyDescent="0.45">
      <c r="A9" s="16" t="s">
        <v>173</v>
      </c>
      <c r="B9" s="33">
        <v>20</v>
      </c>
      <c r="C9" s="33">
        <v>3</v>
      </c>
      <c r="D9" s="42">
        <v>0.15</v>
      </c>
      <c r="E9" s="33">
        <v>19</v>
      </c>
      <c r="F9" s="33">
        <v>28</v>
      </c>
    </row>
    <row r="10" spans="1:6" x14ac:dyDescent="0.45">
      <c r="A10" s="16" t="s">
        <v>426</v>
      </c>
      <c r="B10" s="33">
        <v>5</v>
      </c>
      <c r="C10" s="33">
        <v>1</v>
      </c>
      <c r="D10" s="42">
        <v>0.2</v>
      </c>
      <c r="E10" s="33">
        <v>9</v>
      </c>
      <c r="F10" s="33">
        <v>10</v>
      </c>
    </row>
    <row r="11" spans="1:6" x14ac:dyDescent="0.45">
      <c r="A11" s="16" t="s">
        <v>169</v>
      </c>
      <c r="B11" s="33">
        <v>20</v>
      </c>
      <c r="C11" s="33">
        <v>7</v>
      </c>
      <c r="D11" s="42">
        <v>0.35</v>
      </c>
      <c r="E11" s="33">
        <v>34</v>
      </c>
      <c r="F11" s="33">
        <v>31</v>
      </c>
    </row>
    <row r="12" spans="1:6" x14ac:dyDescent="0.45">
      <c r="A12" s="16" t="s">
        <v>482</v>
      </c>
      <c r="B12" s="33">
        <v>111</v>
      </c>
      <c r="C12" s="33">
        <v>22</v>
      </c>
      <c r="D12" s="42">
        <v>0.1981981981981982</v>
      </c>
      <c r="E12" s="33">
        <v>151</v>
      </c>
      <c r="F12" s="33">
        <v>148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32F2-F248-4FFB-B5C0-0C0C4AF166AD}">
  <sheetPr>
    <tabColor theme="3" tint="0.79998168889431442"/>
  </sheetPr>
  <dimension ref="A1:R250"/>
  <sheetViews>
    <sheetView zoomScale="85" zoomScaleNormal="85" workbookViewId="0">
      <selection activeCell="R2" sqref="R2"/>
    </sheetView>
  </sheetViews>
  <sheetFormatPr defaultRowHeight="14.25" x14ac:dyDescent="0.45"/>
  <cols>
    <col min="1" max="1" width="13.796875" customWidth="1"/>
    <col min="2" max="2" width="2" customWidth="1"/>
    <col min="3" max="3" width="11.1328125" customWidth="1"/>
    <col min="4" max="4" width="2" customWidth="1"/>
    <col min="5" max="5" width="13.53125" bestFit="1" customWidth="1"/>
    <col min="6" max="6" width="2.73046875" customWidth="1"/>
    <col min="7" max="7" width="14.33203125" bestFit="1" customWidth="1"/>
    <col min="8" max="8" width="13.33203125" customWidth="1"/>
    <col min="9" max="9" width="4" customWidth="1"/>
    <col min="10" max="10" width="16.73046875" bestFit="1" customWidth="1"/>
    <col min="11" max="11" width="13.53125" customWidth="1"/>
    <col min="12" max="12" width="5.59765625" customWidth="1"/>
    <col min="14" max="14" width="22.86328125" customWidth="1"/>
    <col min="15" max="15" width="57.46484375" customWidth="1"/>
    <col min="17" max="17" width="9.9296875" bestFit="1" customWidth="1"/>
  </cols>
  <sheetData>
    <row r="1" spans="1:18" x14ac:dyDescent="0.45">
      <c r="A1" t="s">
        <v>167</v>
      </c>
      <c r="C1" t="s">
        <v>174</v>
      </c>
      <c r="E1" t="s">
        <v>428</v>
      </c>
      <c r="G1" t="s">
        <v>9</v>
      </c>
      <c r="H1" t="s">
        <v>146</v>
      </c>
      <c r="J1" t="s">
        <v>473</v>
      </c>
      <c r="K1" t="s">
        <v>474</v>
      </c>
      <c r="M1" t="s">
        <v>461</v>
      </c>
      <c r="N1" s="7" t="s">
        <v>430</v>
      </c>
      <c r="O1" s="7" t="s">
        <v>476</v>
      </c>
    </row>
    <row r="2" spans="1:18" x14ac:dyDescent="0.45">
      <c r="A2" t="s">
        <v>168</v>
      </c>
      <c r="C2" s="6" t="s">
        <v>175</v>
      </c>
      <c r="D2" s="6"/>
      <c r="E2" t="s">
        <v>12</v>
      </c>
      <c r="G2" t="s">
        <v>134</v>
      </c>
      <c r="H2" s="8">
        <v>0.1</v>
      </c>
      <c r="J2" t="s">
        <v>29</v>
      </c>
      <c r="K2" t="s">
        <v>30</v>
      </c>
      <c r="M2">
        <v>1</v>
      </c>
      <c r="N2" t="s">
        <v>12</v>
      </c>
      <c r="O2" t="s">
        <v>431</v>
      </c>
      <c r="Q2" s="3">
        <f ca="1">TODAY()+2</f>
        <v>45539</v>
      </c>
      <c r="R2">
        <f ca="1">WEEKDAY(Q2,2)</f>
        <v>3</v>
      </c>
    </row>
    <row r="3" spans="1:18" x14ac:dyDescent="0.45">
      <c r="A3" t="s">
        <v>169</v>
      </c>
      <c r="C3" s="6" t="s">
        <v>144</v>
      </c>
      <c r="D3" s="6"/>
      <c r="E3" t="s">
        <v>421</v>
      </c>
      <c r="G3" t="s">
        <v>135</v>
      </c>
      <c r="H3" s="8">
        <v>0.4</v>
      </c>
      <c r="J3" t="s">
        <v>462</v>
      </c>
      <c r="K3" t="s">
        <v>31</v>
      </c>
      <c r="M3">
        <v>2</v>
      </c>
      <c r="N3" t="s">
        <v>12</v>
      </c>
      <c r="O3" t="s">
        <v>432</v>
      </c>
    </row>
    <row r="4" spans="1:18" x14ac:dyDescent="0.45">
      <c r="A4" t="s">
        <v>427</v>
      </c>
      <c r="C4" s="6" t="s">
        <v>176</v>
      </c>
      <c r="D4" s="6"/>
      <c r="E4" t="s">
        <v>422</v>
      </c>
      <c r="G4" t="s">
        <v>136</v>
      </c>
      <c r="H4" s="8">
        <v>0.6</v>
      </c>
      <c r="J4" t="s">
        <v>32</v>
      </c>
      <c r="K4" t="s">
        <v>33</v>
      </c>
      <c r="M4">
        <v>3</v>
      </c>
      <c r="N4" t="s">
        <v>12</v>
      </c>
      <c r="O4" t="s">
        <v>433</v>
      </c>
    </row>
    <row r="5" spans="1:18" x14ac:dyDescent="0.45">
      <c r="A5" t="s">
        <v>424</v>
      </c>
      <c r="C5" s="6" t="s">
        <v>177</v>
      </c>
      <c r="D5" s="6"/>
      <c r="E5" t="s">
        <v>423</v>
      </c>
      <c r="G5" t="s">
        <v>137</v>
      </c>
      <c r="H5" s="8">
        <v>0.8</v>
      </c>
      <c r="J5" t="s">
        <v>34</v>
      </c>
      <c r="K5" t="s">
        <v>35</v>
      </c>
      <c r="M5">
        <v>4</v>
      </c>
      <c r="N5" t="s">
        <v>12</v>
      </c>
      <c r="O5" t="s">
        <v>434</v>
      </c>
    </row>
    <row r="6" spans="1:18" x14ac:dyDescent="0.45">
      <c r="A6" t="s">
        <v>425</v>
      </c>
      <c r="C6" s="6" t="s">
        <v>178</v>
      </c>
      <c r="D6" s="6"/>
      <c r="E6" t="s">
        <v>128</v>
      </c>
      <c r="G6" t="s">
        <v>145</v>
      </c>
      <c r="H6" s="8">
        <v>0.9</v>
      </c>
      <c r="J6" t="s">
        <v>463</v>
      </c>
      <c r="K6" t="s">
        <v>36</v>
      </c>
      <c r="M6">
        <v>5</v>
      </c>
      <c r="N6" t="s">
        <v>12</v>
      </c>
      <c r="O6" t="s">
        <v>435</v>
      </c>
    </row>
    <row r="7" spans="1:18" x14ac:dyDescent="0.45">
      <c r="A7" t="s">
        <v>171</v>
      </c>
      <c r="C7" s="6" t="s">
        <v>179</v>
      </c>
      <c r="D7" s="6"/>
      <c r="E7" t="s">
        <v>1</v>
      </c>
      <c r="G7" t="s">
        <v>138</v>
      </c>
      <c r="H7" s="8">
        <v>1</v>
      </c>
      <c r="J7" t="s">
        <v>21</v>
      </c>
      <c r="K7" t="s">
        <v>37</v>
      </c>
      <c r="M7">
        <v>1</v>
      </c>
      <c r="N7" t="s">
        <v>421</v>
      </c>
      <c r="O7" t="s">
        <v>436</v>
      </c>
    </row>
    <row r="8" spans="1:18" x14ac:dyDescent="0.45">
      <c r="A8" t="s">
        <v>426</v>
      </c>
      <c r="C8" s="6" t="s">
        <v>180</v>
      </c>
      <c r="D8" s="6"/>
      <c r="G8" t="s">
        <v>28</v>
      </c>
      <c r="H8" s="8">
        <v>-0.1</v>
      </c>
      <c r="J8" t="s">
        <v>153</v>
      </c>
      <c r="K8" t="s">
        <v>38</v>
      </c>
      <c r="M8">
        <v>2</v>
      </c>
      <c r="N8" t="s">
        <v>421</v>
      </c>
      <c r="O8" t="s">
        <v>437</v>
      </c>
    </row>
    <row r="9" spans="1:18" x14ac:dyDescent="0.45">
      <c r="A9" t="s">
        <v>173</v>
      </c>
      <c r="C9" s="6" t="s">
        <v>181</v>
      </c>
      <c r="D9" s="6"/>
      <c r="G9" t="s">
        <v>27</v>
      </c>
      <c r="H9" s="8">
        <v>0</v>
      </c>
      <c r="J9" t="s">
        <v>39</v>
      </c>
      <c r="K9" t="s">
        <v>40</v>
      </c>
      <c r="M9">
        <v>3</v>
      </c>
      <c r="N9" t="s">
        <v>421</v>
      </c>
      <c r="O9" t="s">
        <v>438</v>
      </c>
    </row>
    <row r="10" spans="1:18" x14ac:dyDescent="0.45">
      <c r="C10" s="6" t="s">
        <v>182</v>
      </c>
      <c r="D10" s="6"/>
      <c r="J10" t="s">
        <v>155</v>
      </c>
      <c r="K10" t="s">
        <v>41</v>
      </c>
      <c r="M10">
        <v>4</v>
      </c>
      <c r="N10" t="s">
        <v>421</v>
      </c>
      <c r="O10" t="s">
        <v>439</v>
      </c>
    </row>
    <row r="11" spans="1:18" x14ac:dyDescent="0.45">
      <c r="C11" s="6" t="s">
        <v>183</v>
      </c>
      <c r="D11" s="6"/>
      <c r="J11" t="s">
        <v>162</v>
      </c>
      <c r="K11" t="s">
        <v>42</v>
      </c>
      <c r="M11">
        <v>5</v>
      </c>
      <c r="N11" t="s">
        <v>421</v>
      </c>
      <c r="O11" t="s">
        <v>440</v>
      </c>
    </row>
    <row r="12" spans="1:18" x14ac:dyDescent="0.45">
      <c r="C12" s="6" t="s">
        <v>184</v>
      </c>
      <c r="D12" s="6"/>
      <c r="J12" t="s">
        <v>157</v>
      </c>
      <c r="K12" t="s">
        <v>43</v>
      </c>
      <c r="M12">
        <v>1</v>
      </c>
      <c r="N12" t="s">
        <v>422</v>
      </c>
      <c r="O12" t="s">
        <v>441</v>
      </c>
    </row>
    <row r="13" spans="1:18" x14ac:dyDescent="0.45">
      <c r="C13" s="6" t="s">
        <v>185</v>
      </c>
      <c r="D13" s="6"/>
      <c r="J13" t="s">
        <v>44</v>
      </c>
      <c r="K13" t="s">
        <v>45</v>
      </c>
      <c r="M13">
        <v>2</v>
      </c>
      <c r="N13" t="s">
        <v>422</v>
      </c>
      <c r="O13" t="s">
        <v>442</v>
      </c>
    </row>
    <row r="14" spans="1:18" x14ac:dyDescent="0.45">
      <c r="C14" s="6" t="s">
        <v>186</v>
      </c>
      <c r="D14" s="6"/>
      <c r="J14" t="s">
        <v>20</v>
      </c>
      <c r="K14" t="s">
        <v>46</v>
      </c>
      <c r="M14">
        <v>3</v>
      </c>
      <c r="N14" t="s">
        <v>422</v>
      </c>
      <c r="O14" t="s">
        <v>443</v>
      </c>
    </row>
    <row r="15" spans="1:18" x14ac:dyDescent="0.45">
      <c r="C15" s="6" t="s">
        <v>187</v>
      </c>
      <c r="D15" s="6"/>
      <c r="J15" t="s">
        <v>47</v>
      </c>
      <c r="K15" t="s">
        <v>48</v>
      </c>
      <c r="M15">
        <v>4</v>
      </c>
      <c r="N15" t="s">
        <v>422</v>
      </c>
      <c r="O15" t="s">
        <v>444</v>
      </c>
    </row>
    <row r="16" spans="1:18" x14ac:dyDescent="0.45">
      <c r="C16" s="6" t="s">
        <v>188</v>
      </c>
      <c r="D16" s="6"/>
      <c r="J16" t="s">
        <v>49</v>
      </c>
      <c r="K16" t="s">
        <v>50</v>
      </c>
      <c r="M16">
        <v>5</v>
      </c>
      <c r="N16" t="s">
        <v>422</v>
      </c>
      <c r="O16" t="s">
        <v>445</v>
      </c>
    </row>
    <row r="17" spans="3:15" x14ac:dyDescent="0.45">
      <c r="C17" s="6" t="s">
        <v>189</v>
      </c>
      <c r="D17" s="6"/>
      <c r="J17" t="s">
        <v>51</v>
      </c>
      <c r="K17" t="s">
        <v>52</v>
      </c>
      <c r="M17">
        <v>1</v>
      </c>
      <c r="N17" t="s">
        <v>423</v>
      </c>
      <c r="O17" t="s">
        <v>446</v>
      </c>
    </row>
    <row r="18" spans="3:15" x14ac:dyDescent="0.45">
      <c r="C18" s="6" t="s">
        <v>190</v>
      </c>
      <c r="D18" s="6"/>
      <c r="J18" t="s">
        <v>53</v>
      </c>
      <c r="K18" t="s">
        <v>54</v>
      </c>
      <c r="M18">
        <v>2</v>
      </c>
      <c r="N18" t="s">
        <v>423</v>
      </c>
      <c r="O18" t="s">
        <v>447</v>
      </c>
    </row>
    <row r="19" spans="3:15" x14ac:dyDescent="0.45">
      <c r="C19" s="6" t="s">
        <v>191</v>
      </c>
      <c r="D19" s="6"/>
      <c r="J19" t="s">
        <v>160</v>
      </c>
      <c r="K19" t="s">
        <v>55</v>
      </c>
      <c r="M19">
        <v>3</v>
      </c>
      <c r="N19" t="s">
        <v>423</v>
      </c>
      <c r="O19" t="s">
        <v>448</v>
      </c>
    </row>
    <row r="20" spans="3:15" x14ac:dyDescent="0.45">
      <c r="C20" s="6" t="s">
        <v>192</v>
      </c>
      <c r="D20" s="6"/>
      <c r="J20" t="s">
        <v>149</v>
      </c>
      <c r="K20" t="s">
        <v>56</v>
      </c>
      <c r="M20">
        <v>4</v>
      </c>
      <c r="N20" t="s">
        <v>423</v>
      </c>
      <c r="O20" t="s">
        <v>449</v>
      </c>
    </row>
    <row r="21" spans="3:15" x14ac:dyDescent="0.45">
      <c r="C21" s="6" t="s">
        <v>193</v>
      </c>
      <c r="D21" s="6"/>
      <c r="J21" t="s">
        <v>18</v>
      </c>
      <c r="K21" t="s">
        <v>57</v>
      </c>
      <c r="M21">
        <v>5</v>
      </c>
      <c r="N21" t="s">
        <v>423</v>
      </c>
      <c r="O21" t="s">
        <v>450</v>
      </c>
    </row>
    <row r="22" spans="3:15" x14ac:dyDescent="0.45">
      <c r="C22" s="6" t="s">
        <v>194</v>
      </c>
      <c r="D22" s="6"/>
      <c r="J22" t="s">
        <v>58</v>
      </c>
      <c r="K22" t="s">
        <v>59</v>
      </c>
      <c r="M22">
        <v>1</v>
      </c>
      <c r="N22" t="s">
        <v>128</v>
      </c>
      <c r="O22" t="s">
        <v>451</v>
      </c>
    </row>
    <row r="23" spans="3:15" x14ac:dyDescent="0.45">
      <c r="C23" s="6" t="s">
        <v>195</v>
      </c>
      <c r="D23" s="6"/>
      <c r="J23" t="s">
        <v>60</v>
      </c>
      <c r="K23" t="s">
        <v>61</v>
      </c>
      <c r="M23">
        <v>2</v>
      </c>
      <c r="N23" t="s">
        <v>128</v>
      </c>
      <c r="O23" t="s">
        <v>452</v>
      </c>
    </row>
    <row r="24" spans="3:15" x14ac:dyDescent="0.45">
      <c r="C24" s="6" t="s">
        <v>196</v>
      </c>
      <c r="D24" s="6"/>
      <c r="J24" t="s">
        <v>62</v>
      </c>
      <c r="K24" t="s">
        <v>63</v>
      </c>
      <c r="M24">
        <v>3</v>
      </c>
      <c r="N24" t="s">
        <v>128</v>
      </c>
      <c r="O24" t="s">
        <v>453</v>
      </c>
    </row>
    <row r="25" spans="3:15" x14ac:dyDescent="0.45">
      <c r="C25" s="6" t="s">
        <v>197</v>
      </c>
      <c r="D25" s="6"/>
      <c r="J25" t="s">
        <v>150</v>
      </c>
      <c r="K25" t="s">
        <v>64</v>
      </c>
      <c r="M25">
        <v>4</v>
      </c>
      <c r="N25" t="s">
        <v>128</v>
      </c>
      <c r="O25" t="s">
        <v>454</v>
      </c>
    </row>
    <row r="26" spans="3:15" x14ac:dyDescent="0.45">
      <c r="C26" s="6" t="s">
        <v>198</v>
      </c>
      <c r="D26" s="6"/>
      <c r="J26" t="s">
        <v>464</v>
      </c>
      <c r="K26" t="s">
        <v>65</v>
      </c>
      <c r="M26">
        <v>5</v>
      </c>
      <c r="N26" t="s">
        <v>128</v>
      </c>
      <c r="O26" t="s">
        <v>455</v>
      </c>
    </row>
    <row r="27" spans="3:15" x14ac:dyDescent="0.45">
      <c r="C27" s="6" t="s">
        <v>199</v>
      </c>
      <c r="D27" s="6"/>
      <c r="J27" t="s">
        <v>66</v>
      </c>
      <c r="K27" t="s">
        <v>67</v>
      </c>
      <c r="M27">
        <v>1</v>
      </c>
      <c r="N27" t="s">
        <v>1</v>
      </c>
      <c r="O27" t="s">
        <v>456</v>
      </c>
    </row>
    <row r="28" spans="3:15" x14ac:dyDescent="0.45">
      <c r="C28" s="6" t="s">
        <v>200</v>
      </c>
      <c r="D28" s="6"/>
      <c r="J28" t="s">
        <v>26</v>
      </c>
      <c r="K28" t="s">
        <v>68</v>
      </c>
      <c r="M28">
        <v>2</v>
      </c>
      <c r="N28" t="s">
        <v>1</v>
      </c>
      <c r="O28" t="s">
        <v>457</v>
      </c>
    </row>
    <row r="29" spans="3:15" x14ac:dyDescent="0.45">
      <c r="C29" s="6" t="s">
        <v>201</v>
      </c>
      <c r="D29" s="6"/>
      <c r="J29" t="s">
        <v>69</v>
      </c>
      <c r="K29" t="s">
        <v>70</v>
      </c>
      <c r="M29">
        <v>3</v>
      </c>
      <c r="N29" t="s">
        <v>1</v>
      </c>
      <c r="O29" t="s">
        <v>458</v>
      </c>
    </row>
    <row r="30" spans="3:15" x14ac:dyDescent="0.45">
      <c r="C30" s="6" t="s">
        <v>202</v>
      </c>
      <c r="D30" s="6"/>
      <c r="J30" t="s">
        <v>71</v>
      </c>
      <c r="K30" t="s">
        <v>72</v>
      </c>
      <c r="M30">
        <v>4</v>
      </c>
      <c r="N30" t="s">
        <v>1</v>
      </c>
      <c r="O30" t="s">
        <v>459</v>
      </c>
    </row>
    <row r="31" spans="3:15" x14ac:dyDescent="0.45">
      <c r="C31" s="6" t="s">
        <v>203</v>
      </c>
      <c r="D31" s="6"/>
      <c r="J31" t="s">
        <v>465</v>
      </c>
      <c r="K31" t="s">
        <v>73</v>
      </c>
      <c r="M31">
        <v>5</v>
      </c>
      <c r="N31" t="s">
        <v>1</v>
      </c>
      <c r="O31" t="s">
        <v>460</v>
      </c>
    </row>
    <row r="32" spans="3:15" x14ac:dyDescent="0.45">
      <c r="C32" s="6" t="s">
        <v>204</v>
      </c>
      <c r="D32" s="6"/>
      <c r="J32" t="s">
        <v>163</v>
      </c>
      <c r="K32" t="s">
        <v>74</v>
      </c>
    </row>
    <row r="33" spans="3:11" x14ac:dyDescent="0.45">
      <c r="C33" s="6" t="s">
        <v>205</v>
      </c>
      <c r="D33" s="6"/>
      <c r="J33" t="s">
        <v>15</v>
      </c>
      <c r="K33" t="s">
        <v>75</v>
      </c>
    </row>
    <row r="34" spans="3:11" x14ac:dyDescent="0.45">
      <c r="C34" s="6" t="s">
        <v>206</v>
      </c>
      <c r="D34" s="6"/>
      <c r="J34" t="s">
        <v>22</v>
      </c>
      <c r="K34" t="s">
        <v>76</v>
      </c>
    </row>
    <row r="35" spans="3:11" x14ac:dyDescent="0.45">
      <c r="C35" s="6" t="s">
        <v>207</v>
      </c>
      <c r="D35" s="6"/>
      <c r="J35" t="s">
        <v>77</v>
      </c>
      <c r="K35" t="s">
        <v>78</v>
      </c>
    </row>
    <row r="36" spans="3:11" x14ac:dyDescent="0.45">
      <c r="C36" s="6" t="s">
        <v>208</v>
      </c>
      <c r="D36" s="6"/>
      <c r="J36" t="s">
        <v>466</v>
      </c>
      <c r="K36" t="s">
        <v>79</v>
      </c>
    </row>
    <row r="37" spans="3:11" x14ac:dyDescent="0.45">
      <c r="C37" s="6" t="s">
        <v>209</v>
      </c>
      <c r="D37" s="6"/>
      <c r="J37" t="s">
        <v>80</v>
      </c>
      <c r="K37" t="s">
        <v>81</v>
      </c>
    </row>
    <row r="38" spans="3:11" x14ac:dyDescent="0.45">
      <c r="C38" s="6" t="s">
        <v>210</v>
      </c>
      <c r="D38" s="6"/>
      <c r="J38" t="s">
        <v>82</v>
      </c>
      <c r="K38" t="s">
        <v>83</v>
      </c>
    </row>
    <row r="39" spans="3:11" x14ac:dyDescent="0.45">
      <c r="C39" s="6" t="s">
        <v>211</v>
      </c>
      <c r="D39" s="6"/>
      <c r="J39" t="s">
        <v>84</v>
      </c>
      <c r="K39" t="s">
        <v>85</v>
      </c>
    </row>
    <row r="40" spans="3:11" x14ac:dyDescent="0.45">
      <c r="C40" s="6" t="s">
        <v>212</v>
      </c>
      <c r="D40" s="6"/>
      <c r="J40" t="s">
        <v>86</v>
      </c>
      <c r="K40" t="s">
        <v>87</v>
      </c>
    </row>
    <row r="41" spans="3:11" x14ac:dyDescent="0.45">
      <c r="C41" s="6" t="s">
        <v>213</v>
      </c>
      <c r="D41" s="6"/>
      <c r="J41" t="s">
        <v>467</v>
      </c>
      <c r="K41" t="s">
        <v>88</v>
      </c>
    </row>
    <row r="42" spans="3:11" x14ac:dyDescent="0.45">
      <c r="C42" s="6" t="s">
        <v>214</v>
      </c>
      <c r="D42" s="6"/>
      <c r="J42" t="s">
        <v>154</v>
      </c>
      <c r="K42" t="s">
        <v>89</v>
      </c>
    </row>
    <row r="43" spans="3:11" x14ac:dyDescent="0.45">
      <c r="C43" s="6" t="s">
        <v>215</v>
      </c>
      <c r="D43" s="6"/>
      <c r="J43" t="s">
        <v>151</v>
      </c>
      <c r="K43" t="s">
        <v>90</v>
      </c>
    </row>
    <row r="44" spans="3:11" x14ac:dyDescent="0.45">
      <c r="C44" s="6" t="s">
        <v>172</v>
      </c>
      <c r="D44" s="6"/>
      <c r="J44" t="s">
        <v>91</v>
      </c>
      <c r="K44" t="s">
        <v>92</v>
      </c>
    </row>
    <row r="45" spans="3:11" x14ac:dyDescent="0.45">
      <c r="C45" s="6" t="s">
        <v>216</v>
      </c>
      <c r="D45" s="6"/>
      <c r="J45" t="s">
        <v>93</v>
      </c>
      <c r="K45" t="s">
        <v>94</v>
      </c>
    </row>
    <row r="46" spans="3:11" x14ac:dyDescent="0.45">
      <c r="C46" s="6" t="s">
        <v>217</v>
      </c>
      <c r="D46" s="6"/>
      <c r="J46" t="s">
        <v>95</v>
      </c>
      <c r="K46" t="s">
        <v>96</v>
      </c>
    </row>
    <row r="47" spans="3:11" x14ac:dyDescent="0.45">
      <c r="C47" s="6" t="s">
        <v>218</v>
      </c>
      <c r="D47" s="6"/>
      <c r="J47" t="s">
        <v>97</v>
      </c>
      <c r="K47" t="s">
        <v>98</v>
      </c>
    </row>
    <row r="48" spans="3:11" x14ac:dyDescent="0.45">
      <c r="C48" s="6" t="s">
        <v>219</v>
      </c>
      <c r="D48" s="6"/>
      <c r="J48" t="s">
        <v>468</v>
      </c>
      <c r="K48" t="s">
        <v>99</v>
      </c>
    </row>
    <row r="49" spans="3:11" x14ac:dyDescent="0.45">
      <c r="C49" s="6" t="s">
        <v>220</v>
      </c>
      <c r="D49" s="6"/>
      <c r="J49" t="s">
        <v>469</v>
      </c>
      <c r="K49" t="s">
        <v>100</v>
      </c>
    </row>
    <row r="50" spans="3:11" x14ac:dyDescent="0.45">
      <c r="C50" s="6" t="s">
        <v>221</v>
      </c>
      <c r="D50" s="6"/>
      <c r="J50" t="s">
        <v>101</v>
      </c>
      <c r="K50" t="s">
        <v>102</v>
      </c>
    </row>
    <row r="51" spans="3:11" x14ac:dyDescent="0.45">
      <c r="C51" s="6" t="s">
        <v>222</v>
      </c>
      <c r="D51" s="6"/>
      <c r="J51" t="s">
        <v>25</v>
      </c>
      <c r="K51" t="s">
        <v>103</v>
      </c>
    </row>
    <row r="52" spans="3:11" x14ac:dyDescent="0.45">
      <c r="C52" s="6" t="s">
        <v>223</v>
      </c>
      <c r="D52" s="6"/>
      <c r="J52" t="s">
        <v>19</v>
      </c>
      <c r="K52" t="s">
        <v>104</v>
      </c>
    </row>
    <row r="53" spans="3:11" x14ac:dyDescent="0.45">
      <c r="C53" s="6" t="s">
        <v>224</v>
      </c>
      <c r="D53" s="6"/>
      <c r="J53" t="s">
        <v>23</v>
      </c>
      <c r="K53" t="s">
        <v>105</v>
      </c>
    </row>
    <row r="54" spans="3:11" x14ac:dyDescent="0.45">
      <c r="C54" s="6" t="s">
        <v>225</v>
      </c>
      <c r="D54" s="6"/>
      <c r="J54" t="s">
        <v>106</v>
      </c>
      <c r="K54" t="s">
        <v>107</v>
      </c>
    </row>
    <row r="55" spans="3:11" x14ac:dyDescent="0.45">
      <c r="C55" s="6" t="s">
        <v>226</v>
      </c>
      <c r="D55" s="6"/>
      <c r="J55" t="s">
        <v>24</v>
      </c>
      <c r="K55" t="s">
        <v>108</v>
      </c>
    </row>
    <row r="56" spans="3:11" x14ac:dyDescent="0.45">
      <c r="C56" s="6" t="s">
        <v>227</v>
      </c>
      <c r="D56" s="6"/>
      <c r="J56" t="s">
        <v>156</v>
      </c>
      <c r="K56" t="s">
        <v>109</v>
      </c>
    </row>
    <row r="57" spans="3:11" x14ac:dyDescent="0.45">
      <c r="C57" s="6" t="s">
        <v>228</v>
      </c>
      <c r="D57" s="6"/>
      <c r="J57" t="s">
        <v>470</v>
      </c>
      <c r="K57" t="s">
        <v>110</v>
      </c>
    </row>
    <row r="58" spans="3:11" x14ac:dyDescent="0.45">
      <c r="C58" s="6" t="s">
        <v>229</v>
      </c>
      <c r="D58" s="6"/>
      <c r="J58" t="s">
        <v>111</v>
      </c>
      <c r="K58" t="s">
        <v>112</v>
      </c>
    </row>
    <row r="59" spans="3:11" x14ac:dyDescent="0.45">
      <c r="C59" s="6" t="s">
        <v>230</v>
      </c>
      <c r="D59" s="6"/>
      <c r="J59" t="s">
        <v>161</v>
      </c>
      <c r="K59" t="s">
        <v>113</v>
      </c>
    </row>
    <row r="60" spans="3:11" x14ac:dyDescent="0.45">
      <c r="C60" s="6" t="s">
        <v>231</v>
      </c>
      <c r="D60" s="6"/>
      <c r="J60" t="s">
        <v>152</v>
      </c>
      <c r="K60" t="s">
        <v>114</v>
      </c>
    </row>
    <row r="61" spans="3:11" x14ac:dyDescent="0.45">
      <c r="C61" s="6" t="s">
        <v>232</v>
      </c>
      <c r="D61" s="6"/>
      <c r="J61" t="s">
        <v>115</v>
      </c>
      <c r="K61" t="s">
        <v>116</v>
      </c>
    </row>
    <row r="62" spans="3:11" x14ac:dyDescent="0.45">
      <c r="C62" s="6" t="s">
        <v>233</v>
      </c>
      <c r="D62" s="6"/>
      <c r="J62" t="s">
        <v>117</v>
      </c>
      <c r="K62" t="s">
        <v>118</v>
      </c>
    </row>
    <row r="63" spans="3:11" x14ac:dyDescent="0.45">
      <c r="C63" s="6" t="s">
        <v>234</v>
      </c>
      <c r="D63" s="6"/>
      <c r="J63" t="s">
        <v>471</v>
      </c>
      <c r="K63" t="s">
        <v>119</v>
      </c>
    </row>
    <row r="64" spans="3:11" x14ac:dyDescent="0.45">
      <c r="C64" s="6" t="s">
        <v>235</v>
      </c>
      <c r="D64" s="6"/>
      <c r="J64" t="s">
        <v>120</v>
      </c>
      <c r="K64" t="s">
        <v>472</v>
      </c>
    </row>
    <row r="65" spans="3:11" x14ac:dyDescent="0.45">
      <c r="C65" s="6" t="s">
        <v>236</v>
      </c>
      <c r="D65" s="6"/>
      <c r="J65" t="s">
        <v>129</v>
      </c>
      <c r="K65" t="s">
        <v>131</v>
      </c>
    </row>
    <row r="66" spans="3:11" x14ac:dyDescent="0.45">
      <c r="C66" s="6" t="s">
        <v>237</v>
      </c>
      <c r="D66" s="6"/>
    </row>
    <row r="67" spans="3:11" x14ac:dyDescent="0.45">
      <c r="C67" s="6" t="s">
        <v>238</v>
      </c>
      <c r="D67" s="6"/>
    </row>
    <row r="68" spans="3:11" x14ac:dyDescent="0.45">
      <c r="C68" s="6" t="s">
        <v>239</v>
      </c>
      <c r="D68" s="6"/>
    </row>
    <row r="69" spans="3:11" x14ac:dyDescent="0.45">
      <c r="C69" s="6" t="s">
        <v>240</v>
      </c>
      <c r="D69" s="6"/>
    </row>
    <row r="70" spans="3:11" x14ac:dyDescent="0.45">
      <c r="C70" s="6" t="s">
        <v>241</v>
      </c>
      <c r="D70" s="6"/>
    </row>
    <row r="71" spans="3:11" x14ac:dyDescent="0.45">
      <c r="C71" s="6" t="s">
        <v>242</v>
      </c>
      <c r="D71" s="6"/>
    </row>
    <row r="72" spans="3:11" x14ac:dyDescent="0.45">
      <c r="C72" s="6" t="s">
        <v>243</v>
      </c>
      <c r="D72" s="6"/>
    </row>
    <row r="73" spans="3:11" x14ac:dyDescent="0.45">
      <c r="C73" s="6" t="s">
        <v>244</v>
      </c>
      <c r="D73" s="6"/>
    </row>
    <row r="74" spans="3:11" x14ac:dyDescent="0.45">
      <c r="C74" s="6" t="s">
        <v>245</v>
      </c>
      <c r="D74" s="6"/>
    </row>
    <row r="75" spans="3:11" x14ac:dyDescent="0.45">
      <c r="C75" s="6" t="s">
        <v>246</v>
      </c>
      <c r="D75" s="6"/>
    </row>
    <row r="76" spans="3:11" x14ac:dyDescent="0.45">
      <c r="C76" s="6" t="s">
        <v>247</v>
      </c>
      <c r="D76" s="6"/>
    </row>
    <row r="77" spans="3:11" x14ac:dyDescent="0.45">
      <c r="C77" s="6" t="s">
        <v>248</v>
      </c>
      <c r="D77" s="6"/>
    </row>
    <row r="78" spans="3:11" x14ac:dyDescent="0.45">
      <c r="C78" s="6" t="s">
        <v>249</v>
      </c>
      <c r="D78" s="6"/>
    </row>
    <row r="79" spans="3:11" x14ac:dyDescent="0.45">
      <c r="C79" s="6" t="s">
        <v>250</v>
      </c>
      <c r="D79" s="6"/>
    </row>
    <row r="80" spans="3:11" x14ac:dyDescent="0.45">
      <c r="C80" s="6" t="s">
        <v>251</v>
      </c>
      <c r="D80" s="6"/>
    </row>
    <row r="81" spans="3:4" x14ac:dyDescent="0.45">
      <c r="C81" s="6" t="s">
        <v>252</v>
      </c>
      <c r="D81" s="6"/>
    </row>
    <row r="82" spans="3:4" x14ac:dyDescent="0.45">
      <c r="C82" s="6" t="s">
        <v>253</v>
      </c>
      <c r="D82" s="6"/>
    </row>
    <row r="83" spans="3:4" x14ac:dyDescent="0.45">
      <c r="C83" s="6" t="s">
        <v>254</v>
      </c>
      <c r="D83" s="6"/>
    </row>
    <row r="84" spans="3:4" x14ac:dyDescent="0.45">
      <c r="C84" s="6" t="s">
        <v>255</v>
      </c>
      <c r="D84" s="6"/>
    </row>
    <row r="85" spans="3:4" x14ac:dyDescent="0.45">
      <c r="C85" s="6" t="s">
        <v>256</v>
      </c>
      <c r="D85" s="6"/>
    </row>
    <row r="86" spans="3:4" x14ac:dyDescent="0.45">
      <c r="C86" s="6" t="s">
        <v>257</v>
      </c>
      <c r="D86" s="6"/>
    </row>
    <row r="87" spans="3:4" x14ac:dyDescent="0.45">
      <c r="C87" s="6" t="s">
        <v>258</v>
      </c>
      <c r="D87" s="6"/>
    </row>
    <row r="88" spans="3:4" x14ac:dyDescent="0.45">
      <c r="C88" s="6" t="s">
        <v>259</v>
      </c>
      <c r="D88" s="6"/>
    </row>
    <row r="89" spans="3:4" x14ac:dyDescent="0.45">
      <c r="C89" s="6" t="s">
        <v>260</v>
      </c>
      <c r="D89" s="6"/>
    </row>
    <row r="90" spans="3:4" x14ac:dyDescent="0.45">
      <c r="C90" s="6" t="s">
        <v>261</v>
      </c>
      <c r="D90" s="6"/>
    </row>
    <row r="91" spans="3:4" x14ac:dyDescent="0.45">
      <c r="C91" s="6" t="s">
        <v>262</v>
      </c>
      <c r="D91" s="6"/>
    </row>
    <row r="92" spans="3:4" x14ac:dyDescent="0.45">
      <c r="C92" s="6" t="s">
        <v>263</v>
      </c>
      <c r="D92" s="6"/>
    </row>
    <row r="93" spans="3:4" x14ac:dyDescent="0.45">
      <c r="C93" s="6" t="s">
        <v>264</v>
      </c>
      <c r="D93" s="6"/>
    </row>
    <row r="94" spans="3:4" x14ac:dyDescent="0.45">
      <c r="C94" s="6" t="s">
        <v>265</v>
      </c>
      <c r="D94" s="6"/>
    </row>
    <row r="95" spans="3:4" x14ac:dyDescent="0.45">
      <c r="C95" s="6" t="s">
        <v>266</v>
      </c>
      <c r="D95" s="6"/>
    </row>
    <row r="96" spans="3:4" x14ac:dyDescent="0.45">
      <c r="C96" s="6" t="s">
        <v>267</v>
      </c>
      <c r="D96" s="6"/>
    </row>
    <row r="97" spans="3:4" x14ac:dyDescent="0.45">
      <c r="C97" s="6" t="s">
        <v>268</v>
      </c>
      <c r="D97" s="6"/>
    </row>
    <row r="98" spans="3:4" x14ac:dyDescent="0.45">
      <c r="C98" s="6" t="s">
        <v>269</v>
      </c>
      <c r="D98" s="6"/>
    </row>
    <row r="99" spans="3:4" x14ac:dyDescent="0.45">
      <c r="C99" s="6" t="s">
        <v>270</v>
      </c>
      <c r="D99" s="6"/>
    </row>
    <row r="100" spans="3:4" x14ac:dyDescent="0.45">
      <c r="C100" s="6" t="s">
        <v>271</v>
      </c>
      <c r="D100" s="6"/>
    </row>
    <row r="101" spans="3:4" x14ac:dyDescent="0.45">
      <c r="C101" s="6" t="s">
        <v>272</v>
      </c>
      <c r="D101" s="6"/>
    </row>
    <row r="102" spans="3:4" x14ac:dyDescent="0.45">
      <c r="C102" s="6" t="s">
        <v>273</v>
      </c>
      <c r="D102" s="6"/>
    </row>
    <row r="103" spans="3:4" x14ac:dyDescent="0.45">
      <c r="C103" s="6" t="s">
        <v>274</v>
      </c>
      <c r="D103" s="6"/>
    </row>
    <row r="104" spans="3:4" x14ac:dyDescent="0.45">
      <c r="C104" s="6" t="s">
        <v>275</v>
      </c>
      <c r="D104" s="6"/>
    </row>
    <row r="105" spans="3:4" x14ac:dyDescent="0.45">
      <c r="C105" s="6" t="s">
        <v>276</v>
      </c>
      <c r="D105" s="6"/>
    </row>
    <row r="106" spans="3:4" x14ac:dyDescent="0.45">
      <c r="C106" s="6" t="s">
        <v>277</v>
      </c>
      <c r="D106" s="6"/>
    </row>
    <row r="107" spans="3:4" x14ac:dyDescent="0.45">
      <c r="C107" s="6" t="s">
        <v>278</v>
      </c>
      <c r="D107" s="6"/>
    </row>
    <row r="108" spans="3:4" x14ac:dyDescent="0.45">
      <c r="C108" s="6" t="s">
        <v>279</v>
      </c>
      <c r="D108" s="6"/>
    </row>
    <row r="109" spans="3:4" x14ac:dyDescent="0.45">
      <c r="C109" s="6" t="s">
        <v>280</v>
      </c>
      <c r="D109" s="6"/>
    </row>
    <row r="110" spans="3:4" x14ac:dyDescent="0.45">
      <c r="C110" s="6" t="s">
        <v>281</v>
      </c>
      <c r="D110" s="6"/>
    </row>
    <row r="111" spans="3:4" x14ac:dyDescent="0.45">
      <c r="C111" s="6" t="s">
        <v>282</v>
      </c>
      <c r="D111" s="6"/>
    </row>
    <row r="112" spans="3:4" x14ac:dyDescent="0.45">
      <c r="C112" s="6" t="s">
        <v>283</v>
      </c>
      <c r="D112" s="6"/>
    </row>
    <row r="113" spans="3:4" x14ac:dyDescent="0.45">
      <c r="C113" s="6" t="s">
        <v>284</v>
      </c>
      <c r="D113" s="6"/>
    </row>
    <row r="114" spans="3:4" x14ac:dyDescent="0.45">
      <c r="C114" s="6" t="s">
        <v>285</v>
      </c>
      <c r="D114" s="6"/>
    </row>
    <row r="115" spans="3:4" x14ac:dyDescent="0.45">
      <c r="C115" s="6" t="s">
        <v>286</v>
      </c>
      <c r="D115" s="6"/>
    </row>
    <row r="116" spans="3:4" x14ac:dyDescent="0.45">
      <c r="C116" s="6" t="s">
        <v>287</v>
      </c>
      <c r="D116" s="6"/>
    </row>
    <row r="117" spans="3:4" x14ac:dyDescent="0.45">
      <c r="C117" s="6" t="s">
        <v>288</v>
      </c>
      <c r="D117" s="6"/>
    </row>
    <row r="118" spans="3:4" x14ac:dyDescent="0.45">
      <c r="C118" s="6" t="s">
        <v>289</v>
      </c>
      <c r="D118" s="6"/>
    </row>
    <row r="119" spans="3:4" x14ac:dyDescent="0.45">
      <c r="C119" s="6" t="s">
        <v>290</v>
      </c>
      <c r="D119" s="6"/>
    </row>
    <row r="120" spans="3:4" x14ac:dyDescent="0.45">
      <c r="C120" s="6" t="s">
        <v>291</v>
      </c>
      <c r="D120" s="6"/>
    </row>
    <row r="121" spans="3:4" x14ac:dyDescent="0.45">
      <c r="C121" s="6" t="s">
        <v>292</v>
      </c>
      <c r="D121" s="6"/>
    </row>
    <row r="122" spans="3:4" x14ac:dyDescent="0.45">
      <c r="C122" s="6" t="s">
        <v>293</v>
      </c>
      <c r="D122" s="6"/>
    </row>
    <row r="123" spans="3:4" x14ac:dyDescent="0.45">
      <c r="C123" s="6" t="s">
        <v>294</v>
      </c>
      <c r="D123" s="6"/>
    </row>
    <row r="124" spans="3:4" x14ac:dyDescent="0.45">
      <c r="C124" s="6" t="s">
        <v>295</v>
      </c>
      <c r="D124" s="6"/>
    </row>
    <row r="125" spans="3:4" x14ac:dyDescent="0.45">
      <c r="C125" s="6" t="s">
        <v>296</v>
      </c>
      <c r="D125" s="6"/>
    </row>
    <row r="126" spans="3:4" x14ac:dyDescent="0.45">
      <c r="C126" s="6" t="s">
        <v>297</v>
      </c>
      <c r="D126" s="6"/>
    </row>
    <row r="127" spans="3:4" x14ac:dyDescent="0.45">
      <c r="C127" s="6" t="s">
        <v>298</v>
      </c>
      <c r="D127" s="6"/>
    </row>
    <row r="128" spans="3:4" x14ac:dyDescent="0.45">
      <c r="C128" s="6" t="s">
        <v>299</v>
      </c>
      <c r="D128" s="6"/>
    </row>
    <row r="129" spans="3:4" x14ac:dyDescent="0.45">
      <c r="C129" s="6" t="s">
        <v>300</v>
      </c>
      <c r="D129" s="6"/>
    </row>
    <row r="130" spans="3:4" x14ac:dyDescent="0.45">
      <c r="C130" s="6" t="s">
        <v>301</v>
      </c>
      <c r="D130" s="6"/>
    </row>
    <row r="131" spans="3:4" x14ac:dyDescent="0.45">
      <c r="C131" s="6" t="s">
        <v>302</v>
      </c>
      <c r="D131" s="6"/>
    </row>
    <row r="132" spans="3:4" x14ac:dyDescent="0.45">
      <c r="C132" s="6" t="s">
        <v>303</v>
      </c>
      <c r="D132" s="6"/>
    </row>
    <row r="133" spans="3:4" x14ac:dyDescent="0.45">
      <c r="C133" s="6" t="s">
        <v>304</v>
      </c>
      <c r="D133" s="6"/>
    </row>
    <row r="134" spans="3:4" x14ac:dyDescent="0.45">
      <c r="C134" s="6" t="s">
        <v>305</v>
      </c>
      <c r="D134" s="6"/>
    </row>
    <row r="135" spans="3:4" x14ac:dyDescent="0.45">
      <c r="C135" s="6" t="s">
        <v>306</v>
      </c>
      <c r="D135" s="6"/>
    </row>
    <row r="136" spans="3:4" x14ac:dyDescent="0.45">
      <c r="C136" s="6" t="s">
        <v>307</v>
      </c>
      <c r="D136" s="6"/>
    </row>
    <row r="137" spans="3:4" x14ac:dyDescent="0.45">
      <c r="C137" s="6" t="s">
        <v>308</v>
      </c>
      <c r="D137" s="6"/>
    </row>
    <row r="138" spans="3:4" x14ac:dyDescent="0.45">
      <c r="C138" s="6" t="s">
        <v>309</v>
      </c>
      <c r="D138" s="6"/>
    </row>
    <row r="139" spans="3:4" x14ac:dyDescent="0.45">
      <c r="C139" s="6" t="s">
        <v>310</v>
      </c>
      <c r="D139" s="6"/>
    </row>
    <row r="140" spans="3:4" x14ac:dyDescent="0.45">
      <c r="C140" s="6" t="s">
        <v>311</v>
      </c>
      <c r="D140" s="6"/>
    </row>
    <row r="141" spans="3:4" x14ac:dyDescent="0.45">
      <c r="C141" s="6" t="s">
        <v>312</v>
      </c>
      <c r="D141" s="6"/>
    </row>
    <row r="142" spans="3:4" x14ac:dyDescent="0.45">
      <c r="C142" s="6" t="s">
        <v>313</v>
      </c>
      <c r="D142" s="6"/>
    </row>
    <row r="143" spans="3:4" x14ac:dyDescent="0.45">
      <c r="C143" s="6" t="s">
        <v>314</v>
      </c>
      <c r="D143" s="6"/>
    </row>
    <row r="144" spans="3:4" x14ac:dyDescent="0.45">
      <c r="C144" s="6" t="s">
        <v>315</v>
      </c>
      <c r="D144" s="6"/>
    </row>
    <row r="145" spans="3:4" x14ac:dyDescent="0.45">
      <c r="C145" s="6" t="s">
        <v>316</v>
      </c>
      <c r="D145" s="6"/>
    </row>
    <row r="146" spans="3:4" x14ac:dyDescent="0.45">
      <c r="C146" s="6" t="s">
        <v>317</v>
      </c>
      <c r="D146" s="6"/>
    </row>
    <row r="147" spans="3:4" x14ac:dyDescent="0.45">
      <c r="C147" s="6" t="s">
        <v>318</v>
      </c>
      <c r="D147" s="6"/>
    </row>
    <row r="148" spans="3:4" x14ac:dyDescent="0.45">
      <c r="C148" s="6" t="s">
        <v>319</v>
      </c>
      <c r="D148" s="6"/>
    </row>
    <row r="149" spans="3:4" x14ac:dyDescent="0.45">
      <c r="C149" s="6" t="s">
        <v>320</v>
      </c>
      <c r="D149" s="6"/>
    </row>
    <row r="150" spans="3:4" x14ac:dyDescent="0.45">
      <c r="C150" s="6" t="s">
        <v>321</v>
      </c>
      <c r="D150" s="6"/>
    </row>
    <row r="151" spans="3:4" x14ac:dyDescent="0.45">
      <c r="C151" s="6" t="s">
        <v>322</v>
      </c>
      <c r="D151" s="6"/>
    </row>
    <row r="152" spans="3:4" x14ac:dyDescent="0.45">
      <c r="C152" s="6" t="s">
        <v>323</v>
      </c>
      <c r="D152" s="6"/>
    </row>
    <row r="153" spans="3:4" x14ac:dyDescent="0.45">
      <c r="C153" s="6" t="s">
        <v>324</v>
      </c>
      <c r="D153" s="6"/>
    </row>
    <row r="154" spans="3:4" x14ac:dyDescent="0.45">
      <c r="C154" s="6" t="s">
        <v>325</v>
      </c>
      <c r="D154" s="6"/>
    </row>
    <row r="155" spans="3:4" x14ac:dyDescent="0.45">
      <c r="C155" s="6" t="s">
        <v>326</v>
      </c>
      <c r="D155" s="6"/>
    </row>
    <row r="156" spans="3:4" x14ac:dyDescent="0.45">
      <c r="C156" s="6" t="s">
        <v>327</v>
      </c>
      <c r="D156" s="6"/>
    </row>
    <row r="157" spans="3:4" x14ac:dyDescent="0.45">
      <c r="C157" s="6" t="s">
        <v>328</v>
      </c>
      <c r="D157" s="6"/>
    </row>
    <row r="158" spans="3:4" x14ac:dyDescent="0.45">
      <c r="C158" s="6" t="s">
        <v>329</v>
      </c>
      <c r="D158" s="6"/>
    </row>
    <row r="159" spans="3:4" x14ac:dyDescent="0.45">
      <c r="C159" s="6" t="s">
        <v>330</v>
      </c>
      <c r="D159" s="6"/>
    </row>
    <row r="160" spans="3:4" x14ac:dyDescent="0.45">
      <c r="C160" s="6" t="s">
        <v>331</v>
      </c>
      <c r="D160" s="6"/>
    </row>
    <row r="161" spans="3:4" x14ac:dyDescent="0.45">
      <c r="C161" s="6" t="s">
        <v>332</v>
      </c>
      <c r="D161" s="6"/>
    </row>
    <row r="162" spans="3:4" x14ac:dyDescent="0.45">
      <c r="C162" s="6" t="s">
        <v>333</v>
      </c>
      <c r="D162" s="6"/>
    </row>
    <row r="163" spans="3:4" x14ac:dyDescent="0.45">
      <c r="C163" s="6" t="s">
        <v>334</v>
      </c>
      <c r="D163" s="6"/>
    </row>
    <row r="164" spans="3:4" x14ac:dyDescent="0.45">
      <c r="C164" s="6" t="s">
        <v>335</v>
      </c>
      <c r="D164" s="6"/>
    </row>
    <row r="165" spans="3:4" x14ac:dyDescent="0.45">
      <c r="C165" s="6" t="s">
        <v>336</v>
      </c>
      <c r="D165" s="6"/>
    </row>
    <row r="166" spans="3:4" x14ac:dyDescent="0.45">
      <c r="C166" s="6" t="s">
        <v>337</v>
      </c>
      <c r="D166" s="6"/>
    </row>
    <row r="167" spans="3:4" x14ac:dyDescent="0.45">
      <c r="C167" s="6" t="s">
        <v>338</v>
      </c>
      <c r="D167" s="6"/>
    </row>
    <row r="168" spans="3:4" x14ac:dyDescent="0.45">
      <c r="C168" s="6" t="s">
        <v>339</v>
      </c>
      <c r="D168" s="6"/>
    </row>
    <row r="169" spans="3:4" x14ac:dyDescent="0.45">
      <c r="C169" s="6" t="s">
        <v>340</v>
      </c>
      <c r="D169" s="6"/>
    </row>
    <row r="170" spans="3:4" x14ac:dyDescent="0.45">
      <c r="C170" s="6" t="s">
        <v>341</v>
      </c>
      <c r="D170" s="6"/>
    </row>
    <row r="171" spans="3:4" x14ac:dyDescent="0.45">
      <c r="C171" s="6" t="s">
        <v>342</v>
      </c>
      <c r="D171" s="6"/>
    </row>
    <row r="172" spans="3:4" x14ac:dyDescent="0.45">
      <c r="C172" s="6" t="s">
        <v>343</v>
      </c>
      <c r="D172" s="6"/>
    </row>
    <row r="173" spans="3:4" x14ac:dyDescent="0.45">
      <c r="C173" s="6" t="s">
        <v>344</v>
      </c>
      <c r="D173" s="6"/>
    </row>
    <row r="174" spans="3:4" x14ac:dyDescent="0.45">
      <c r="C174" s="6" t="s">
        <v>345</v>
      </c>
      <c r="D174" s="6"/>
    </row>
    <row r="175" spans="3:4" x14ac:dyDescent="0.45">
      <c r="C175" s="6" t="s">
        <v>346</v>
      </c>
      <c r="D175" s="6"/>
    </row>
    <row r="176" spans="3:4" x14ac:dyDescent="0.45">
      <c r="C176" s="6" t="s">
        <v>347</v>
      </c>
      <c r="D176" s="6"/>
    </row>
    <row r="177" spans="3:4" x14ac:dyDescent="0.45">
      <c r="C177" s="6" t="s">
        <v>348</v>
      </c>
      <c r="D177" s="6"/>
    </row>
    <row r="178" spans="3:4" x14ac:dyDescent="0.45">
      <c r="C178" s="6" t="s">
        <v>349</v>
      </c>
      <c r="D178" s="6"/>
    </row>
    <row r="179" spans="3:4" x14ac:dyDescent="0.45">
      <c r="C179" s="6" t="s">
        <v>350</v>
      </c>
      <c r="D179" s="6"/>
    </row>
    <row r="180" spans="3:4" x14ac:dyDescent="0.45">
      <c r="C180" s="6" t="s">
        <v>351</v>
      </c>
      <c r="D180" s="6"/>
    </row>
    <row r="181" spans="3:4" x14ac:dyDescent="0.45">
      <c r="C181" s="6" t="s">
        <v>352</v>
      </c>
      <c r="D181" s="6"/>
    </row>
    <row r="182" spans="3:4" x14ac:dyDescent="0.45">
      <c r="C182" s="6" t="s">
        <v>353</v>
      </c>
      <c r="D182" s="6"/>
    </row>
    <row r="183" spans="3:4" x14ac:dyDescent="0.45">
      <c r="C183" s="6" t="s">
        <v>354</v>
      </c>
      <c r="D183" s="6"/>
    </row>
    <row r="184" spans="3:4" x14ac:dyDescent="0.45">
      <c r="C184" s="6" t="s">
        <v>355</v>
      </c>
      <c r="D184" s="6"/>
    </row>
    <row r="185" spans="3:4" x14ac:dyDescent="0.45">
      <c r="C185" s="6" t="s">
        <v>356</v>
      </c>
      <c r="D185" s="6"/>
    </row>
    <row r="186" spans="3:4" x14ac:dyDescent="0.45">
      <c r="C186" s="6" t="s">
        <v>357</v>
      </c>
      <c r="D186" s="6"/>
    </row>
    <row r="187" spans="3:4" x14ac:dyDescent="0.45">
      <c r="C187" s="6" t="s">
        <v>358</v>
      </c>
      <c r="D187" s="6"/>
    </row>
    <row r="188" spans="3:4" x14ac:dyDescent="0.45">
      <c r="C188" s="6" t="s">
        <v>359</v>
      </c>
      <c r="D188" s="6"/>
    </row>
    <row r="189" spans="3:4" x14ac:dyDescent="0.45">
      <c r="C189" s="6" t="s">
        <v>360</v>
      </c>
      <c r="D189" s="6"/>
    </row>
    <row r="190" spans="3:4" x14ac:dyDescent="0.45">
      <c r="C190" s="6" t="s">
        <v>361</v>
      </c>
      <c r="D190" s="6"/>
    </row>
    <row r="191" spans="3:4" x14ac:dyDescent="0.45">
      <c r="C191" s="6" t="s">
        <v>362</v>
      </c>
      <c r="D191" s="6"/>
    </row>
    <row r="192" spans="3:4" x14ac:dyDescent="0.45">
      <c r="C192" s="6" t="s">
        <v>363</v>
      </c>
      <c r="D192" s="6"/>
    </row>
    <row r="193" spans="3:4" x14ac:dyDescent="0.45">
      <c r="C193" s="6" t="s">
        <v>364</v>
      </c>
      <c r="D193" s="6"/>
    </row>
    <row r="194" spans="3:4" x14ac:dyDescent="0.45">
      <c r="C194" s="6" t="s">
        <v>365</v>
      </c>
      <c r="D194" s="6"/>
    </row>
    <row r="195" spans="3:4" x14ac:dyDescent="0.45">
      <c r="C195" s="6" t="s">
        <v>366</v>
      </c>
      <c r="D195" s="6"/>
    </row>
    <row r="196" spans="3:4" x14ac:dyDescent="0.45">
      <c r="C196" s="6" t="s">
        <v>367</v>
      </c>
      <c r="D196" s="6"/>
    </row>
    <row r="197" spans="3:4" x14ac:dyDescent="0.45">
      <c r="C197" s="6" t="s">
        <v>368</v>
      </c>
      <c r="D197" s="6"/>
    </row>
    <row r="198" spans="3:4" x14ac:dyDescent="0.45">
      <c r="C198" s="6" t="s">
        <v>369</v>
      </c>
      <c r="D198" s="6"/>
    </row>
    <row r="199" spans="3:4" x14ac:dyDescent="0.45">
      <c r="C199" s="6" t="s">
        <v>370</v>
      </c>
      <c r="D199" s="6"/>
    </row>
    <row r="200" spans="3:4" x14ac:dyDescent="0.45">
      <c r="C200" s="6" t="s">
        <v>371</v>
      </c>
      <c r="D200" s="6"/>
    </row>
    <row r="201" spans="3:4" x14ac:dyDescent="0.45">
      <c r="C201" s="6" t="s">
        <v>372</v>
      </c>
      <c r="D201" s="6"/>
    </row>
    <row r="202" spans="3:4" x14ac:dyDescent="0.45">
      <c r="C202" s="6" t="s">
        <v>373</v>
      </c>
      <c r="D202" s="6"/>
    </row>
    <row r="203" spans="3:4" x14ac:dyDescent="0.45">
      <c r="C203" s="6" t="s">
        <v>374</v>
      </c>
      <c r="D203" s="6"/>
    </row>
    <row r="204" spans="3:4" x14ac:dyDescent="0.45">
      <c r="C204" s="6" t="s">
        <v>375</v>
      </c>
      <c r="D204" s="6"/>
    </row>
    <row r="205" spans="3:4" x14ac:dyDescent="0.45">
      <c r="C205" s="6" t="s">
        <v>376</v>
      </c>
      <c r="D205" s="6"/>
    </row>
    <row r="206" spans="3:4" x14ac:dyDescent="0.45">
      <c r="C206" s="6" t="s">
        <v>377</v>
      </c>
      <c r="D206" s="6"/>
    </row>
    <row r="207" spans="3:4" x14ac:dyDescent="0.45">
      <c r="C207" s="6" t="s">
        <v>170</v>
      </c>
      <c r="D207" s="6"/>
    </row>
    <row r="208" spans="3:4" x14ac:dyDescent="0.45">
      <c r="C208" s="6" t="s">
        <v>378</v>
      </c>
      <c r="D208" s="6"/>
    </row>
    <row r="209" spans="3:4" x14ac:dyDescent="0.45">
      <c r="C209" s="6" t="s">
        <v>379</v>
      </c>
      <c r="D209" s="6"/>
    </row>
    <row r="210" spans="3:4" x14ac:dyDescent="0.45">
      <c r="C210" s="6" t="s">
        <v>380</v>
      </c>
      <c r="D210" s="6"/>
    </row>
    <row r="211" spans="3:4" x14ac:dyDescent="0.45">
      <c r="C211" s="6" t="s">
        <v>381</v>
      </c>
      <c r="D211" s="6"/>
    </row>
    <row r="212" spans="3:4" x14ac:dyDescent="0.45">
      <c r="C212" s="6" t="s">
        <v>382</v>
      </c>
      <c r="D212" s="6"/>
    </row>
    <row r="213" spans="3:4" x14ac:dyDescent="0.45">
      <c r="C213" s="6" t="s">
        <v>383</v>
      </c>
      <c r="D213" s="6"/>
    </row>
    <row r="214" spans="3:4" x14ac:dyDescent="0.45">
      <c r="C214" s="6" t="s">
        <v>384</v>
      </c>
      <c r="D214" s="6"/>
    </row>
    <row r="215" spans="3:4" x14ac:dyDescent="0.45">
      <c r="C215" s="6" t="s">
        <v>385</v>
      </c>
      <c r="D215" s="6"/>
    </row>
    <row r="216" spans="3:4" x14ac:dyDescent="0.45">
      <c r="C216" s="6" t="s">
        <v>386</v>
      </c>
      <c r="D216" s="6"/>
    </row>
    <row r="217" spans="3:4" x14ac:dyDescent="0.45">
      <c r="C217" s="6" t="s">
        <v>387</v>
      </c>
      <c r="D217" s="6"/>
    </row>
    <row r="218" spans="3:4" x14ac:dyDescent="0.45">
      <c r="C218" s="6" t="s">
        <v>388</v>
      </c>
      <c r="D218" s="6"/>
    </row>
    <row r="219" spans="3:4" x14ac:dyDescent="0.45">
      <c r="C219" s="6" t="s">
        <v>389</v>
      </c>
      <c r="D219" s="6"/>
    </row>
    <row r="220" spans="3:4" x14ac:dyDescent="0.45">
      <c r="C220" s="6" t="s">
        <v>390</v>
      </c>
      <c r="D220" s="6"/>
    </row>
    <row r="221" spans="3:4" x14ac:dyDescent="0.45">
      <c r="C221" s="6" t="s">
        <v>391</v>
      </c>
      <c r="D221" s="6"/>
    </row>
    <row r="222" spans="3:4" x14ac:dyDescent="0.45">
      <c r="C222" s="6" t="s">
        <v>392</v>
      </c>
      <c r="D222" s="6"/>
    </row>
    <row r="223" spans="3:4" x14ac:dyDescent="0.45">
      <c r="C223" s="6" t="s">
        <v>393</v>
      </c>
      <c r="D223" s="6"/>
    </row>
    <row r="224" spans="3:4" x14ac:dyDescent="0.45">
      <c r="C224" s="6" t="s">
        <v>394</v>
      </c>
      <c r="D224" s="6"/>
    </row>
    <row r="225" spans="3:4" x14ac:dyDescent="0.45">
      <c r="C225" s="6" t="s">
        <v>395</v>
      </c>
      <c r="D225" s="6"/>
    </row>
    <row r="226" spans="3:4" x14ac:dyDescent="0.45">
      <c r="C226" s="6" t="s">
        <v>396</v>
      </c>
      <c r="D226" s="6"/>
    </row>
    <row r="227" spans="3:4" x14ac:dyDescent="0.45">
      <c r="C227" s="6" t="s">
        <v>397</v>
      </c>
      <c r="D227" s="6"/>
    </row>
    <row r="228" spans="3:4" x14ac:dyDescent="0.45">
      <c r="C228" s="6" t="s">
        <v>398</v>
      </c>
      <c r="D228" s="6"/>
    </row>
    <row r="229" spans="3:4" x14ac:dyDescent="0.45">
      <c r="C229" s="6" t="s">
        <v>399</v>
      </c>
      <c r="D229" s="6"/>
    </row>
    <row r="230" spans="3:4" x14ac:dyDescent="0.45">
      <c r="C230" s="6" t="s">
        <v>400</v>
      </c>
      <c r="D230" s="6"/>
    </row>
    <row r="231" spans="3:4" x14ac:dyDescent="0.45">
      <c r="C231" s="6" t="s">
        <v>401</v>
      </c>
      <c r="D231" s="6"/>
    </row>
    <row r="232" spans="3:4" x14ac:dyDescent="0.45">
      <c r="C232" s="6" t="s">
        <v>402</v>
      </c>
      <c r="D232" s="6"/>
    </row>
    <row r="233" spans="3:4" x14ac:dyDescent="0.45">
      <c r="C233" s="6" t="s">
        <v>403</v>
      </c>
      <c r="D233" s="6"/>
    </row>
    <row r="234" spans="3:4" x14ac:dyDescent="0.45">
      <c r="C234" s="6" t="s">
        <v>404</v>
      </c>
      <c r="D234" s="6"/>
    </row>
    <row r="235" spans="3:4" x14ac:dyDescent="0.45">
      <c r="C235" s="6" t="s">
        <v>405</v>
      </c>
      <c r="D235" s="6"/>
    </row>
    <row r="236" spans="3:4" x14ac:dyDescent="0.45">
      <c r="C236" s="6" t="s">
        <v>406</v>
      </c>
      <c r="D236" s="6"/>
    </row>
    <row r="237" spans="3:4" x14ac:dyDescent="0.45">
      <c r="C237" s="6" t="s">
        <v>407</v>
      </c>
      <c r="D237" s="6"/>
    </row>
    <row r="238" spans="3:4" x14ac:dyDescent="0.45">
      <c r="C238" s="6" t="s">
        <v>408</v>
      </c>
      <c r="D238" s="6"/>
    </row>
    <row r="239" spans="3:4" x14ac:dyDescent="0.45">
      <c r="C239" s="6" t="s">
        <v>409</v>
      </c>
      <c r="D239" s="6"/>
    </row>
    <row r="240" spans="3:4" x14ac:dyDescent="0.45">
      <c r="C240" s="6" t="s">
        <v>410</v>
      </c>
      <c r="D240" s="6"/>
    </row>
    <row r="241" spans="3:4" x14ac:dyDescent="0.45">
      <c r="C241" s="6" t="s">
        <v>411</v>
      </c>
      <c r="D241" s="6"/>
    </row>
    <row r="242" spans="3:4" x14ac:dyDescent="0.45">
      <c r="C242" s="6" t="s">
        <v>412</v>
      </c>
      <c r="D242" s="6"/>
    </row>
    <row r="243" spans="3:4" x14ac:dyDescent="0.45">
      <c r="C243" s="6" t="s">
        <v>413</v>
      </c>
      <c r="D243" s="6"/>
    </row>
    <row r="244" spans="3:4" x14ac:dyDescent="0.45">
      <c r="C244" s="6" t="s">
        <v>414</v>
      </c>
      <c r="D244" s="6"/>
    </row>
    <row r="245" spans="3:4" x14ac:dyDescent="0.45">
      <c r="C245" s="6" t="s">
        <v>415</v>
      </c>
      <c r="D245" s="6"/>
    </row>
    <row r="246" spans="3:4" x14ac:dyDescent="0.45">
      <c r="C246" s="6" t="s">
        <v>416</v>
      </c>
      <c r="D246" s="6"/>
    </row>
    <row r="247" spans="3:4" x14ac:dyDescent="0.45">
      <c r="C247" s="6" t="s">
        <v>417</v>
      </c>
      <c r="D247" s="6"/>
    </row>
    <row r="248" spans="3:4" x14ac:dyDescent="0.45">
      <c r="C248" s="6" t="s">
        <v>418</v>
      </c>
      <c r="D248" s="6"/>
    </row>
    <row r="249" spans="3:4" x14ac:dyDescent="0.45">
      <c r="C249" s="6" t="s">
        <v>419</v>
      </c>
      <c r="D249" s="6"/>
    </row>
    <row r="250" spans="3:4" x14ac:dyDescent="0.45">
      <c r="C250" s="6" t="s">
        <v>420</v>
      </c>
      <c r="D250" s="6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��!B0BCAK?>;=5=85!B0BCAK?>;=5=85
</file>

<file path=customXml/item2.xml>��
</file>

<file path=customXml/item3.xml>��
</file>

<file path=customXml/item4.xml>��040G8, 0A?@545;5=85
</file>

<file path=customXml/item5.xml>��
</file>

<file path=customXml/item6.xml>��
</file>

<file path=customXml/item7.xml>��040G80B0 =0G0;00B0 22>40@8>@8B5B"8? 87<5=89 538>=><<5=B0@890:07G8:A?>;=8B5;L!B0BCA=45:A0B0 =0G0;00B0 22>40@8>@8B5B"8? 87<5=89 538>=><<5=B0@890:07G8:A?>;=8B5;L!B0BCA=45:A
</file>

<file path=customXml/item8.xml>�� 0A?@545;5=85
</file>

<file path=customXml/item9.xml>��0B05=L545;8 01>G89>45AOF0B05=L545;8 01>G89>45AOF0B0
</file>

<file path=customXml/item10.xml>�� 0A?@545;5=85 0A?@545;5=85@8>@8B5B"8?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
</file>

<file path=customXml/item11.xml>�� 0A?@545;5=85 0A?@545;5=85@8>@8B5B"8?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
</file>

<file path=customXml/item12.xml>��
</file>

<file path=customXml/item13.xml>�� 0A?@545;5=850B0K?>;=5=85_45=L=45:AK?>;=5=85_AB0BCAK?>;=5=850B0K?>;=5=85_45=L=45:AK?>;=5=85_AB0BCAK?>;=5=85=45:A=45:A=45:A=45:A
</file>

<file path=customXml/item14.xml>�� 0A?@545;5=85 0A?@545;5=85'8A;> M;5<5=B>2 2 AB>;1F5 @>F5=B'8A;> M;5<5=B>2 2 AB>;1F5 @>F5=B$>@<C;0'8A;> M;5<5=B>2 2 AB>;1F5 @>F5=B=0G5=85@8>@8B5B"8?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F5=B'8A;> M;5<5=B>2 2 AB>;1F5 @>F5=B@>F5=B'8A;> M;5<5=B>2 2 AB>;1F5 @>F5=B@>F5=B'8A;> M;5<5=B>2 2 AB>;1F5 @>F5=B@>F5=B'8A;> M;5<5=B>2 2 AB>;1F5 @>F5=B'8A;> M;5<5=B>2 2 AB>;1F5 @>F5=B$>@<C;0'8A;> M;5<5=B>2 2 AB>;1F5 @>F5=B=0G5=85@8>@8B5B"8?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F5=B'8A;> M;5<5=B>2 2 AB>;1F5 @>F5=B@>F5=B'8A;> M;5<5=B>2 2 AB>;1F5 @>F5=B@>F5=B'8A;> M;5<5=B>2 2 AB>;1F5 @>F5=B@>F5=B!B0BCAK?>;=5=85!B0BCAK?>;=5=85 0A?@545;5=85 0A?@545;5=855@0@E8O 0A?@545;5=85 0A?@545;5=855@0@E8O 0A?@545;5=85 0A?@545;5=855@0@E8O040G80B05=L545;8 01>G89>45AOF 0A?@545;5=85 0A?@545;5=85=45:A 0A?@545;5=850B0 0A?@545;5=85K?>;=5=85 0A?@545;5=85!C<<0 ?> AB>;1FC K?>;=5=85 0A?@545;5=85\!C<<0 ?> AB>;1FC K?>;=5=855O2=0O <5@0 0A?@545;5=85040G 7025@H5=> 0A?@545;5=85 0A?@545;5=85040G 7025@H5=>H81:0 0A?@545;5=85040G 2A53> 0A?@545;5=85040G 7025@H5=> 0A?@545;5=85 0A?@545;5=85040G 7025@H5=>H81:0 0A?@545;5=85@>A@>G:0 4=59 0A?@545;5=85 0A?@545;5=85@>A@>G:0 4=59H81:0 0A?@545;5=85?5@565=85 4=59 0A?@545;5=85 0A?@545;5=85?5@565=85 4=59H81:0 0A?@545;5=855@0@E8O 0A?@545;5=85\5@0@E8O"5:AB C:070=8O 0A?@545;5=85K?>;=5=85_AB0BCA 0A?@545;5=85 0A?@545;5=85H81:0!B0BCAK?>;=5=85040G8040G8=45:A040G80B0 =0G0;0040G80B0 22>40040G8@8>@8B5B040G8"8? 87<5=89040G8 538>=040G8><<5=B0@89040G80:07G8:040G8A?>;=8B5;L040G8!B0BCA 0A?@545;5=850B00B0 0A?@545;5=850B00B0 0A?@545;5=850B00B0 0A?@545;5=850B00B0 0A?@545;5=85=45:A040G8=45:A 0A?@545;5=85=45:A040G8=45:A 0A?@545;5=85=45:A040G8=45:A 0A?@545;5=85=45:A040G8=45:A040G8!B0BCA!B0BCA040G8!B0BCA!B0BCA040G8!B0BCA!B0BCA040G8!B0BCA!B0BCA 0A?@545;5=85 0A?@545;5=85 0A?@545;5=855@0@E8O 0A?@545;5=85 0A?@545;5=855@0@E8O 0A?@545;5=85 0A?@545;5=855@0@E8O040G80B05=L545;8 01>G89>45AOF 0A?@545;5=85 0A?@545;5=85=45:A 0A?@545;5=850B0 0A?@545;5=85K?>;=5=85 0A?@545;5=85!C<<0 ?> AB>;1FC K?>;=5=85 0A?@545;5=85\!C<<0 ?> AB>;1FC K?>;=5=855O2=0O <5@0 0A?@545;5=85040G 7025@H5=> 0A?@545;5=85 0A?@545;5=85040G 7025@H5=>H81:0 0A?@545;5=85040G 2A53> 0A?@545;5=85040G 7025@H5=> 0A?@545;5=85 0A?@545;5=85040G 7025@H5=>H81:0 0A?@545;5=85@>A@>G:0 4=59 0A?@545;5=85 0A?@545;5=85@>A@>G:0 4=59H81:0 0A?@545;5=85?5@565=85 4=59 0A?@545;5=85 0A?@545;5=85?5@565=85 4=59H81:0 0A?@545;5=855@0@E8O 0A?@545;5=85\5@0@E8O"5:AB C:070=8O 0A?@545;5=85K?>;=5=85_AB0BCA 0A?@545;5=85 0A?@545;5=85H81:0!B0BCAK?>;=5=85040G8040G8=45:A040G80B0 =0G0;0040G80B0 22>40040G8@8>@8B5B040G8"8? 87<5=89040G8 538>=040G8><<5=B0@89040G80:07G8:040G8A?>;=8B5;L040G8!B0BCA 0A?@545;5=850B00B0>=5G=0O B>G:0>=5G=0O B>G:0 0A?@545;5=850B00B0 0A?@545;5=850B00B0 0A?@545;5=850B00B0 0A?@545;5=85=45:A040G8=45:A>=5G=0O B>G:0>=5G=0O B>G:0 0A?@545;5=85=45:A040G8=45:A 0A?@545;5=85=45:A040G8=45:A 0A?@545;5=85=45:A040G8=45:A040G8!B0BCA!B0BCA>=5G=0O B>G:0>=5G=0O B>G:0040G8!B0BCA!B0BCA040G8!B0BCA!B0BCA040G8!B0BCA!B0BCA040G8040G8=45:A0B0 =0G0;00B0 22>40@8>@8B5B"8? 87<5=89 538>=><<5=B0@890:07G8:A?>;=8B5;L!B0BCA=45:A0B0 =0G0;00B0 22>40@8>@8B5B"8? 87<5=89 538>=><<5=B0@890:07G8:A?>;=8B5;L!B0BCA0B05=L545;8 01>G89>45AOF0B05=L545;8 01>G89>45AOF 0A?@545;5=85 0A?@545;5=85040G 7025@H5=>040G 7025@H5=>$>@<C;0040G 7025@H5=>=0G5=85040G 2A53>040G 2A53>$>@<C;0040G 2A53>=0G5=85040G 7025@H5=>040G 7025@H5=>$>@<C;0040G 7025@H5=>=0G5=85@>A@>G:0 4=59@>A@>G:0 4=59$>@<C;0@>A@>G:0 4=59=0G5=85?5@565=85 4=59?5@565=85 4=59$>@<C;0?5@565=85 4=59=0G5=85!C<<0 ?> AB>;1FC K?>;=5=85!C<<0 ?> AB>;1FC K?>;=5=85$>@<C;0!C<<0 ?> AB>;1FC K?>;=5=85=0G5=85=45:A0B0K?>;=5=85_45=LK?>;=5=85_AB0BCAK?>;=5=85!C<<0 ?> AB>;1FC K?>;=5=85K?>;=5=85!C<<0 ?> AB>;1FC K?>;=5=85K?>;=5=85!C<<0 ?> AB>;1FC K?>;=5=85K?>;=5=85040G 7025@H5=>040G 7025@H5=>$>@<C;0040G 7025@H5=>=0G5=85040G 2A53>040G 2A53>$>@<C;0040G 2A53>=0G5=85040G 7025@H5=>040G 7025@H5=>$>@<C;0040G 7025@H5=>=0G5=85@>A@>G:0 4=59@>A@>G:0 4=59$>@<C;0@>A@>G:0 4=59=0G5=85?5@565=85 4=59?5@565=85 4=59$>@<C;0?5@565=85 4=59=0G5=85!C<<0 ?> AB>;1FC K?>;=5=85!C<<0 ?> AB>;1FC K?>;=5=85$>@<C;0!C<<0 ?> AB>;1FC K?>;=5=85=0G5=85=45:A0B0K?>;=5=85_45=LK?>;=5=85_AB0BCAK?>;=5=85!C<<0 ?> AB>;1FC K?>;=5=85K?>;=5=85!C<<0 ?> AB>;1FC K?>;=5=85K?>;=5=85!C<<0 ?> AB>;1FC K?>;=5=85K?>;=5=85
</file>

<file path=customXml/item15.xml>��0B05=L545;8 01>G89>45AOF!B0BCAK?>;=5=85040G8040G8=45:A0B0 =0G0;00B0 22>40@8>@8B5B"8? 87<5=89 538>=><<5=B0@890:07G8:A?>;=8B5;L!B0BCA 0A?@545;5=85 0A?@545;5=85@8>@8B5B"8? 87<5=89!53<5=B0@B>G:048=K9 ?@>5:B08<5=>20=85 (CA;C38, B0@8D0, 0:F88,AB0BL8,D;09B0 538>=@0B:>5 >?8A0=85/ACBL 87<5=5=8O>;-2> B0@8D>2>;-2> CA;C3@>G55 (0:F88, ?@028;0, ?@>4C:. AB0BL8 8 B.4><<5=B0@88 : AB>;1FC@>G55! :>;-2>0O2:0 20?:00:07G8:A?>;=8B5;L!B0BCA?5@8>4 ?@>2545=8OK?>;=5=85=45:A0B00B0!>:@@>F5=B 0A?@545;5=85 0A?@545;5=85=45:A0B0K?>;=5=85_45=LK?>;=5=85_AB0BCAK?>;=5=85
</file>

<file path=customXml/item16.xml>�� 0A?@545;5=85040G8
</file>

<file path=customXml/item17.xml>��
</file>

<file path=customXml/item18.xml>��040G 7025@H5=>040G 7025@H5=>040G 2A53>040G 2A53>040G 7025@H5=>040G 7025@H5=>@>A@>G:0 4=59@>A@>G:0 4=59?5@565=85 4=59?5@565=85 4=59040G_2A53>040G_2A53>040G_2K?>;=5=>040G_2K?>;=5=>040G_2K?>;=5=>040G_2K?>;=5=>
</file>

<file path=customXml/item19.xml>��?5@565=85 4=59?5@565=85 4=59040G 7025@H5=>040G 7025@H5=>040G 2A53>040G 2A53>@>A@>G:0 4=59@>A@>G:0 4=59040G 7025@H5=>040G 7025@H5=>040G_2K?>;=5=>040G_2K?>;=5=>040G_2A53>040G_2A53>040G_2K?>;=5=>040G_2K?>;=5=>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49F21431-72E7-48EE-9317-D912B4337D9E}">
  <ds:schemaRefs/>
</ds:datastoreItem>
</file>

<file path=customXml/itemProps2.xml><?xml version="1.0" encoding="utf-8"?>
<ds:datastoreItem xmlns:ds="http://schemas.openxmlformats.org/officeDocument/2006/customXml" ds:itemID="{58326D65-4A70-44ED-9485-BEC6C48A7D08}">
  <ds:schemaRefs/>
</ds:datastoreItem>
</file>

<file path=customXml/itemProps3.xml><?xml version="1.0" encoding="utf-8"?>
<ds:datastoreItem xmlns:ds="http://schemas.openxmlformats.org/officeDocument/2006/customXml" ds:itemID="{03370BAA-6E4B-48FC-AF47-F8A90433385A}">
  <ds:schemaRefs/>
</ds:datastoreItem>
</file>

<file path=customXml/itemProps4.xml><?xml version="1.0" encoding="utf-8"?>
<ds:datastoreItem xmlns:ds="http://schemas.openxmlformats.org/officeDocument/2006/customXml" ds:itemID="{BD090F83-592F-4030-9719-DFC643584B72}">
  <ds:schemaRefs/>
</ds:datastoreItem>
</file>

<file path=customXml/itemProps5.xml><?xml version="1.0" encoding="utf-8"?>
<ds:datastoreItem xmlns:ds="http://schemas.openxmlformats.org/officeDocument/2006/customXml" ds:itemID="{9813BA9B-5316-4CB9-9F12-591CB0A29CDC}">
  <ds:schemaRefs/>
</ds:datastoreItem>
</file>

<file path=customXml/itemProps6.xml><?xml version="1.0" encoding="utf-8"?>
<ds:datastoreItem xmlns:ds="http://schemas.openxmlformats.org/officeDocument/2006/customXml" ds:itemID="{9BEA28D3-B35B-441E-99B9-9EE476E72356}">
  <ds:schemaRefs/>
</ds:datastoreItem>
</file>

<file path=customXml/itemProps7.xml><?xml version="1.0" encoding="utf-8"?>
<ds:datastoreItem xmlns:ds="http://schemas.openxmlformats.org/officeDocument/2006/customXml" ds:itemID="{2EC02C83-2A75-4D1A-8E2F-478E2B605E7E}">
  <ds:schemaRefs/>
</ds:datastoreItem>
</file>

<file path=customXml/itemProps8.xml><?xml version="1.0" encoding="utf-8"?>
<ds:datastoreItem xmlns:ds="http://schemas.openxmlformats.org/officeDocument/2006/customXml" ds:itemID="{9ED19842-2B02-42DB-83AE-C0DFD6FA4A3A}">
  <ds:schemaRefs/>
</ds:datastoreItem>
</file>

<file path=customXml/itemProps9.xml><?xml version="1.0" encoding="utf-8"?>
<ds:datastoreItem xmlns:ds="http://schemas.openxmlformats.org/officeDocument/2006/customXml" ds:itemID="{93D3E2A2-5829-4751-ADAA-1A00B3DD0234}">
  <ds:schemaRefs/>
</ds:datastoreItem>
</file>

<file path=customXml/itemProps10.xml><?xml version="1.0" encoding="utf-8"?>
<ds:datastoreItem xmlns:ds="http://schemas.openxmlformats.org/officeDocument/2006/customXml" ds:itemID="{117B2851-1A9B-4516-B8AA-16668550012C}">
  <ds:schemaRefs/>
</ds:datastoreItem>
</file>

<file path=customXml/itemProps11.xml><?xml version="1.0" encoding="utf-8"?>
<ds:datastoreItem xmlns:ds="http://schemas.openxmlformats.org/officeDocument/2006/customXml" ds:itemID="{980D3B90-D2B1-4818-BB4B-3BAF66CC7C0C}">
  <ds:schemaRefs/>
</ds:datastoreItem>
</file>

<file path=customXml/itemProps12.xml><?xml version="1.0" encoding="utf-8"?>
<ds:datastoreItem xmlns:ds="http://schemas.openxmlformats.org/officeDocument/2006/customXml" ds:itemID="{136D1FB4-87D4-405C-B1A6-54426E6822BE}">
  <ds:schemaRefs/>
</ds:datastoreItem>
</file>

<file path=customXml/itemProps13.xml><?xml version="1.0" encoding="utf-8"?>
<ds:datastoreItem xmlns:ds="http://schemas.openxmlformats.org/officeDocument/2006/customXml" ds:itemID="{8EAAEFDA-559F-4E52-BF9A-6D6C3E56E5CF}">
  <ds:schemaRefs/>
</ds:datastoreItem>
</file>

<file path=customXml/itemProps14.xml><?xml version="1.0" encoding="utf-8"?>
<ds:datastoreItem xmlns:ds="http://schemas.openxmlformats.org/officeDocument/2006/customXml" ds:itemID="{3F3F256A-B5B5-471A-A825-1E1331FD25F0}">
  <ds:schemaRefs/>
</ds:datastoreItem>
</file>

<file path=customXml/itemProps15.xml><?xml version="1.0" encoding="utf-8"?>
<ds:datastoreItem xmlns:ds="http://schemas.openxmlformats.org/officeDocument/2006/customXml" ds:itemID="{5FE638ED-0155-4F54-8B0E-05A92647F28E}">
  <ds:schemaRefs/>
</ds:datastoreItem>
</file>

<file path=customXml/itemProps16.xml><?xml version="1.0" encoding="utf-8"?>
<ds:datastoreItem xmlns:ds="http://schemas.openxmlformats.org/officeDocument/2006/customXml" ds:itemID="{4225E992-7934-43B7-B4D2-C620364B54D9}">
  <ds:schemaRefs/>
</ds:datastoreItem>
</file>

<file path=customXml/itemProps17.xml><?xml version="1.0" encoding="utf-8"?>
<ds:datastoreItem xmlns:ds="http://schemas.openxmlformats.org/officeDocument/2006/customXml" ds:itemID="{12C7740A-48B4-483F-869D-99199011A7BE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9AFE5E45-9CC2-4E3B-AAB3-1D9D2649C911}">
  <ds:schemaRefs/>
</ds:datastoreItem>
</file>

<file path=customXml/itemProps19.xml><?xml version="1.0" encoding="utf-8"?>
<ds:datastoreItem xmlns:ds="http://schemas.openxmlformats.org/officeDocument/2006/customXml" ds:itemID="{638C73E4-5AAF-412E-B16F-C599CDD0871E}">
  <ds:schemaRefs/>
</ds:datastoreItem>
</file>

<file path=customXml/itemProps20.xml><?xml version="1.0" encoding="utf-8"?>
<ds:datastoreItem xmlns:ds="http://schemas.openxmlformats.org/officeDocument/2006/customXml" ds:itemID="{E956D024-F34F-42FE-811F-FA0A60848C3C}">
  <ds:schemaRefs/>
</ds:datastoreItem>
</file>

<file path=customXml/itemProps21.xml><?xml version="1.0" encoding="utf-8"?>
<ds:datastoreItem xmlns:ds="http://schemas.openxmlformats.org/officeDocument/2006/customXml" ds:itemID="{F5AC7BEA-3291-4D6D-8D8C-FF0A384ECFEB}">
  <ds:schemaRefs/>
</ds:datastoreItem>
</file>

<file path=customXml/itemProps22.xml><?xml version="1.0" encoding="utf-8"?>
<ds:datastoreItem xmlns:ds="http://schemas.openxmlformats.org/officeDocument/2006/customXml" ds:itemID="{8229669E-10B4-4C15-946B-00EED2F496DA}">
  <ds:schemaRefs/>
</ds:datastoreItem>
</file>

<file path=customXml/itemProps23.xml><?xml version="1.0" encoding="utf-8"?>
<ds:datastoreItem xmlns:ds="http://schemas.openxmlformats.org/officeDocument/2006/customXml" ds:itemID="{76E55E2A-6846-4D54-ACF8-8F61971D5FE5}">
  <ds:schemaRefs/>
</ds:datastoreItem>
</file>

<file path=customXml/itemProps24.xml><?xml version="1.0" encoding="utf-8"?>
<ds:datastoreItem xmlns:ds="http://schemas.openxmlformats.org/officeDocument/2006/customXml" ds:itemID="{1CB86D20-ECC6-487F-AFF8-5731572213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6</vt:i4>
      </vt:variant>
    </vt:vector>
  </HeadingPairs>
  <TitlesOfParts>
    <vt:vector size="11" baseType="lpstr">
      <vt:lpstr>Лист1</vt:lpstr>
      <vt:lpstr>Задачи</vt:lpstr>
      <vt:lpstr>Диаграмма</vt:lpstr>
      <vt:lpstr>Результативность</vt:lpstr>
      <vt:lpstr>Справочник</vt:lpstr>
      <vt:lpstr>Region</vt:lpstr>
      <vt:lpstr>Виды_работ</vt:lpstr>
      <vt:lpstr>Заказчики</vt:lpstr>
      <vt:lpstr>Комментарий</vt:lpstr>
      <vt:lpstr>Работники</vt:lpstr>
      <vt:lpstr>Статус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redmaster</dc:creator>
  <cp:lastModifiedBy>Sergey Redkin</cp:lastModifiedBy>
  <dcterms:created xsi:type="dcterms:W3CDTF">2019-10-30T05:37:43Z</dcterms:created>
  <dcterms:modified xsi:type="dcterms:W3CDTF">2024-09-02T15:24:23Z</dcterms:modified>
</cp:coreProperties>
</file>