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s\scoala\tic2021_demco\"/>
    </mc:Choice>
  </mc:AlternateContent>
  <xr:revisionPtr revIDLastSave="0" documentId="13_ncr:1_{84DEA3DE-BAAC-4479-B8C4-0C8626E5A311}" xr6:coauthVersionLast="47" xr6:coauthVersionMax="47" xr10:uidLastSave="{00000000-0000-0000-0000-000000000000}"/>
  <bookViews>
    <workbookView xWindow="-108" yWindow="-108" windowWidth="23256" windowHeight="12576" activeTab="2" xr2:uid="{BF4102DB-08E9-43C6-92B1-AF776C567727}"/>
  </bookViews>
  <sheets>
    <sheet name="Sheet1" sheetId="1" r:id="rId1"/>
    <sheet name="26.11.2021_tabel 1" sheetId="2" r:id="rId2"/>
    <sheet name="17.12_bacalaure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3" l="1"/>
  <c r="R10" i="3"/>
  <c r="R9" i="3"/>
  <c r="R8" i="3"/>
  <c r="R7" i="3"/>
  <c r="R6" i="3"/>
  <c r="R5" i="3"/>
  <c r="Q11" i="3"/>
  <c r="Q10" i="3"/>
  <c r="Q9" i="3"/>
  <c r="Q8" i="3"/>
  <c r="Q6" i="3"/>
  <c r="Q5" i="3"/>
  <c r="P11" i="3"/>
  <c r="P10" i="3"/>
  <c r="P8" i="3"/>
  <c r="P7" i="3"/>
  <c r="P5" i="3"/>
  <c r="P9" i="3"/>
  <c r="Q7" i="3"/>
  <c r="P6" i="3"/>
  <c r="L11" i="3"/>
  <c r="M11" i="3"/>
  <c r="L10" i="3"/>
  <c r="M10" i="3"/>
  <c r="L9" i="3"/>
  <c r="M9" i="3"/>
  <c r="L8" i="3"/>
  <c r="M8" i="3"/>
  <c r="L7" i="3"/>
  <c r="M7" i="3"/>
  <c r="L6" i="3"/>
  <c r="M6" i="3"/>
  <c r="L5" i="3"/>
  <c r="M5" i="3"/>
  <c r="K5" i="3"/>
  <c r="K11" i="3"/>
  <c r="K10" i="3"/>
  <c r="K9" i="3"/>
  <c r="K8" i="3"/>
  <c r="K7" i="3"/>
  <c r="K6" i="3"/>
  <c r="M18" i="2"/>
  <c r="M16" i="2"/>
  <c r="G12" i="2"/>
  <c r="G6" i="2"/>
  <c r="G9" i="2"/>
  <c r="G14" i="2"/>
  <c r="G13" i="2"/>
  <c r="G7" i="2"/>
  <c r="G8" i="2"/>
  <c r="G15" i="2"/>
  <c r="M21" i="2" s="1"/>
  <c r="G10" i="2"/>
  <c r="G11" i="2"/>
  <c r="I21" i="2"/>
  <c r="I19" i="2"/>
  <c r="K6" i="1"/>
  <c r="K7" i="1"/>
  <c r="K8" i="1"/>
  <c r="J6" i="1"/>
  <c r="J7" i="1"/>
  <c r="J8" i="1"/>
  <c r="E7" i="1"/>
  <c r="E8" i="1"/>
  <c r="E9" i="1"/>
  <c r="E10" i="1"/>
  <c r="E11" i="1"/>
  <c r="E12" i="1"/>
  <c r="E13" i="1"/>
  <c r="E14" i="1"/>
  <c r="E15" i="1"/>
  <c r="E16" i="1"/>
  <c r="E6" i="1"/>
</calcChain>
</file>

<file path=xl/sharedStrings.xml><?xml version="1.0" encoding="utf-8"?>
<sst xmlns="http://schemas.openxmlformats.org/spreadsheetml/2006/main" count="144" uniqueCount="93">
  <si>
    <t>Tabel Cheltuieli</t>
  </si>
  <si>
    <t>Prenume</t>
  </si>
  <si>
    <t>Clasa</t>
  </si>
  <si>
    <t>Calificativ</t>
  </si>
  <si>
    <t>Alina</t>
  </si>
  <si>
    <t>Ana</t>
  </si>
  <si>
    <t>Maria</t>
  </si>
  <si>
    <t>Darius</t>
  </si>
  <si>
    <t>Mihai</t>
  </si>
  <si>
    <t>Ileana</t>
  </si>
  <si>
    <t>Andrei</t>
  </si>
  <si>
    <t>Marius</t>
  </si>
  <si>
    <t>Ioana</t>
  </si>
  <si>
    <t>Andra</t>
  </si>
  <si>
    <t>Raluca</t>
  </si>
  <si>
    <t>10F</t>
  </si>
  <si>
    <t>10E</t>
  </si>
  <si>
    <t>Cheltuieli elevi/clasa</t>
  </si>
  <si>
    <t>Cheltuieli(lei)</t>
  </si>
  <si>
    <t>Nr. Elevi/clasa</t>
  </si>
  <si>
    <t>10I</t>
  </si>
  <si>
    <t>Orasul</t>
  </si>
  <si>
    <t>Echipa</t>
  </si>
  <si>
    <t>Disciplina</t>
  </si>
  <si>
    <t>Punctaj</t>
  </si>
  <si>
    <t>Sibiu</t>
  </si>
  <si>
    <t>Cluj</t>
  </si>
  <si>
    <t>Oradea</t>
  </si>
  <si>
    <t>Bucuresti</t>
  </si>
  <si>
    <t>Matematica</t>
  </si>
  <si>
    <t>Sah</t>
  </si>
  <si>
    <t>Info</t>
  </si>
  <si>
    <t>Hermannstadt</t>
  </si>
  <si>
    <t>QueenConqueror</t>
  </si>
  <si>
    <t>Urmasii lui Moisil</t>
  </si>
  <si>
    <t>Bitul Liber</t>
  </si>
  <si>
    <t>Matematicienii capitalei</t>
  </si>
  <si>
    <t>Super-IT</t>
  </si>
  <si>
    <t>Radicalii-Sibiului</t>
  </si>
  <si>
    <t>Gloria-Regilor</t>
  </si>
  <si>
    <t>Copiii-Indrazneti</t>
  </si>
  <si>
    <t xml:space="preserve">Americanii </t>
  </si>
  <si>
    <t xml:space="preserve">maxim </t>
  </si>
  <si>
    <t>intermediar</t>
  </si>
  <si>
    <t>minim</t>
  </si>
  <si>
    <t xml:space="preserve">Numarul Echipelor din Cluj </t>
  </si>
  <si>
    <t>Suma punctajelor din cluj</t>
  </si>
  <si>
    <t>Suma punctajelor echipelor cu calificativul intermediar</t>
  </si>
  <si>
    <t>dge</t>
  </si>
  <si>
    <t>Nr.crt</t>
  </si>
  <si>
    <t>Nume</t>
  </si>
  <si>
    <t>Romana</t>
  </si>
  <si>
    <t>Informatica</t>
  </si>
  <si>
    <t>Transe note</t>
  </si>
  <si>
    <t>4-4.99</t>
  </si>
  <si>
    <t>5-5.99</t>
  </si>
  <si>
    <t>6-6.99</t>
  </si>
  <si>
    <t>7-7.99</t>
  </si>
  <si>
    <t>8=8.99</t>
  </si>
  <si>
    <t>9=9.99</t>
  </si>
  <si>
    <t>Popa</t>
  </si>
  <si>
    <t>Man</t>
  </si>
  <si>
    <t>Popescu</t>
  </si>
  <si>
    <t>Pop</t>
  </si>
  <si>
    <t>Ionescu</t>
  </si>
  <si>
    <t>Armean</t>
  </si>
  <si>
    <t>Aron</t>
  </si>
  <si>
    <t>Ilea</t>
  </si>
  <si>
    <t>Stoia</t>
  </si>
  <si>
    <t>Ratiu</t>
  </si>
  <si>
    <t>Picu</t>
  </si>
  <si>
    <t>Sava</t>
  </si>
  <si>
    <t>Hagi</t>
  </si>
  <si>
    <t>Paval</t>
  </si>
  <si>
    <t>Todor</t>
  </si>
  <si>
    <t xml:space="preserve">Ion </t>
  </si>
  <si>
    <t>Porubescu</t>
  </si>
  <si>
    <t>Cristi</t>
  </si>
  <si>
    <t>Dolorentiu</t>
  </si>
  <si>
    <t>Gabriel</t>
  </si>
  <si>
    <t>Stefan</t>
  </si>
  <si>
    <t>Bogdan</t>
  </si>
  <si>
    <t>Florin</t>
  </si>
  <si>
    <t>Denis</t>
  </si>
  <si>
    <t>Banel</t>
  </si>
  <si>
    <t>Andu</t>
  </si>
  <si>
    <t>Claudiu</t>
  </si>
  <si>
    <t>Sonia</t>
  </si>
  <si>
    <t>Victor</t>
  </si>
  <si>
    <t>Razvan</t>
  </si>
  <si>
    <t>Nr. Elevi Clasa</t>
  </si>
  <si>
    <t>Nr.elevi Bac</t>
  </si>
  <si>
    <t>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</si>
</sst>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0" fillId="5" borderId="10" xfId="0" applyFont="1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'17.12_bacalaureat'!$K$4</c:f>
              <c:strCache>
                <c:ptCount val="1"/>
                <c:pt idx="0">
                  <c:v>Romana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'17.12_bacalaureat'!$K$5:$K$11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3-42A1-8CD4-91BDB16F3E8B}"/>
            </c:ext>
          </c:extLst>
        </c:ser>
        <c:ser>
          <c:idx val="1"/>
          <c:order val="1"/>
          <c:tx>
            <c:strRef>
              <c:f>'17.12_bacalaureat'!$L$4</c:f>
              <c:strCache>
                <c:ptCount val="1"/>
                <c:pt idx="0">
                  <c:v>Matematica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'17.12_bacalaureat'!$L$5:$L$11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3-42A1-8CD4-91BDB16F3E8B}"/>
            </c:ext>
          </c:extLst>
        </c:ser>
        <c:ser>
          <c:idx val="2"/>
          <c:order val="2"/>
          <c:tx>
            <c:strRef>
              <c:f>'17.12_bacalaureat'!$M$4</c:f>
              <c:strCache>
                <c:ptCount val="1"/>
                <c:pt idx="0">
                  <c:v>Informatica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'17.12_bacalaureat'!$M$5:$M$11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3-42A1-8CD4-91BDB16F3E8B}"/>
            </c:ext>
          </c:extLst>
        </c:ser>
        <c:ser>
          <c:idx val="3"/>
          <c:order val="3"/>
          <c:tx>
            <c:strRef>
              <c:f>'17.12_bacalaureat'!$P$4</c:f>
              <c:strCache>
                <c:ptCount val="1"/>
                <c:pt idx="0">
                  <c:v>Romana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'17.12_bacalaureat'!$P$5:$P$11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3-42A1-8CD4-91BDB16F3E8B}"/>
            </c:ext>
          </c:extLst>
        </c:ser>
        <c:ser>
          <c:idx val="4"/>
          <c:order val="4"/>
          <c:tx>
            <c:strRef>
              <c:f>'17.12_bacalaureat'!$Q$4</c:f>
              <c:strCache>
                <c:ptCount val="1"/>
                <c:pt idx="0">
                  <c:v>Matematica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'17.12_bacalaureat'!$Q$5:$Q$11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53-42A1-8CD4-91BDB16F3E8B}"/>
            </c:ext>
          </c:extLst>
        </c:ser>
        <c:ser>
          <c:idx val="5"/>
          <c:order val="5"/>
          <c:tx>
            <c:strRef>
              <c:f>'17.12_bacalaureat'!$R$4</c:f>
              <c:strCache>
                <c:ptCount val="1"/>
                <c:pt idx="0">
                  <c:v>Informatica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'17.12_bacalaureat'!$R$5:$R$11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53-42A1-8CD4-91BDB16F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223288"/>
        <c:axId val="784223608"/>
      </c:barChart>
      <c:catAx>
        <c:axId val="78422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23608"/>
        <c:crosses val="autoZero"/>
        <c:auto val="1"/>
        <c:lblAlgn val="ctr"/>
        <c:lblOffset val="100"/>
        <c:noMultiLvlLbl val="0"/>
      </c:catAx>
      <c:valAx>
        <c:axId val="7842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2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13</xdr:row>
      <xdr:rowOff>118110</xdr:rowOff>
    </xdr:from>
    <xdr:to>
      <xdr:col>18</xdr:col>
      <xdr:colOff>175260</xdr:colOff>
      <xdr:row>28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46B90-D696-45A8-BD66-F40FA8FAF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854765</xdr:colOff>
      <xdr:row>26</xdr:row>
      <xdr:rowOff>0</xdr:rowOff>
    </xdr:from>
    <xdr:to>
      <xdr:col>13</xdr:col>
      <xdr:colOff>331304</xdr:colOff>
      <xdr:row>27</xdr:row>
      <xdr:rowOff>46382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0413301-D076-4802-963D-A66B7765F56F}"/>
            </a:ext>
          </a:extLst>
        </xdr:cNvPr>
        <xdr:cNvSpPr txBox="1"/>
      </xdr:nvSpPr>
      <xdr:spPr>
        <a:xfrm>
          <a:off x="9952382" y="4823791"/>
          <a:ext cx="437322" cy="2319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Bac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0.66901</cdr:x>
      <cdr:y>0.82899</cdr:y>
    </cdr:from>
    <cdr:to>
      <cdr:x>0.94864</cdr:x>
      <cdr:y>0.98571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5D9646-DF36-425A-9263-A0AE86023E27}"/>
            </a:ext>
          </a:extLst>
        </cdr:cNvPr>
        <cdr:cNvSpPr txBox="1"/>
      </cdr:nvSpPr>
      <cdr:spPr>
        <a:xfrm xmlns:a="http://schemas.openxmlformats.org/drawingml/2006/main">
          <a:off x="3059594" y="2307037"/>
          <a:ext cx="1278835" cy="436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Clasa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1D6BA-001C-425F-80EE-71FCCBFC5341}" name="Table1" displayName="Table1" ref="D5:H15" totalsRowShown="0">
  <autoFilter ref="D5:H15" xr:uid="{0671D6BA-001C-425F-80EE-71FCCBFC5341}"/>
  <sortState xmlns:xlrd2="http://schemas.microsoft.com/office/spreadsheetml/2017/richdata2" ref="D6:H15">
    <sortCondition descending="1" ref="D6:D15"/>
  </sortState>
  <tableColumns count="5">
    <tableColumn id="1" xr3:uid="{2479152D-53AC-4FC3-B2B7-C0229BCD7CAE}" name="Orasul"/>
    <tableColumn id="2" xr3:uid="{239DEB79-35AB-476B-9F95-60ECAB7DF96C}" name="Echipa"/>
    <tableColumn id="3" xr3:uid="{25DB3871-5C80-446A-8A5A-95DF7E855BA8}" name="Disciplina"/>
    <tableColumn id="5" xr3:uid="{251BC5E5-18D8-448C-825D-089FE1996120}" name="Calificativ" dataDxfId="1">
      <calculatedColumnFormula>IF(Table1[[#This Row],[Punctaj]]=MAX(Table1[Punctaj]),"Maxim",IF(Table1[[#This Row],[Punctaj]]=MIN(Table1[Punctaj]),"Minim","Intermediar"))</calculatedColumnFormula>
    </tableColumn>
    <tableColumn id="4" xr3:uid="{EAB8E6E8-C503-416F-9C55-8B50C02C3DDF}" name="Punctaj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1708CF-F195-4293-A70F-322062571A55}" name="Table2" displayName="Table2" ref="C14:H31" totalsRowShown="0">
  <autoFilter ref="C14:H31" xr:uid="{5D1708CF-F195-4293-A70F-322062571A55}"/>
  <tableColumns count="6">
    <tableColumn id="1" xr3:uid="{699583E7-6A50-414F-A7EB-4224EB23E8C4}" name="Nr.crt"/>
    <tableColumn id="2" xr3:uid="{3CF856A0-8C81-4579-B8D9-332FCE1B9427}" name="Nume"/>
    <tableColumn id="3" xr3:uid="{5DF40C69-8661-42AB-AEA4-2D93F56B4893}" name="Prenume"/>
    <tableColumn id="4" xr3:uid="{DD497B91-3443-4ACF-8F0C-74CC3601FE67}" name="Romana"/>
    <tableColumn id="5" xr3:uid="{A56F6C61-0C45-497C-AAD2-869A16F3AE29}" name="Matematica"/>
    <tableColumn id="6" xr3:uid="{AAF91BDD-231C-4EC9-9F98-F133F0DE0C24}" name="Informatic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F4395-C8E4-464D-A964-1B7C4C79AE00}" name="Table3" displayName="Table3" ref="J4:M12" totalsRowShown="0">
  <autoFilter ref="J4:M12" xr:uid="{D63F4395-C8E4-464D-A964-1B7C4C79AE00}"/>
  <tableColumns count="4">
    <tableColumn id="1" xr3:uid="{7128FB5C-B06F-4A5F-A3FC-2F43CF4A97C7}" name="Transe note"/>
    <tableColumn id="4" xr3:uid="{BA543581-9C13-4C15-99BF-E7F48BD376D4}" name="Romana" dataDxfId="0">
      <calculatedColumnFormula>COUNTIFS(F15:F31, "&lt;5",  F15:F31,"&gt;=4 ")</calculatedColumnFormula>
    </tableColumn>
    <tableColumn id="5" xr3:uid="{75B46399-137B-44F3-A2FD-AE4214A0E6A7}" name="Matematica"/>
    <tableColumn id="3" xr3:uid="{D2075DFD-C90A-404F-987A-49C23C8B5E2B}" name="Informatic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C58663-DEAC-42A8-AF5D-4991D6BFDA0F}" name="Table4" displayName="Table4" ref="I14:K32" totalsRowShown="0">
  <autoFilter ref="I14:K32" xr:uid="{25C58663-DEAC-42A8-AF5D-4991D6BFDA0F}"/>
  <tableColumns count="3">
    <tableColumn id="1" xr3:uid="{6847CFA7-818A-47DB-8821-EC125338589A}" name="Romana"/>
    <tableColumn id="2" xr3:uid="{24CA9231-CB50-4B3C-BCA9-3C4115E13545}" name="Matematica"/>
    <tableColumn id="3" xr3:uid="{5ABA4AB7-1461-42A3-8944-66E7E62D0306}" name="Informatic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2382-3F19-473D-ACC7-BA5E9003653C}">
  <dimension ref="B2:S21"/>
  <sheetViews>
    <sheetView workbookViewId="0">
      <selection activeCell="N16" sqref="N16"/>
    </sheetView>
  </sheetViews>
  <sheetFormatPr defaultRowHeight="14.4" x14ac:dyDescent="0.3"/>
  <cols>
    <col min="4" max="4" width="8.88671875" customWidth="1"/>
    <col min="10" max="10" width="10.44140625" customWidth="1"/>
    <col min="11" max="11" width="10.21875" customWidth="1"/>
    <col min="12" max="12" width="10" customWidth="1"/>
  </cols>
  <sheetData>
    <row r="2" spans="2:19" x14ac:dyDescent="0.3">
      <c r="B2" s="26" t="s">
        <v>0</v>
      </c>
      <c r="C2" s="27"/>
      <c r="D2" s="27"/>
      <c r="E2" s="27"/>
      <c r="F2" s="27"/>
      <c r="G2" s="27"/>
      <c r="H2" s="27"/>
      <c r="I2" s="27"/>
      <c r="J2" s="27"/>
      <c r="K2" s="27"/>
    </row>
    <row r="4" spans="2:19" ht="15" thickBot="1" x14ac:dyDescent="0.35">
      <c r="B4" s="7"/>
      <c r="C4" s="8"/>
      <c r="D4" s="9"/>
      <c r="E4" s="8"/>
    </row>
    <row r="5" spans="2:19" ht="40.200000000000003" customHeight="1" x14ac:dyDescent="0.3">
      <c r="B5" s="11" t="s">
        <v>1</v>
      </c>
      <c r="C5" s="12" t="s">
        <v>2</v>
      </c>
      <c r="D5" s="10" t="s">
        <v>18</v>
      </c>
      <c r="E5" s="13" t="s">
        <v>3</v>
      </c>
      <c r="I5" s="17" t="s">
        <v>2</v>
      </c>
      <c r="J5" s="18" t="s">
        <v>19</v>
      </c>
      <c r="K5" s="19" t="s">
        <v>17</v>
      </c>
      <c r="L5" s="14"/>
    </row>
    <row r="6" spans="2:19" x14ac:dyDescent="0.3">
      <c r="B6" s="2" t="s">
        <v>4</v>
      </c>
      <c r="C6" s="4" t="s">
        <v>15</v>
      </c>
      <c r="D6" s="20">
        <v>75</v>
      </c>
      <c r="E6" s="22" t="str">
        <f>IF(D6 &lt;100, "MIca", IF(D6&lt;=200,"Medie", "Mare"))</f>
        <v>MIca</v>
      </c>
      <c r="I6" s="15" t="s">
        <v>16</v>
      </c>
      <c r="J6" s="20">
        <f>COUNTIF(C6:C16,"=10E")</f>
        <v>3</v>
      </c>
      <c r="K6" s="21">
        <f>SUMIF(C6:C16,"=10E",D6:D16)</f>
        <v>390</v>
      </c>
      <c r="L6" s="5"/>
    </row>
    <row r="7" spans="2:19" x14ac:dyDescent="0.3">
      <c r="B7" s="2" t="s">
        <v>5</v>
      </c>
      <c r="C7" s="4" t="s">
        <v>16</v>
      </c>
      <c r="D7" s="20">
        <v>95</v>
      </c>
      <c r="E7" s="22" t="str">
        <f t="shared" ref="E7:E16" si="0">IF(D7 &lt;100, "MIca", IF(D7&lt;=200,"Medie", "Mare"))</f>
        <v>MIca</v>
      </c>
      <c r="I7" s="15" t="s">
        <v>15</v>
      </c>
      <c r="J7" s="20">
        <f>COUNTIF(C7:C17,"=10F")</f>
        <v>4</v>
      </c>
      <c r="K7" s="21">
        <f>SUMIF(C6:C16,"=10F",D6:D16)</f>
        <v>905</v>
      </c>
      <c r="L7" s="5"/>
    </row>
    <row r="8" spans="2:19" ht="15" thickBot="1" x14ac:dyDescent="0.35">
      <c r="B8" s="2" t="s">
        <v>6</v>
      </c>
      <c r="C8" s="4" t="s">
        <v>20</v>
      </c>
      <c r="D8" s="20">
        <v>120</v>
      </c>
      <c r="E8" s="22" t="str">
        <f t="shared" si="0"/>
        <v>Medie</v>
      </c>
      <c r="I8" s="16" t="s">
        <v>20</v>
      </c>
      <c r="J8" s="20">
        <f t="shared" ref="J8" si="1">COUNTIF(C8:C18,"=10I")</f>
        <v>3</v>
      </c>
      <c r="K8" s="21">
        <f>SUMIF(C6:C16,"=10I",D6:D16)</f>
        <v>510</v>
      </c>
      <c r="L8" s="5"/>
    </row>
    <row r="9" spans="2:19" x14ac:dyDescent="0.3">
      <c r="B9" s="2" t="s">
        <v>7</v>
      </c>
      <c r="C9" s="4" t="s">
        <v>16</v>
      </c>
      <c r="D9" s="20">
        <v>250</v>
      </c>
      <c r="E9" s="22" t="str">
        <f t="shared" si="0"/>
        <v>Mare</v>
      </c>
      <c r="L9" s="5"/>
      <c r="N9" s="5"/>
      <c r="O9" s="5"/>
      <c r="P9" s="5"/>
      <c r="Q9" s="5"/>
      <c r="R9" s="5"/>
      <c r="S9" s="5"/>
    </row>
    <row r="10" spans="2:19" x14ac:dyDescent="0.3">
      <c r="B10" s="2" t="s">
        <v>8</v>
      </c>
      <c r="C10" s="4" t="s">
        <v>15</v>
      </c>
      <c r="D10" s="20">
        <v>300</v>
      </c>
      <c r="E10" s="22" t="str">
        <f t="shared" si="0"/>
        <v>Mare</v>
      </c>
      <c r="N10" s="5"/>
      <c r="O10" s="5"/>
      <c r="P10" s="5"/>
      <c r="Q10" s="5"/>
      <c r="R10" s="5"/>
      <c r="S10" s="5"/>
    </row>
    <row r="11" spans="2:19" x14ac:dyDescent="0.3">
      <c r="B11" s="2" t="s">
        <v>9</v>
      </c>
      <c r="C11" s="4" t="s">
        <v>20</v>
      </c>
      <c r="D11" s="20">
        <v>200</v>
      </c>
      <c r="E11" s="22" t="str">
        <f t="shared" si="0"/>
        <v>Medie</v>
      </c>
      <c r="N11" s="5"/>
      <c r="O11" s="5"/>
      <c r="P11" s="5"/>
      <c r="Q11" s="5"/>
      <c r="R11" s="5"/>
      <c r="S11" s="5"/>
    </row>
    <row r="12" spans="2:19" x14ac:dyDescent="0.3">
      <c r="B12" s="2" t="s">
        <v>10</v>
      </c>
      <c r="C12" s="4" t="s">
        <v>15</v>
      </c>
      <c r="D12" s="20">
        <v>180</v>
      </c>
      <c r="E12" s="22" t="str">
        <f t="shared" si="0"/>
        <v>Medie</v>
      </c>
      <c r="N12" s="5"/>
      <c r="O12" s="5"/>
      <c r="S12" s="5"/>
    </row>
    <row r="13" spans="2:19" x14ac:dyDescent="0.3">
      <c r="B13" s="2" t="s">
        <v>11</v>
      </c>
      <c r="C13" s="4" t="s">
        <v>16</v>
      </c>
      <c r="D13" s="20">
        <v>45</v>
      </c>
      <c r="E13" s="22" t="str">
        <f t="shared" si="0"/>
        <v>MIca</v>
      </c>
      <c r="N13" s="5"/>
      <c r="O13" s="5"/>
      <c r="P13" s="5"/>
      <c r="Q13" s="5"/>
      <c r="R13" s="5"/>
      <c r="S13" s="5"/>
    </row>
    <row r="14" spans="2:19" x14ac:dyDescent="0.3">
      <c r="B14" s="2" t="s">
        <v>12</v>
      </c>
      <c r="C14" s="4" t="s">
        <v>15</v>
      </c>
      <c r="D14" s="20">
        <v>125</v>
      </c>
      <c r="E14" s="22" t="str">
        <f t="shared" si="0"/>
        <v>Medie</v>
      </c>
      <c r="N14" s="5"/>
      <c r="O14" s="5"/>
      <c r="P14" s="5"/>
      <c r="Q14" s="5"/>
      <c r="R14" s="5"/>
      <c r="S14" s="5"/>
    </row>
    <row r="15" spans="2:19" x14ac:dyDescent="0.3">
      <c r="B15" s="2" t="s">
        <v>13</v>
      </c>
      <c r="C15" s="4" t="s">
        <v>20</v>
      </c>
      <c r="D15" s="20">
        <v>190</v>
      </c>
      <c r="E15" s="22" t="str">
        <f t="shared" si="0"/>
        <v>Medie</v>
      </c>
      <c r="N15" s="5"/>
      <c r="O15" s="5"/>
      <c r="P15" s="5"/>
      <c r="Q15" s="5"/>
      <c r="S15" s="5"/>
    </row>
    <row r="16" spans="2:19" ht="15" thickBot="1" x14ac:dyDescent="0.35">
      <c r="B16" s="3" t="s">
        <v>14</v>
      </c>
      <c r="C16" s="6" t="s">
        <v>15</v>
      </c>
      <c r="D16" s="23">
        <v>225</v>
      </c>
      <c r="E16" s="24" t="str">
        <f t="shared" si="0"/>
        <v>Mare</v>
      </c>
      <c r="N16" s="5"/>
      <c r="O16" s="5"/>
      <c r="R16" s="5"/>
      <c r="S16" s="5"/>
    </row>
    <row r="17" spans="14:19" x14ac:dyDescent="0.3">
      <c r="N17" s="5"/>
      <c r="O17" s="5"/>
      <c r="P17" s="5"/>
      <c r="Q17" s="5"/>
      <c r="R17" s="5"/>
      <c r="S17" s="5"/>
    </row>
    <row r="18" spans="14:19" x14ac:dyDescent="0.3">
      <c r="N18" s="5"/>
      <c r="O18" s="5"/>
      <c r="P18" s="5"/>
      <c r="Q18" s="5"/>
      <c r="R18" s="5"/>
      <c r="S18" s="5"/>
    </row>
    <row r="19" spans="14:19" x14ac:dyDescent="0.3">
      <c r="N19" s="5"/>
      <c r="O19" s="5"/>
      <c r="P19" s="5"/>
      <c r="Q19" s="5"/>
      <c r="R19" s="5"/>
      <c r="S19" s="5"/>
    </row>
    <row r="20" spans="14:19" x14ac:dyDescent="0.3">
      <c r="N20" s="5"/>
      <c r="O20" s="5"/>
      <c r="P20" s="5"/>
      <c r="Q20" s="5"/>
      <c r="R20" s="5"/>
      <c r="S20" s="5"/>
    </row>
    <row r="21" spans="14:19" x14ac:dyDescent="0.3">
      <c r="N21" s="5"/>
      <c r="O21" s="5"/>
      <c r="P21" s="5"/>
      <c r="Q21" s="5"/>
      <c r="R21" s="5"/>
      <c r="S21" s="5"/>
    </row>
  </sheetData>
  <mergeCells count="1">
    <mergeCell ref="B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227F-3387-4BC7-BC47-4C70631D5B65}">
  <dimension ref="D5:M21"/>
  <sheetViews>
    <sheetView workbookViewId="0">
      <selection activeCell="M7" sqref="M7"/>
    </sheetView>
  </sheetViews>
  <sheetFormatPr defaultRowHeight="14.4" x14ac:dyDescent="0.3"/>
  <cols>
    <col min="4" max="4" width="10.44140625" customWidth="1"/>
    <col min="5" max="5" width="24.88671875" customWidth="1"/>
    <col min="6" max="7" width="17.21875" customWidth="1"/>
    <col min="8" max="8" width="10.44140625" customWidth="1"/>
    <col min="13" max="13" width="51.6640625" style="1" customWidth="1"/>
  </cols>
  <sheetData>
    <row r="5" spans="4:13" x14ac:dyDescent="0.3">
      <c r="D5" t="s">
        <v>21</v>
      </c>
      <c r="E5" t="s">
        <v>22</v>
      </c>
      <c r="F5" t="s">
        <v>23</v>
      </c>
      <c r="G5" t="s">
        <v>3</v>
      </c>
      <c r="H5" t="s">
        <v>24</v>
      </c>
    </row>
    <row r="6" spans="4:13" x14ac:dyDescent="0.3">
      <c r="D6" t="s">
        <v>25</v>
      </c>
      <c r="E6" t="s">
        <v>32</v>
      </c>
      <c r="F6" t="s">
        <v>29</v>
      </c>
      <c r="G6" t="str">
        <f>IF(Table1[[#This Row],[Punctaj]]=MAX(Table1[Punctaj]),"Maxim",IF(Table1[[#This Row],[Punctaj]]=MIN(Table1[Punctaj]),"Minim","Intermediar"))</f>
        <v>Maxim</v>
      </c>
      <c r="H6">
        <v>1000</v>
      </c>
    </row>
    <row r="7" spans="4:13" x14ac:dyDescent="0.3">
      <c r="D7" t="s">
        <v>25</v>
      </c>
      <c r="E7" t="s">
        <v>38</v>
      </c>
      <c r="F7" t="s">
        <v>29</v>
      </c>
      <c r="G7" t="str">
        <f>IF(Table1[[#This Row],[Punctaj]]=MAX(Table1[Punctaj]),"Maxim",IF(Table1[[#This Row],[Punctaj]]=MIN(Table1[Punctaj]),"Minim","Intermediar"))</f>
        <v>Maxim</v>
      </c>
      <c r="H7">
        <v>1000</v>
      </c>
      <c r="M7" s="1" t="s">
        <v>48</v>
      </c>
    </row>
    <row r="8" spans="4:13" x14ac:dyDescent="0.3">
      <c r="D8" t="s">
        <v>27</v>
      </c>
      <c r="E8" t="s">
        <v>39</v>
      </c>
      <c r="F8" t="s">
        <v>30</v>
      </c>
      <c r="G8" t="str">
        <f>IF(Table1[[#This Row],[Punctaj]]=MAX(Table1[Punctaj]),"Maxim",IF(Table1[[#This Row],[Punctaj]]=MIN(Table1[Punctaj]),"Minim","Intermediar"))</f>
        <v>Intermediar</v>
      </c>
      <c r="H8">
        <v>600</v>
      </c>
    </row>
    <row r="9" spans="4:13" x14ac:dyDescent="0.3">
      <c r="D9" t="s">
        <v>27</v>
      </c>
      <c r="E9" t="s">
        <v>35</v>
      </c>
      <c r="F9" t="s">
        <v>31</v>
      </c>
      <c r="G9" t="str">
        <f>IF(Table1[[#This Row],[Punctaj]]=MAX(Table1[Punctaj]),"Maxim",IF(Table1[[#This Row],[Punctaj]]=MIN(Table1[Punctaj]),"Minim","Intermediar"))</f>
        <v>Minim</v>
      </c>
      <c r="H9">
        <v>500</v>
      </c>
    </row>
    <row r="10" spans="4:13" x14ac:dyDescent="0.3">
      <c r="D10" t="s">
        <v>26</v>
      </c>
      <c r="E10" t="s">
        <v>40</v>
      </c>
      <c r="F10" t="s">
        <v>30</v>
      </c>
      <c r="G10" t="str">
        <f>IF(Table1[[#This Row],[Punctaj]]=MAX(Table1[Punctaj]),"Maxim",IF(Table1[[#This Row],[Punctaj]]=MIN(Table1[Punctaj]),"Minim","Intermediar"))</f>
        <v>Maxim</v>
      </c>
      <c r="H10">
        <v>1000</v>
      </c>
    </row>
    <row r="11" spans="4:13" x14ac:dyDescent="0.3">
      <c r="D11" t="s">
        <v>26</v>
      </c>
      <c r="E11" t="s">
        <v>41</v>
      </c>
      <c r="F11" t="s">
        <v>29</v>
      </c>
      <c r="G11" t="str">
        <f>IF(Table1[[#This Row],[Punctaj]]=MAX(Table1[Punctaj]),"Maxim",IF(Table1[[#This Row],[Punctaj]]=MIN(Table1[Punctaj]),"Minim","Intermediar"))</f>
        <v>Intermediar</v>
      </c>
      <c r="H11">
        <v>900</v>
      </c>
    </row>
    <row r="12" spans="4:13" x14ac:dyDescent="0.3">
      <c r="D12" t="s">
        <v>26</v>
      </c>
      <c r="E12" t="s">
        <v>33</v>
      </c>
      <c r="F12" t="s">
        <v>30</v>
      </c>
      <c r="G12" t="str">
        <f>IF(Table1[[#This Row],[Punctaj]]=MAX(Table1[Punctaj]),"Maxim",IF(Table1[[#This Row],[Punctaj]]=MIN(Table1[Punctaj]),"Minim","Intermediar"))</f>
        <v>Intermediar</v>
      </c>
      <c r="H12">
        <v>600</v>
      </c>
    </row>
    <row r="13" spans="4:13" x14ac:dyDescent="0.3">
      <c r="D13" t="s">
        <v>26</v>
      </c>
      <c r="E13" t="s">
        <v>37</v>
      </c>
      <c r="F13" t="s">
        <v>31</v>
      </c>
      <c r="G13" t="str">
        <f>IF(Table1[[#This Row],[Punctaj]]=MAX(Table1[Punctaj]),"Maxim",IF(Table1[[#This Row],[Punctaj]]=MIN(Table1[Punctaj]),"Minim","Intermediar"))</f>
        <v>Intermediar</v>
      </c>
      <c r="H13">
        <v>530</v>
      </c>
    </row>
    <row r="14" spans="4:13" x14ac:dyDescent="0.3">
      <c r="D14" t="s">
        <v>28</v>
      </c>
      <c r="E14" t="s">
        <v>36</v>
      </c>
      <c r="F14" t="s">
        <v>29</v>
      </c>
      <c r="G14" t="str">
        <f>IF(Table1[[#This Row],[Punctaj]]=MAX(Table1[Punctaj]),"Maxim",IF(Table1[[#This Row],[Punctaj]]=MIN(Table1[Punctaj]),"Minim","Intermediar"))</f>
        <v>Maxim</v>
      </c>
      <c r="H14">
        <v>1000</v>
      </c>
    </row>
    <row r="15" spans="4:13" x14ac:dyDescent="0.3">
      <c r="D15" t="s">
        <v>28</v>
      </c>
      <c r="E15" t="s">
        <v>34</v>
      </c>
      <c r="F15" t="s">
        <v>31</v>
      </c>
      <c r="G15" t="str">
        <f>IF(Table1[[#This Row],[Punctaj]]=MAX(Table1[Punctaj]),"Maxim",IF(Table1[[#This Row],[Punctaj]]=MIN(Table1[Punctaj]),"Minim","Intermediar"))</f>
        <v>Intermediar</v>
      </c>
      <c r="H15">
        <v>840</v>
      </c>
      <c r="M15" s="1" t="s">
        <v>45</v>
      </c>
    </row>
    <row r="16" spans="4:13" x14ac:dyDescent="0.3">
      <c r="L16" t="s">
        <v>26</v>
      </c>
      <c r="M16" s="1">
        <f>COUNTIF(Table1[Orasul],"Cluj")</f>
        <v>4</v>
      </c>
    </row>
    <row r="17" spans="7:13" x14ac:dyDescent="0.3">
      <c r="M17" s="1" t="s">
        <v>46</v>
      </c>
    </row>
    <row r="18" spans="7:13" x14ac:dyDescent="0.3">
      <c r="M18" s="1">
        <f>SUMIF(Table1[Orasul],"Cluj",Table1[Punctaj])</f>
        <v>3030</v>
      </c>
    </row>
    <row r="19" spans="7:13" x14ac:dyDescent="0.3">
      <c r="G19" t="s">
        <v>42</v>
      </c>
      <c r="I19">
        <f>MAX(Table1[Punctaj])</f>
        <v>1000</v>
      </c>
    </row>
    <row r="20" spans="7:13" x14ac:dyDescent="0.3">
      <c r="G20" t="s">
        <v>43</v>
      </c>
      <c r="M20" s="1" t="s">
        <v>47</v>
      </c>
    </row>
    <row r="21" spans="7:13" x14ac:dyDescent="0.3">
      <c r="G21" t="s">
        <v>44</v>
      </c>
      <c r="I21">
        <f>MIN(Table1[Punctaj])</f>
        <v>500</v>
      </c>
      <c r="M21" s="1">
        <f>SUMIF(Table1[Calificativ],"Intermediar",Table1[Punctaj])</f>
        <v>3470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B030-FD0C-4755-98A7-A8C6E7A1E65A}">
  <dimension ref="C3:R31"/>
  <sheetViews>
    <sheetView tabSelected="1" topLeftCell="E9" zoomScale="115" zoomScaleNormal="115" workbookViewId="0">
      <selection activeCell="T21" sqref="T21"/>
    </sheetView>
  </sheetViews>
  <sheetFormatPr defaultRowHeight="14.4" x14ac:dyDescent="0.3"/>
  <cols>
    <col min="3" max="6" width="10.44140625" customWidth="1"/>
    <col min="7" max="7" width="13.77734375" customWidth="1"/>
    <col min="8" max="8" width="14" customWidth="1"/>
    <col min="9" max="11" width="10.44140625" customWidth="1"/>
    <col min="12" max="13" width="14" customWidth="1"/>
  </cols>
  <sheetData>
    <row r="3" spans="3:18" x14ac:dyDescent="0.3">
      <c r="K3" s="28" t="s">
        <v>91</v>
      </c>
      <c r="L3" s="28"/>
      <c r="M3" s="28"/>
      <c r="O3" s="38" t="s">
        <v>90</v>
      </c>
      <c r="P3" s="38"/>
      <c r="Q3" s="38"/>
      <c r="R3" s="38"/>
    </row>
    <row r="4" spans="3:18" x14ac:dyDescent="0.3">
      <c r="J4" t="s">
        <v>53</v>
      </c>
      <c r="K4" t="s">
        <v>51</v>
      </c>
      <c r="L4" t="s">
        <v>29</v>
      </c>
      <c r="M4" t="s">
        <v>52</v>
      </c>
      <c r="O4" s="29" t="s">
        <v>53</v>
      </c>
      <c r="P4" s="30" t="s">
        <v>51</v>
      </c>
      <c r="Q4" s="30" t="s">
        <v>29</v>
      </c>
      <c r="R4" s="31" t="s">
        <v>52</v>
      </c>
    </row>
    <row r="5" spans="3:18" x14ac:dyDescent="0.3">
      <c r="J5" t="s">
        <v>54</v>
      </c>
      <c r="K5">
        <f>COUNTIFS(F15:F31, "&lt;5",  F15:F31,"&gt;=4 ")</f>
        <v>0</v>
      </c>
      <c r="L5">
        <f>COUNTIFS(G15:G31, "&lt;5",  G15:G31,"&gt;=4 ")</f>
        <v>0</v>
      </c>
      <c r="M5">
        <f>COUNTIFS(H15:H31, "&lt;5",  H15:H31,"&gt;=4 ")</f>
        <v>1</v>
      </c>
      <c r="O5" s="32" t="s">
        <v>54</v>
      </c>
      <c r="P5" s="33">
        <f>COUNTIFS(I15:I31, "&lt;5",  I15:I31,"&gt;=4 ")</f>
        <v>0</v>
      </c>
      <c r="Q5" s="33">
        <f>COUNTIFS(J15:J31, "&lt;5", J15:J31,"&gt;=4 ")</f>
        <v>0</v>
      </c>
      <c r="R5" s="34">
        <f>COUNTIFS(K15:K31, "&lt;5",  K15:K31,"&gt;=4 ")</f>
        <v>0</v>
      </c>
    </row>
    <row r="6" spans="3:18" x14ac:dyDescent="0.3">
      <c r="J6" t="s">
        <v>55</v>
      </c>
      <c r="K6">
        <f>COUNTIFS(F15:F31, "&lt;6",  F15:F31,"&gt;=5 ")</f>
        <v>0</v>
      </c>
      <c r="L6">
        <f>COUNTIFS(G15:G31, "&lt;6",  G15:G31,"&gt;=5 ")</f>
        <v>0</v>
      </c>
      <c r="M6">
        <f>COUNTIFS(H15:H31, "&lt;6",  H15:H31,"&gt;=5 ")</f>
        <v>2</v>
      </c>
      <c r="O6" s="35" t="s">
        <v>55</v>
      </c>
      <c r="P6" s="36">
        <f>COUNTIFS(K15:K31, "&lt;6",  K15:K31,"&gt;=5 ")</f>
        <v>0</v>
      </c>
      <c r="Q6" s="36">
        <f>COUNTIFS(J15:J31, "&lt;6",  J15:J31,"&gt;=5 ")</f>
        <v>0</v>
      </c>
      <c r="R6" s="37">
        <f>COUNTIFS(K15:K31, "&lt;6",  K15:K31,"&gt;=5 ")</f>
        <v>0</v>
      </c>
    </row>
    <row r="7" spans="3:18" x14ac:dyDescent="0.3">
      <c r="J7" t="s">
        <v>56</v>
      </c>
      <c r="K7">
        <f>COUNTIFS(F15:F31, "&lt;7",  F15:F31,"&gt;=6 ")</f>
        <v>1</v>
      </c>
      <c r="L7">
        <f>COUNTIFS(G15:G31, "&lt;7",  G15:G31,"&gt;=6 ")</f>
        <v>1</v>
      </c>
      <c r="M7">
        <f>COUNTIFS(H15:H31, "&lt;7",  H15:H31,"&gt;=6 ")</f>
        <v>1</v>
      </c>
      <c r="O7" s="32" t="s">
        <v>56</v>
      </c>
      <c r="P7" s="33">
        <f>COUNTIFS(I15:I31, "&lt;7",  I15:I31,"&gt;=6 ")</f>
        <v>1</v>
      </c>
      <c r="Q7" s="33">
        <f>COUNTIFS(L15:L31, "&lt;7",  L15:L31,"&gt;=6 ")</f>
        <v>0</v>
      </c>
      <c r="R7" s="34">
        <f>COUNTIFS(K15:K31, "&lt;7",  K15:K31,"&gt;=6 ")</f>
        <v>1</v>
      </c>
    </row>
    <row r="8" spans="3:18" x14ac:dyDescent="0.3">
      <c r="J8" t="s">
        <v>57</v>
      </c>
      <c r="K8">
        <f>COUNTIFS(F15:F31, "&lt;8",  F15:F31,"&gt;=7 ")</f>
        <v>2</v>
      </c>
      <c r="L8">
        <f>COUNTIFS(G15:G31, "&lt;8",  G15:G31,"&gt;=7 ")</f>
        <v>4</v>
      </c>
      <c r="M8">
        <f>COUNTIFS(H15:H31, "&lt;8",  H15:H31,"&gt;=7 ")</f>
        <v>5</v>
      </c>
      <c r="O8" s="35" t="s">
        <v>57</v>
      </c>
      <c r="P8" s="36">
        <f>COUNTIFS(I15:I31, "&lt;8",  I15:I31,"&gt;=7 ")</f>
        <v>3</v>
      </c>
      <c r="Q8" s="36">
        <f>COUNTIFS(J15:J31, "&lt;8",  J15:J31,"&gt;=7 ")</f>
        <v>4</v>
      </c>
      <c r="R8" s="37">
        <f>COUNTIFS(K15:K31, "&lt;8",  K15:K31,"&gt;=7 ")</f>
        <v>4</v>
      </c>
    </row>
    <row r="9" spans="3:18" x14ac:dyDescent="0.3">
      <c r="J9" t="s">
        <v>58</v>
      </c>
      <c r="K9">
        <f>COUNTIFS(F15:F31, "&lt;9",  F15:F31,"&gt;=8 ")</f>
        <v>4</v>
      </c>
      <c r="L9">
        <f>COUNTIFS(G15:G31, "&lt;9",  G15:G31,"&gt;=8 ")</f>
        <v>3</v>
      </c>
      <c r="M9">
        <f>COUNTIFS(H15:H31, "&lt;9",  H15:H31,"&gt;=8 ")</f>
        <v>3</v>
      </c>
      <c r="O9" s="32" t="s">
        <v>58</v>
      </c>
      <c r="P9" s="33">
        <f>COUNTIFS(K15:K31, "&lt;9",  K15:K31,"&gt;=8 ")</f>
        <v>6</v>
      </c>
      <c r="Q9" s="33">
        <f>COUNTIFS(J15:J31, "&lt;9",  J15:J31,"&gt;=8 ")</f>
        <v>4</v>
      </c>
      <c r="R9" s="34">
        <f>COUNTIFS(K15:K31, "&lt;9",  K15:K31,"&gt;=8 ")</f>
        <v>6</v>
      </c>
    </row>
    <row r="10" spans="3:18" x14ac:dyDescent="0.3">
      <c r="J10" t="s">
        <v>59</v>
      </c>
      <c r="K10">
        <f>COUNTIFS(F15:F31, "&lt;9.99",  F15:F31,"&gt;=9 ")</f>
        <v>2</v>
      </c>
      <c r="L10">
        <f>COUNTIFS(G15:G31, "&lt;9.99",  G15:G31,"&gt;=9 ")</f>
        <v>5</v>
      </c>
      <c r="M10">
        <f>COUNTIFS(H15:H31, "&lt;9.99",  H15:H31,"&gt;=9 ")</f>
        <v>3</v>
      </c>
      <c r="O10" s="35" t="s">
        <v>59</v>
      </c>
      <c r="P10" s="36">
        <f>COUNTIFS(I15:I31, "&lt;9.99",  I15:I31,"&gt;=9 ")</f>
        <v>9</v>
      </c>
      <c r="Q10" s="36">
        <f>COUNTIFS(J15:J31, "&lt;9.99",  J15:J31,"&gt;=9 ")</f>
        <v>6</v>
      </c>
      <c r="R10" s="37">
        <f>COUNTIFS(K15:K31, "&lt;9.99",  K15:K31,"&gt;=9 ")</f>
        <v>5</v>
      </c>
    </row>
    <row r="11" spans="3:18" x14ac:dyDescent="0.3">
      <c r="J11">
        <v>10</v>
      </c>
      <c r="K11">
        <f>COUNTIF(F15:F31, "=10")</f>
        <v>8</v>
      </c>
      <c r="L11">
        <f>COUNTIF(G15:G31, "=10")</f>
        <v>3</v>
      </c>
      <c r="M11">
        <f>COUNTIF(H15:H31, "=10")</f>
        <v>2</v>
      </c>
      <c r="O11" s="32">
        <v>10</v>
      </c>
      <c r="P11" s="33">
        <f>COUNTIF(I15:I31, "=10")</f>
        <v>1</v>
      </c>
      <c r="Q11" s="33">
        <f>COUNTIF(J15:J31, "=10")</f>
        <v>2</v>
      </c>
      <c r="R11" s="34">
        <f>COUNTIF(K15:K31, "=10")</f>
        <v>1</v>
      </c>
    </row>
    <row r="13" spans="3:18" x14ac:dyDescent="0.3">
      <c r="D13" s="39" t="s">
        <v>50</v>
      </c>
      <c r="E13" s="39"/>
      <c r="F13" s="39" t="s">
        <v>92</v>
      </c>
      <c r="G13" s="39"/>
      <c r="H13" s="39"/>
      <c r="I13" s="40" t="s">
        <v>2</v>
      </c>
      <c r="J13" s="40"/>
      <c r="K13" s="40"/>
    </row>
    <row r="14" spans="3:18" x14ac:dyDescent="0.3">
      <c r="C14" t="s">
        <v>49</v>
      </c>
      <c r="D14" t="s">
        <v>50</v>
      </c>
      <c r="E14" t="s">
        <v>1</v>
      </c>
      <c r="F14" t="s">
        <v>51</v>
      </c>
      <c r="G14" t="s">
        <v>29</v>
      </c>
      <c r="H14" t="s">
        <v>52</v>
      </c>
      <c r="I14" t="s">
        <v>51</v>
      </c>
      <c r="J14" t="s">
        <v>29</v>
      </c>
      <c r="K14" t="s">
        <v>52</v>
      </c>
    </row>
    <row r="15" spans="3:18" x14ac:dyDescent="0.3">
      <c r="C15">
        <v>1</v>
      </c>
      <c r="D15" t="s">
        <v>60</v>
      </c>
      <c r="E15" t="s">
        <v>11</v>
      </c>
      <c r="F15">
        <v>10</v>
      </c>
      <c r="G15">
        <v>9.1999999999999993</v>
      </c>
      <c r="H15">
        <v>9</v>
      </c>
      <c r="I15">
        <v>9</v>
      </c>
      <c r="J15">
        <v>7</v>
      </c>
      <c r="K15">
        <v>6</v>
      </c>
    </row>
    <row r="16" spans="3:18" x14ac:dyDescent="0.3">
      <c r="C16">
        <v>2</v>
      </c>
      <c r="D16" t="s">
        <v>61</v>
      </c>
      <c r="E16" t="s">
        <v>89</v>
      </c>
      <c r="F16">
        <v>7</v>
      </c>
      <c r="G16">
        <v>8.5</v>
      </c>
      <c r="H16">
        <v>8.6</v>
      </c>
      <c r="I16">
        <v>7</v>
      </c>
      <c r="J16">
        <v>8</v>
      </c>
      <c r="K16">
        <v>7</v>
      </c>
    </row>
    <row r="17" spans="3:11" x14ac:dyDescent="0.3">
      <c r="C17">
        <v>3</v>
      </c>
      <c r="D17" t="s">
        <v>62</v>
      </c>
      <c r="E17" t="s">
        <v>88</v>
      </c>
      <c r="F17">
        <v>8</v>
      </c>
      <c r="G17">
        <v>9.1</v>
      </c>
      <c r="H17">
        <v>7.9</v>
      </c>
      <c r="I17">
        <v>6</v>
      </c>
      <c r="J17">
        <v>9</v>
      </c>
      <c r="K17">
        <v>8</v>
      </c>
    </row>
    <row r="18" spans="3:11" x14ac:dyDescent="0.3">
      <c r="C18">
        <v>4</v>
      </c>
      <c r="D18" t="s">
        <v>63</v>
      </c>
      <c r="E18" t="s">
        <v>7</v>
      </c>
      <c r="F18">
        <v>9</v>
      </c>
      <c r="G18">
        <v>7.8</v>
      </c>
      <c r="H18">
        <v>8.9</v>
      </c>
      <c r="I18">
        <v>9</v>
      </c>
      <c r="J18">
        <v>7</v>
      </c>
      <c r="K18">
        <v>9</v>
      </c>
    </row>
    <row r="19" spans="3:11" x14ac:dyDescent="0.3">
      <c r="C19">
        <v>5</v>
      </c>
      <c r="D19" t="s">
        <v>64</v>
      </c>
      <c r="E19" t="s">
        <v>87</v>
      </c>
      <c r="F19">
        <v>9</v>
      </c>
      <c r="G19">
        <v>9.9</v>
      </c>
      <c r="H19">
        <v>10</v>
      </c>
      <c r="I19">
        <v>9</v>
      </c>
      <c r="J19">
        <v>6</v>
      </c>
      <c r="K19">
        <v>10</v>
      </c>
    </row>
    <row r="20" spans="3:11" x14ac:dyDescent="0.3">
      <c r="C20">
        <v>6</v>
      </c>
      <c r="D20" t="s">
        <v>65</v>
      </c>
      <c r="E20" t="s">
        <v>86</v>
      </c>
      <c r="F20">
        <v>6</v>
      </c>
      <c r="G20">
        <v>7</v>
      </c>
      <c r="H20">
        <v>4.5</v>
      </c>
      <c r="I20">
        <v>8</v>
      </c>
      <c r="J20">
        <v>8</v>
      </c>
      <c r="K20">
        <v>7</v>
      </c>
    </row>
    <row r="21" spans="3:11" x14ac:dyDescent="0.3">
      <c r="C21">
        <v>7</v>
      </c>
      <c r="D21" t="s">
        <v>66</v>
      </c>
      <c r="E21" t="s">
        <v>85</v>
      </c>
      <c r="F21">
        <v>10</v>
      </c>
      <c r="G21" s="25"/>
      <c r="H21">
        <v>7.9</v>
      </c>
      <c r="I21">
        <v>9</v>
      </c>
      <c r="J21">
        <v>7</v>
      </c>
      <c r="K21">
        <v>8</v>
      </c>
    </row>
    <row r="22" spans="3:11" x14ac:dyDescent="0.3">
      <c r="C22">
        <v>8</v>
      </c>
      <c r="D22" t="s">
        <v>67</v>
      </c>
      <c r="E22" t="s">
        <v>84</v>
      </c>
      <c r="F22">
        <v>8</v>
      </c>
      <c r="G22">
        <v>8.1</v>
      </c>
      <c r="H22">
        <v>5</v>
      </c>
      <c r="I22">
        <v>8</v>
      </c>
      <c r="J22">
        <v>7</v>
      </c>
      <c r="K22">
        <v>7</v>
      </c>
    </row>
    <row r="23" spans="3:11" x14ac:dyDescent="0.3">
      <c r="C23">
        <v>9</v>
      </c>
      <c r="D23" t="s">
        <v>68</v>
      </c>
      <c r="E23" t="s">
        <v>83</v>
      </c>
      <c r="F23">
        <v>7</v>
      </c>
      <c r="G23">
        <v>8.9</v>
      </c>
      <c r="H23">
        <v>6.9</v>
      </c>
      <c r="I23">
        <v>7</v>
      </c>
      <c r="J23">
        <v>9</v>
      </c>
      <c r="K23">
        <v>8</v>
      </c>
    </row>
    <row r="24" spans="3:11" x14ac:dyDescent="0.3">
      <c r="C24">
        <v>10</v>
      </c>
      <c r="D24" t="s">
        <v>69</v>
      </c>
      <c r="E24" t="s">
        <v>82</v>
      </c>
      <c r="F24">
        <v>10</v>
      </c>
      <c r="G24">
        <v>7.8</v>
      </c>
      <c r="H24">
        <v>7</v>
      </c>
      <c r="I24">
        <v>7</v>
      </c>
      <c r="J24">
        <v>8</v>
      </c>
      <c r="K24">
        <v>9</v>
      </c>
    </row>
    <row r="25" spans="3:11" x14ac:dyDescent="0.3">
      <c r="C25">
        <v>11</v>
      </c>
      <c r="D25" t="s">
        <v>70</v>
      </c>
      <c r="E25" t="s">
        <v>81</v>
      </c>
      <c r="F25">
        <v>10</v>
      </c>
      <c r="G25">
        <v>6.1</v>
      </c>
      <c r="H25">
        <v>7.8</v>
      </c>
      <c r="I25">
        <v>8</v>
      </c>
      <c r="J25">
        <v>9</v>
      </c>
      <c r="K25">
        <v>7</v>
      </c>
    </row>
    <row r="26" spans="3:11" x14ac:dyDescent="0.3">
      <c r="C26">
        <v>12</v>
      </c>
      <c r="D26" t="s">
        <v>71</v>
      </c>
      <c r="E26" t="s">
        <v>80</v>
      </c>
      <c r="F26">
        <v>10</v>
      </c>
      <c r="G26">
        <v>9.1</v>
      </c>
      <c r="H26">
        <v>8.6999999999999993</v>
      </c>
      <c r="I26">
        <v>9</v>
      </c>
      <c r="J26">
        <v>10</v>
      </c>
      <c r="K26">
        <v>9</v>
      </c>
    </row>
    <row r="27" spans="3:11" x14ac:dyDescent="0.3">
      <c r="C27">
        <v>13</v>
      </c>
      <c r="D27" t="s">
        <v>72</v>
      </c>
      <c r="E27" t="s">
        <v>8</v>
      </c>
      <c r="F27">
        <v>10</v>
      </c>
      <c r="G27">
        <v>10</v>
      </c>
      <c r="H27">
        <v>10</v>
      </c>
      <c r="I27">
        <v>9</v>
      </c>
      <c r="J27">
        <v>10</v>
      </c>
      <c r="K27">
        <v>8</v>
      </c>
    </row>
    <row r="28" spans="3:11" x14ac:dyDescent="0.3">
      <c r="C28">
        <v>14</v>
      </c>
      <c r="D28" t="s">
        <v>73</v>
      </c>
      <c r="E28" t="s">
        <v>10</v>
      </c>
      <c r="F28">
        <v>8</v>
      </c>
      <c r="G28">
        <v>10</v>
      </c>
      <c r="H28">
        <v>7.9</v>
      </c>
      <c r="I28">
        <v>9</v>
      </c>
      <c r="J28">
        <v>8</v>
      </c>
      <c r="K28">
        <v>9</v>
      </c>
    </row>
    <row r="29" spans="3:11" x14ac:dyDescent="0.3">
      <c r="C29">
        <v>15</v>
      </c>
      <c r="D29" t="s">
        <v>74</v>
      </c>
      <c r="E29" t="s">
        <v>79</v>
      </c>
      <c r="F29">
        <v>8</v>
      </c>
      <c r="G29">
        <v>7.9</v>
      </c>
      <c r="H29">
        <v>5.8</v>
      </c>
      <c r="I29">
        <v>9</v>
      </c>
      <c r="J29">
        <v>9</v>
      </c>
      <c r="K29">
        <v>8</v>
      </c>
    </row>
    <row r="30" spans="3:11" x14ac:dyDescent="0.3">
      <c r="C30">
        <v>16</v>
      </c>
      <c r="D30" t="s">
        <v>75</v>
      </c>
      <c r="E30" t="s">
        <v>78</v>
      </c>
      <c r="F30">
        <v>10</v>
      </c>
      <c r="G30">
        <v>9.8000000000000007</v>
      </c>
      <c r="H30">
        <v>9.9</v>
      </c>
      <c r="I30">
        <v>10</v>
      </c>
      <c r="J30">
        <v>9</v>
      </c>
      <c r="K30">
        <v>9</v>
      </c>
    </row>
    <row r="31" spans="3:11" x14ac:dyDescent="0.3">
      <c r="C31">
        <v>17</v>
      </c>
      <c r="D31" t="s">
        <v>76</v>
      </c>
      <c r="E31" t="s">
        <v>77</v>
      </c>
      <c r="F31">
        <v>10</v>
      </c>
      <c r="G31">
        <v>10</v>
      </c>
      <c r="H31">
        <v>9.6</v>
      </c>
      <c r="I31">
        <v>9</v>
      </c>
      <c r="J31">
        <v>9</v>
      </c>
      <c r="K31">
        <v>8</v>
      </c>
    </row>
  </sheetData>
  <mergeCells count="5">
    <mergeCell ref="K3:M3"/>
    <mergeCell ref="O3:R3"/>
    <mergeCell ref="I13:K13"/>
    <mergeCell ref="F13:H13"/>
    <mergeCell ref="D13:E13"/>
  </mergeCells>
  <phoneticPr fontId="2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26.11.2021_tabel 1</vt:lpstr>
      <vt:lpstr>17.12_bacalaureat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B</dc:creator>
  <cp:lastModifiedBy>Radu B</cp:lastModifiedBy>
  <dcterms:created xsi:type="dcterms:W3CDTF">2021-11-19T11:09:55Z</dcterms:created>
  <dcterms:modified xsi:type="dcterms:W3CDTF">2022-01-07T11:34:47Z</dcterms:modified>
</cp:coreProperties>
</file>