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Reece\Desktop\Programming\Python\CanvasGradeChecker\"/>
    </mc:Choice>
  </mc:AlternateContent>
  <xr:revisionPtr revIDLastSave="0" documentId="13_ncr:1_{3A830956-B783-4AC6-9A01-5E96AA367BD7}" xr6:coauthVersionLast="45" xr6:coauthVersionMax="45" xr10:uidLastSave="{00000000-0000-0000-0000-000000000000}"/>
  <bookViews>
    <workbookView xWindow="-120" yWindow="-120" windowWidth="29040" windowHeight="15840" activeTab="2" xr2:uid="{00000000-000D-0000-FFFF-FFFF00000000}"/>
  </bookViews>
  <sheets>
    <sheet name="GPA Tracker" sheetId="2" r:id="rId1"/>
    <sheet name="Final Academic Plan" sheetId="5" r:id="rId2"/>
    <sheet name="ENGR 1054" sheetId="7" r:id="rId3"/>
    <sheet name="ENGE 1215" sheetId="9" r:id="rId4"/>
    <sheet name="CHEM 1035" sheetId="10" r:id="rId5"/>
    <sheet name="MATH 2204" sheetId="11" r:id="rId6"/>
    <sheet name="CHEM 1045" sheetId="13" r:id="rId7"/>
    <sheet name="GEOG 1014" sheetId="14" r:id="rId8"/>
  </sheets>
  <definedNames>
    <definedName name="_xlnm.Print_Area" localSheetId="4">'CHEM 1035'!$B$1:$T$85</definedName>
    <definedName name="_xlnm.Print_Area" localSheetId="3">'ENGE 1215'!$B$1:$T$76</definedName>
    <definedName name="_xlnm.Print_Area" localSheetId="0">'GPA Tracker'!$A$1:$O$108</definedName>
    <definedName name="_xlnm.Print_Area" localSheetId="5">'MATH 2204'!$B$1:$T$80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0" i="14" l="1"/>
  <c r="F50" i="14" s="1"/>
  <c r="E49" i="14"/>
  <c r="F49" i="14" s="1"/>
  <c r="E48" i="14"/>
  <c r="F48" i="14" s="1"/>
  <c r="E42" i="14"/>
  <c r="F42" i="14" s="1"/>
  <c r="E41" i="14"/>
  <c r="F41" i="14" s="1"/>
  <c r="E22" i="7"/>
  <c r="F22" i="7" s="1"/>
  <c r="E49" i="13"/>
  <c r="F49" i="13" s="1"/>
  <c r="E16" i="13"/>
  <c r="F16" i="13" s="1"/>
  <c r="E17" i="13"/>
  <c r="F17" i="13" s="1"/>
  <c r="E18" i="13"/>
  <c r="F18" i="13"/>
  <c r="E19" i="13"/>
  <c r="F19" i="13"/>
  <c r="E20" i="13"/>
  <c r="F20" i="13" s="1"/>
  <c r="E21" i="13"/>
  <c r="F21" i="13" s="1"/>
  <c r="E22" i="13"/>
  <c r="F22" i="13"/>
  <c r="E23" i="13"/>
  <c r="F23" i="13"/>
  <c r="E24" i="13"/>
  <c r="F24" i="13" s="1"/>
  <c r="E25" i="13"/>
  <c r="F25" i="13" s="1"/>
  <c r="E26" i="13"/>
  <c r="F26" i="13"/>
  <c r="E27" i="13"/>
  <c r="F27" i="13" s="1"/>
  <c r="E28" i="13"/>
  <c r="F28" i="13" s="1"/>
  <c r="E29" i="13"/>
  <c r="F29" i="13" s="1"/>
  <c r="E39" i="7"/>
  <c r="F39" i="7" s="1"/>
  <c r="E37" i="7"/>
  <c r="F37" i="7" s="1"/>
  <c r="E36" i="7"/>
  <c r="F36" i="7" s="1"/>
  <c r="E35" i="7"/>
  <c r="F35" i="7" s="1"/>
  <c r="E34" i="7"/>
  <c r="F34" i="7" s="1"/>
  <c r="F33" i="7"/>
  <c r="E32" i="7"/>
  <c r="F32" i="7" s="1"/>
  <c r="E31" i="7"/>
  <c r="F31" i="7" s="1"/>
  <c r="E30" i="7"/>
  <c r="F30" i="7" s="1"/>
  <c r="E29" i="7"/>
  <c r="F29" i="7" s="1"/>
  <c r="E28" i="7"/>
  <c r="F28" i="7" s="1"/>
  <c r="E27" i="7"/>
  <c r="F27" i="7" s="1"/>
  <c r="E26" i="7"/>
  <c r="F26" i="7" s="1"/>
  <c r="E25" i="7"/>
  <c r="F25" i="7" s="1"/>
  <c r="E24" i="7"/>
  <c r="F24" i="7" s="1"/>
  <c r="F23" i="7"/>
  <c r="E23" i="7"/>
  <c r="F21" i="7"/>
  <c r="E21" i="7"/>
  <c r="E20" i="7"/>
  <c r="F20" i="7" s="1"/>
  <c r="F19" i="7"/>
  <c r="E19" i="7"/>
  <c r="E18" i="7"/>
  <c r="F18" i="7" s="1"/>
  <c r="F17" i="7"/>
  <c r="E17" i="7"/>
  <c r="F16" i="7"/>
  <c r="E16" i="7"/>
  <c r="G50" i="13"/>
  <c r="K8" i="13" s="1"/>
  <c r="D50" i="13"/>
  <c r="E48" i="13"/>
  <c r="F48" i="13" s="1"/>
  <c r="E47" i="13"/>
  <c r="F47" i="13" s="1"/>
  <c r="E46" i="13"/>
  <c r="F46" i="13" s="1"/>
  <c r="F45" i="13"/>
  <c r="E45" i="13"/>
  <c r="E44" i="13"/>
  <c r="F44" i="13" s="1"/>
  <c r="E43" i="13"/>
  <c r="F43" i="13" s="1"/>
  <c r="E42" i="13"/>
  <c r="F42" i="13" s="1"/>
  <c r="F41" i="13"/>
  <c r="E41" i="13"/>
  <c r="E40" i="13"/>
  <c r="F40" i="13" s="1"/>
  <c r="E39" i="13"/>
  <c r="F39" i="13" s="1"/>
  <c r="E38" i="13"/>
  <c r="F38" i="13" s="1"/>
  <c r="F37" i="13"/>
  <c r="E37" i="13"/>
  <c r="E36" i="13"/>
  <c r="F36" i="13" s="1"/>
  <c r="E35" i="13"/>
  <c r="F35" i="13" s="1"/>
  <c r="E34" i="13"/>
  <c r="F34" i="13" s="1"/>
  <c r="F33" i="13"/>
  <c r="E33" i="13"/>
  <c r="E32" i="13"/>
  <c r="F32" i="13" s="1"/>
  <c r="E31" i="13"/>
  <c r="F31" i="13" s="1"/>
  <c r="E30" i="13"/>
  <c r="F30" i="13" s="1"/>
  <c r="R24" i="13"/>
  <c r="T25" i="13" s="1"/>
  <c r="O23" i="13"/>
  <c r="L24" i="13" s="1"/>
  <c r="R21" i="13"/>
  <c r="T22" i="13" s="1"/>
  <c r="R18" i="13"/>
  <c r="T19" i="13" s="1"/>
  <c r="R16" i="13"/>
  <c r="R27" i="13" s="1"/>
  <c r="T28" i="13" s="1"/>
  <c r="K9" i="13"/>
  <c r="E177" i="10"/>
  <c r="D177" i="10"/>
  <c r="B177" i="10"/>
  <c r="B149" i="10"/>
  <c r="R147" i="10"/>
  <c r="Q147" i="10"/>
  <c r="C24" i="10" s="1"/>
  <c r="F24" i="10" s="1"/>
  <c r="O147" i="10"/>
  <c r="K147" i="10"/>
  <c r="J147" i="10"/>
  <c r="H147" i="10"/>
  <c r="E147" i="10"/>
  <c r="D147" i="10"/>
  <c r="B147" i="10"/>
  <c r="O119" i="10"/>
  <c r="H119" i="10"/>
  <c r="B119" i="10"/>
  <c r="R117" i="10"/>
  <c r="Q117" i="10"/>
  <c r="O117" i="10"/>
  <c r="K117" i="10"/>
  <c r="J117" i="10"/>
  <c r="H117" i="10"/>
  <c r="E117" i="10"/>
  <c r="D19" i="10" s="1"/>
  <c r="D117" i="10"/>
  <c r="B117" i="10"/>
  <c r="O89" i="10"/>
  <c r="H89" i="10"/>
  <c r="B89" i="10"/>
  <c r="R87" i="10"/>
  <c r="Q87" i="10"/>
  <c r="C18" i="10" s="1"/>
  <c r="F18" i="10" s="1"/>
  <c r="O87" i="10"/>
  <c r="K87" i="10"/>
  <c r="D17" i="10" s="1"/>
  <c r="J87" i="10"/>
  <c r="C17" i="10" s="1"/>
  <c r="H87" i="10"/>
  <c r="E87" i="10"/>
  <c r="D16" i="10" s="1"/>
  <c r="D87" i="10"/>
  <c r="C16" i="10" s="1"/>
  <c r="F16" i="10" s="1"/>
  <c r="B87" i="10"/>
  <c r="O37" i="10"/>
  <c r="H37" i="10"/>
  <c r="B37" i="10"/>
  <c r="E27" i="10"/>
  <c r="D25" i="10"/>
  <c r="C25" i="10"/>
  <c r="F25" i="10" s="1"/>
  <c r="D24" i="10"/>
  <c r="M23" i="10"/>
  <c r="D23" i="10"/>
  <c r="C23" i="10"/>
  <c r="F23" i="10" s="1"/>
  <c r="F22" i="10"/>
  <c r="D22" i="10"/>
  <c r="C22" i="10"/>
  <c r="D21" i="10"/>
  <c r="C21" i="10"/>
  <c r="F21" i="10" s="1"/>
  <c r="M20" i="10"/>
  <c r="F20" i="10"/>
  <c r="D20" i="10"/>
  <c r="C20" i="10"/>
  <c r="C19" i="10"/>
  <c r="D18" i="10"/>
  <c r="M17" i="10"/>
  <c r="M16" i="10"/>
  <c r="F17" i="10" l="1"/>
  <c r="J18" i="10" s="1"/>
  <c r="R19" i="13"/>
  <c r="T20" i="13" s="1"/>
  <c r="R22" i="13"/>
  <c r="T23" i="13" s="1"/>
  <c r="R25" i="13"/>
  <c r="T26" i="13" s="1"/>
  <c r="R26" i="13"/>
  <c r="T27" i="13" s="1"/>
  <c r="R17" i="13"/>
  <c r="R20" i="13"/>
  <c r="R23" i="13"/>
  <c r="T24" i="13" s="1"/>
  <c r="T17" i="13"/>
  <c r="F19" i="10"/>
  <c r="J24" i="10"/>
  <c r="J25" i="10" s="1"/>
  <c r="J21" i="10" l="1"/>
  <c r="J22" i="10" s="1"/>
  <c r="J19" i="10"/>
  <c r="O20" i="13"/>
  <c r="L21" i="13" s="1"/>
  <c r="T21" i="13"/>
  <c r="O17" i="13"/>
  <c r="L18" i="13" s="1"/>
  <c r="T18" i="13"/>
  <c r="K12" i="10"/>
  <c r="E73" i="14" l="1"/>
  <c r="F73" i="14" s="1"/>
  <c r="E72" i="14"/>
  <c r="F72" i="14" s="1"/>
  <c r="E75" i="14"/>
  <c r="F75" i="14" s="1"/>
  <c r="E71" i="14"/>
  <c r="F71" i="14" s="1"/>
  <c r="E70" i="14"/>
  <c r="F70" i="14" s="1"/>
  <c r="E69" i="14"/>
  <c r="F69" i="14" s="1"/>
  <c r="E68" i="14"/>
  <c r="F68" i="14" s="1"/>
  <c r="E79" i="14"/>
  <c r="F79" i="14" s="1"/>
  <c r="D80" i="14"/>
  <c r="G80" i="14"/>
  <c r="T22" i="14" l="1"/>
  <c r="T23" i="14"/>
  <c r="T24" i="14"/>
  <c r="T25" i="14"/>
  <c r="K9" i="14"/>
  <c r="E143" i="11"/>
  <c r="D25" i="11" s="1"/>
  <c r="D143" i="11"/>
  <c r="C25" i="11" s="1"/>
  <c r="B143" i="11"/>
  <c r="B115" i="11"/>
  <c r="R113" i="11"/>
  <c r="D24" i="11" s="1"/>
  <c r="Q113" i="11"/>
  <c r="C24" i="11" s="1"/>
  <c r="O113" i="11"/>
  <c r="K113" i="11"/>
  <c r="D23" i="11" s="1"/>
  <c r="J113" i="11"/>
  <c r="C23" i="11" s="1"/>
  <c r="H113" i="11"/>
  <c r="E113" i="11"/>
  <c r="D22" i="11" s="1"/>
  <c r="D113" i="11"/>
  <c r="C22" i="11" s="1"/>
  <c r="B113" i="11"/>
  <c r="O85" i="11"/>
  <c r="H85" i="11"/>
  <c r="B85" i="11"/>
  <c r="R83" i="11"/>
  <c r="D21" i="11" s="1"/>
  <c r="Q83" i="11"/>
  <c r="C21" i="11" s="1"/>
  <c r="O83" i="11"/>
  <c r="K83" i="11"/>
  <c r="D20" i="11" s="1"/>
  <c r="J83" i="11"/>
  <c r="C20" i="11" s="1"/>
  <c r="H83" i="11"/>
  <c r="E83" i="11"/>
  <c r="D19" i="11" s="1"/>
  <c r="D83" i="11"/>
  <c r="B83" i="11"/>
  <c r="O55" i="11"/>
  <c r="H55" i="11"/>
  <c r="B55" i="11"/>
  <c r="R53" i="11"/>
  <c r="D18" i="11" s="1"/>
  <c r="Q53" i="11"/>
  <c r="C18" i="11" s="1"/>
  <c r="O53" i="11"/>
  <c r="K53" i="11"/>
  <c r="D17" i="11" s="1"/>
  <c r="J53" i="11"/>
  <c r="C17" i="11" s="1"/>
  <c r="H53" i="11"/>
  <c r="E53" i="11"/>
  <c r="D16" i="11" s="1"/>
  <c r="D53" i="11"/>
  <c r="C16" i="11" s="1"/>
  <c r="B53" i="11"/>
  <c r="O37" i="11"/>
  <c r="H37" i="11"/>
  <c r="B37" i="11"/>
  <c r="E27" i="11"/>
  <c r="M23" i="11"/>
  <c r="M20" i="11"/>
  <c r="C19" i="11"/>
  <c r="M17" i="11"/>
  <c r="M16" i="11"/>
  <c r="E139" i="9"/>
  <c r="D25" i="9" s="1"/>
  <c r="D139" i="9"/>
  <c r="B139" i="9"/>
  <c r="B111" i="9"/>
  <c r="R109" i="9"/>
  <c r="D24" i="9" s="1"/>
  <c r="Q109" i="9"/>
  <c r="C24" i="9" s="1"/>
  <c r="O109" i="9"/>
  <c r="K109" i="9"/>
  <c r="D23" i="9" s="1"/>
  <c r="J109" i="9"/>
  <c r="C23" i="9" s="1"/>
  <c r="H109" i="9"/>
  <c r="E109" i="9"/>
  <c r="D22" i="9" s="1"/>
  <c r="D109" i="9"/>
  <c r="C22" i="9" s="1"/>
  <c r="B109" i="9"/>
  <c r="O81" i="9"/>
  <c r="H81" i="9"/>
  <c r="B81" i="9"/>
  <c r="R79" i="9"/>
  <c r="D21" i="9" s="1"/>
  <c r="Q79" i="9"/>
  <c r="C21" i="9" s="1"/>
  <c r="O79" i="9"/>
  <c r="K79" i="9"/>
  <c r="D20" i="9" s="1"/>
  <c r="J79" i="9"/>
  <c r="C20" i="9" s="1"/>
  <c r="H79" i="9"/>
  <c r="E79" i="9"/>
  <c r="D19" i="9" s="1"/>
  <c r="D79" i="9"/>
  <c r="C19" i="9" s="1"/>
  <c r="B79" i="9"/>
  <c r="O51" i="9"/>
  <c r="H51" i="9"/>
  <c r="B51" i="9"/>
  <c r="R49" i="9"/>
  <c r="D18" i="9" s="1"/>
  <c r="Q49" i="9"/>
  <c r="C18" i="9" s="1"/>
  <c r="O49" i="9"/>
  <c r="K49" i="9"/>
  <c r="D17" i="9" s="1"/>
  <c r="J49" i="9"/>
  <c r="C17" i="9" s="1"/>
  <c r="H49" i="9"/>
  <c r="E49" i="9"/>
  <c r="D16" i="9" s="1"/>
  <c r="D49" i="9"/>
  <c r="C16" i="9" s="1"/>
  <c r="B49" i="9"/>
  <c r="O37" i="9"/>
  <c r="H37" i="9"/>
  <c r="B37" i="9"/>
  <c r="E27" i="9"/>
  <c r="C25" i="9"/>
  <c r="M23" i="9"/>
  <c r="M20" i="9"/>
  <c r="M17" i="9"/>
  <c r="M16" i="9"/>
  <c r="F20" i="11" l="1"/>
  <c r="F25" i="9"/>
  <c r="F23" i="9"/>
  <c r="F20" i="9"/>
  <c r="F22" i="11"/>
  <c r="F25" i="11"/>
  <c r="K8" i="14"/>
  <c r="T19" i="14"/>
  <c r="T26" i="14"/>
  <c r="T28" i="14"/>
  <c r="T20" i="14"/>
  <c r="T27" i="14"/>
  <c r="F18" i="11"/>
  <c r="F24" i="11"/>
  <c r="F23" i="11"/>
  <c r="F21" i="11"/>
  <c r="F17" i="11"/>
  <c r="F16" i="11"/>
  <c r="F17" i="9"/>
  <c r="F18" i="9"/>
  <c r="F16" i="9"/>
  <c r="F19" i="9"/>
  <c r="F21" i="9"/>
  <c r="F24" i="9"/>
  <c r="F22" i="9"/>
  <c r="F19" i="11"/>
  <c r="G49" i="7"/>
  <c r="J21" i="9" l="1"/>
  <c r="J22" i="9" s="1"/>
  <c r="J24" i="11"/>
  <c r="J25" i="11" s="1"/>
  <c r="J18" i="9"/>
  <c r="J19" i="9" s="1"/>
  <c r="J24" i="9"/>
  <c r="J25" i="9" s="1"/>
  <c r="K12" i="9"/>
  <c r="O20" i="14"/>
  <c r="L21" i="14" s="1"/>
  <c r="T21" i="14"/>
  <c r="T18" i="14"/>
  <c r="O17" i="14"/>
  <c r="L18" i="14" s="1"/>
  <c r="O23" i="14"/>
  <c r="L24" i="14" s="1"/>
  <c r="K12" i="11"/>
  <c r="J18" i="11"/>
  <c r="J19" i="11" s="1"/>
  <c r="J21" i="11"/>
  <c r="J22" i="11" s="1"/>
  <c r="R16" i="7"/>
  <c r="R19" i="7" l="1"/>
  <c r="R20" i="7"/>
  <c r="R21" i="7"/>
  <c r="R22" i="7"/>
  <c r="R23" i="7"/>
  <c r="R24" i="7"/>
  <c r="R25" i="7"/>
  <c r="R26" i="7"/>
  <c r="R27" i="7"/>
  <c r="R28" i="7"/>
  <c r="R18" i="7"/>
  <c r="E40" i="7" l="1"/>
  <c r="F40" i="7" s="1"/>
  <c r="E41" i="7"/>
  <c r="F41" i="7" s="1"/>
  <c r="E42" i="7"/>
  <c r="F42" i="7" s="1"/>
  <c r="E43" i="7"/>
  <c r="F43" i="7" s="1"/>
  <c r="E44" i="7"/>
  <c r="F44" i="7" s="1"/>
  <c r="E45" i="7"/>
  <c r="F45" i="7" s="1"/>
  <c r="E46" i="7"/>
  <c r="F46" i="7" s="1"/>
  <c r="E47" i="7"/>
  <c r="F47" i="7" s="1"/>
  <c r="E48" i="7"/>
  <c r="F48" i="7" s="1"/>
  <c r="D49" i="7"/>
  <c r="K9" i="7" s="1"/>
  <c r="K8" i="7" l="1"/>
  <c r="T24" i="7"/>
  <c r="T29" i="7" l="1"/>
  <c r="T28" i="7"/>
  <c r="T27" i="7"/>
  <c r="T26" i="7"/>
  <c r="O23" i="7"/>
  <c r="L24" i="7" s="1"/>
  <c r="T25" i="7"/>
  <c r="T23" i="7"/>
  <c r="O20" i="7"/>
  <c r="L21" i="7" s="1"/>
  <c r="T22" i="7"/>
  <c r="T21" i="7"/>
  <c r="T20" i="7"/>
  <c r="O17" i="7"/>
  <c r="L18" i="7" s="1"/>
  <c r="T19" i="7"/>
  <c r="D103" i="2" l="1"/>
  <c r="E103" i="2" s="1"/>
  <c r="F103" i="2"/>
  <c r="D104" i="2"/>
  <c r="E104" i="2" s="1"/>
  <c r="F104" i="2"/>
  <c r="D105" i="2"/>
  <c r="E105" i="2" s="1"/>
  <c r="F105" i="2"/>
  <c r="L103" i="2"/>
  <c r="M103" i="2" s="1"/>
  <c r="N103" i="2"/>
  <c r="L104" i="2"/>
  <c r="M104" i="2" s="1"/>
  <c r="N104" i="2"/>
  <c r="L105" i="2"/>
  <c r="M105" i="2" s="1"/>
  <c r="N105" i="2"/>
  <c r="L89" i="2"/>
  <c r="M89" i="2" s="1"/>
  <c r="N89" i="2"/>
  <c r="L90" i="2"/>
  <c r="M90" i="2" s="1"/>
  <c r="N90" i="2"/>
  <c r="F91" i="2"/>
  <c r="E91" i="2"/>
  <c r="D91" i="2"/>
  <c r="F90" i="2"/>
  <c r="D90" i="2"/>
  <c r="E90" i="2" s="1"/>
  <c r="F89" i="2"/>
  <c r="D89" i="2"/>
  <c r="E89" i="2" s="1"/>
  <c r="N76" i="2"/>
  <c r="L76" i="2"/>
  <c r="M76" i="2" s="1"/>
  <c r="N75" i="2"/>
  <c r="L75" i="2"/>
  <c r="M75" i="2" s="1"/>
  <c r="N74" i="2"/>
  <c r="L74" i="2"/>
  <c r="M74" i="2" s="1"/>
  <c r="F76" i="2"/>
  <c r="D76" i="2"/>
  <c r="E76" i="2" s="1"/>
  <c r="F75" i="2"/>
  <c r="D75" i="2"/>
  <c r="E75" i="2" s="1"/>
  <c r="F74" i="2"/>
  <c r="D74" i="2"/>
  <c r="E74" i="2" s="1"/>
  <c r="N60" i="2"/>
  <c r="L60" i="2"/>
  <c r="M60" i="2" s="1"/>
  <c r="N59" i="2"/>
  <c r="L59" i="2"/>
  <c r="M59" i="2" s="1"/>
  <c r="N58" i="2"/>
  <c r="L58" i="2"/>
  <c r="M58" i="2" s="1"/>
  <c r="F60" i="2"/>
  <c r="D60" i="2"/>
  <c r="E60" i="2" s="1"/>
  <c r="F59" i="2"/>
  <c r="D59" i="2"/>
  <c r="E59" i="2" s="1"/>
  <c r="F58" i="2"/>
  <c r="D58" i="2"/>
  <c r="E58" i="2" s="1"/>
  <c r="F45" i="2"/>
  <c r="D45" i="2"/>
  <c r="E45" i="2" s="1"/>
  <c r="F44" i="2"/>
  <c r="D44" i="2"/>
  <c r="E44" i="2" s="1"/>
  <c r="F43" i="2"/>
  <c r="D43" i="2"/>
  <c r="E43" i="2" s="1"/>
  <c r="N45" i="2"/>
  <c r="L45" i="2"/>
  <c r="M45" i="2" s="1"/>
  <c r="N44" i="2"/>
  <c r="L44" i="2"/>
  <c r="M44" i="2" s="1"/>
  <c r="N43" i="2"/>
  <c r="L43" i="2"/>
  <c r="M43" i="2" s="1"/>
  <c r="N31" i="2"/>
  <c r="L31" i="2"/>
  <c r="M31" i="2" s="1"/>
  <c r="N30" i="2"/>
  <c r="L30" i="2"/>
  <c r="M30" i="2" s="1"/>
  <c r="N29" i="2"/>
  <c r="L29" i="2"/>
  <c r="M29" i="2" s="1"/>
  <c r="D30" i="2"/>
  <c r="E30" i="2" s="1"/>
  <c r="F30" i="2"/>
  <c r="D31" i="2"/>
  <c r="E31" i="2" s="1"/>
  <c r="F31" i="2"/>
  <c r="J110" i="2"/>
  <c r="N109" i="2"/>
  <c r="L109" i="2"/>
  <c r="M109" i="2" s="1"/>
  <c r="N108" i="2"/>
  <c r="L108" i="2"/>
  <c r="M108" i="2" s="1"/>
  <c r="N107" i="2"/>
  <c r="L107" i="2"/>
  <c r="M107" i="2" s="1"/>
  <c r="N106" i="2"/>
  <c r="L106" i="2"/>
  <c r="M106" i="2" s="1"/>
  <c r="N102" i="2"/>
  <c r="L102" i="2"/>
  <c r="M102" i="2" s="1"/>
  <c r="N101" i="2"/>
  <c r="L101" i="2"/>
  <c r="M101" i="2" s="1"/>
  <c r="N100" i="2"/>
  <c r="L100" i="2"/>
  <c r="M100" i="2" s="1"/>
  <c r="N99" i="2"/>
  <c r="L99" i="2"/>
  <c r="M99" i="2" s="1"/>
  <c r="B110" i="2"/>
  <c r="F109" i="2"/>
  <c r="D109" i="2"/>
  <c r="E109" i="2" s="1"/>
  <c r="F108" i="2"/>
  <c r="D108" i="2"/>
  <c r="E108" i="2" s="1"/>
  <c r="F107" i="2"/>
  <c r="D107" i="2"/>
  <c r="E107" i="2" s="1"/>
  <c r="F106" i="2"/>
  <c r="D106" i="2"/>
  <c r="E106" i="2" s="1"/>
  <c r="F102" i="2"/>
  <c r="D102" i="2"/>
  <c r="E102" i="2" s="1"/>
  <c r="F101" i="2"/>
  <c r="D101" i="2"/>
  <c r="E101" i="2" s="1"/>
  <c r="F100" i="2"/>
  <c r="D100" i="2"/>
  <c r="E100" i="2" s="1"/>
  <c r="F99" i="2"/>
  <c r="D99" i="2"/>
  <c r="E99" i="2" s="1"/>
  <c r="J95" i="2"/>
  <c r="N94" i="2"/>
  <c r="L94" i="2"/>
  <c r="M94" i="2" s="1"/>
  <c r="N93" i="2"/>
  <c r="L93" i="2"/>
  <c r="M93" i="2" s="1"/>
  <c r="N92" i="2"/>
  <c r="L92" i="2"/>
  <c r="M92" i="2" s="1"/>
  <c r="N91" i="2"/>
  <c r="L91" i="2"/>
  <c r="M91" i="2" s="1"/>
  <c r="N88" i="2"/>
  <c r="L88" i="2"/>
  <c r="M88" i="2" s="1"/>
  <c r="N87" i="2"/>
  <c r="L87" i="2"/>
  <c r="M87" i="2" s="1"/>
  <c r="N86" i="2"/>
  <c r="L86" i="2"/>
  <c r="M86" i="2" s="1"/>
  <c r="N85" i="2"/>
  <c r="L85" i="2"/>
  <c r="M85" i="2" s="1"/>
  <c r="N84" i="2"/>
  <c r="L84" i="2"/>
  <c r="M84" i="2" s="1"/>
  <c r="B95" i="2"/>
  <c r="F94" i="2"/>
  <c r="D94" i="2"/>
  <c r="E94" i="2" s="1"/>
  <c r="F93" i="2"/>
  <c r="D93" i="2"/>
  <c r="E93" i="2" s="1"/>
  <c r="F92" i="2"/>
  <c r="D92" i="2"/>
  <c r="E92" i="2" s="1"/>
  <c r="F88" i="2"/>
  <c r="D88" i="2"/>
  <c r="E88" i="2" s="1"/>
  <c r="F87" i="2"/>
  <c r="D87" i="2"/>
  <c r="E87" i="2" s="1"/>
  <c r="F86" i="2"/>
  <c r="D86" i="2"/>
  <c r="E86" i="2" s="1"/>
  <c r="F85" i="2"/>
  <c r="D85" i="2"/>
  <c r="E85" i="2" s="1"/>
  <c r="F84" i="2"/>
  <c r="D84" i="2"/>
  <c r="E84" i="2" s="1"/>
  <c r="J80" i="2"/>
  <c r="N79" i="2"/>
  <c r="L79" i="2"/>
  <c r="M79" i="2" s="1"/>
  <c r="N78" i="2"/>
  <c r="L78" i="2"/>
  <c r="M78" i="2" s="1"/>
  <c r="N77" i="2"/>
  <c r="L77" i="2"/>
  <c r="M77" i="2" s="1"/>
  <c r="N73" i="2"/>
  <c r="L73" i="2"/>
  <c r="M73" i="2" s="1"/>
  <c r="N72" i="2"/>
  <c r="L72" i="2"/>
  <c r="M72" i="2" s="1"/>
  <c r="N71" i="2"/>
  <c r="L71" i="2"/>
  <c r="M71" i="2" s="1"/>
  <c r="N70" i="2"/>
  <c r="L70" i="2"/>
  <c r="M70" i="2" s="1"/>
  <c r="N69" i="2"/>
  <c r="L69" i="2"/>
  <c r="M69" i="2" s="1"/>
  <c r="B80" i="2"/>
  <c r="F79" i="2"/>
  <c r="D79" i="2"/>
  <c r="E79" i="2" s="1"/>
  <c r="F78" i="2"/>
  <c r="D78" i="2"/>
  <c r="E78" i="2" s="1"/>
  <c r="F77" i="2"/>
  <c r="D77" i="2"/>
  <c r="E77" i="2" s="1"/>
  <c r="F73" i="2"/>
  <c r="D73" i="2"/>
  <c r="E73" i="2" s="1"/>
  <c r="F72" i="2"/>
  <c r="D72" i="2"/>
  <c r="E72" i="2" s="1"/>
  <c r="F71" i="2"/>
  <c r="D71" i="2"/>
  <c r="E71" i="2" s="1"/>
  <c r="F70" i="2"/>
  <c r="D70" i="2"/>
  <c r="E70" i="2" s="1"/>
  <c r="F69" i="2"/>
  <c r="D69" i="2"/>
  <c r="E69" i="2" s="1"/>
  <c r="J65" i="2"/>
  <c r="N64" i="2"/>
  <c r="L64" i="2"/>
  <c r="M64" i="2" s="1"/>
  <c r="N63" i="2"/>
  <c r="L63" i="2"/>
  <c r="M63" i="2" s="1"/>
  <c r="N62" i="2"/>
  <c r="L62" i="2"/>
  <c r="M62" i="2" s="1"/>
  <c r="N61" i="2"/>
  <c r="L61" i="2"/>
  <c r="M61" i="2" s="1"/>
  <c r="N57" i="2"/>
  <c r="L57" i="2"/>
  <c r="M57" i="2" s="1"/>
  <c r="N56" i="2"/>
  <c r="L56" i="2"/>
  <c r="M56" i="2" s="1"/>
  <c r="N55" i="2"/>
  <c r="L55" i="2"/>
  <c r="M55" i="2" s="1"/>
  <c r="N54" i="2"/>
  <c r="L54" i="2"/>
  <c r="M54" i="2" s="1"/>
  <c r="B65" i="2"/>
  <c r="F64" i="2"/>
  <c r="D64" i="2"/>
  <c r="E64" i="2" s="1"/>
  <c r="F63" i="2"/>
  <c r="D63" i="2"/>
  <c r="E63" i="2" s="1"/>
  <c r="F62" i="2"/>
  <c r="D62" i="2"/>
  <c r="E62" i="2" s="1"/>
  <c r="F61" i="2"/>
  <c r="D61" i="2"/>
  <c r="E61" i="2" s="1"/>
  <c r="F57" i="2"/>
  <c r="D57" i="2"/>
  <c r="E57" i="2" s="1"/>
  <c r="F56" i="2"/>
  <c r="D56" i="2"/>
  <c r="E56" i="2" s="1"/>
  <c r="F55" i="2"/>
  <c r="D55" i="2"/>
  <c r="E55" i="2" s="1"/>
  <c r="F54" i="2"/>
  <c r="D54" i="2"/>
  <c r="E54" i="2" s="1"/>
  <c r="J50" i="2"/>
  <c r="N49" i="2"/>
  <c r="L49" i="2"/>
  <c r="M49" i="2" s="1"/>
  <c r="N48" i="2"/>
  <c r="L48" i="2"/>
  <c r="M48" i="2" s="1"/>
  <c r="N47" i="2"/>
  <c r="L47" i="2"/>
  <c r="M47" i="2" s="1"/>
  <c r="N46" i="2"/>
  <c r="L46" i="2"/>
  <c r="M46" i="2" s="1"/>
  <c r="N42" i="2"/>
  <c r="L42" i="2"/>
  <c r="M42" i="2" s="1"/>
  <c r="N41" i="2"/>
  <c r="L41" i="2"/>
  <c r="M41" i="2" s="1"/>
  <c r="N40" i="2"/>
  <c r="L40" i="2"/>
  <c r="M40" i="2" s="1"/>
  <c r="N39" i="2"/>
  <c r="L39" i="2"/>
  <c r="M39" i="2" s="1"/>
  <c r="B50" i="2"/>
  <c r="F49" i="2"/>
  <c r="D49" i="2"/>
  <c r="E49" i="2" s="1"/>
  <c r="F48" i="2"/>
  <c r="D48" i="2"/>
  <c r="E48" i="2" s="1"/>
  <c r="F47" i="2"/>
  <c r="D47" i="2"/>
  <c r="E47" i="2" s="1"/>
  <c r="F46" i="2"/>
  <c r="D46" i="2"/>
  <c r="E46" i="2" s="1"/>
  <c r="F42" i="2"/>
  <c r="D42" i="2"/>
  <c r="E42" i="2" s="1"/>
  <c r="F41" i="2"/>
  <c r="D41" i="2"/>
  <c r="E41" i="2" s="1"/>
  <c r="F40" i="2"/>
  <c r="D40" i="2"/>
  <c r="E40" i="2" s="1"/>
  <c r="F39" i="2"/>
  <c r="D39" i="2"/>
  <c r="E39" i="2" s="1"/>
  <c r="J35" i="2"/>
  <c r="N34" i="2"/>
  <c r="L34" i="2"/>
  <c r="M34" i="2" s="1"/>
  <c r="N33" i="2"/>
  <c r="L33" i="2"/>
  <c r="M33" i="2" s="1"/>
  <c r="N32" i="2"/>
  <c r="L32" i="2"/>
  <c r="M32" i="2" s="1"/>
  <c r="N28" i="2"/>
  <c r="L28" i="2"/>
  <c r="M28" i="2" s="1"/>
  <c r="N27" i="2"/>
  <c r="L27" i="2"/>
  <c r="M27" i="2" s="1"/>
  <c r="N26" i="2"/>
  <c r="L26" i="2"/>
  <c r="M26" i="2" s="1"/>
  <c r="N25" i="2"/>
  <c r="L25" i="2"/>
  <c r="M25" i="2" s="1"/>
  <c r="N24" i="2"/>
  <c r="L24" i="2"/>
  <c r="M24" i="2" s="1"/>
  <c r="D24" i="2"/>
  <c r="E24" i="2" s="1"/>
  <c r="F25" i="2"/>
  <c r="F26" i="2"/>
  <c r="F27" i="2"/>
  <c r="F28" i="2"/>
  <c r="F29" i="2"/>
  <c r="F32" i="2"/>
  <c r="F33" i="2"/>
  <c r="F34" i="2"/>
  <c r="F24" i="2"/>
  <c r="D25" i="2"/>
  <c r="E25" i="2" s="1"/>
  <c r="D26" i="2"/>
  <c r="E26" i="2" s="1"/>
  <c r="D27" i="2"/>
  <c r="E27" i="2" s="1"/>
  <c r="D28" i="2"/>
  <c r="E28" i="2" s="1"/>
  <c r="D29" i="2"/>
  <c r="E29" i="2" s="1"/>
  <c r="D32" i="2"/>
  <c r="E32" i="2" s="1"/>
  <c r="D33" i="2"/>
  <c r="E33" i="2" s="1"/>
  <c r="D34" i="2"/>
  <c r="E34" i="2" s="1"/>
  <c r="F80" i="2" l="1"/>
  <c r="N110" i="2"/>
  <c r="M110" i="2" s="1"/>
  <c r="N65" i="2"/>
  <c r="M65" i="2" s="1"/>
  <c r="F50" i="2"/>
  <c r="N50" i="2"/>
  <c r="M50" i="2" s="1"/>
  <c r="F65" i="2"/>
  <c r="E65" i="2" s="1"/>
  <c r="F95" i="2"/>
  <c r="E95" i="2" s="1"/>
  <c r="N35" i="2"/>
  <c r="M35" i="2" s="1"/>
  <c r="F110" i="2"/>
  <c r="N80" i="2"/>
  <c r="M80" i="2" s="1"/>
  <c r="N95" i="2"/>
  <c r="E110" i="2"/>
  <c r="M95" i="2"/>
  <c r="E80" i="2"/>
  <c r="E50" i="2"/>
  <c r="F35" i="2"/>
  <c r="E35" i="2" s="1"/>
  <c r="F11" i="2" l="1"/>
  <c r="B35" i="2" l="1"/>
  <c r="F12" i="2" l="1"/>
  <c r="F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Ng-Sui-Hing, Doreen</author>
  </authors>
  <commentList>
    <comment ref="F35" authorId="0" shapeId="0" xr:uid="{00000000-0006-0000-0000-000001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 ref="N35" authorId="0" shapeId="0" xr:uid="{00000000-0006-0000-0000-000002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 ref="F50" authorId="0" shapeId="0" xr:uid="{00000000-0006-0000-0000-000003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 ref="N50" authorId="0" shapeId="0" xr:uid="{00000000-0006-0000-0000-000004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 ref="F65" authorId="0" shapeId="0" xr:uid="{00000000-0006-0000-0000-000005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 ref="N65" authorId="0" shapeId="0" xr:uid="{00000000-0006-0000-0000-000006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 ref="F80" authorId="0" shapeId="0" xr:uid="{00000000-0006-0000-0000-000007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 ref="N80" authorId="0" shapeId="0" xr:uid="{00000000-0006-0000-0000-000008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 ref="F95" authorId="0" shapeId="0" xr:uid="{00000000-0006-0000-0000-000009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 ref="N95" authorId="0" shapeId="0" xr:uid="{00000000-0006-0000-0000-00000A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 ref="F110" authorId="0" shapeId="0" xr:uid="{00000000-0006-0000-0000-00000B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 ref="N110" authorId="0" shapeId="0" xr:uid="{00000000-0006-0000-0000-00000C000000}">
      <text>
        <r>
          <rPr>
            <b/>
            <sz val="9"/>
            <color indexed="81"/>
            <rFont val="Tahoma"/>
            <family val="2"/>
          </rPr>
          <t>Ng-Sui-Hing, Doreen:</t>
        </r>
        <r>
          <rPr>
            <sz val="9"/>
            <color indexed="81"/>
            <rFont val="Tahoma"/>
            <family val="2"/>
          </rPr>
          <t xml:space="preserve">
This is the total number of credits counted towards the GPA. This number may be different from the total number of credits registered for the semester.</t>
        </r>
      </text>
    </comment>
  </commentList>
</comments>
</file>

<file path=xl/sharedStrings.xml><?xml version="1.0" encoding="utf-8"?>
<sst xmlns="http://schemas.openxmlformats.org/spreadsheetml/2006/main" count="1222" uniqueCount="471">
  <si>
    <t>Letter Grade</t>
  </si>
  <si>
    <t>F</t>
  </si>
  <si>
    <t>D-</t>
  </si>
  <si>
    <t>D</t>
  </si>
  <si>
    <t>D+</t>
  </si>
  <si>
    <t>C-</t>
  </si>
  <si>
    <t>C</t>
  </si>
  <si>
    <t>C+</t>
  </si>
  <si>
    <t>B-</t>
  </si>
  <si>
    <t>B</t>
  </si>
  <si>
    <t>B+</t>
  </si>
  <si>
    <t>A-</t>
  </si>
  <si>
    <t>A</t>
  </si>
  <si>
    <t>A+</t>
  </si>
  <si>
    <t>Class</t>
  </si>
  <si>
    <t>Quality Hours</t>
  </si>
  <si>
    <t>Term:</t>
  </si>
  <si>
    <t>Credit Hours Earned</t>
  </si>
  <si>
    <t>Semester GPA:</t>
  </si>
  <si>
    <t>Cumulative GPA</t>
  </si>
  <si>
    <t>Total Hours Attempted:</t>
  </si>
  <si>
    <t>Total Quality Hours:</t>
  </si>
  <si>
    <t>Cumulative GPA:</t>
  </si>
  <si>
    <t>Course Credits:</t>
  </si>
  <si>
    <t>Points Possible</t>
  </si>
  <si>
    <t>Points Earned</t>
  </si>
  <si>
    <t>Professor:</t>
  </si>
  <si>
    <t>Office Hours:</t>
  </si>
  <si>
    <t>Tests</t>
  </si>
  <si>
    <t>Final Exam</t>
  </si>
  <si>
    <t>Assignment List</t>
  </si>
  <si>
    <t>Due Date</t>
  </si>
  <si>
    <t>Self Promotion</t>
  </si>
  <si>
    <t xml:space="preserve">  Semester and Cumulative GPA Tracker </t>
  </si>
  <si>
    <t>Class Day/Time:</t>
  </si>
  <si>
    <t>Course Name:</t>
  </si>
  <si>
    <t>CATEGORIES</t>
  </si>
  <si>
    <t>Total:</t>
  </si>
  <si>
    <t>Course Grade Tracker</t>
  </si>
  <si>
    <t>to</t>
  </si>
  <si>
    <r>
      <t xml:space="preserve">*If you need to add a row, right click on cell </t>
    </r>
    <r>
      <rPr>
        <sz val="8"/>
        <color rgb="FFFF0000"/>
        <rFont val="Calibri"/>
        <family val="2"/>
        <scheme val="minor"/>
      </rPr>
      <t>B40</t>
    </r>
    <r>
      <rPr>
        <sz val="8"/>
        <color theme="1"/>
        <rFont val="Calibri"/>
        <family val="2"/>
        <scheme val="minor"/>
      </rPr>
      <t xml:space="preserve">, select "Insert…", select "Entire row", Press "OK". </t>
    </r>
    <r>
      <rPr>
        <sz val="8"/>
        <color rgb="FFFF0000"/>
        <rFont val="Calibri"/>
        <family val="2"/>
        <scheme val="minor"/>
      </rPr>
      <t>DO NOT DELETE ROWS.</t>
    </r>
  </si>
  <si>
    <t>Point Conversion</t>
  </si>
  <si>
    <t>n/a</t>
  </si>
  <si>
    <t>LEGEND</t>
  </si>
  <si>
    <t>grade already returned</t>
  </si>
  <si>
    <t>predicted grade, not returned</t>
  </si>
  <si>
    <t>Weight of Category</t>
  </si>
  <si>
    <t>^if this value is not equal to 100%, please recheck your weight categories (including final exam)</t>
  </si>
  <si>
    <t>Lowest Acceptable Class Grade</t>
  </si>
  <si>
    <t>see right</t>
  </si>
  <si>
    <t>…</t>
  </si>
  <si>
    <t>Final Weighted Average</t>
  </si>
  <si>
    <t>on the exam</t>
  </si>
  <si>
    <t>This means I need at least a(n)</t>
  </si>
  <si>
    <t>Desired Final Class Letter Grade</t>
  </si>
  <si>
    <t>overall</t>
  </si>
  <si>
    <t>equals to at least a(n)</t>
  </si>
  <si>
    <t>*Your lowest acceptable letter grade may be the same as the pass letter grade</t>
  </si>
  <si>
    <t>Since my final exam is worth:</t>
  </si>
  <si>
    <t>Passing the class with a</t>
  </si>
  <si>
    <t>PART I. CLASS INFORMATION</t>
  </si>
  <si>
    <t>PART II. COURSE GRADE BREAKDOWN</t>
  </si>
  <si>
    <t>PART III. GRADING SCALE</t>
  </si>
  <si>
    <t>PART IV. CATEGORIES</t>
  </si>
  <si>
    <t>PART V. YOUR NOTES:</t>
  </si>
  <si>
    <t>PART VI. FINAL GRADES</t>
  </si>
  <si>
    <r>
      <rPr>
        <b/>
        <sz val="8"/>
        <color rgb="FFFF0000"/>
        <rFont val="Calibri"/>
        <family val="2"/>
        <scheme val="minor"/>
      </rPr>
      <t>WITHOUT</t>
    </r>
    <r>
      <rPr>
        <b/>
        <sz val="8"/>
        <color theme="1"/>
        <rFont val="Calibri"/>
        <family val="2"/>
        <scheme val="minor"/>
      </rPr>
      <t xml:space="preserve"> the final exam, my grade currently sits at a </t>
    </r>
  </si>
  <si>
    <t>points</t>
  </si>
  <si>
    <t>*see note below</t>
  </si>
  <si>
    <t>This means I need at least</t>
  </si>
  <si>
    <t>points by the end of the semester/year.</t>
  </si>
  <si>
    <t>*If you need at least 0 points, this means you have enough points for the letter grade</t>
  </si>
  <si>
    <r>
      <rPr>
        <b/>
        <u/>
        <sz val="11"/>
        <color theme="1"/>
        <rFont val="Calibri"/>
        <family val="2"/>
        <scheme val="minor"/>
      </rPr>
      <t>Directions:</t>
    </r>
    <r>
      <rPr>
        <sz val="11"/>
        <color theme="1"/>
        <rFont val="Calibri"/>
        <family val="2"/>
        <scheme val="minor"/>
      </rPr>
      <t xml:space="preserve"> Please read the attached word document for specific instructions.
**DO NOT DELETE ANY COLUMNS OR ROWS UNLESS YOU ARE PROFICIENT WITH EXCEL.**</t>
    </r>
  </si>
  <si>
    <r>
      <rPr>
        <b/>
        <u/>
        <sz val="11"/>
        <color theme="1"/>
        <rFont val="Calibri"/>
        <family val="2"/>
        <scheme val="minor"/>
      </rPr>
      <t>Directions:</t>
    </r>
    <r>
      <rPr>
        <sz val="11"/>
        <color theme="1"/>
        <rFont val="Calibri"/>
        <family val="2"/>
        <scheme val="minor"/>
      </rPr>
      <t xml:space="preserve"> Please read the attached word document for the given assignment. 
**DO NOT DELETE ANY COLUMNS OR ROWS UNLESS YOU ARE PROFICIENT WITH EXCEL.**</t>
    </r>
  </si>
  <si>
    <t>P</t>
  </si>
  <si>
    <t>W</t>
  </si>
  <si>
    <t>I</t>
  </si>
  <si>
    <t>X</t>
  </si>
  <si>
    <t>Pass</t>
  </si>
  <si>
    <t>Incomplete</t>
  </si>
  <si>
    <t>Withdraw</t>
  </si>
  <si>
    <t>NC</t>
  </si>
  <si>
    <t>Grade Credit Hours Earned</t>
  </si>
  <si>
    <t>NC stands for "not counted" in the grade calculation &gt;</t>
  </si>
  <si>
    <t># of Course Credits Registered</t>
  </si>
  <si>
    <t># of Course Credits Counted Towards GPA</t>
  </si>
  <si>
    <r>
      <rPr>
        <b/>
        <u/>
        <sz val="11"/>
        <color theme="1"/>
        <rFont val="Calibri"/>
        <family val="2"/>
        <scheme val="minor"/>
      </rPr>
      <t>Instructions:</t>
    </r>
    <r>
      <rPr>
        <sz val="11"/>
        <color theme="1"/>
        <rFont val="Calibri"/>
        <family val="2"/>
        <scheme val="minor"/>
      </rPr>
      <t xml:space="preserve"> Use this sheet to keep track of your semester and cumulative GPA. Only fill in cells highlighted in YELLOW. For each term fill in the, class name, course credits, and corresponding letter grade for all classes.</t>
    </r>
    <r>
      <rPr>
        <i/>
        <sz val="11"/>
        <color rgb="FFFF0000"/>
        <rFont val="Calibri"/>
        <family val="2"/>
        <scheme val="minor"/>
      </rPr>
      <t xml:space="preserve"> NOTE: This is your personal unofficial GPA tracker. Please use Hokie Spa to confirm your GPA before putting it on your resume, job application, etc. </t>
    </r>
  </si>
  <si>
    <t>Total Credits Registered:</t>
  </si>
  <si>
    <t>To be determined grade</t>
  </si>
  <si>
    <t>points to finish with my desired grade.</t>
  </si>
  <si>
    <t>points to finish with my lowest acceptable grade.</t>
  </si>
  <si>
    <t>ONLY USE THIS SHEET IF YOUR COURSE GRADE BREAKDOWN IS BASED UPON WEIGHTED PERCENTAGES (WP) AND NOT A POINT SYSTEM.</t>
  </si>
  <si>
    <t>ONLY USE THIS SHEET IF YOUR COURSE GRADE BREAKDOWN IS BASED UPON A POINT SYSTEM (PS)</t>
  </si>
  <si>
    <r>
      <t xml:space="preserve">*If you need to add a row, right click on cell </t>
    </r>
    <r>
      <rPr>
        <sz val="8"/>
        <color rgb="FFFF0000"/>
        <rFont val="Calibri"/>
        <family val="2"/>
        <scheme val="minor"/>
      </rPr>
      <t>B77</t>
    </r>
    <r>
      <rPr>
        <sz val="8"/>
        <color theme="1"/>
        <rFont val="Calibri"/>
        <family val="2"/>
        <scheme val="minor"/>
      </rPr>
      <t xml:space="preserve">, select "Insert…", select "Entire row", Press "OK". </t>
    </r>
    <r>
      <rPr>
        <sz val="8"/>
        <color rgb="FFFF0000"/>
        <rFont val="Calibri"/>
        <family val="2"/>
        <scheme val="minor"/>
      </rPr>
      <t>DO NOT DELETE ROWS.</t>
    </r>
  </si>
  <si>
    <r>
      <t xml:space="preserve">*If you need to add a row, right click on cell </t>
    </r>
    <r>
      <rPr>
        <sz val="8"/>
        <color rgb="FFFF0000"/>
        <rFont val="Calibri"/>
        <family val="2"/>
        <scheme val="minor"/>
      </rPr>
      <t>B47</t>
    </r>
    <r>
      <rPr>
        <sz val="8"/>
        <color theme="1"/>
        <rFont val="Calibri"/>
        <family val="2"/>
        <scheme val="minor"/>
      </rPr>
      <t xml:space="preserve">, select "Insert…", select "Entire row", Press "OK". </t>
    </r>
    <r>
      <rPr>
        <sz val="8"/>
        <color rgb="FFFF0000"/>
        <rFont val="Calibri"/>
        <family val="2"/>
        <scheme val="minor"/>
      </rPr>
      <t>DO NOT DELETE ROWS.</t>
    </r>
  </si>
  <si>
    <r>
      <t xml:space="preserve">*If you need to add a row, right click on cell </t>
    </r>
    <r>
      <rPr>
        <sz val="8"/>
        <color rgb="FFFF0000"/>
        <rFont val="Calibri"/>
        <family val="2"/>
        <scheme val="minor"/>
      </rPr>
      <t>B107</t>
    </r>
    <r>
      <rPr>
        <sz val="8"/>
        <color theme="1"/>
        <rFont val="Calibri"/>
        <family val="2"/>
        <scheme val="minor"/>
      </rPr>
      <t xml:space="preserve">, select "Insert…", select "Entire row", Press "OK". </t>
    </r>
    <r>
      <rPr>
        <sz val="8"/>
        <color rgb="FFFF0000"/>
        <rFont val="Calibri"/>
        <family val="2"/>
        <scheme val="minor"/>
      </rPr>
      <t>DO NOT DELETE ROWS.</t>
    </r>
  </si>
  <si>
    <r>
      <t xml:space="preserve">*If you need to add a row, right click on cell </t>
    </r>
    <r>
      <rPr>
        <sz val="8"/>
        <color rgb="FFFF0000"/>
        <rFont val="Calibri"/>
        <family val="2"/>
        <scheme val="minor"/>
      </rPr>
      <t>B137</t>
    </r>
    <r>
      <rPr>
        <sz val="8"/>
        <color theme="1"/>
        <rFont val="Calibri"/>
        <family val="2"/>
        <scheme val="minor"/>
      </rPr>
      <t xml:space="preserve">, select "Insert…", select "Entire row", Press "OK". </t>
    </r>
    <r>
      <rPr>
        <sz val="8"/>
        <color rgb="FFFF0000"/>
        <rFont val="Calibri"/>
        <family val="2"/>
        <scheme val="minor"/>
      </rPr>
      <t>DO NOT DELETE ROWS.</t>
    </r>
  </si>
  <si>
    <t xml:space="preserve">  Final Academic Plan</t>
  </si>
  <si>
    <t>CLASS</t>
  </si>
  <si>
    <t>DESIRED FINAL CLASS GRADE</t>
  </si>
  <si>
    <t xml:space="preserve">DESIRED FINAL EXAM GRADE </t>
  </si>
  <si>
    <t>LOWEST ACCEPTABLE CLASS GRADE</t>
  </si>
  <si>
    <t>LOWEST ACCEPTABLE FINAL EXAM GRADE</t>
  </si>
  <si>
    <t>REQUIRED FINAL EXAM GRADE TO PASS CLASS</t>
  </si>
  <si>
    <t>Galileo Seminar</t>
  </si>
  <si>
    <t>APPLYING COURSE WITHDRAWAL  (Remember, you can only do this 3 times)</t>
  </si>
  <si>
    <t>Y/N</t>
  </si>
  <si>
    <t>Test 1</t>
  </si>
  <si>
    <t>Test 2</t>
  </si>
  <si>
    <t>Test 3</t>
  </si>
  <si>
    <t>Total Points Possible:</t>
  </si>
  <si>
    <t>Total</t>
  </si>
  <si>
    <t>Logic</t>
  </si>
  <si>
    <t>Mult</t>
  </si>
  <si>
    <t>Point Weighted Average</t>
  </si>
  <si>
    <t>PART VI. FINAL GRADES: FINAL ACADEMIC PLAN</t>
  </si>
  <si>
    <t>Total Points Earned</t>
  </si>
  <si>
    <t>Part VII. Current Standing</t>
  </si>
  <si>
    <r>
      <rPr>
        <b/>
        <sz val="11"/>
        <color theme="1"/>
        <rFont val="Calibri"/>
        <family val="2"/>
        <scheme val="minor"/>
      </rPr>
      <t>Instructions:</t>
    </r>
    <r>
      <rPr>
        <sz val="11"/>
        <color theme="1"/>
        <rFont val="Calibri"/>
        <family val="2"/>
        <scheme val="minor"/>
      </rPr>
      <t xml:space="preserve">  Complete the Academic Success Database you started in the beginning of the semester and fill in Part VI for each course. Use the database to determine the required final exam grades needed to fill out the table below for each of your classes.  Keep in mind, if it is not possible to pass a class, you might consider utilizing your course withdrawal credits after discussion with the professor of your course and your academic advisor. </t>
    </r>
    <r>
      <rPr>
        <u/>
        <sz val="11"/>
        <color rgb="FF0070C0"/>
        <rFont val="Calibri"/>
        <family val="2"/>
        <scheme val="minor"/>
      </rPr>
      <t xml:space="preserve">
</t>
    </r>
    <r>
      <rPr>
        <sz val="11"/>
        <rFont val="Calibri"/>
        <family val="2"/>
        <scheme val="minor"/>
      </rPr>
      <t>Fill in the table below with your predictions for each class based on the final data from your Academic Plan Excel document:</t>
    </r>
  </si>
  <si>
    <t>Point Scale</t>
  </si>
  <si>
    <t>% Scale</t>
  </si>
  <si>
    <t>&lt;62%</t>
  </si>
  <si>
    <t>Cover Letter</t>
  </si>
  <si>
    <t>Fall 2019</t>
  </si>
  <si>
    <t>ENGE 1215</t>
  </si>
  <si>
    <t>ENGR 1054</t>
  </si>
  <si>
    <t>CHEM 1035</t>
  </si>
  <si>
    <t>CHEM 1045</t>
  </si>
  <si>
    <t>MATH 2204</t>
  </si>
  <si>
    <t>GEOG 1014</t>
  </si>
  <si>
    <t xml:space="preserve">W </t>
  </si>
  <si>
    <t>Conor Gallagher</t>
  </si>
  <si>
    <t>Resume Draft</t>
  </si>
  <si>
    <t>Final Resume</t>
  </si>
  <si>
    <t>Engineering Expo Preview</t>
  </si>
  <si>
    <t>Mid Semester Academic Plan</t>
  </si>
  <si>
    <t>Foundations of Engineering</t>
  </si>
  <si>
    <t>MW 9:45am</t>
  </si>
  <si>
    <t>Module 1</t>
  </si>
  <si>
    <t>Module 2</t>
  </si>
  <si>
    <t>Module 3</t>
  </si>
  <si>
    <t>Learning support activities</t>
  </si>
  <si>
    <t>Jenny Lo</t>
  </si>
  <si>
    <t>E1. hokie engineer</t>
  </si>
  <si>
    <t>E2. frith lab</t>
  </si>
  <si>
    <t>E3. exploring products</t>
  </si>
  <si>
    <t>E4. exploring products presentation</t>
  </si>
  <si>
    <t>E6. Major info sessions</t>
  </si>
  <si>
    <t>General Chemistry</t>
  </si>
  <si>
    <t>MWF 1:25-2:15pm</t>
  </si>
  <si>
    <t>Dr. Shammindri Arachchige</t>
  </si>
  <si>
    <t>MWF 2:30-4:00pm</t>
  </si>
  <si>
    <t>iClicker</t>
  </si>
  <si>
    <t>Homework</t>
  </si>
  <si>
    <t>VT ChemPrep</t>
  </si>
  <si>
    <t>Lowest test score is dropped</t>
  </si>
  <si>
    <t>Multivariable</t>
  </si>
  <si>
    <t>TuTh 5:00-6-15pm</t>
  </si>
  <si>
    <t>Sohei Yasuda</t>
  </si>
  <si>
    <t>MWF 11am-12pm TR 3:30-4:30pm</t>
  </si>
  <si>
    <t>Web Assign</t>
  </si>
  <si>
    <t>Problem Sets</t>
  </si>
  <si>
    <t>2 lowest problem set scores dropped, 2 lowest web assign scores dropped, grading appeals must be made within 1 week</t>
  </si>
  <si>
    <t>N/A</t>
  </si>
  <si>
    <t>World Regions</t>
  </si>
  <si>
    <t>John Boyer</t>
  </si>
  <si>
    <t>I must receive at least a 50% or 60% on certain assignments to obtain points.</t>
  </si>
  <si>
    <t>Syllabus samurai</t>
  </si>
  <si>
    <t>quiz 1</t>
  </si>
  <si>
    <t>quiz 2</t>
  </si>
  <si>
    <t>quiz 3</t>
  </si>
  <si>
    <t>intro 1</t>
  </si>
  <si>
    <t>intro 2</t>
  </si>
  <si>
    <t>pop 1</t>
  </si>
  <si>
    <t>pop 2</t>
  </si>
  <si>
    <t>pop 3</t>
  </si>
  <si>
    <t>states 1</t>
  </si>
  <si>
    <t>states 2</t>
  </si>
  <si>
    <t>states 3</t>
  </si>
  <si>
    <t>econ 1</t>
  </si>
  <si>
    <t>econ 2</t>
  </si>
  <si>
    <t>econ 3</t>
  </si>
  <si>
    <t>econ 4</t>
  </si>
  <si>
    <t>Tsotsi</t>
  </si>
  <si>
    <t>City of God</t>
  </si>
  <si>
    <t>Motorcycle Diaries</t>
  </si>
  <si>
    <t>Outsourced</t>
  </si>
  <si>
    <t>2016 Sovereignty Shizzle Update</t>
  </si>
  <si>
    <t>2100+</t>
  </si>
  <si>
    <t>Th 10:00am</t>
  </si>
  <si>
    <t>General Chemistry Lab</t>
  </si>
  <si>
    <t>Victoria Long</t>
  </si>
  <si>
    <t>Student Contract - E1 - Computer Use</t>
  </si>
  <si>
    <t>Safety Quiz</t>
  </si>
  <si>
    <t>Academic Integrity</t>
  </si>
  <si>
    <t>SPR Lesson Citations</t>
  </si>
  <si>
    <t>SPR Lesson Concise Writing</t>
  </si>
  <si>
    <t>SPR Lesson Lab Reports</t>
  </si>
  <si>
    <t>SPR Lesson Presenting Data</t>
  </si>
  <si>
    <t>SPR Lesson Reading Data Critically</t>
  </si>
  <si>
    <t>SPR Lesson Tense and Voice</t>
  </si>
  <si>
    <t>9:30-11am</t>
  </si>
  <si>
    <t>By Appointment</t>
  </si>
  <si>
    <t>E5B. Self and team eval CATME</t>
  </si>
  <si>
    <t>E5A. Self and team eval Canvas</t>
  </si>
  <si>
    <t>L10. Progress update for D6</t>
  </si>
  <si>
    <t>L11. Robot Activity Part 1</t>
  </si>
  <si>
    <t>L12. Robot Activity Part 2</t>
  </si>
  <si>
    <t>D6. Data Visualization and Modeling Project (DVMP)</t>
  </si>
  <si>
    <t xml:space="preserve">Mid Semester Meeting Sign Up </t>
  </si>
  <si>
    <t>Problem Set 1</t>
  </si>
  <si>
    <t>Problem Set 2</t>
  </si>
  <si>
    <t>Problem Set 3</t>
  </si>
  <si>
    <t>Problem Set 4</t>
  </si>
  <si>
    <t>Problem Set 5</t>
  </si>
  <si>
    <t>Problem Set 6</t>
  </si>
  <si>
    <t>Problem Set 7</t>
  </si>
  <si>
    <t>Test 1 Review</t>
  </si>
  <si>
    <t>Test 2 Review</t>
  </si>
  <si>
    <t>Test 3 Review</t>
  </si>
  <si>
    <t>Final Exam Review</t>
  </si>
  <si>
    <t>quiz 4</t>
  </si>
  <si>
    <t>quiz 5</t>
  </si>
  <si>
    <t>quiz 6</t>
  </si>
  <si>
    <t>quiz 7</t>
  </si>
  <si>
    <t>orgs 1</t>
  </si>
  <si>
    <t>orgs 2</t>
  </si>
  <si>
    <t>orgs 3</t>
  </si>
  <si>
    <t>orgs 4</t>
  </si>
  <si>
    <t>orgs 5</t>
  </si>
  <si>
    <t>orgs 6</t>
  </si>
  <si>
    <t>orgs 7</t>
  </si>
  <si>
    <t>orgs 8</t>
  </si>
  <si>
    <t>japan 1</t>
  </si>
  <si>
    <t>japan 2</t>
  </si>
  <si>
    <t>japan 3</t>
  </si>
  <si>
    <t>japan 4</t>
  </si>
  <si>
    <t>Jiro Dreams of Sushi</t>
  </si>
  <si>
    <t>Udon</t>
  </si>
  <si>
    <t>2018 Japan Update</t>
  </si>
  <si>
    <t>Sep 3</t>
  </si>
  <si>
    <t>Sep 10</t>
  </si>
  <si>
    <t>Sep 17</t>
  </si>
  <si>
    <t>Sep 24</t>
  </si>
  <si>
    <t>Oct 8</t>
  </si>
  <si>
    <t>Oct 15</t>
  </si>
  <si>
    <t>Oct 22</t>
  </si>
  <si>
    <t>Problem Set 8</t>
  </si>
  <si>
    <t>Oct 29</t>
  </si>
  <si>
    <t>Problem Set 9</t>
  </si>
  <si>
    <t>Nov 12</t>
  </si>
  <si>
    <t>Problem Set 10</t>
  </si>
  <si>
    <t>Nov 19</t>
  </si>
  <si>
    <t>Problem Set 11</t>
  </si>
  <si>
    <t>Dec 10</t>
  </si>
  <si>
    <t>Unit 1-3 Review</t>
  </si>
  <si>
    <t>Sep 29</t>
  </si>
  <si>
    <t>Unit 3-1 Review</t>
  </si>
  <si>
    <t>Nov 21</t>
  </si>
  <si>
    <t>Unit 3-2 Review</t>
  </si>
  <si>
    <t>Dec 11</t>
  </si>
  <si>
    <t>Unit 1-2 Review</t>
  </si>
  <si>
    <t>Sep 19</t>
  </si>
  <si>
    <t>Oct 30</t>
  </si>
  <si>
    <t>Dec 2</t>
  </si>
  <si>
    <t>Unit 1-1 Review</t>
  </si>
  <si>
    <t>Sep 30</t>
  </si>
  <si>
    <t>Unit 2-2 Review</t>
  </si>
  <si>
    <t>Unit 2-1 Review</t>
  </si>
  <si>
    <t>Oct 17</t>
  </si>
  <si>
    <t>Getting Started with WebAssign</t>
  </si>
  <si>
    <t>Oct 1</t>
  </si>
  <si>
    <t>Oct 31</t>
  </si>
  <si>
    <t>Dec 3</t>
  </si>
  <si>
    <t>Directions: Please read the attached word document for the given assignment. 
**DO NOT DELETE ANY COLUMNS OR ROWS UNLESS YOU ARE PROFICIENT WITH EXCEL.**</t>
  </si>
  <si>
    <t xml:space="preserve">WITHOUT the final exam, my grade currently sits at a </t>
  </si>
  <si>
    <t>Chapter 1 Learnsmart</t>
  </si>
  <si>
    <t>CHEM 1035 Test 1 F2019</t>
  </si>
  <si>
    <t>VT Chem Prep</t>
  </si>
  <si>
    <t>Learnsmart Chapter 2 Part I</t>
  </si>
  <si>
    <t>Sep 5</t>
  </si>
  <si>
    <t>CHEM 1035 Test 2 Fall 2019</t>
  </si>
  <si>
    <t>Learnsmart Chapter 2 Part II</t>
  </si>
  <si>
    <t>Sep 8</t>
  </si>
  <si>
    <t>CHEM 1035 Test 3 Fall 2019</t>
  </si>
  <si>
    <t>Connect Assignment 1 Chapter 1</t>
  </si>
  <si>
    <t>Sep 9</t>
  </si>
  <si>
    <t>CHEM 1035 Test 4 Fall 2019</t>
  </si>
  <si>
    <t>Chapter 2 Learnsmart Part III</t>
  </si>
  <si>
    <t>Connect Assignment 2 Chapter 2</t>
  </si>
  <si>
    <t>Sep 11</t>
  </si>
  <si>
    <t>Chapter 2 Learnsmart Part IV</t>
  </si>
  <si>
    <t>Sep 12</t>
  </si>
  <si>
    <t>Chapter 3 Learnsmart Part I</t>
  </si>
  <si>
    <t>Sep 15</t>
  </si>
  <si>
    <t>Connect Assignment 3 Chapter 2</t>
  </si>
  <si>
    <t>Sep 16</t>
  </si>
  <si>
    <t>Chapter 3 Learnsmart Part II</t>
  </si>
  <si>
    <t>Connect Assignment 4 Chapter 3</t>
  </si>
  <si>
    <t>Sep 18</t>
  </si>
  <si>
    <t>Chapter 3 Learnsmart Part III</t>
  </si>
  <si>
    <t>Sep 22</t>
  </si>
  <si>
    <t>Connect Assignment 5 Chapter 3</t>
  </si>
  <si>
    <t>Chapter 4 Learnsmart Part I</t>
  </si>
  <si>
    <t>Connect Assignment 6 Chapter 4</t>
  </si>
  <si>
    <t>Oct 2</t>
  </si>
  <si>
    <t>Chapter 4 Learnsmart Part II</t>
  </si>
  <si>
    <t>Oct 6</t>
  </si>
  <si>
    <t>Chapter 4 Learnsmart Part III</t>
  </si>
  <si>
    <t>Connect Assignment 7 Chapter 4</t>
  </si>
  <si>
    <t>Oct 9</t>
  </si>
  <si>
    <t>Chapter 5 Learnsmart Part I</t>
  </si>
  <si>
    <t>Oct 10</t>
  </si>
  <si>
    <t>Pathways Assignment 1:Flint Water Crisis Assignment</t>
  </si>
  <si>
    <t>Oct 13</t>
  </si>
  <si>
    <t>Connect Assignment 8 Chapter 5</t>
  </si>
  <si>
    <t>Oct 14</t>
  </si>
  <si>
    <t>Chapter 5 Learnsmart Part II</t>
  </si>
  <si>
    <t>Connect Assignment 9 Chapter 5</t>
  </si>
  <si>
    <t>Oct 16</t>
  </si>
  <si>
    <t>Learnsmart Chapter 6 Part I</t>
  </si>
  <si>
    <t>Oct 20</t>
  </si>
  <si>
    <t>Pathways Assignment II: Atmospheric Pollutants</t>
  </si>
  <si>
    <t>Oct 21</t>
  </si>
  <si>
    <t>Learnsmart  Chapter 6 Part II</t>
  </si>
  <si>
    <t>Oct 24</t>
  </si>
  <si>
    <t>Learnsmart Chapter 6 Part III</t>
  </si>
  <si>
    <t>Oct 27</t>
  </si>
  <si>
    <t>Connect Assignment 10 Chapter 6</t>
  </si>
  <si>
    <t>Oct 28</t>
  </si>
  <si>
    <t>Pathways Assignment III</t>
  </si>
  <si>
    <t>Connect Assignment 11 Chapter 6</t>
  </si>
  <si>
    <t>Learnsmart Chapter 7 Part I</t>
  </si>
  <si>
    <t>Learnsmart Chapter 7 Part II</t>
  </si>
  <si>
    <t>Nov 3</t>
  </si>
  <si>
    <t>Connect Assignment 12 Chapter 7</t>
  </si>
  <si>
    <t>Nov 4</t>
  </si>
  <si>
    <t>Connect Assignment 13 Chapter 7</t>
  </si>
  <si>
    <t>Nov 6</t>
  </si>
  <si>
    <t>Learnsmart Chapter 8 Part I</t>
  </si>
  <si>
    <t>Nov 7</t>
  </si>
  <si>
    <t>Connect Assignment 14 Chapter 8</t>
  </si>
  <si>
    <t>Nov 11</t>
  </si>
  <si>
    <t>Learnsmart Chapter 8 Part II</t>
  </si>
  <si>
    <t>Connect Assignment 15 Chapter 8</t>
  </si>
  <si>
    <t>Nov 13</t>
  </si>
  <si>
    <t>Learnsmart Chapter 9 Part I</t>
  </si>
  <si>
    <t>Nov 17</t>
  </si>
  <si>
    <t>Learnsmart Chapter 9 Part II</t>
  </si>
  <si>
    <t>Connect Assignment 16 Chapter 9</t>
  </si>
  <si>
    <t>Nov 20</t>
  </si>
  <si>
    <t>Learnsmart Chapter 10 Part 1</t>
  </si>
  <si>
    <t>Pathways Assignment IV</t>
  </si>
  <si>
    <t>Dec 1</t>
  </si>
  <si>
    <t>Learnsmart Chapter 10 Part II</t>
  </si>
  <si>
    <t>Learnsmart Chapter 10 Part III</t>
  </si>
  <si>
    <t>Connect Assignment 17 Chapter 10</t>
  </si>
  <si>
    <t>Dec 4</t>
  </si>
  <si>
    <t>Connect Assignment 18  Chapter 10</t>
  </si>
  <si>
    <t>Dec 5</t>
  </si>
  <si>
    <t>*If you need to add a row, right click on cell B47, select "Insert…", select "Entire row", Press "OK". DO NOT DELETE ROWS.</t>
  </si>
  <si>
    <t>iClicker Average</t>
  </si>
  <si>
    <t>*If you need to add a row, right click on cell B77, select "Insert…", select "Entire row", Press "OK". DO NOT DELETE ROWS.</t>
  </si>
  <si>
    <t>*If you need to add a row, right click on cell B107, select "Insert…", select "Entire row", Press "OK". DO NOT DELETE ROWS.</t>
  </si>
  <si>
    <t>*If you need to add a row, right click on cell B137, select "Insert…", select "Entire row", Press "OK". DO NOT DELETE ROWS.</t>
  </si>
  <si>
    <t>L1. Slide about Yourself</t>
  </si>
  <si>
    <t>Aug 29</t>
  </si>
  <si>
    <t>L3. Team Formation Survey</t>
  </si>
  <si>
    <t>Aug 31</t>
  </si>
  <si>
    <t>L4. Quiz on Sources of Information video</t>
  </si>
  <si>
    <t>L5. Team Expectations</t>
  </si>
  <si>
    <t>Sep 4</t>
  </si>
  <si>
    <t>L2. Consent and BOS Surveys</t>
  </si>
  <si>
    <t>L7. Ethics Discussion</t>
  </si>
  <si>
    <t>L6. Progress update for U1</t>
  </si>
  <si>
    <t>L8. Presentation Feedback for Other Teams - Sept 23</t>
  </si>
  <si>
    <t>Sep 23</t>
  </si>
  <si>
    <t>L9. Presentation Feedback for Other Teams - Sept 25</t>
  </si>
  <si>
    <t>Sep 25</t>
  </si>
  <si>
    <t>Oct 23</t>
  </si>
  <si>
    <t>L13. Workday</t>
  </si>
  <si>
    <t>L14. Review E4 Feedback</t>
  </si>
  <si>
    <t>L15. In-Class Decision Matrix Exercise</t>
  </si>
  <si>
    <t>L16. In-class project workday</t>
  </si>
  <si>
    <t>L17. Peer critique activity</t>
  </si>
  <si>
    <t>L19. Audience Participation - December 4</t>
  </si>
  <si>
    <t>L20. Audience Participation - December 9</t>
  </si>
  <si>
    <t>Dec 9</t>
  </si>
  <si>
    <t>L18. End of Semester (EOS) Survey</t>
  </si>
  <si>
    <t>D1. MATLAB Challenge #1</t>
  </si>
  <si>
    <t>D2. MATLAB Challenge #2</t>
  </si>
  <si>
    <t>D3. MATLAB Challenge #3</t>
  </si>
  <si>
    <t>D4. MATLAB Challenge #4</t>
  </si>
  <si>
    <t>D5. MATLAB Challenge #5</t>
  </si>
  <si>
    <t>D7A. Self and Team Eval (Part 1) - Canvas Quiz</t>
  </si>
  <si>
    <t>D7B. Self and Team Eval (Part 2) - CATME</t>
  </si>
  <si>
    <t>D8. Applying Engineering Tools (Take Home Practical)</t>
  </si>
  <si>
    <t>Nov 5</t>
  </si>
  <si>
    <t>U1. Formulating Ill-Structured Problems Report</t>
  </si>
  <si>
    <t>U2. Systematic Unpacking of Ill-Structured Problems Report</t>
  </si>
  <si>
    <t>U3. Systematic Unpacking of Ill-Structured Problems Presentation</t>
  </si>
  <si>
    <t>U4. Peer and Team Evaluations for Module 3</t>
  </si>
  <si>
    <t>Directions: Please read the attached word document for specific instructions.
**DO NOT DELETE ANY COLUMNS OR ROWS UNLESS YOU ARE PROFICIENT WITH EXCEL.**</t>
  </si>
  <si>
    <t>Aug 30</t>
  </si>
  <si>
    <t>Student Contract - E1 - Course Policy</t>
  </si>
  <si>
    <t>Evaluating the Article “ Directed Self-Inquiry: A Scaffold for Teaching Laboratory Report Writing”</t>
  </si>
  <si>
    <t>Sep 6</t>
  </si>
  <si>
    <t>Sep 27</t>
  </si>
  <si>
    <t>Critical Chemistry</t>
  </si>
  <si>
    <t>In Laboratory Questions - E6A  - Polymer Science Investigations</t>
  </si>
  <si>
    <t>Postlab Assign - E1 - Worksheet_Lab Basics</t>
  </si>
  <si>
    <t>Postlab Assign - E2 - Worksheet_Effectively Using Computers</t>
  </si>
  <si>
    <t>Postlab Assign - E3 - Worksheet - Common Laboratory Measurements</t>
  </si>
  <si>
    <t>Postlab Assign - E4 - Worksheet_Malachite_Verdigris</t>
  </si>
  <si>
    <t>dropped</t>
  </si>
  <si>
    <t>Postlab Assign - E5 - Worksheet_Acid_Base_Titrations</t>
  </si>
  <si>
    <t>Postlab Assign - E6A - Worksheet - Polymer Science Part 1</t>
  </si>
  <si>
    <t>Postlab Assign - E6B - Worksheet - Polymer Science Part 2</t>
  </si>
  <si>
    <t>Postlab Assign - E7 - Written Report_Quantification of Cranapple Juice</t>
  </si>
  <si>
    <t>Postlab Assign - E8 - Written Report_Investigation of Toxins</t>
  </si>
  <si>
    <t>Postlab Assign - E9 - Written Report_Quantification of Iron in Total Cereal</t>
  </si>
  <si>
    <t>Postlab Notebook Assignment Log</t>
  </si>
  <si>
    <t>Prelab Questions - E2 - Effectively Using Computers</t>
  </si>
  <si>
    <t>Prelab Questions - E3 - Common Laboratory Measurements</t>
  </si>
  <si>
    <t>Prelab Questions - E4 - Synthesis of Malachite and Verdigris</t>
  </si>
  <si>
    <t>Prelab Questions - E5 - Acid Base Titrations</t>
  </si>
  <si>
    <t>Prelab Questions - E6A - Polymer Science Part 1</t>
  </si>
  <si>
    <t>Prelab Questions - E6B - Polymer Science Part 2</t>
  </si>
  <si>
    <t xml:space="preserve">Prelab Quiz - E7 - Characterization of CranApple Juice </t>
  </si>
  <si>
    <t xml:space="preserve">Prelab Quiz - E8 - Investigation of Toxins </t>
  </si>
  <si>
    <t>Prelab Quiz - E9 - Quantification of Iron</t>
  </si>
  <si>
    <t>*If you need to add a row, right click on cell B40, select "Insert…", select "Entire row", Press "OK". DO NOT DELETE ROWS.</t>
  </si>
  <si>
    <t>Sep 1</t>
  </si>
  <si>
    <t xml:space="preserve">Canvas Picture </t>
  </si>
  <si>
    <t>Initial Acdemic Plan</t>
  </si>
  <si>
    <t>Cross Cultural Commications Workshop</t>
  </si>
  <si>
    <t>Connecting with an Engineer - Professional Email</t>
  </si>
  <si>
    <t>Nov 1</t>
  </si>
  <si>
    <t xml:space="preserve">Connecting with an Engineer - Informational Interview </t>
  </si>
  <si>
    <t xml:space="preserve">Connecting with an Engineer - Thank You Note </t>
  </si>
  <si>
    <t xml:space="preserve">SMART Goals - Final </t>
  </si>
  <si>
    <t xml:space="preserve">Service Learning </t>
  </si>
  <si>
    <t>Nov 22</t>
  </si>
  <si>
    <t>Attendance quiz</t>
  </si>
  <si>
    <t>Culture &amp; Identity Workshop</t>
  </si>
  <si>
    <t xml:space="preserve">Final Acdemic Plan </t>
  </si>
  <si>
    <t>Advice for Incoming Freshman</t>
  </si>
  <si>
    <t>Dec 6</t>
  </si>
  <si>
    <t xml:space="preserve">Fall Network Activities </t>
  </si>
  <si>
    <t>Roll Call Attendance</t>
  </si>
  <si>
    <t>N</t>
  </si>
  <si>
    <t>quiz 8</t>
  </si>
  <si>
    <t>quiz 9</t>
  </si>
  <si>
    <t>quiz 10</t>
  </si>
  <si>
    <t>quiz 11</t>
  </si>
  <si>
    <t>quiz 12</t>
  </si>
  <si>
    <t>quiz 13</t>
  </si>
  <si>
    <t>china 1</t>
  </si>
  <si>
    <t>china 2</t>
  </si>
  <si>
    <t>china 3</t>
  </si>
  <si>
    <t>china 4</t>
  </si>
  <si>
    <t>china 5</t>
  </si>
  <si>
    <t>china 6</t>
  </si>
  <si>
    <t>china 7</t>
  </si>
  <si>
    <t>middle east 1</t>
  </si>
  <si>
    <t>middle east 2</t>
  </si>
  <si>
    <t>middle east 3</t>
  </si>
  <si>
    <t>oil 2</t>
  </si>
  <si>
    <t>australia</t>
  </si>
  <si>
    <t>Shifting Saudi Sands</t>
  </si>
  <si>
    <t>Crazy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</si>
</sst>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theme="1"/>
      <name val="Calibri"/>
      <family val="2"/>
      <scheme val="minor"/>
    </font>
    <font>
      <b/>
      <u/>
      <sz val="11"/>
      <color theme="1"/>
      <name val="Calibri"/>
      <family val="2"/>
      <scheme val="minor"/>
    </font>
    <font>
      <b/>
      <sz val="10"/>
      <color theme="1"/>
      <name val="Calibri"/>
      <family val="2"/>
      <scheme val="minor"/>
    </font>
    <font>
      <sz val="10"/>
      <color theme="1"/>
      <name val="Calibri"/>
      <family val="2"/>
      <scheme val="minor"/>
    </font>
    <font>
      <sz val="9"/>
      <color theme="1"/>
      <name val="Calibri"/>
      <family val="2"/>
      <scheme val="minor"/>
    </font>
    <font>
      <b/>
      <sz val="11"/>
      <color theme="0"/>
      <name val="Calibri"/>
      <family val="2"/>
      <scheme val="minor"/>
    </font>
    <font>
      <i/>
      <sz val="11"/>
      <color theme="1"/>
      <name val="Calibri"/>
      <family val="2"/>
      <scheme val="minor"/>
    </font>
    <font>
      <i/>
      <sz val="11"/>
      <color theme="0" tint="-0.499984740745262"/>
      <name val="Calibri"/>
      <family val="2"/>
      <scheme val="minor"/>
    </font>
    <font>
      <b/>
      <sz val="22"/>
      <color theme="0"/>
      <name val="Calibri"/>
      <family val="2"/>
      <scheme val="minor"/>
    </font>
    <font>
      <sz val="8"/>
      <color theme="1"/>
      <name val="Calibri"/>
      <family val="2"/>
      <scheme val="minor"/>
    </font>
    <font>
      <b/>
      <sz val="8"/>
      <color theme="1"/>
      <name val="Calibri"/>
      <family val="2"/>
      <scheme val="minor"/>
    </font>
    <font>
      <sz val="8"/>
      <color rgb="FFFF0000"/>
      <name val="Calibri"/>
      <family val="2"/>
      <scheme val="minor"/>
    </font>
    <font>
      <sz val="11"/>
      <color theme="0"/>
      <name val="Calibri"/>
      <family val="2"/>
      <scheme val="minor"/>
    </font>
    <font>
      <b/>
      <sz val="8"/>
      <color rgb="FFFF0000"/>
      <name val="Calibri"/>
      <family val="2"/>
      <scheme val="minor"/>
    </font>
    <font>
      <i/>
      <sz val="11"/>
      <color rgb="FFFF0000"/>
      <name val="Calibri"/>
      <family val="2"/>
      <scheme val="minor"/>
    </font>
    <font>
      <b/>
      <sz val="24"/>
      <color theme="1"/>
      <name val="Calibri"/>
      <family val="2"/>
      <scheme val="minor"/>
    </font>
    <font>
      <b/>
      <sz val="12"/>
      <color theme="1"/>
      <name val="Calibri"/>
      <family val="2"/>
      <scheme val="minor"/>
    </font>
    <font>
      <b/>
      <sz val="14"/>
      <color theme="0"/>
      <name val="Calibri"/>
      <family val="2"/>
      <scheme val="minor"/>
    </font>
    <font>
      <b/>
      <sz val="24"/>
      <color theme="0"/>
      <name val="Calibri"/>
      <family val="2"/>
      <scheme val="minor"/>
    </font>
    <font>
      <b/>
      <i/>
      <sz val="11"/>
      <color theme="1"/>
      <name val="Calibri"/>
      <family val="2"/>
      <scheme val="minor"/>
    </font>
    <font>
      <sz val="9"/>
      <color indexed="81"/>
      <name val="Tahoma"/>
      <family val="2"/>
    </font>
    <font>
      <b/>
      <sz val="9"/>
      <color indexed="81"/>
      <name val="Tahoma"/>
      <family val="2"/>
    </font>
    <font>
      <u/>
      <sz val="11"/>
      <color rgb="FF0070C0"/>
      <name val="Calibri"/>
      <family val="2"/>
      <scheme val="minor"/>
    </font>
    <font>
      <b/>
      <sz val="11"/>
      <color theme="1"/>
      <name val="Calibri"/>
      <family val="2"/>
    </font>
    <font>
      <sz val="11"/>
      <name val="Calibri"/>
      <family val="2"/>
      <scheme val="minor"/>
    </font>
    <font>
      <sz val="11"/>
      <color theme="1"/>
      <name val="Calibri"/>
      <family val="2"/>
      <scheme val="minor"/>
    </font>
    <font>
      <sz val="8"/>
      <name val="Calibri"/>
      <family val="2"/>
      <scheme val="minor"/>
    </font>
  </fonts>
  <fills count="14">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800000"/>
        <bgColor indexed="64"/>
      </patternFill>
    </fill>
    <fill>
      <patternFill patternType="solid">
        <fgColor rgb="FFFFC000"/>
        <bgColor indexed="64"/>
      </patternFill>
    </fill>
    <fill>
      <patternFill patternType="solid">
        <fgColor theme="4"/>
        <bgColor indexed="64"/>
      </patternFill>
    </fill>
    <fill>
      <patternFill patternType="solid">
        <fgColor theme="5" tint="0.79998168889431442"/>
        <bgColor indexed="64"/>
      </patternFill>
    </fill>
    <fill>
      <patternFill patternType="solid">
        <fgColor theme="0"/>
        <bgColor indexed="64"/>
      </patternFill>
    </fill>
    <fill>
      <patternFill patternType="solid">
        <fgColor rgb="FFC00000"/>
        <bgColor indexed="64"/>
      </patternFill>
    </fill>
    <fill>
      <patternFill patternType="solid">
        <fgColor theme="0" tint="-0.34998626667073579"/>
        <bgColor indexed="64"/>
      </patternFill>
    </fill>
    <fill>
      <patternFill patternType="solid">
        <fgColor theme="4"/>
      </patternFill>
    </fill>
    <fill>
      <patternFill patternType="solid">
        <fgColor theme="9"/>
      </patternFill>
    </fill>
    <fill>
      <patternFill patternType="solid">
        <fgColor theme="5" tint="0.79998168889431442"/>
        <bgColor indexed="65"/>
      </patternFill>
    </fill>
  </fills>
  <borders count="5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right/>
      <top style="medium">
        <color indexed="64"/>
      </top>
      <bottom style="medium">
        <color indexed="64"/>
      </bottom>
      <diagonal/>
    </border>
    <border>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s>
  <cellStyleXfs count="5">
    <xf numFmtId="0" fontId="0" fillId="0" borderId="0"/>
    <xf numFmtId="9" fontId="26" fillId="0" borderId="0" applyFont="0" applyFill="0" applyBorder="0" applyAlignment="0" applyProtection="0"/>
    <xf numFmtId="0" fontId="13" fillId="11" borderId="0" applyNumberFormat="0" applyBorder="0" applyAlignment="0" applyProtection="0"/>
    <xf numFmtId="0" fontId="13" fillId="12" borderId="0" applyNumberFormat="0" applyBorder="0" applyAlignment="0" applyProtection="0"/>
    <xf numFmtId="0" fontId="26" fillId="13" borderId="0" applyNumberFormat="0" applyBorder="0" applyAlignment="0" applyProtection="0"/>
  </cellStyleXfs>
  <cellXfs count="467">
    <xf numFmtId="0" fontId="0" fillId="0" borderId="0" xfId="0"/>
    <xf numFmtId="0" fontId="1" fillId="0" borderId="0" xfId="0" applyFont="1" applyBorder="1"/>
    <xf numFmtId="0" fontId="0" fillId="0" borderId="0" xfId="0" applyBorder="1" applyAlignment="1">
      <alignment horizontal="center" vertical="center"/>
    </xf>
    <xf numFmtId="0" fontId="0" fillId="0" borderId="0" xfId="0" applyProtection="1">
      <protection locked="0"/>
    </xf>
    <xf numFmtId="0" fontId="0" fillId="0" borderId="0" xfId="0" applyAlignment="1" applyProtection="1">
      <alignment horizontal="left"/>
      <protection locked="0"/>
    </xf>
    <xf numFmtId="9" fontId="0" fillId="0" borderId="0" xfId="0" applyNumberFormat="1" applyProtection="1">
      <protection locked="0"/>
    </xf>
    <xf numFmtId="0" fontId="0" fillId="0" borderId="0" xfId="0" applyBorder="1" applyAlignment="1" applyProtection="1">
      <alignment horizontal="right"/>
      <protection locked="0"/>
    </xf>
    <xf numFmtId="0" fontId="0" fillId="0" borderId="0" xfId="0" applyBorder="1" applyProtection="1">
      <protection locked="0"/>
    </xf>
    <xf numFmtId="0" fontId="1" fillId="0" borderId="0" xfId="0" applyFont="1" applyBorder="1" applyAlignment="1" applyProtection="1">
      <alignment horizontal="right"/>
      <protection locked="0"/>
    </xf>
    <xf numFmtId="0" fontId="0" fillId="0" borderId="0" xfId="0" applyFill="1" applyBorder="1" applyAlignment="1" applyProtection="1">
      <protection locked="0"/>
    </xf>
    <xf numFmtId="0" fontId="0" fillId="0" borderId="0" xfId="0" applyBorder="1" applyAlignment="1">
      <alignment horizontal="center" vertical="center" wrapText="1"/>
    </xf>
    <xf numFmtId="0" fontId="0" fillId="0" borderId="0" xfId="0" applyFill="1" applyBorder="1" applyAlignment="1" applyProtection="1">
      <alignment horizontal="center"/>
      <protection locked="0"/>
    </xf>
    <xf numFmtId="0" fontId="1" fillId="0" borderId="0" xfId="0" applyFont="1" applyFill="1" applyBorder="1" applyAlignment="1" applyProtection="1">
      <protection locked="0"/>
    </xf>
    <xf numFmtId="0" fontId="4" fillId="0" borderId="0" xfId="0" applyFont="1" applyProtection="1">
      <protection locked="0"/>
    </xf>
    <xf numFmtId="0" fontId="1" fillId="0" borderId="0" xfId="0" applyFont="1" applyFill="1" applyBorder="1" applyAlignment="1" applyProtection="1">
      <alignment horizontal="center"/>
      <protection locked="0"/>
    </xf>
    <xf numFmtId="0" fontId="0" fillId="0" borderId="0" xfId="0" applyFill="1" applyBorder="1" applyProtection="1">
      <protection locked="0"/>
    </xf>
    <xf numFmtId="0" fontId="0" fillId="0" borderId="0" xfId="0" applyFill="1" applyProtection="1">
      <protection locked="0"/>
    </xf>
    <xf numFmtId="9" fontId="5" fillId="0" borderId="0" xfId="0" applyNumberFormat="1" applyFont="1" applyFill="1" applyBorder="1" applyAlignment="1" applyProtection="1">
      <alignment horizontal="center"/>
      <protection locked="0"/>
    </xf>
    <xf numFmtId="0" fontId="5" fillId="0" borderId="0" xfId="0" applyFont="1" applyFill="1" applyBorder="1" applyAlignment="1" applyProtection="1">
      <alignment horizontal="center"/>
      <protection locked="0"/>
    </xf>
    <xf numFmtId="0" fontId="0" fillId="0" borderId="0" xfId="0" applyFill="1" applyBorder="1" applyAlignment="1" applyProtection="1">
      <alignment vertical="center" wrapText="1"/>
      <protection locked="0"/>
    </xf>
    <xf numFmtId="0" fontId="9" fillId="0" borderId="0" xfId="0" applyFont="1" applyFill="1" applyBorder="1" applyAlignment="1" applyProtection="1">
      <alignment vertical="center"/>
      <protection locked="0"/>
    </xf>
    <xf numFmtId="0" fontId="0" fillId="0" borderId="31" xfId="0" applyBorder="1" applyAlignment="1" applyProtection="1">
      <protection locked="0"/>
    </xf>
    <xf numFmtId="0" fontId="9" fillId="0" borderId="32" xfId="0" applyFont="1" applyFill="1" applyBorder="1" applyAlignment="1" applyProtection="1">
      <alignment vertical="center"/>
      <protection locked="0"/>
    </xf>
    <xf numFmtId="0" fontId="9" fillId="0" borderId="19" xfId="0"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0" fillId="0" borderId="0" xfId="0" applyFont="1" applyFill="1" applyBorder="1" applyProtection="1">
      <protection locked="0"/>
    </xf>
    <xf numFmtId="0" fontId="0" fillId="0" borderId="0" xfId="0" applyFont="1" applyProtection="1">
      <protection locked="0"/>
    </xf>
    <xf numFmtId="0" fontId="9" fillId="0" borderId="18" xfId="0" applyFont="1" applyFill="1" applyBorder="1" applyAlignment="1" applyProtection="1">
      <alignment vertical="center"/>
      <protection locked="0"/>
    </xf>
    <xf numFmtId="9" fontId="5" fillId="3" borderId="28" xfId="0" applyNumberFormat="1" applyFont="1" applyFill="1" applyBorder="1" applyAlignment="1" applyProtection="1">
      <alignment horizontal="center"/>
      <protection locked="0"/>
    </xf>
    <xf numFmtId="0" fontId="5" fillId="6" borderId="26" xfId="0" applyFont="1" applyFill="1" applyBorder="1" applyAlignment="1" applyProtection="1">
      <alignment horizontal="center"/>
      <protection locked="0"/>
    </xf>
    <xf numFmtId="0" fontId="11" fillId="0" borderId="0" xfId="0" applyFont="1" applyFill="1" applyBorder="1" applyAlignment="1" applyProtection="1">
      <alignment horizontal="center" wrapText="1"/>
      <protection locked="0"/>
    </xf>
    <xf numFmtId="0" fontId="0" fillId="0" borderId="0" xfId="0" applyFont="1" applyFill="1" applyBorder="1" applyAlignment="1" applyProtection="1">
      <alignment wrapText="1"/>
      <protection locked="0"/>
    </xf>
    <xf numFmtId="0" fontId="10" fillId="0" borderId="0" xfId="0" applyFont="1" applyFill="1" applyBorder="1" applyAlignment="1" applyProtection="1">
      <alignment horizontal="left" vertical="center" wrapText="1"/>
      <protection locked="0"/>
    </xf>
    <xf numFmtId="9" fontId="0" fillId="0" borderId="0" xfId="0" applyNumberFormat="1" applyFill="1" applyProtection="1">
      <protection locked="0"/>
    </xf>
    <xf numFmtId="0" fontId="4" fillId="0" borderId="0" xfId="0" applyFont="1" applyFill="1" applyProtection="1">
      <protection locked="0"/>
    </xf>
    <xf numFmtId="0" fontId="1" fillId="0" borderId="0" xfId="0" applyFont="1" applyFill="1" applyBorder="1" applyAlignment="1" applyProtection="1">
      <alignment vertical="center" wrapText="1"/>
      <protection locked="0"/>
    </xf>
    <xf numFmtId="0" fontId="0" fillId="0" borderId="0" xfId="0" applyBorder="1" applyAlignment="1" applyProtection="1">
      <alignment horizontal="left" vertical="top" wrapText="1"/>
      <protection locked="0"/>
    </xf>
    <xf numFmtId="0" fontId="9" fillId="8" borderId="18" xfId="0" applyFont="1" applyFill="1" applyBorder="1" applyAlignment="1" applyProtection="1">
      <alignment vertical="center"/>
      <protection locked="0"/>
    </xf>
    <xf numFmtId="0" fontId="9" fillId="8" borderId="32" xfId="0" applyFont="1" applyFill="1" applyBorder="1" applyAlignment="1" applyProtection="1">
      <alignment vertical="center"/>
      <protection locked="0"/>
    </xf>
    <xf numFmtId="0" fontId="9" fillId="8" borderId="19" xfId="0" applyFont="1" applyFill="1" applyBorder="1" applyAlignment="1" applyProtection="1">
      <alignment vertical="center"/>
      <protection locked="0"/>
    </xf>
    <xf numFmtId="0" fontId="9" fillId="8" borderId="0" xfId="0" applyFont="1" applyFill="1" applyBorder="1" applyAlignment="1" applyProtection="1">
      <alignment vertical="center"/>
      <protection locked="0"/>
    </xf>
    <xf numFmtId="0" fontId="0" fillId="8" borderId="0" xfId="0" applyFill="1" applyBorder="1" applyProtection="1">
      <protection locked="0"/>
    </xf>
    <xf numFmtId="0" fontId="0" fillId="8" borderId="0" xfId="0" applyFill="1" applyProtection="1">
      <protection locked="0"/>
    </xf>
    <xf numFmtId="0" fontId="6" fillId="8" borderId="0" xfId="0" applyFont="1" applyFill="1" applyBorder="1" applyAlignment="1" applyProtection="1">
      <alignment vertical="center"/>
      <protection locked="0"/>
    </xf>
    <xf numFmtId="0" fontId="0" fillId="8" borderId="0" xfId="0" applyFont="1" applyFill="1" applyBorder="1" applyProtection="1">
      <protection locked="0"/>
    </xf>
    <xf numFmtId="0" fontId="0" fillId="8" borderId="0" xfId="0" applyFont="1" applyFill="1" applyProtection="1">
      <protection locked="0"/>
    </xf>
    <xf numFmtId="0" fontId="0" fillId="8" borderId="0" xfId="0" applyFill="1" applyBorder="1" applyAlignment="1" applyProtection="1">
      <alignment vertical="center" wrapText="1"/>
      <protection locked="0"/>
    </xf>
    <xf numFmtId="0" fontId="0" fillId="8" borderId="0" xfId="0" applyFill="1" applyBorder="1" applyAlignment="1" applyProtection="1">
      <alignment horizontal="left" vertical="top" wrapText="1"/>
      <protection locked="0"/>
    </xf>
    <xf numFmtId="0" fontId="1" fillId="8" borderId="0" xfId="0" applyFont="1" applyFill="1" applyBorder="1" applyAlignment="1" applyProtection="1">
      <protection locked="0"/>
    </xf>
    <xf numFmtId="0" fontId="0" fillId="8" borderId="0" xfId="0" applyFill="1" applyBorder="1" applyAlignment="1" applyProtection="1">
      <protection locked="0"/>
    </xf>
    <xf numFmtId="9" fontId="5" fillId="8" borderId="0" xfId="0" applyNumberFormat="1" applyFont="1" applyFill="1" applyBorder="1" applyAlignment="1" applyProtection="1">
      <alignment horizontal="center"/>
      <protection locked="0"/>
    </xf>
    <xf numFmtId="0" fontId="5" fillId="8" borderId="0" xfId="0" applyFont="1" applyFill="1" applyBorder="1" applyAlignment="1" applyProtection="1">
      <alignment horizontal="center"/>
      <protection locked="0"/>
    </xf>
    <xf numFmtId="0" fontId="1" fillId="8" borderId="0" xfId="0" applyFont="1" applyFill="1" applyBorder="1" applyAlignment="1" applyProtection="1">
      <alignment vertical="center" wrapText="1"/>
      <protection locked="0"/>
    </xf>
    <xf numFmtId="0" fontId="1" fillId="8" borderId="0" xfId="0" applyFont="1" applyFill="1" applyBorder="1" applyAlignment="1" applyProtection="1">
      <alignment horizontal="center"/>
      <protection locked="0"/>
    </xf>
    <xf numFmtId="0" fontId="0" fillId="8" borderId="0" xfId="0" applyFill="1" applyBorder="1" applyAlignment="1" applyProtection="1">
      <alignment horizontal="center"/>
      <protection locked="0"/>
    </xf>
    <xf numFmtId="0" fontId="11" fillId="8" borderId="0" xfId="0" applyFont="1" applyFill="1" applyBorder="1" applyAlignment="1" applyProtection="1">
      <alignment horizontal="center" wrapText="1"/>
      <protection locked="0"/>
    </xf>
    <xf numFmtId="0" fontId="0" fillId="8" borderId="0" xfId="0" applyFont="1" applyFill="1" applyBorder="1" applyAlignment="1" applyProtection="1">
      <alignment wrapText="1"/>
      <protection locked="0"/>
    </xf>
    <xf numFmtId="9" fontId="0" fillId="8" borderId="0" xfId="0" applyNumberFormat="1" applyFill="1" applyProtection="1">
      <protection locked="0"/>
    </xf>
    <xf numFmtId="0" fontId="4" fillId="8" borderId="0" xfId="0" applyFont="1" applyFill="1" applyBorder="1" applyProtection="1">
      <protection locked="0"/>
    </xf>
    <xf numFmtId="0" fontId="3" fillId="8" borderId="0" xfId="0" applyFont="1" applyFill="1" applyBorder="1" applyAlignment="1" applyProtection="1">
      <alignment horizontal="center"/>
      <protection locked="0"/>
    </xf>
    <xf numFmtId="0" fontId="3" fillId="8" borderId="0" xfId="0" applyFont="1" applyFill="1" applyBorder="1" applyAlignment="1" applyProtection="1">
      <alignment horizontal="center" wrapText="1"/>
      <protection locked="0"/>
    </xf>
    <xf numFmtId="0" fontId="0" fillId="8" borderId="0" xfId="0" applyFill="1" applyBorder="1" applyAlignment="1" applyProtection="1">
      <alignment horizontal="left"/>
      <protection locked="0"/>
    </xf>
    <xf numFmtId="16" fontId="0" fillId="8" borderId="0" xfId="0" applyNumberFormat="1" applyFill="1" applyBorder="1" applyProtection="1">
      <protection locked="0"/>
    </xf>
    <xf numFmtId="0" fontId="10" fillId="8" borderId="0" xfId="0" applyFont="1" applyFill="1" applyBorder="1" applyAlignment="1" applyProtection="1">
      <alignment vertical="center" wrapText="1"/>
      <protection locked="0"/>
    </xf>
    <xf numFmtId="0" fontId="1" fillId="8" borderId="0" xfId="0" applyFont="1" applyFill="1" applyBorder="1" applyProtection="1">
      <protection locked="0"/>
    </xf>
    <xf numFmtId="0" fontId="8" fillId="8" borderId="0" xfId="0" applyFont="1" applyFill="1" applyBorder="1" applyAlignment="1" applyProtection="1">
      <alignment horizontal="left"/>
      <protection locked="0"/>
    </xf>
    <xf numFmtId="9" fontId="0" fillId="8" borderId="0" xfId="0" applyNumberFormat="1" applyFill="1" applyBorder="1" applyAlignment="1" applyProtection="1">
      <alignment horizontal="center"/>
      <protection locked="0"/>
    </xf>
    <xf numFmtId="0" fontId="0" fillId="8" borderId="0" xfId="0" applyFill="1" applyBorder="1" applyAlignment="1">
      <alignment horizontal="center" vertical="center" wrapText="1"/>
    </xf>
    <xf numFmtId="0" fontId="0" fillId="8" borderId="0" xfId="0" applyNumberFormat="1" applyFill="1" applyBorder="1" applyProtection="1">
      <protection locked="0"/>
    </xf>
    <xf numFmtId="0" fontId="15" fillId="8" borderId="0" xfId="0" applyFont="1" applyFill="1" applyProtection="1">
      <protection locked="0"/>
    </xf>
    <xf numFmtId="0" fontId="15" fillId="8" borderId="0" xfId="0" applyFont="1" applyFill="1" applyAlignment="1" applyProtection="1">
      <alignment horizontal="left"/>
      <protection locked="0"/>
    </xf>
    <xf numFmtId="0" fontId="15" fillId="0" borderId="0" xfId="0" applyFont="1" applyAlignment="1" applyProtection="1">
      <alignment horizontal="left"/>
      <protection locked="0"/>
    </xf>
    <xf numFmtId="9" fontId="15" fillId="0" borderId="0" xfId="0" applyNumberFormat="1" applyFont="1" applyProtection="1">
      <protection locked="0"/>
    </xf>
    <xf numFmtId="0" fontId="0" fillId="0" borderId="0" xfId="0"/>
    <xf numFmtId="0" fontId="0" fillId="0" borderId="2" xfId="0" applyBorder="1"/>
    <xf numFmtId="0" fontId="0" fillId="0" borderId="2" xfId="0" applyBorder="1" applyAlignment="1">
      <alignment horizontal="center" vertical="center"/>
    </xf>
    <xf numFmtId="0" fontId="1" fillId="0" borderId="0" xfId="0" applyFont="1" applyBorder="1"/>
    <xf numFmtId="0" fontId="0" fillId="0" borderId="0" xfId="0" applyBorder="1" applyAlignment="1">
      <alignment horizontal="center" vertical="center"/>
    </xf>
    <xf numFmtId="0" fontId="0" fillId="5" borderId="0" xfId="0" applyFill="1"/>
    <xf numFmtId="0" fontId="0" fillId="0" borderId="0" xfId="0" applyBorder="1" applyAlignment="1">
      <alignment horizontal="left" vertical="top"/>
    </xf>
    <xf numFmtId="0" fontId="0" fillId="0" borderId="0" xfId="0" applyBorder="1" applyAlignment="1">
      <alignment vertical="top"/>
    </xf>
    <xf numFmtId="0" fontId="0" fillId="0" borderId="0" xfId="0" applyFont="1" applyBorder="1" applyAlignment="1">
      <alignment vertical="top" wrapText="1"/>
    </xf>
    <xf numFmtId="0" fontId="16" fillId="5" borderId="0" xfId="0" applyFont="1" applyFill="1" applyAlignment="1">
      <alignment vertical="center"/>
    </xf>
    <xf numFmtId="0" fontId="16" fillId="0" borderId="0" xfId="0" applyFont="1" applyFill="1" applyAlignment="1">
      <alignment horizontal="center" vertical="center"/>
    </xf>
    <xf numFmtId="0" fontId="16" fillId="0" borderId="0" xfId="0" applyFont="1" applyFill="1" applyAlignment="1">
      <alignment vertical="center"/>
    </xf>
    <xf numFmtId="0" fontId="17" fillId="0" borderId="0" xfId="0" applyFont="1" applyFill="1" applyBorder="1" applyAlignment="1"/>
    <xf numFmtId="0" fontId="0" fillId="0" borderId="0" xfId="0" applyFill="1" applyBorder="1" applyAlignment="1">
      <alignment horizontal="center" vertical="center"/>
    </xf>
    <xf numFmtId="0" fontId="19" fillId="0" borderId="0" xfId="0" applyFont="1" applyFill="1" applyAlignment="1">
      <alignment horizontal="center" vertical="center"/>
    </xf>
    <xf numFmtId="0" fontId="19" fillId="0" borderId="0" xfId="0" applyFont="1" applyFill="1" applyAlignment="1">
      <alignment vertical="center"/>
    </xf>
    <xf numFmtId="0" fontId="13" fillId="0" borderId="0" xfId="0" applyFont="1" applyFill="1"/>
    <xf numFmtId="0" fontId="15" fillId="0" borderId="0" xfId="0" applyFont="1" applyBorder="1" applyAlignment="1">
      <alignment horizontal="right" vertical="top"/>
    </xf>
    <xf numFmtId="0" fontId="18" fillId="0" borderId="0" xfId="0" applyFont="1" applyFill="1" applyBorder="1" applyAlignment="1"/>
    <xf numFmtId="0" fontId="10" fillId="8" borderId="0" xfId="0" applyFont="1" applyFill="1" applyBorder="1" applyAlignment="1" applyProtection="1">
      <alignment horizontal="left" vertical="center" wrapText="1"/>
      <protection locked="0"/>
    </xf>
    <xf numFmtId="0" fontId="1" fillId="8" borderId="0" xfId="0" applyFont="1" applyFill="1" applyBorder="1" applyAlignment="1" applyProtection="1">
      <alignment horizontal="right"/>
      <protection locked="0"/>
    </xf>
    <xf numFmtId="0" fontId="0" fillId="0" borderId="0" xfId="0" applyBorder="1" applyAlignment="1">
      <alignment vertical="top" wrapText="1"/>
    </xf>
    <xf numFmtId="0" fontId="24" fillId="0" borderId="2" xfId="0" applyFont="1" applyBorder="1" applyAlignment="1">
      <alignment horizontal="center" vertical="center" wrapText="1"/>
    </xf>
    <xf numFmtId="0" fontId="16" fillId="8" borderId="0" xfId="0" applyFont="1" applyFill="1" applyAlignment="1">
      <alignment vertical="center"/>
    </xf>
    <xf numFmtId="0" fontId="10" fillId="8" borderId="0" xfId="0" applyFont="1" applyFill="1" applyBorder="1" applyAlignment="1" applyProtection="1">
      <alignment horizontal="left" vertical="center" wrapText="1"/>
      <protection locked="0"/>
    </xf>
    <xf numFmtId="0" fontId="1" fillId="8" borderId="0" xfId="0" applyFont="1" applyFill="1" applyBorder="1" applyAlignment="1" applyProtection="1">
      <alignment horizontal="right"/>
      <protection locked="0"/>
    </xf>
    <xf numFmtId="0" fontId="0" fillId="5" borderId="4" xfId="0" applyFill="1" applyBorder="1" applyProtection="1">
      <protection locked="0"/>
    </xf>
    <xf numFmtId="0" fontId="1" fillId="5" borderId="3" xfId="0" applyFont="1" applyFill="1" applyBorder="1" applyProtection="1">
      <protection locked="0"/>
    </xf>
    <xf numFmtId="9" fontId="1" fillId="0" borderId="2" xfId="0" applyNumberFormat="1" applyFont="1" applyFill="1" applyBorder="1" applyAlignment="1" applyProtection="1">
      <alignment horizontal="center"/>
    </xf>
    <xf numFmtId="0" fontId="0" fillId="10" borderId="2" xfId="0" applyFill="1" applyBorder="1" applyAlignment="1" applyProtection="1">
      <alignment horizontal="center"/>
    </xf>
    <xf numFmtId="0" fontId="0" fillId="10" borderId="0" xfId="0" applyFill="1" applyAlignment="1" applyProtection="1">
      <alignment horizontal="center"/>
    </xf>
    <xf numFmtId="0" fontId="0" fillId="10" borderId="5" xfId="0" applyFill="1" applyBorder="1" applyAlignment="1" applyProtection="1">
      <alignment horizontal="center"/>
    </xf>
    <xf numFmtId="0" fontId="0" fillId="10" borderId="2" xfId="0" applyFont="1" applyFill="1" applyBorder="1" applyAlignment="1" applyProtection="1">
      <alignment wrapText="1"/>
    </xf>
    <xf numFmtId="9" fontId="0" fillId="10" borderId="6" xfId="0" applyNumberFormat="1" applyFill="1" applyBorder="1" applyProtection="1">
      <protection locked="0"/>
    </xf>
    <xf numFmtId="0" fontId="0" fillId="10" borderId="4" xfId="0" applyFill="1" applyBorder="1" applyProtection="1">
      <protection locked="0"/>
    </xf>
    <xf numFmtId="0" fontId="10" fillId="10" borderId="30" xfId="0" applyFont="1" applyFill="1" applyBorder="1" applyAlignment="1" applyProtection="1">
      <protection locked="0"/>
    </xf>
    <xf numFmtId="0" fontId="0" fillId="10" borderId="0" xfId="0" applyFill="1" applyBorder="1" applyProtection="1">
      <protection locked="0"/>
    </xf>
    <xf numFmtId="0" fontId="0" fillId="10" borderId="30" xfId="0" applyFill="1" applyBorder="1" applyProtection="1">
      <protection locked="0"/>
    </xf>
    <xf numFmtId="0" fontId="10" fillId="10" borderId="0" xfId="0" applyFont="1" applyFill="1" applyBorder="1" applyAlignment="1" applyProtection="1">
      <alignment horizontal="right"/>
      <protection locked="0"/>
    </xf>
    <xf numFmtId="0" fontId="10" fillId="10" borderId="0" xfId="0" applyFont="1" applyFill="1" applyBorder="1" applyProtection="1">
      <protection locked="0"/>
    </xf>
    <xf numFmtId="0" fontId="10" fillId="10" borderId="0" xfId="0" applyFont="1" applyFill="1" applyBorder="1" applyAlignment="1" applyProtection="1">
      <alignment vertical="top" wrapText="1"/>
      <protection locked="0"/>
    </xf>
    <xf numFmtId="9" fontId="0" fillId="10" borderId="0" xfId="0" applyNumberFormat="1" applyFill="1" applyBorder="1" applyProtection="1">
      <protection locked="0"/>
    </xf>
    <xf numFmtId="0" fontId="10" fillId="10" borderId="33" xfId="0" applyFont="1" applyFill="1" applyBorder="1" applyProtection="1">
      <protection locked="0"/>
    </xf>
    <xf numFmtId="0" fontId="0" fillId="10" borderId="33" xfId="0" applyFill="1" applyBorder="1" applyProtection="1">
      <protection locked="0"/>
    </xf>
    <xf numFmtId="0" fontId="0" fillId="10" borderId="0" xfId="0" applyNumberFormat="1" applyFill="1" applyBorder="1" applyAlignment="1" applyProtection="1">
      <alignment vertical="top" wrapText="1"/>
      <protection locked="0"/>
    </xf>
    <xf numFmtId="0" fontId="0" fillId="10" borderId="26" xfId="0" applyFill="1" applyBorder="1" applyProtection="1">
      <protection locked="0"/>
    </xf>
    <xf numFmtId="0" fontId="10" fillId="10" borderId="7" xfId="0" applyFont="1" applyFill="1" applyBorder="1" applyAlignment="1" applyProtection="1">
      <alignment horizontal="right"/>
      <protection locked="0"/>
    </xf>
    <xf numFmtId="0" fontId="10" fillId="10" borderId="9" xfId="0" applyFont="1" applyFill="1" applyBorder="1" applyProtection="1">
      <protection locked="0"/>
    </xf>
    <xf numFmtId="0" fontId="10" fillId="10" borderId="9" xfId="0" applyFont="1" applyFill="1" applyBorder="1" applyAlignment="1" applyProtection="1">
      <alignment vertical="top" wrapText="1"/>
      <protection locked="0"/>
    </xf>
    <xf numFmtId="9" fontId="0" fillId="10" borderId="9" xfId="0" applyNumberFormat="1" applyFill="1" applyBorder="1" applyProtection="1">
      <protection locked="0"/>
    </xf>
    <xf numFmtId="0" fontId="10" fillId="10" borderId="35" xfId="0" applyFont="1" applyFill="1" applyBorder="1" applyProtection="1">
      <protection locked="0"/>
    </xf>
    <xf numFmtId="0" fontId="0" fillId="10" borderId="9" xfId="0" applyFill="1" applyBorder="1" applyAlignment="1" applyProtection="1">
      <alignment vertical="top" wrapText="1"/>
      <protection locked="0"/>
    </xf>
    <xf numFmtId="0" fontId="10" fillId="10" borderId="35" xfId="0" applyFont="1" applyFill="1" applyBorder="1" applyAlignment="1" applyProtection="1">
      <alignment wrapText="1"/>
      <protection locked="0"/>
    </xf>
    <xf numFmtId="0" fontId="0" fillId="10" borderId="0" xfId="0" applyFill="1" applyBorder="1" applyAlignment="1" applyProtection="1">
      <alignment vertical="top" wrapText="1"/>
      <protection locked="0"/>
    </xf>
    <xf numFmtId="0" fontId="0" fillId="10" borderId="33" xfId="0" applyFill="1" applyBorder="1" applyAlignment="1" applyProtection="1">
      <alignment vertical="top" wrapText="1"/>
      <protection locked="0"/>
    </xf>
    <xf numFmtId="0" fontId="10" fillId="10" borderId="7" xfId="0" applyFont="1" applyFill="1" applyBorder="1" applyProtection="1">
      <protection locked="0"/>
    </xf>
    <xf numFmtId="0" fontId="0" fillId="10" borderId="7" xfId="0" applyFill="1" applyBorder="1" applyAlignment="1" applyProtection="1">
      <alignment vertical="top" wrapText="1"/>
      <protection locked="0"/>
    </xf>
    <xf numFmtId="0" fontId="0" fillId="10" borderId="27" xfId="0" applyFill="1" applyBorder="1" applyAlignment="1" applyProtection="1">
      <alignment vertical="top" wrapText="1"/>
      <protection locked="0"/>
    </xf>
    <xf numFmtId="9" fontId="0" fillId="10" borderId="7" xfId="0" applyNumberFormat="1" applyFill="1" applyBorder="1" applyProtection="1">
      <protection locked="0"/>
    </xf>
    <xf numFmtId="0" fontId="3" fillId="10" borderId="5" xfId="0" applyFont="1" applyFill="1" applyBorder="1" applyAlignment="1" applyProtection="1">
      <alignment horizontal="center" wrapText="1"/>
      <protection locked="0"/>
    </xf>
    <xf numFmtId="0" fontId="11" fillId="10" borderId="2" xfId="0" applyFont="1" applyFill="1" applyBorder="1" applyAlignment="1" applyProtection="1">
      <alignment horizontal="center" wrapText="1"/>
      <protection locked="0"/>
    </xf>
    <xf numFmtId="0" fontId="7" fillId="10" borderId="5" xfId="0" applyFont="1" applyFill="1" applyBorder="1" applyAlignment="1" applyProtection="1">
      <protection locked="0"/>
    </xf>
    <xf numFmtId="9" fontId="0" fillId="10" borderId="2" xfId="0" applyNumberFormat="1" applyFill="1" applyBorder="1" applyAlignment="1" applyProtection="1">
      <alignment horizontal="center"/>
      <protection locked="0"/>
    </xf>
    <xf numFmtId="0" fontId="0" fillId="10" borderId="2" xfId="0" applyFill="1" applyBorder="1" applyAlignment="1" applyProtection="1">
      <alignment horizontal="right"/>
      <protection locked="0"/>
    </xf>
    <xf numFmtId="0" fontId="0" fillId="10" borderId="6" xfId="0" applyFill="1" applyBorder="1" applyAlignment="1" applyProtection="1">
      <alignment horizontal="center"/>
      <protection locked="0"/>
    </xf>
    <xf numFmtId="0" fontId="0" fillId="10" borderId="5" xfId="0" applyFill="1" applyBorder="1" applyProtection="1">
      <protection locked="0"/>
    </xf>
    <xf numFmtId="0" fontId="0" fillId="10" borderId="2" xfId="0" applyFill="1" applyBorder="1" applyProtection="1">
      <protection locked="0"/>
    </xf>
    <xf numFmtId="9" fontId="5" fillId="10" borderId="31" xfId="0" applyNumberFormat="1" applyFont="1" applyFill="1" applyBorder="1" applyAlignment="1" applyProtection="1">
      <alignment horizontal="left"/>
      <protection locked="0"/>
    </xf>
    <xf numFmtId="0" fontId="0" fillId="10" borderId="0" xfId="0" applyFill="1" applyProtection="1">
      <protection locked="0"/>
    </xf>
    <xf numFmtId="9" fontId="5" fillId="10" borderId="31" xfId="0" applyNumberFormat="1" applyFont="1" applyFill="1" applyBorder="1" applyAlignment="1" applyProtection="1">
      <alignment horizontal="center"/>
      <protection locked="0"/>
    </xf>
    <xf numFmtId="9" fontId="5" fillId="10" borderId="29" xfId="0" applyNumberFormat="1" applyFont="1" applyFill="1" applyBorder="1" applyAlignment="1" applyProtection="1">
      <alignment horizontal="center"/>
      <protection locked="0"/>
    </xf>
    <xf numFmtId="0" fontId="5" fillId="10" borderId="7" xfId="0" applyFont="1" applyFill="1" applyBorder="1" applyAlignment="1" applyProtection="1">
      <alignment horizontal="left"/>
      <protection locked="0"/>
    </xf>
    <xf numFmtId="0" fontId="0" fillId="10" borderId="7" xfId="0" applyFill="1" applyBorder="1" applyProtection="1">
      <protection locked="0"/>
    </xf>
    <xf numFmtId="0" fontId="5" fillId="10" borderId="7" xfId="0" applyFont="1" applyFill="1" applyBorder="1" applyAlignment="1" applyProtection="1">
      <alignment horizontal="center"/>
      <protection locked="0"/>
    </xf>
    <xf numFmtId="0" fontId="5" fillId="10" borderId="27" xfId="0" applyFont="1" applyFill="1" applyBorder="1" applyAlignment="1" applyProtection="1">
      <alignment horizontal="center"/>
      <protection locked="0"/>
    </xf>
    <xf numFmtId="0" fontId="3" fillId="10" borderId="2" xfId="0" applyFont="1" applyFill="1" applyBorder="1" applyAlignment="1" applyProtection="1">
      <alignment horizontal="center"/>
      <protection locked="0"/>
    </xf>
    <xf numFmtId="0" fontId="3" fillId="10" borderId="2" xfId="0" applyFont="1" applyFill="1" applyBorder="1" applyAlignment="1" applyProtection="1">
      <alignment horizontal="center" wrapText="1"/>
      <protection locked="0"/>
    </xf>
    <xf numFmtId="0" fontId="1" fillId="10" borderId="4" xfId="0" applyFont="1" applyFill="1" applyBorder="1" applyAlignment="1" applyProtection="1">
      <protection locked="0"/>
    </xf>
    <xf numFmtId="0" fontId="1" fillId="10" borderId="2" xfId="0" applyFont="1" applyFill="1" applyBorder="1" applyProtection="1">
      <protection locked="0"/>
    </xf>
    <xf numFmtId="0" fontId="1" fillId="10" borderId="2" xfId="0" quotePrefix="1" applyFont="1" applyFill="1" applyBorder="1" applyProtection="1">
      <protection locked="0"/>
    </xf>
    <xf numFmtId="0" fontId="0" fillId="10" borderId="0" xfId="0" applyNumberFormat="1" applyFill="1" applyBorder="1" applyProtection="1">
      <protection locked="0"/>
    </xf>
    <xf numFmtId="0" fontId="0" fillId="10" borderId="9" xfId="0" applyNumberFormat="1" applyFill="1" applyBorder="1" applyProtection="1">
      <protection locked="0"/>
    </xf>
    <xf numFmtId="0" fontId="0" fillId="10" borderId="3" xfId="0" applyFill="1" applyBorder="1" applyProtection="1">
      <protection locked="0"/>
    </xf>
    <xf numFmtId="0" fontId="10" fillId="10" borderId="26" xfId="0" applyFont="1" applyFill="1" applyBorder="1" applyAlignment="1" applyProtection="1">
      <alignment horizontal="left" vertical="center" wrapText="1"/>
      <protection locked="0"/>
    </xf>
    <xf numFmtId="0" fontId="10" fillId="10" borderId="7" xfId="0" applyFont="1" applyFill="1" applyBorder="1" applyAlignment="1" applyProtection="1">
      <alignment horizontal="left" vertical="center" wrapText="1"/>
      <protection locked="0"/>
    </xf>
    <xf numFmtId="0" fontId="10" fillId="10" borderId="27" xfId="0" applyFont="1" applyFill="1" applyBorder="1" applyAlignment="1" applyProtection="1">
      <alignment horizontal="left" vertical="center" wrapText="1"/>
      <protection locked="0"/>
    </xf>
    <xf numFmtId="0" fontId="25" fillId="10" borderId="2" xfId="0" applyFont="1" applyFill="1" applyBorder="1" applyProtection="1">
      <protection locked="0"/>
    </xf>
    <xf numFmtId="0" fontId="0" fillId="10" borderId="2" xfId="0" applyFill="1" applyBorder="1" applyAlignment="1" applyProtection="1">
      <alignment horizontal="center"/>
      <protection locked="0"/>
    </xf>
    <xf numFmtId="0" fontId="8" fillId="7" borderId="2" xfId="0" applyFont="1" applyFill="1" applyBorder="1" applyAlignment="1" applyProtection="1">
      <alignment horizontal="left"/>
      <protection locked="0"/>
    </xf>
    <xf numFmtId="9" fontId="0" fillId="7" borderId="2" xfId="0" applyNumberFormat="1" applyFill="1" applyBorder="1" applyAlignment="1" applyProtection="1">
      <alignment horizontal="center"/>
      <protection locked="0"/>
    </xf>
    <xf numFmtId="9" fontId="0" fillId="7" borderId="5" xfId="0" applyNumberFormat="1" applyFill="1" applyBorder="1" applyAlignment="1" applyProtection="1">
      <alignment horizontal="center"/>
      <protection locked="0"/>
    </xf>
    <xf numFmtId="9" fontId="0" fillId="7" borderId="3" xfId="0" applyNumberFormat="1" applyFill="1" applyBorder="1" applyProtection="1">
      <protection locked="0"/>
    </xf>
    <xf numFmtId="10" fontId="0" fillId="7" borderId="4" xfId="0" applyNumberFormat="1" applyFill="1" applyBorder="1" applyProtection="1">
      <protection locked="0"/>
    </xf>
    <xf numFmtId="0" fontId="10" fillId="7" borderId="30" xfId="0" applyFont="1" applyFill="1" applyBorder="1" applyAlignment="1" applyProtection="1">
      <alignment horizontal="left" vertical="center" wrapText="1"/>
      <protection locked="0"/>
    </xf>
    <xf numFmtId="0" fontId="10" fillId="7" borderId="0" xfId="0" applyFont="1" applyFill="1" applyBorder="1" applyAlignment="1" applyProtection="1">
      <alignment horizontal="left" vertical="center" wrapText="1"/>
      <protection locked="0"/>
    </xf>
    <xf numFmtId="0" fontId="10" fillId="7" borderId="33" xfId="0" applyFont="1" applyFill="1" applyBorder="1" applyAlignment="1" applyProtection="1">
      <alignment horizontal="left" vertical="center" wrapText="1"/>
      <protection locked="0"/>
    </xf>
    <xf numFmtId="0" fontId="10" fillId="7" borderId="26" xfId="0" applyFont="1" applyFill="1" applyBorder="1" applyAlignment="1" applyProtection="1">
      <alignment horizontal="left" vertical="center" wrapText="1"/>
      <protection locked="0"/>
    </xf>
    <xf numFmtId="0" fontId="10" fillId="7" borderId="7" xfId="0" applyFont="1" applyFill="1" applyBorder="1" applyAlignment="1" applyProtection="1">
      <alignment horizontal="left" vertical="center" wrapText="1"/>
      <protection locked="0"/>
    </xf>
    <xf numFmtId="0" fontId="10" fillId="7" borderId="27" xfId="0" applyFont="1" applyFill="1" applyBorder="1" applyAlignment="1" applyProtection="1">
      <alignment horizontal="left" vertical="center" wrapText="1"/>
      <protection locked="0"/>
    </xf>
    <xf numFmtId="0" fontId="0" fillId="7" borderId="2" xfId="0" applyFill="1" applyBorder="1" applyAlignment="1" applyProtection="1">
      <alignment horizontal="left"/>
      <protection locked="0"/>
    </xf>
    <xf numFmtId="16" fontId="0" fillId="7" borderId="2" xfId="0" applyNumberFormat="1" applyFill="1" applyBorder="1" applyProtection="1">
      <protection locked="0"/>
    </xf>
    <xf numFmtId="0" fontId="0" fillId="7" borderId="2" xfId="0" applyFill="1" applyBorder="1" applyProtection="1">
      <protection locked="0"/>
    </xf>
    <xf numFmtId="0" fontId="7" fillId="7" borderId="2" xfId="0" applyFont="1" applyFill="1" applyBorder="1" applyAlignment="1" applyProtection="1">
      <alignment horizontal="left"/>
      <protection locked="0"/>
    </xf>
    <xf numFmtId="0" fontId="0" fillId="6" borderId="0" xfId="0" applyFont="1" applyFill="1" applyBorder="1" applyAlignment="1" applyProtection="1">
      <alignment horizontal="center"/>
      <protection locked="0"/>
    </xf>
    <xf numFmtId="0" fontId="0" fillId="6" borderId="9" xfId="0" applyFont="1" applyFill="1" applyBorder="1" applyAlignment="1" applyProtection="1">
      <alignment horizontal="center" vertical="top" wrapText="1"/>
      <protection locked="0"/>
    </xf>
    <xf numFmtId="0" fontId="8" fillId="7" borderId="2" xfId="0" applyFont="1" applyFill="1" applyBorder="1" applyProtection="1">
      <protection locked="0"/>
    </xf>
    <xf numFmtId="16" fontId="8" fillId="7" borderId="2" xfId="0" applyNumberFormat="1" applyFont="1" applyFill="1" applyBorder="1" applyAlignment="1" applyProtection="1">
      <alignment horizontal="right"/>
      <protection locked="0"/>
    </xf>
    <xf numFmtId="0" fontId="0" fillId="7" borderId="2" xfId="0" applyFill="1" applyBorder="1" applyAlignment="1" applyProtection="1">
      <alignment horizontal="center"/>
      <protection locked="0"/>
    </xf>
    <xf numFmtId="0" fontId="0" fillId="7" borderId="2" xfId="0" applyFill="1" applyBorder="1" applyAlignment="1" applyProtection="1">
      <alignment horizontal="right"/>
      <protection locked="0"/>
    </xf>
    <xf numFmtId="0" fontId="7" fillId="7" borderId="2" xfId="0" applyFont="1" applyFill="1" applyBorder="1" applyAlignment="1" applyProtection="1">
      <alignment horizontal="center"/>
      <protection locked="0"/>
    </xf>
    <xf numFmtId="0" fontId="4" fillId="7" borderId="2" xfId="0" applyFont="1" applyFill="1" applyBorder="1" applyAlignment="1" applyProtection="1">
      <alignment horizontal="right"/>
      <protection locked="0"/>
    </xf>
    <xf numFmtId="0" fontId="0" fillId="7" borderId="3" xfId="0" applyNumberFormat="1" applyFill="1" applyBorder="1" applyProtection="1">
      <protection locked="0"/>
    </xf>
    <xf numFmtId="0" fontId="0" fillId="7" borderId="4" xfId="0" applyNumberFormat="1" applyFill="1" applyBorder="1" applyProtection="1">
      <protection locked="0"/>
    </xf>
    <xf numFmtId="0" fontId="7" fillId="7" borderId="2" xfId="0" applyFont="1" applyFill="1" applyBorder="1" applyProtection="1">
      <protection locked="0"/>
    </xf>
    <xf numFmtId="0" fontId="0" fillId="7" borderId="1" xfId="0" applyFill="1" applyBorder="1" applyProtection="1">
      <protection locked="0"/>
    </xf>
    <xf numFmtId="0" fontId="1" fillId="10" borderId="3" xfId="0" applyFont="1" applyFill="1" applyBorder="1" applyAlignment="1">
      <alignment horizontal="right"/>
    </xf>
    <xf numFmtId="0" fontId="1" fillId="10" borderId="5" xfId="0" applyFont="1" applyFill="1" applyBorder="1" applyAlignment="1">
      <alignment horizontal="center" vertical="center"/>
    </xf>
    <xf numFmtId="0" fontId="3" fillId="10" borderId="5" xfId="0" applyFont="1" applyFill="1" applyBorder="1" applyAlignment="1">
      <alignment horizontal="center" vertical="center" wrapText="1"/>
    </xf>
    <xf numFmtId="0" fontId="1" fillId="10" borderId="5"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0" fillId="10" borderId="2" xfId="0" applyFill="1" applyBorder="1"/>
    <xf numFmtId="0" fontId="11" fillId="10" borderId="3" xfId="0" applyFont="1" applyFill="1" applyBorder="1" applyAlignment="1">
      <alignment horizontal="right"/>
    </xf>
    <xf numFmtId="0" fontId="1" fillId="10" borderId="4" xfId="0" applyFont="1" applyFill="1" applyBorder="1" applyAlignment="1">
      <alignment horizontal="center"/>
    </xf>
    <xf numFmtId="0" fontId="20" fillId="10" borderId="4" xfId="0" applyFont="1" applyFill="1" applyBorder="1" applyAlignment="1">
      <alignment horizontal="center"/>
    </xf>
    <xf numFmtId="0" fontId="1" fillId="10" borderId="2" xfId="0" applyFont="1" applyFill="1" applyBorder="1" applyAlignment="1">
      <alignment horizontal="center"/>
    </xf>
    <xf numFmtId="0" fontId="0" fillId="10" borderId="2" xfId="0" applyFill="1" applyBorder="1" applyAlignment="1">
      <alignment horizontal="center" vertical="center"/>
    </xf>
    <xf numFmtId="0" fontId="0" fillId="10" borderId="2" xfId="0" applyFill="1" applyBorder="1" applyAlignment="1">
      <alignment horizontal="center"/>
    </xf>
    <xf numFmtId="0" fontId="0" fillId="10" borderId="1" xfId="0" applyFill="1" applyBorder="1" applyAlignment="1">
      <alignment horizontal="center"/>
    </xf>
    <xf numFmtId="0" fontId="0" fillId="10" borderId="36" xfId="0" applyFill="1" applyBorder="1" applyAlignment="1">
      <alignment horizontal="center"/>
    </xf>
    <xf numFmtId="0" fontId="0" fillId="10" borderId="5" xfId="0" applyFill="1" applyBorder="1"/>
    <xf numFmtId="0" fontId="10" fillId="10" borderId="2" xfId="0" applyFont="1" applyFill="1" applyBorder="1" applyAlignment="1">
      <alignment horizontal="center"/>
    </xf>
    <xf numFmtId="0" fontId="1" fillId="7" borderId="46" xfId="0" applyNumberFormat="1" applyFont="1" applyFill="1" applyBorder="1" applyAlignment="1" applyProtection="1">
      <alignment horizontal="center" vertical="center"/>
      <protection locked="0"/>
    </xf>
    <xf numFmtId="9" fontId="0" fillId="7" borderId="49" xfId="1" applyFont="1" applyFill="1" applyBorder="1" applyAlignment="1" applyProtection="1">
      <alignment horizontal="center" vertical="center"/>
      <protection locked="0"/>
    </xf>
    <xf numFmtId="0" fontId="0" fillId="10" borderId="6" xfId="0" applyFill="1" applyBorder="1" applyAlignment="1" applyProtection="1">
      <alignment horizontal="center" vertical="center"/>
      <protection locked="0"/>
    </xf>
    <xf numFmtId="0" fontId="0" fillId="10" borderId="44" xfId="0" applyFill="1" applyBorder="1" applyAlignment="1" applyProtection="1">
      <alignment horizontal="center" vertical="center"/>
      <protection locked="0"/>
    </xf>
    <xf numFmtId="0" fontId="0" fillId="7" borderId="42" xfId="0" applyNumberFormat="1" applyFill="1" applyBorder="1" applyAlignment="1" applyProtection="1">
      <alignment horizontal="center" vertical="center"/>
      <protection locked="0"/>
    </xf>
    <xf numFmtId="0" fontId="0" fillId="7" borderId="43" xfId="0" applyNumberFormat="1" applyFill="1" applyBorder="1" applyAlignment="1" applyProtection="1">
      <alignment horizontal="center" vertical="center"/>
      <protection locked="0"/>
    </xf>
    <xf numFmtId="9" fontId="0" fillId="7" borderId="47" xfId="1" applyFont="1" applyFill="1" applyBorder="1" applyAlignment="1" applyProtection="1">
      <alignment horizontal="center" vertical="center"/>
      <protection locked="0"/>
    </xf>
    <xf numFmtId="9" fontId="0" fillId="7" borderId="48" xfId="1" applyFont="1" applyFill="1" applyBorder="1" applyAlignment="1" applyProtection="1">
      <alignment horizontal="center" vertical="center"/>
      <protection locked="0"/>
    </xf>
    <xf numFmtId="0" fontId="0" fillId="7" borderId="45" xfId="0" applyNumberFormat="1" applyFill="1" applyBorder="1" applyAlignment="1" applyProtection="1">
      <alignment horizontal="center" vertical="center"/>
      <protection locked="0"/>
    </xf>
    <xf numFmtId="0" fontId="0" fillId="10" borderId="47" xfId="0" applyFill="1" applyBorder="1" applyAlignment="1" applyProtection="1">
      <alignment horizontal="left" vertical="center"/>
      <protection locked="0"/>
    </xf>
    <xf numFmtId="0" fontId="0" fillId="10" borderId="48" xfId="0" applyFill="1" applyBorder="1" applyAlignment="1" applyProtection="1">
      <alignment horizontal="left" vertical="center"/>
      <protection locked="0"/>
    </xf>
    <xf numFmtId="0" fontId="0" fillId="10" borderId="49" xfId="0" applyFill="1" applyBorder="1" applyAlignment="1" applyProtection="1">
      <alignment horizontal="left" vertical="center"/>
      <protection locked="0"/>
    </xf>
    <xf numFmtId="0" fontId="0" fillId="7" borderId="2" xfId="0" applyFill="1" applyBorder="1" applyAlignment="1" applyProtection="1">
      <alignment horizontal="center"/>
      <protection locked="0"/>
    </xf>
    <xf numFmtId="0" fontId="1" fillId="10" borderId="2" xfId="0" applyFont="1" applyFill="1" applyBorder="1" applyAlignment="1" applyProtection="1">
      <alignment horizontal="center"/>
      <protection locked="0"/>
    </xf>
    <xf numFmtId="0" fontId="1" fillId="10" borderId="3" xfId="0" applyFont="1" applyFill="1" applyBorder="1" applyAlignment="1" applyProtection="1">
      <alignment horizontal="right"/>
      <protection locked="0"/>
    </xf>
    <xf numFmtId="0" fontId="8" fillId="7" borderId="2" xfId="0" applyFont="1" applyFill="1" applyBorder="1" applyAlignment="1" applyProtection="1">
      <alignment horizontal="center"/>
      <protection locked="0"/>
    </xf>
    <xf numFmtId="16" fontId="0" fillId="7" borderId="2" xfId="0" applyNumberFormat="1" applyFill="1" applyBorder="1" applyAlignment="1" applyProtection="1">
      <alignment horizontal="right"/>
      <protection locked="0"/>
    </xf>
    <xf numFmtId="0" fontId="0" fillId="7" borderId="2" xfId="0" applyFill="1" applyBorder="1" applyAlignment="1" applyProtection="1">
      <alignment horizontal="center"/>
      <protection locked="0"/>
    </xf>
    <xf numFmtId="0" fontId="13" fillId="11" borderId="2" xfId="2" applyBorder="1" applyAlignment="1" applyProtection="1">
      <alignment horizontal="center"/>
      <protection locked="0"/>
    </xf>
    <xf numFmtId="0" fontId="13" fillId="11" borderId="2" xfId="2" applyBorder="1" applyProtection="1">
      <protection locked="0"/>
    </xf>
    <xf numFmtId="0" fontId="13" fillId="12" borderId="2" xfId="3" applyBorder="1" applyAlignment="1" applyProtection="1">
      <alignment horizontal="center"/>
      <protection locked="0"/>
    </xf>
    <xf numFmtId="0" fontId="13" fillId="12" borderId="2" xfId="3" applyBorder="1" applyProtection="1">
      <protection locked="0"/>
    </xf>
    <xf numFmtId="0" fontId="1" fillId="10" borderId="2" xfId="0" applyFont="1" applyFill="1" applyBorder="1" applyAlignment="1" applyProtection="1">
      <alignment horizontal="center"/>
      <protection locked="0"/>
    </xf>
    <xf numFmtId="0" fontId="0" fillId="7" borderId="2" xfId="0" applyFill="1" applyBorder="1" applyAlignment="1" applyProtection="1">
      <alignment horizontal="center"/>
      <protection locked="0"/>
    </xf>
    <xf numFmtId="0" fontId="1" fillId="10" borderId="3" xfId="0" applyFont="1" applyFill="1" applyBorder="1" applyAlignment="1" applyProtection="1">
      <alignment horizontal="right"/>
      <protection locked="0"/>
    </xf>
    <xf numFmtId="0" fontId="16" fillId="5" borderId="0" xfId="0" applyFont="1" applyFill="1" applyAlignment="1">
      <alignment horizontal="center" vertical="center"/>
    </xf>
    <xf numFmtId="0" fontId="3" fillId="5" borderId="2" xfId="0" applyFont="1" applyFill="1" applyBorder="1" applyAlignment="1">
      <alignment horizontal="center" vertical="center"/>
    </xf>
    <xf numFmtId="0" fontId="1" fillId="10" borderId="2" xfId="0" applyFont="1" applyFill="1" applyBorder="1" applyAlignment="1">
      <alignment horizontal="center"/>
    </xf>
    <xf numFmtId="0" fontId="0" fillId="10" borderId="8" xfId="0" applyFont="1" applyFill="1" applyBorder="1" applyAlignment="1">
      <alignment horizontal="left" vertical="top" wrapText="1"/>
    </xf>
    <xf numFmtId="0" fontId="0" fillId="10" borderId="9" xfId="0" applyFont="1" applyFill="1" applyBorder="1" applyAlignment="1">
      <alignment horizontal="left" vertical="top" wrapText="1"/>
    </xf>
    <xf numFmtId="0" fontId="0" fillId="10" borderId="10" xfId="0" applyFont="1" applyFill="1" applyBorder="1" applyAlignment="1">
      <alignment horizontal="left" vertical="top" wrapText="1"/>
    </xf>
    <xf numFmtId="0" fontId="0" fillId="10" borderId="11" xfId="0" applyFont="1" applyFill="1" applyBorder="1" applyAlignment="1">
      <alignment horizontal="left" vertical="top" wrapText="1"/>
    </xf>
    <xf numFmtId="0" fontId="0" fillId="10" borderId="0" xfId="0" applyFont="1" applyFill="1" applyBorder="1" applyAlignment="1">
      <alignment horizontal="left" vertical="top" wrapText="1"/>
    </xf>
    <xf numFmtId="0" fontId="0" fillId="10" borderId="12" xfId="0" applyFont="1" applyFill="1" applyBorder="1" applyAlignment="1">
      <alignment horizontal="left" vertical="top" wrapText="1"/>
    </xf>
    <xf numFmtId="0" fontId="0" fillId="10" borderId="23" xfId="0" applyFont="1" applyFill="1" applyBorder="1" applyAlignment="1">
      <alignment horizontal="left" vertical="top" wrapText="1"/>
    </xf>
    <xf numFmtId="0" fontId="0" fillId="10" borderId="24" xfId="0" applyFont="1" applyFill="1" applyBorder="1" applyAlignment="1">
      <alignment horizontal="left" vertical="top" wrapText="1"/>
    </xf>
    <xf numFmtId="0" fontId="0" fillId="10" borderId="25" xfId="0" applyFont="1" applyFill="1" applyBorder="1" applyAlignment="1">
      <alignment horizontal="left" vertical="top" wrapText="1"/>
    </xf>
    <xf numFmtId="0" fontId="18" fillId="9" borderId="3" xfId="0" applyFont="1" applyFill="1" applyBorder="1" applyAlignment="1">
      <alignment horizontal="center"/>
    </xf>
    <xf numFmtId="0" fontId="18" fillId="9" borderId="6" xfId="0" applyFont="1" applyFill="1" applyBorder="1" applyAlignment="1">
      <alignment horizontal="center"/>
    </xf>
    <xf numFmtId="0" fontId="1" fillId="10" borderId="28" xfId="0" applyFont="1" applyFill="1" applyBorder="1" applyAlignment="1">
      <alignment horizontal="right"/>
    </xf>
    <xf numFmtId="0" fontId="1" fillId="10" borderId="31" xfId="0" applyFont="1" applyFill="1" applyBorder="1" applyAlignment="1">
      <alignment horizontal="right"/>
    </xf>
    <xf numFmtId="0" fontId="0" fillId="7" borderId="6" xfId="0" applyFill="1" applyBorder="1" applyAlignment="1" applyProtection="1">
      <alignment horizontal="center"/>
      <protection locked="0"/>
    </xf>
    <xf numFmtId="0" fontId="0" fillId="7" borderId="4" xfId="0" applyFill="1" applyBorder="1" applyAlignment="1" applyProtection="1">
      <alignment horizontal="center"/>
      <protection locked="0"/>
    </xf>
    <xf numFmtId="0" fontId="24" fillId="0" borderId="2" xfId="0" applyFont="1" applyBorder="1" applyAlignment="1">
      <alignment horizontal="center" vertical="center"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10" fillId="8" borderId="0" xfId="0" applyFont="1" applyFill="1" applyBorder="1" applyAlignment="1" applyProtection="1">
      <alignment horizontal="center" vertical="center" wrapText="1"/>
      <protection locked="0"/>
    </xf>
    <xf numFmtId="0" fontId="1" fillId="5" borderId="3" xfId="0" applyFont="1" applyFill="1" applyBorder="1" applyAlignment="1" applyProtection="1">
      <alignment horizontal="center" vertical="center"/>
      <protection locked="0"/>
    </xf>
    <xf numFmtId="0" fontId="1" fillId="5" borderId="6" xfId="0" applyFont="1" applyFill="1" applyBorder="1" applyAlignment="1" applyProtection="1">
      <alignment horizontal="center" vertical="center"/>
      <protection locked="0"/>
    </xf>
    <xf numFmtId="0" fontId="1" fillId="5" borderId="4" xfId="0" applyFont="1" applyFill="1" applyBorder="1" applyAlignment="1" applyProtection="1">
      <alignment horizontal="center" vertical="center"/>
      <protection locked="0"/>
    </xf>
    <xf numFmtId="0" fontId="1" fillId="10" borderId="30" xfId="0" applyFont="1" applyFill="1" applyBorder="1" applyAlignment="1" applyProtection="1">
      <alignment horizontal="right"/>
      <protection locked="0"/>
    </xf>
    <xf numFmtId="0" fontId="1" fillId="10" borderId="0" xfId="0" applyFont="1" applyFill="1" applyBorder="1" applyAlignment="1" applyProtection="1">
      <alignment horizontal="right"/>
      <protection locked="0"/>
    </xf>
    <xf numFmtId="0" fontId="1" fillId="10" borderId="34" xfId="0" applyFont="1" applyFill="1" applyBorder="1" applyAlignment="1" applyProtection="1">
      <alignment horizontal="center"/>
      <protection locked="0"/>
    </xf>
    <xf numFmtId="0" fontId="1" fillId="10" borderId="9" xfId="0" applyFont="1" applyFill="1" applyBorder="1" applyAlignment="1" applyProtection="1">
      <alignment horizontal="center"/>
      <protection locked="0"/>
    </xf>
    <xf numFmtId="0" fontId="1" fillId="10" borderId="34" xfId="0" applyFont="1" applyFill="1" applyBorder="1" applyAlignment="1" applyProtection="1">
      <alignment horizontal="right"/>
      <protection locked="0"/>
    </xf>
    <xf numFmtId="0" fontId="1" fillId="10" borderId="9" xfId="0" applyFont="1" applyFill="1" applyBorder="1" applyAlignment="1" applyProtection="1">
      <alignment horizontal="right"/>
      <protection locked="0"/>
    </xf>
    <xf numFmtId="0" fontId="1" fillId="5" borderId="28" xfId="0" applyFont="1" applyFill="1" applyBorder="1" applyAlignment="1" applyProtection="1">
      <alignment horizontal="center"/>
      <protection locked="0"/>
    </xf>
    <xf numFmtId="0" fontId="1" fillId="5" borderId="31" xfId="0" applyFont="1" applyFill="1" applyBorder="1" applyAlignment="1" applyProtection="1">
      <alignment horizontal="center"/>
      <protection locked="0"/>
    </xf>
    <xf numFmtId="0" fontId="1" fillId="5" borderId="29" xfId="0" applyFont="1" applyFill="1" applyBorder="1" applyAlignment="1" applyProtection="1">
      <alignment horizontal="center"/>
      <protection locked="0"/>
    </xf>
    <xf numFmtId="0" fontId="10" fillId="10" borderId="28" xfId="0" applyFont="1" applyFill="1" applyBorder="1" applyAlignment="1" applyProtection="1">
      <alignment horizontal="left" vertical="center" wrapText="1"/>
      <protection locked="0"/>
    </xf>
    <xf numFmtId="0" fontId="10" fillId="10" borderId="31" xfId="0" applyFont="1" applyFill="1" applyBorder="1" applyAlignment="1" applyProtection="1">
      <alignment horizontal="left" vertical="center" wrapText="1"/>
      <protection locked="0"/>
    </xf>
    <xf numFmtId="0" fontId="10" fillId="10" borderId="29" xfId="0" applyFont="1" applyFill="1" applyBorder="1" applyAlignment="1" applyProtection="1">
      <alignment horizontal="left" vertical="center" wrapText="1"/>
      <protection locked="0"/>
    </xf>
    <xf numFmtId="0" fontId="11" fillId="0" borderId="0" xfId="0" applyFont="1" applyFill="1" applyBorder="1" applyAlignment="1" applyProtection="1">
      <alignment horizontal="right"/>
      <protection locked="0"/>
    </xf>
    <xf numFmtId="0" fontId="1" fillId="5" borderId="3" xfId="0" applyFont="1" applyFill="1" applyBorder="1" applyAlignment="1" applyProtection="1">
      <alignment horizontal="center"/>
      <protection locked="0"/>
    </xf>
    <xf numFmtId="0" fontId="1" fillId="5" borderId="6" xfId="0" applyFont="1" applyFill="1" applyBorder="1" applyAlignment="1" applyProtection="1">
      <alignment horizontal="center"/>
      <protection locked="0"/>
    </xf>
    <xf numFmtId="0" fontId="1" fillId="5" borderId="4" xfId="0" applyFont="1" applyFill="1" applyBorder="1" applyAlignment="1" applyProtection="1">
      <alignment horizontal="center"/>
      <protection locked="0"/>
    </xf>
    <xf numFmtId="0" fontId="1" fillId="5" borderId="39" xfId="0" applyFont="1" applyFill="1" applyBorder="1" applyAlignment="1" applyProtection="1">
      <alignment horizontal="center"/>
      <protection locked="0"/>
    </xf>
    <xf numFmtId="0" fontId="1" fillId="5" borderId="40" xfId="0" applyFont="1" applyFill="1" applyBorder="1" applyAlignment="1" applyProtection="1">
      <alignment horizontal="center"/>
      <protection locked="0"/>
    </xf>
    <xf numFmtId="0" fontId="1" fillId="5" borderId="41" xfId="0" applyFont="1" applyFill="1" applyBorder="1" applyAlignment="1" applyProtection="1">
      <alignment horizontal="center"/>
      <protection locked="0"/>
    </xf>
    <xf numFmtId="0" fontId="10" fillId="10" borderId="30" xfId="0" applyFont="1" applyFill="1" applyBorder="1" applyAlignment="1" applyProtection="1">
      <alignment horizontal="left" vertical="center" wrapText="1"/>
      <protection locked="0"/>
    </xf>
    <xf numFmtId="0" fontId="10" fillId="10" borderId="0" xfId="0" applyFont="1" applyFill="1" applyBorder="1" applyAlignment="1" applyProtection="1">
      <alignment horizontal="left" vertical="center" wrapText="1"/>
      <protection locked="0"/>
    </xf>
    <xf numFmtId="0" fontId="10" fillId="10" borderId="33" xfId="0" applyFont="1" applyFill="1" applyBorder="1" applyAlignment="1" applyProtection="1">
      <alignment horizontal="left" vertical="center" wrapText="1"/>
      <protection locked="0"/>
    </xf>
    <xf numFmtId="0" fontId="10" fillId="10" borderId="28" xfId="0" applyFont="1" applyFill="1" applyBorder="1" applyAlignment="1" applyProtection="1">
      <alignment horizontal="center" vertical="center" wrapText="1"/>
      <protection locked="0"/>
    </xf>
    <xf numFmtId="0" fontId="10" fillId="10" borderId="31" xfId="0" applyFont="1" applyFill="1" applyBorder="1" applyAlignment="1" applyProtection="1">
      <alignment horizontal="center" vertical="center" wrapText="1"/>
      <protection locked="0"/>
    </xf>
    <xf numFmtId="0" fontId="10" fillId="10" borderId="29" xfId="0" applyFont="1" applyFill="1" applyBorder="1" applyAlignment="1" applyProtection="1">
      <alignment horizontal="center" vertical="center" wrapText="1"/>
      <protection locked="0"/>
    </xf>
    <xf numFmtId="0" fontId="10" fillId="10" borderId="26" xfId="0" applyFont="1" applyFill="1" applyBorder="1" applyAlignment="1" applyProtection="1">
      <alignment horizontal="center" vertical="center" wrapText="1"/>
      <protection locked="0"/>
    </xf>
    <xf numFmtId="0" fontId="10" fillId="10" borderId="7" xfId="0" applyFont="1" applyFill="1" applyBorder="1" applyAlignment="1" applyProtection="1">
      <alignment horizontal="center" vertical="center" wrapText="1"/>
      <protection locked="0"/>
    </xf>
    <xf numFmtId="0" fontId="10" fillId="10" borderId="27" xfId="0" applyFont="1" applyFill="1" applyBorder="1" applyAlignment="1" applyProtection="1">
      <alignment horizontal="center" vertical="center" wrapText="1"/>
      <protection locked="0"/>
    </xf>
    <xf numFmtId="0" fontId="1" fillId="10" borderId="2" xfId="0" applyFont="1" applyFill="1" applyBorder="1" applyAlignment="1" applyProtection="1">
      <alignment horizontal="center" wrapText="1"/>
      <protection locked="0"/>
    </xf>
    <xf numFmtId="0" fontId="1" fillId="10" borderId="2" xfId="0" applyFont="1" applyFill="1" applyBorder="1" applyAlignment="1" applyProtection="1">
      <alignment horizontal="center"/>
      <protection locked="0"/>
    </xf>
    <xf numFmtId="0" fontId="0" fillId="7" borderId="2" xfId="0" applyFill="1" applyBorder="1" applyAlignment="1" applyProtection="1">
      <alignment horizontal="center"/>
      <protection locked="0"/>
    </xf>
    <xf numFmtId="0" fontId="1" fillId="5" borderId="42" xfId="0" applyFont="1" applyFill="1" applyBorder="1" applyAlignment="1" applyProtection="1">
      <alignment horizontal="center"/>
      <protection locked="0"/>
    </xf>
    <xf numFmtId="0" fontId="1" fillId="5" borderId="43" xfId="0" applyFont="1" applyFill="1" applyBorder="1" applyAlignment="1" applyProtection="1">
      <alignment horizontal="center"/>
      <protection locked="0"/>
    </xf>
    <xf numFmtId="0" fontId="1" fillId="10" borderId="50" xfId="0" applyFont="1" applyFill="1" applyBorder="1" applyAlignment="1" applyProtection="1">
      <alignment horizontal="center"/>
      <protection locked="0"/>
    </xf>
    <xf numFmtId="0" fontId="1" fillId="10" borderId="31" xfId="0" applyFont="1" applyFill="1" applyBorder="1" applyAlignment="1" applyProtection="1">
      <alignment horizontal="center"/>
      <protection locked="0"/>
    </xf>
    <xf numFmtId="0" fontId="1" fillId="10" borderId="51" xfId="0" applyFont="1" applyFill="1" applyBorder="1" applyAlignment="1" applyProtection="1">
      <alignment horizontal="center"/>
      <protection locked="0"/>
    </xf>
    <xf numFmtId="0" fontId="1" fillId="7" borderId="39" xfId="0" applyNumberFormat="1" applyFont="1" applyFill="1" applyBorder="1" applyAlignment="1" applyProtection="1">
      <alignment horizontal="center"/>
      <protection locked="0"/>
    </xf>
    <xf numFmtId="0" fontId="1" fillId="7" borderId="40" xfId="0" applyNumberFormat="1" applyFont="1" applyFill="1" applyBorder="1" applyAlignment="1" applyProtection="1">
      <alignment horizontal="center"/>
      <protection locked="0"/>
    </xf>
    <xf numFmtId="0" fontId="1" fillId="7" borderId="41" xfId="0" applyNumberFormat="1" applyFont="1" applyFill="1" applyBorder="1" applyAlignment="1" applyProtection="1">
      <alignment horizontal="center"/>
      <protection locked="0"/>
    </xf>
    <xf numFmtId="0" fontId="9" fillId="4" borderId="18" xfId="0" applyFont="1" applyFill="1" applyBorder="1" applyAlignment="1" applyProtection="1">
      <alignment horizontal="center" vertical="center"/>
      <protection locked="0"/>
    </xf>
    <xf numFmtId="0" fontId="9" fillId="4" borderId="32" xfId="0" applyFont="1" applyFill="1" applyBorder="1" applyAlignment="1" applyProtection="1">
      <alignment horizontal="center" vertical="center"/>
      <protection locked="0"/>
    </xf>
    <xf numFmtId="0" fontId="6" fillId="2" borderId="18" xfId="0" applyFont="1" applyFill="1" applyBorder="1" applyAlignment="1" applyProtection="1">
      <alignment horizontal="center" vertical="center"/>
      <protection locked="0"/>
    </xf>
    <xf numFmtId="0" fontId="6" fillId="2" borderId="32" xfId="0" applyFont="1" applyFill="1" applyBorder="1" applyAlignment="1" applyProtection="1">
      <alignment horizontal="center" vertical="center"/>
      <protection locked="0"/>
    </xf>
    <xf numFmtId="0" fontId="6" fillId="2" borderId="19" xfId="0" applyFont="1" applyFill="1" applyBorder="1" applyAlignment="1" applyProtection="1">
      <alignment horizontal="center" vertical="center"/>
      <protection locked="0"/>
    </xf>
    <xf numFmtId="0" fontId="0" fillId="8" borderId="20" xfId="0" applyFill="1" applyBorder="1" applyAlignment="1" applyProtection="1">
      <alignment horizontal="left" vertical="top" wrapText="1"/>
      <protection locked="0"/>
    </xf>
    <xf numFmtId="0" fontId="0" fillId="8" borderId="21" xfId="0" applyFill="1" applyBorder="1" applyAlignment="1" applyProtection="1">
      <alignment horizontal="left" vertical="top" wrapText="1"/>
      <protection locked="0"/>
    </xf>
    <xf numFmtId="0" fontId="0" fillId="8" borderId="37" xfId="0" applyFill="1" applyBorder="1" applyAlignment="1" applyProtection="1">
      <alignment horizontal="left" vertical="top" wrapText="1"/>
      <protection locked="0"/>
    </xf>
    <xf numFmtId="0" fontId="0" fillId="8" borderId="22" xfId="0" applyFill="1" applyBorder="1" applyAlignment="1" applyProtection="1">
      <alignment horizontal="left" vertical="top" wrapText="1"/>
      <protection locked="0"/>
    </xf>
    <xf numFmtId="0" fontId="0" fillId="8" borderId="13" xfId="0" applyFill="1" applyBorder="1" applyAlignment="1" applyProtection="1">
      <alignment horizontal="left" vertical="top" wrapText="1"/>
      <protection locked="0"/>
    </xf>
    <xf numFmtId="0" fontId="0" fillId="8" borderId="2" xfId="0" applyFill="1" applyBorder="1" applyAlignment="1" applyProtection="1">
      <alignment horizontal="left" vertical="top" wrapText="1"/>
      <protection locked="0"/>
    </xf>
    <xf numFmtId="0" fontId="0" fillId="8" borderId="3" xfId="0" applyFill="1" applyBorder="1" applyAlignment="1" applyProtection="1">
      <alignment horizontal="left" vertical="top" wrapText="1"/>
      <protection locked="0"/>
    </xf>
    <xf numFmtId="0" fontId="0" fillId="8" borderId="14" xfId="0" applyFill="1" applyBorder="1" applyAlignment="1" applyProtection="1">
      <alignment horizontal="left" vertical="top" wrapText="1"/>
      <protection locked="0"/>
    </xf>
    <xf numFmtId="0" fontId="0" fillId="8" borderId="15" xfId="0" applyFill="1" applyBorder="1" applyAlignment="1" applyProtection="1">
      <alignment horizontal="left" vertical="top" wrapText="1"/>
      <protection locked="0"/>
    </xf>
    <xf numFmtId="0" fontId="0" fillId="8" borderId="16" xfId="0" applyFill="1" applyBorder="1" applyAlignment="1" applyProtection="1">
      <alignment horizontal="left" vertical="top" wrapText="1"/>
      <protection locked="0"/>
    </xf>
    <xf numFmtId="0" fontId="0" fillId="8" borderId="38" xfId="0" applyFill="1" applyBorder="1" applyAlignment="1" applyProtection="1">
      <alignment horizontal="left" vertical="top" wrapText="1"/>
      <protection locked="0"/>
    </xf>
    <xf numFmtId="0" fontId="0" fillId="8" borderId="17" xfId="0" applyFill="1" applyBorder="1" applyAlignment="1" applyProtection="1">
      <alignment horizontal="left" vertical="top" wrapText="1"/>
      <protection locked="0"/>
    </xf>
    <xf numFmtId="0" fontId="1" fillId="5" borderId="2" xfId="0" applyFont="1" applyFill="1" applyBorder="1" applyAlignment="1" applyProtection="1">
      <alignment horizontal="center"/>
      <protection locked="0"/>
    </xf>
    <xf numFmtId="0" fontId="1" fillId="10" borderId="3" xfId="0" applyFont="1" applyFill="1" applyBorder="1" applyAlignment="1" applyProtection="1">
      <alignment horizontal="center"/>
      <protection locked="0"/>
    </xf>
    <xf numFmtId="0" fontId="1" fillId="10" borderId="6" xfId="0" applyFont="1" applyFill="1" applyBorder="1" applyAlignment="1" applyProtection="1">
      <alignment horizontal="center"/>
      <protection locked="0"/>
    </xf>
    <xf numFmtId="0" fontId="1" fillId="10" borderId="4" xfId="0" applyFont="1" applyFill="1" applyBorder="1" applyAlignment="1" applyProtection="1">
      <alignment horizontal="center"/>
      <protection locked="0"/>
    </xf>
    <xf numFmtId="0" fontId="0" fillId="0" borderId="20"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2" xfId="0" applyBorder="1" applyAlignment="1" applyProtection="1">
      <alignment horizontal="left" vertical="top" wrapText="1"/>
      <protection locked="0"/>
    </xf>
    <xf numFmtId="0" fontId="0" fillId="0" borderId="13" xfId="0" applyBorder="1" applyAlignment="1" applyProtection="1">
      <alignment horizontal="left" vertical="top" wrapText="1"/>
      <protection locked="0"/>
    </xf>
    <xf numFmtId="0" fontId="0" fillId="0" borderId="2" xfId="0" applyBorder="1" applyAlignment="1" applyProtection="1">
      <alignment horizontal="left" vertical="top" wrapText="1"/>
      <protection locked="0"/>
    </xf>
    <xf numFmtId="0" fontId="0" fillId="0" borderId="14"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16" xfId="0" applyBorder="1" applyAlignment="1" applyProtection="1">
      <alignment horizontal="left" vertical="top" wrapText="1"/>
      <protection locked="0"/>
    </xf>
    <xf numFmtId="0" fontId="0" fillId="0" borderId="17" xfId="0" applyBorder="1" applyAlignment="1" applyProtection="1">
      <alignment horizontal="left" vertical="top" wrapText="1"/>
      <protection locked="0"/>
    </xf>
    <xf numFmtId="0" fontId="1" fillId="5" borderId="3" xfId="0" applyFont="1" applyFill="1" applyBorder="1" applyAlignment="1" applyProtection="1">
      <alignment horizontal="center" vertical="center" wrapText="1"/>
      <protection locked="0"/>
    </xf>
    <xf numFmtId="0" fontId="1" fillId="5" borderId="6" xfId="0" applyFont="1" applyFill="1" applyBorder="1" applyAlignment="1" applyProtection="1">
      <alignment horizontal="center" vertical="center" wrapText="1"/>
      <protection locked="0"/>
    </xf>
    <xf numFmtId="0" fontId="1" fillId="5" borderId="4" xfId="0" applyFont="1" applyFill="1" applyBorder="1" applyAlignment="1" applyProtection="1">
      <alignment horizontal="center" vertical="center" wrapText="1"/>
      <protection locked="0"/>
    </xf>
    <xf numFmtId="0" fontId="11" fillId="10" borderId="26" xfId="0" applyFont="1" applyFill="1" applyBorder="1" applyAlignment="1" applyProtection="1">
      <alignment horizontal="right"/>
      <protection locked="0"/>
    </xf>
    <xf numFmtId="0" fontId="11" fillId="10" borderId="7" xfId="0" applyFont="1" applyFill="1" applyBorder="1" applyAlignment="1" applyProtection="1">
      <alignment horizontal="right"/>
      <protection locked="0"/>
    </xf>
    <xf numFmtId="0" fontId="11" fillId="10" borderId="27" xfId="0" applyFont="1" applyFill="1" applyBorder="1" applyAlignment="1" applyProtection="1">
      <alignment horizontal="right"/>
      <protection locked="0"/>
    </xf>
    <xf numFmtId="0" fontId="10" fillId="10" borderId="3" xfId="0" applyFont="1" applyFill="1" applyBorder="1" applyAlignment="1" applyProtection="1">
      <alignment horizontal="right" wrapText="1"/>
      <protection locked="0"/>
    </xf>
    <xf numFmtId="0" fontId="10" fillId="10" borderId="6" xfId="0" applyFont="1" applyFill="1" applyBorder="1" applyAlignment="1" applyProtection="1">
      <alignment horizontal="right" wrapText="1"/>
      <protection locked="0"/>
    </xf>
    <xf numFmtId="0" fontId="0" fillId="10" borderId="3" xfId="0" applyFont="1" applyFill="1" applyBorder="1" applyAlignment="1" applyProtection="1">
      <alignment horizontal="center"/>
      <protection locked="0"/>
    </xf>
    <xf numFmtId="0" fontId="0" fillId="10" borderId="4" xfId="0" applyFont="1" applyFill="1" applyBorder="1" applyAlignment="1" applyProtection="1">
      <alignment horizontal="center"/>
      <protection locked="0"/>
    </xf>
    <xf numFmtId="0" fontId="1" fillId="10" borderId="3" xfId="0" applyFont="1" applyFill="1" applyBorder="1" applyAlignment="1" applyProtection="1">
      <alignment horizontal="right"/>
      <protection locked="0"/>
    </xf>
    <xf numFmtId="0" fontId="1" fillId="10" borderId="6" xfId="0" applyFont="1" applyFill="1" applyBorder="1" applyAlignment="1" applyProtection="1">
      <alignment horizontal="right"/>
      <protection locked="0"/>
    </xf>
    <xf numFmtId="0" fontId="1" fillId="10" borderId="4" xfId="0" applyFont="1" applyFill="1" applyBorder="1" applyAlignment="1" applyProtection="1">
      <alignment horizontal="right"/>
      <protection locked="0"/>
    </xf>
    <xf numFmtId="0" fontId="10" fillId="7" borderId="28" xfId="0" applyFont="1" applyFill="1" applyBorder="1" applyAlignment="1" applyProtection="1">
      <alignment horizontal="left" vertical="center" wrapText="1"/>
      <protection locked="0"/>
    </xf>
    <xf numFmtId="0" fontId="10" fillId="7" borderId="31" xfId="0" applyFont="1" applyFill="1" applyBorder="1" applyAlignment="1" applyProtection="1">
      <alignment horizontal="left" vertical="center" wrapText="1"/>
      <protection locked="0"/>
    </xf>
    <xf numFmtId="0" fontId="10" fillId="7" borderId="29" xfId="0" applyFont="1" applyFill="1" applyBorder="1" applyAlignment="1" applyProtection="1">
      <alignment horizontal="left" vertical="center" wrapText="1"/>
      <protection locked="0"/>
    </xf>
    <xf numFmtId="0" fontId="10" fillId="7" borderId="28" xfId="0" applyFont="1" applyFill="1" applyBorder="1" applyAlignment="1" applyProtection="1">
      <alignment horizontal="center" vertical="center" wrapText="1"/>
      <protection locked="0"/>
    </xf>
    <xf numFmtId="0" fontId="10" fillId="7" borderId="31" xfId="0" applyFont="1" applyFill="1" applyBorder="1" applyAlignment="1" applyProtection="1">
      <alignment horizontal="center" vertical="center" wrapText="1"/>
      <protection locked="0"/>
    </xf>
    <xf numFmtId="0" fontId="10" fillId="7" borderId="29" xfId="0" applyFont="1" applyFill="1" applyBorder="1" applyAlignment="1" applyProtection="1">
      <alignment horizontal="center" vertical="center" wrapText="1"/>
      <protection locked="0"/>
    </xf>
    <xf numFmtId="0" fontId="10" fillId="7" borderId="30" xfId="0" applyFont="1" applyFill="1" applyBorder="1" applyAlignment="1" applyProtection="1">
      <alignment horizontal="center" vertical="center" wrapText="1"/>
      <protection locked="0"/>
    </xf>
    <xf numFmtId="0" fontId="10" fillId="7" borderId="0" xfId="0" applyFont="1" applyFill="1" applyBorder="1" applyAlignment="1" applyProtection="1">
      <alignment horizontal="center" vertical="center" wrapText="1"/>
      <protection locked="0"/>
    </xf>
    <xf numFmtId="0" fontId="10" fillId="7" borderId="33" xfId="0" applyFont="1" applyFill="1" applyBorder="1" applyAlignment="1" applyProtection="1">
      <alignment horizontal="center" vertical="center" wrapText="1"/>
      <protection locked="0"/>
    </xf>
    <xf numFmtId="0" fontId="10" fillId="7" borderId="26" xfId="0" applyFont="1" applyFill="1" applyBorder="1" applyAlignment="1" applyProtection="1">
      <alignment horizontal="center" vertical="center" wrapText="1"/>
      <protection locked="0"/>
    </xf>
    <xf numFmtId="0" fontId="10" fillId="7" borderId="7" xfId="0" applyFont="1" applyFill="1" applyBorder="1" applyAlignment="1" applyProtection="1">
      <alignment horizontal="center" vertical="center" wrapText="1"/>
      <protection locked="0"/>
    </xf>
    <xf numFmtId="0" fontId="10" fillId="7" borderId="27" xfId="0" applyFont="1" applyFill="1" applyBorder="1" applyAlignment="1" applyProtection="1">
      <alignment horizontal="center" vertical="center" wrapText="1"/>
      <protection locked="0"/>
    </xf>
    <xf numFmtId="0" fontId="1" fillId="7" borderId="3" xfId="0" applyFont="1" applyFill="1" applyBorder="1" applyAlignment="1" applyProtection="1">
      <alignment horizontal="center"/>
      <protection locked="0"/>
    </xf>
    <xf numFmtId="0" fontId="1" fillId="7" borderId="6" xfId="0" applyFont="1" applyFill="1" applyBorder="1" applyAlignment="1" applyProtection="1">
      <alignment horizontal="center"/>
      <protection locked="0"/>
    </xf>
    <xf numFmtId="0" fontId="1" fillId="7" borderId="4" xfId="0" applyFont="1" applyFill="1" applyBorder="1" applyAlignment="1" applyProtection="1">
      <alignment horizontal="center"/>
      <protection locked="0"/>
    </xf>
    <xf numFmtId="0" fontId="26" fillId="13" borderId="2" xfId="4" applyBorder="1" applyProtection="1">
      <protection locked="0"/>
    </xf>
    <xf numFmtId="0" fontId="0" fillId="0" borderId="32" xfId="0" applyBorder="1"/>
    <xf numFmtId="0" fontId="9" fillId="0" borderId="18" xfId="0" applyFont="1" applyBorder="1" applyAlignment="1" applyProtection="1">
      <alignment vertical="center"/>
      <protection locked="0"/>
    </xf>
    <xf numFmtId="0" fontId="9" fillId="0" borderId="32" xfId="0" applyFont="1" applyBorder="1" applyAlignment="1" applyProtection="1">
      <alignment vertical="center"/>
      <protection locked="0"/>
    </xf>
    <xf numFmtId="0" fontId="9" fillId="0" borderId="19" xfId="0" applyFont="1" applyBorder="1" applyAlignment="1" applyProtection="1">
      <alignment vertical="center"/>
      <protection locked="0"/>
    </xf>
    <xf numFmtId="0" fontId="6" fillId="2" borderId="52" xfId="0" applyFont="1" applyFill="1" applyBorder="1" applyAlignment="1" applyProtection="1">
      <alignment horizontal="center" vertical="center"/>
      <protection locked="0"/>
    </xf>
    <xf numFmtId="0" fontId="0" fillId="0" borderId="19" xfId="0" applyBorder="1"/>
    <xf numFmtId="0" fontId="0" fillId="0" borderId="9" xfId="0" applyBorder="1"/>
    <xf numFmtId="0" fontId="0" fillId="0" borderId="35" xfId="0" applyBorder="1"/>
    <xf numFmtId="0" fontId="0" fillId="0" borderId="11" xfId="0" applyBorder="1"/>
    <xf numFmtId="0" fontId="0" fillId="0" borderId="0" xfId="0" applyProtection="1">
      <protection locked="0"/>
    </xf>
    <xf numFmtId="0" fontId="0" fillId="0" borderId="33" xfId="0" applyBorder="1"/>
    <xf numFmtId="0" fontId="0" fillId="0" borderId="53" xfId="0" applyBorder="1"/>
    <xf numFmtId="0" fontId="0" fillId="0" borderId="7" xfId="0" applyBorder="1"/>
    <xf numFmtId="0" fontId="0" fillId="0" borderId="27" xfId="0" applyBorder="1"/>
    <xf numFmtId="0" fontId="0" fillId="0" borderId="0" xfId="0" applyAlignment="1" applyProtection="1">
      <alignment horizontal="left" vertical="top" wrapText="1"/>
      <protection locked="0"/>
    </xf>
    <xf numFmtId="0" fontId="0" fillId="0" borderId="6" xfId="0" applyBorder="1"/>
    <xf numFmtId="0" fontId="0" fillId="0" borderId="4" xfId="0" applyBorder="1"/>
    <xf numFmtId="0" fontId="1" fillId="0" borderId="0" xfId="0" applyFont="1" applyAlignment="1" applyProtection="1">
      <alignment vertical="center" wrapText="1"/>
      <protection locked="0"/>
    </xf>
    <xf numFmtId="9" fontId="1" fillId="0" borderId="2" xfId="0" applyNumberFormat="1" applyFont="1" applyBorder="1" applyAlignment="1">
      <alignment horizontal="center"/>
    </xf>
    <xf numFmtId="0" fontId="1" fillId="0" borderId="0" xfId="0" applyFont="1" applyAlignment="1" applyProtection="1">
      <alignment horizontal="center"/>
      <protection locked="0"/>
    </xf>
    <xf numFmtId="0" fontId="1" fillId="0" borderId="0" xfId="0" applyFont="1" applyAlignment="1" applyProtection="1">
      <alignment horizontal="right"/>
      <protection locked="0"/>
    </xf>
    <xf numFmtId="0" fontId="0" fillId="0" borderId="0" xfId="0" applyAlignment="1" applyProtection="1">
      <alignment horizontal="center"/>
      <protection locked="0"/>
    </xf>
    <xf numFmtId="0" fontId="11" fillId="0" borderId="0" xfId="0" applyFont="1" applyAlignment="1" applyProtection="1">
      <alignment horizontal="center" wrapText="1"/>
      <protection locked="0"/>
    </xf>
    <xf numFmtId="0" fontId="1" fillId="5" borderId="2" xfId="0" applyFont="1" applyFill="1" applyBorder="1" applyAlignment="1" applyProtection="1">
      <alignment horizontal="center" vertical="center"/>
      <protection locked="0"/>
    </xf>
    <xf numFmtId="0" fontId="0" fillId="10" borderId="2" xfId="0" applyFill="1" applyBorder="1" applyAlignment="1">
      <alignment wrapText="1"/>
    </xf>
    <xf numFmtId="0" fontId="0" fillId="0" borderId="0" xfId="0" applyAlignment="1" applyProtection="1">
      <alignment wrapText="1"/>
      <protection locked="0"/>
    </xf>
    <xf numFmtId="0" fontId="0" fillId="6" borderId="0" xfId="0" applyFill="1" applyAlignment="1" applyProtection="1">
      <alignment horizontal="center"/>
      <protection locked="0"/>
    </xf>
    <xf numFmtId="0" fontId="10" fillId="10" borderId="0" xfId="0" applyFont="1" applyFill="1" applyProtection="1">
      <protection locked="0"/>
    </xf>
    <xf numFmtId="0" fontId="10" fillId="10" borderId="0" xfId="0" applyFont="1" applyFill="1" applyAlignment="1" applyProtection="1">
      <alignment vertical="top" wrapText="1"/>
      <protection locked="0"/>
    </xf>
    <xf numFmtId="9" fontId="0" fillId="10" borderId="0" xfId="0" applyNumberFormat="1" applyFill="1" applyProtection="1">
      <protection locked="0"/>
    </xf>
    <xf numFmtId="0" fontId="10" fillId="10" borderId="30" xfId="0" applyFont="1" applyFill="1" applyBorder="1" applyProtection="1">
      <protection locked="0"/>
    </xf>
    <xf numFmtId="0" fontId="0" fillId="10" borderId="0" xfId="0" applyFill="1" applyAlignment="1" applyProtection="1">
      <alignment vertical="top" wrapText="1"/>
      <protection locked="0"/>
    </xf>
    <xf numFmtId="0" fontId="10" fillId="10" borderId="0" xfId="0" applyFont="1" applyFill="1" applyAlignment="1" applyProtection="1">
      <alignment horizontal="right"/>
      <protection locked="0"/>
    </xf>
    <xf numFmtId="0" fontId="26" fillId="13" borderId="0" xfId="4" applyProtection="1">
      <protection locked="0"/>
    </xf>
    <xf numFmtId="0" fontId="0" fillId="6" borderId="9" xfId="0" applyFill="1" applyBorder="1" applyAlignment="1" applyProtection="1">
      <alignment horizontal="center" vertical="top" wrapText="1"/>
      <protection locked="0"/>
    </xf>
    <xf numFmtId="0" fontId="0" fillId="10" borderId="0" xfId="0" applyFill="1" applyAlignment="1">
      <alignment horizontal="center"/>
    </xf>
    <xf numFmtId="0" fontId="0" fillId="10" borderId="5" xfId="0" applyFill="1" applyBorder="1" applyAlignment="1">
      <alignment horizontal="center"/>
    </xf>
    <xf numFmtId="0" fontId="7" fillId="10" borderId="5" xfId="0" applyFont="1" applyFill="1" applyBorder="1" applyProtection="1">
      <protection locked="0"/>
    </xf>
    <xf numFmtId="0" fontId="0" fillId="0" borderId="31" xfId="0" applyBorder="1" applyProtection="1">
      <protection locked="0"/>
    </xf>
    <xf numFmtId="0" fontId="1" fillId="5" borderId="1" xfId="0" applyFont="1" applyFill="1" applyBorder="1" applyAlignment="1" applyProtection="1">
      <alignment horizontal="center"/>
      <protection locked="0"/>
    </xf>
    <xf numFmtId="0" fontId="0" fillId="0" borderId="31" xfId="0" applyBorder="1"/>
    <xf numFmtId="0" fontId="0" fillId="0" borderId="29" xfId="0" applyBorder="1"/>
    <xf numFmtId="0" fontId="10" fillId="0" borderId="0" xfId="0" applyFont="1" applyAlignment="1" applyProtection="1">
      <alignment horizontal="left" vertical="center" wrapText="1"/>
      <protection locked="0"/>
    </xf>
    <xf numFmtId="0" fontId="10" fillId="7" borderId="0" xfId="0" applyFont="1" applyFill="1" applyAlignment="1" applyProtection="1">
      <alignment horizontal="left" vertical="center" wrapText="1"/>
      <protection locked="0"/>
    </xf>
    <xf numFmtId="0" fontId="1" fillId="0" borderId="0" xfId="0" applyFont="1" applyProtection="1">
      <protection locked="0"/>
    </xf>
    <xf numFmtId="0" fontId="13" fillId="12" borderId="0" xfId="3"/>
    <xf numFmtId="0" fontId="10" fillId="10" borderId="2" xfId="0" applyFont="1" applyFill="1" applyBorder="1" applyAlignment="1" applyProtection="1">
      <alignment horizontal="center" vertical="center" wrapText="1"/>
      <protection locked="0"/>
    </xf>
    <xf numFmtId="0" fontId="0" fillId="0" borderId="26" xfId="0" applyBorder="1"/>
    <xf numFmtId="0" fontId="1" fillId="10" borderId="4" xfId="0" applyFont="1" applyFill="1" applyBorder="1" applyProtection="1">
      <protection locked="0"/>
    </xf>
    <xf numFmtId="0" fontId="0" fillId="0" borderId="0" xfId="0" applyAlignment="1" applyProtection="1">
      <alignment horizontal="right"/>
      <protection locked="0"/>
    </xf>
    <xf numFmtId="0" fontId="13" fillId="11" borderId="0" xfId="2"/>
    <xf numFmtId="0" fontId="0" fillId="0" borderId="0" xfId="0" applyAlignment="1">
      <alignment horizontal="center" vertical="center" wrapText="1"/>
    </xf>
    <xf numFmtId="0" fontId="0" fillId="0" borderId="8" xfId="0" applyBorder="1" applyAlignment="1" applyProtection="1">
      <alignment horizontal="left" vertical="top" wrapText="1"/>
      <protection locked="0"/>
    </xf>
    <xf numFmtId="0" fontId="0" fillId="0" borderId="9" xfId="0" applyBorder="1" applyAlignment="1" applyProtection="1">
      <alignment horizontal="left" vertical="top" wrapText="1"/>
      <protection locked="0"/>
    </xf>
    <xf numFmtId="0" fontId="0" fillId="0" borderId="11"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9" fillId="4" borderId="19" xfId="0" applyFont="1" applyFill="1" applyBorder="1" applyAlignment="1" applyProtection="1">
      <alignment horizontal="center" vertical="center"/>
      <protection locked="0"/>
    </xf>
    <xf numFmtId="0" fontId="0" fillId="7" borderId="3" xfId="0" applyFill="1" applyBorder="1" applyAlignment="1" applyProtection="1">
      <alignment horizontal="center"/>
      <protection locked="0"/>
    </xf>
    <xf numFmtId="0" fontId="11" fillId="10" borderId="3" xfId="0" applyFont="1" applyFill="1" applyBorder="1" applyAlignment="1" applyProtection="1">
      <alignment horizontal="right"/>
      <protection locked="0"/>
    </xf>
    <xf numFmtId="0" fontId="11" fillId="10" borderId="6" xfId="0" applyFont="1" applyFill="1" applyBorder="1" applyAlignment="1" applyProtection="1">
      <alignment horizontal="right"/>
      <protection locked="0"/>
    </xf>
    <xf numFmtId="0" fontId="11" fillId="10" borderId="4" xfId="0" applyFont="1" applyFill="1" applyBorder="1" applyAlignment="1" applyProtection="1">
      <alignment horizontal="right"/>
      <protection locked="0"/>
    </xf>
    <xf numFmtId="0" fontId="1" fillId="10" borderId="28" xfId="0" applyFont="1" applyFill="1" applyBorder="1" applyAlignment="1" applyProtection="1">
      <alignment horizontal="right"/>
      <protection locked="0"/>
    </xf>
    <xf numFmtId="0" fontId="1" fillId="10" borderId="31" xfId="0" applyFont="1" applyFill="1" applyBorder="1" applyAlignment="1" applyProtection="1">
      <alignment horizontal="right"/>
      <protection locked="0"/>
    </xf>
    <xf numFmtId="0" fontId="1" fillId="10" borderId="3" xfId="0" applyFont="1" applyFill="1" applyBorder="1" applyAlignment="1" applyProtection="1">
      <alignment horizontal="center" wrapText="1"/>
      <protection locked="0"/>
    </xf>
    <xf numFmtId="0" fontId="1" fillId="10" borderId="4" xfId="0" applyFont="1" applyFill="1" applyBorder="1" applyAlignment="1" applyProtection="1">
      <alignment horizontal="center" wrapText="1"/>
      <protection locked="0"/>
    </xf>
    <xf numFmtId="0" fontId="0" fillId="0" borderId="35" xfId="0" applyBorder="1" applyAlignment="1" applyProtection="1">
      <alignment horizontal="left" vertical="top" wrapText="1"/>
      <protection locked="0"/>
    </xf>
    <xf numFmtId="0" fontId="0" fillId="0" borderId="33" xfId="0" applyBorder="1" applyAlignment="1" applyProtection="1">
      <alignment horizontal="left" vertical="top" wrapText="1"/>
      <protection locked="0"/>
    </xf>
    <xf numFmtId="0" fontId="0" fillId="0" borderId="53" xfId="0" applyBorder="1" applyAlignment="1" applyProtection="1">
      <alignment horizontal="left" vertical="top" wrapText="1"/>
      <protection locked="0"/>
    </xf>
    <xf numFmtId="0" fontId="0" fillId="0" borderId="7"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0" fillId="10" borderId="3" xfId="0" applyFill="1" applyBorder="1" applyAlignment="1" applyProtection="1">
      <alignment horizontal="center"/>
      <protection locked="0"/>
    </xf>
    <xf numFmtId="0" fontId="0" fillId="10" borderId="4" xfId="0" applyFill="1" applyBorder="1" applyAlignment="1" applyProtection="1">
      <alignment horizontal="center"/>
      <protection locked="0"/>
    </xf>
    <xf numFmtId="0" fontId="9" fillId="8" borderId="0" xfId="0" applyFont="1" applyFill="1" applyAlignment="1" applyProtection="1">
      <alignment vertical="center"/>
      <protection locked="0"/>
    </xf>
    <xf numFmtId="0" fontId="6" fillId="8" borderId="0" xfId="0" applyFont="1" applyFill="1" applyAlignment="1" applyProtection="1">
      <alignment vertical="center"/>
      <protection locked="0"/>
    </xf>
    <xf numFmtId="0" fontId="0" fillId="8" borderId="0" xfId="0" applyFill="1" applyAlignment="1" applyProtection="1">
      <alignment vertical="center" wrapText="1"/>
      <protection locked="0"/>
    </xf>
    <xf numFmtId="0" fontId="0" fillId="8" borderId="0" xfId="0" applyFill="1" applyProtection="1">
      <protection locked="0"/>
    </xf>
    <xf numFmtId="0" fontId="0" fillId="8" borderId="0" xfId="0" applyFill="1" applyAlignment="1" applyProtection="1">
      <alignment horizontal="left" vertical="top" wrapText="1"/>
      <protection locked="0"/>
    </xf>
    <xf numFmtId="0" fontId="1" fillId="8" borderId="0" xfId="0" applyFont="1" applyFill="1" applyProtection="1">
      <protection locked="0"/>
    </xf>
    <xf numFmtId="9" fontId="5" fillId="8" borderId="0" xfId="0" applyNumberFormat="1" applyFont="1" applyFill="1" applyAlignment="1" applyProtection="1">
      <alignment horizontal="center"/>
      <protection locked="0"/>
    </xf>
    <xf numFmtId="0" fontId="5" fillId="8" borderId="0" xfId="0" applyFont="1" applyFill="1" applyAlignment="1" applyProtection="1">
      <alignment horizontal="center"/>
      <protection locked="0"/>
    </xf>
    <xf numFmtId="0" fontId="1" fillId="8" borderId="0" xfId="0" applyFont="1" applyFill="1" applyAlignment="1" applyProtection="1">
      <alignment vertical="center" wrapText="1"/>
      <protection locked="0"/>
    </xf>
    <xf numFmtId="0" fontId="11" fillId="0" borderId="0" xfId="0" applyFont="1" applyAlignment="1" applyProtection="1">
      <alignment horizontal="right"/>
      <protection locked="0"/>
    </xf>
    <xf numFmtId="0" fontId="1" fillId="8" borderId="0" xfId="0" applyFont="1" applyFill="1" applyAlignment="1" applyProtection="1">
      <alignment horizontal="center"/>
      <protection locked="0"/>
    </xf>
    <xf numFmtId="0" fontId="1" fillId="8" borderId="0" xfId="0" applyFont="1" applyFill="1" applyAlignment="1" applyProtection="1">
      <alignment horizontal="right"/>
      <protection locked="0"/>
    </xf>
    <xf numFmtId="0" fontId="0" fillId="8" borderId="0" xfId="0" applyFill="1" applyAlignment="1" applyProtection="1">
      <alignment horizontal="center"/>
      <protection locked="0"/>
    </xf>
    <xf numFmtId="0" fontId="11" fillId="8" borderId="0" xfId="0" applyFont="1" applyFill="1" applyAlignment="1" applyProtection="1">
      <alignment horizontal="center" wrapText="1"/>
      <protection locked="0"/>
    </xf>
    <xf numFmtId="0" fontId="0" fillId="8" borderId="0" xfId="0" applyFill="1" applyAlignment="1" applyProtection="1">
      <alignment wrapText="1"/>
      <protection locked="0"/>
    </xf>
    <xf numFmtId="0" fontId="1" fillId="7" borderId="2" xfId="0" applyFont="1" applyFill="1" applyBorder="1" applyAlignment="1" applyProtection="1">
      <alignment horizontal="center"/>
      <protection locked="0"/>
    </xf>
    <xf numFmtId="0" fontId="0" fillId="7" borderId="3" xfId="0" applyFill="1" applyBorder="1" applyProtection="1">
      <protection locked="0"/>
    </xf>
    <xf numFmtId="0" fontId="0" fillId="7" borderId="4" xfId="0" applyFill="1" applyBorder="1" applyProtection="1">
      <protection locked="0"/>
    </xf>
    <xf numFmtId="0" fontId="0" fillId="10" borderId="9" xfId="0" applyFill="1" applyBorder="1" applyProtection="1">
      <protection locked="0"/>
    </xf>
    <xf numFmtId="0" fontId="26" fillId="13" borderId="2" xfId="4" applyBorder="1" applyAlignment="1" applyProtection="1">
      <alignment horizontal="center"/>
      <protection locked="0"/>
    </xf>
    <xf numFmtId="0" fontId="26" fillId="13" borderId="0" xfId="4"/>
    <xf numFmtId="0" fontId="10" fillId="8" borderId="0" xfId="0" applyFont="1" applyFill="1" applyAlignment="1" applyProtection="1">
      <alignment horizontal="left" vertical="center" wrapText="1"/>
      <protection locked="0"/>
    </xf>
    <xf numFmtId="0" fontId="10" fillId="10" borderId="1" xfId="0" applyFont="1" applyFill="1" applyBorder="1" applyAlignment="1" applyProtection="1">
      <alignment horizontal="left" vertical="center" wrapText="1"/>
      <protection locked="0"/>
    </xf>
    <xf numFmtId="0" fontId="10" fillId="10" borderId="36" xfId="0" applyFont="1" applyFill="1" applyBorder="1" applyAlignment="1" applyProtection="1">
      <alignment horizontal="left" vertical="center" wrapText="1"/>
      <protection locked="0"/>
    </xf>
    <xf numFmtId="0" fontId="4" fillId="8" borderId="0" xfId="0" applyFont="1" applyFill="1" applyProtection="1">
      <protection locked="0"/>
    </xf>
    <xf numFmtId="0" fontId="3" fillId="8" borderId="0" xfId="0" applyFont="1" applyFill="1" applyAlignment="1" applyProtection="1">
      <alignment horizontal="center"/>
      <protection locked="0"/>
    </xf>
    <xf numFmtId="0" fontId="3" fillId="8" borderId="0" xfId="0" applyFont="1" applyFill="1" applyAlignment="1" applyProtection="1">
      <alignment horizontal="center" wrapText="1"/>
      <protection locked="0"/>
    </xf>
    <xf numFmtId="16" fontId="0" fillId="8" borderId="0" xfId="0" applyNumberFormat="1" applyFill="1" applyProtection="1">
      <protection locked="0"/>
    </xf>
    <xf numFmtId="0" fontId="0" fillId="8" borderId="0" xfId="0" applyFill="1" applyAlignment="1" applyProtection="1">
      <alignment horizontal="left"/>
      <protection locked="0"/>
    </xf>
    <xf numFmtId="0" fontId="10" fillId="8" borderId="0" xfId="0" applyFont="1" applyFill="1" applyAlignment="1" applyProtection="1">
      <alignment vertical="center" wrapText="1"/>
      <protection locked="0"/>
    </xf>
    <xf numFmtId="0" fontId="8" fillId="8" borderId="0" xfId="0" applyFont="1" applyFill="1" applyAlignment="1" applyProtection="1">
      <alignment horizontal="left"/>
      <protection locked="0"/>
    </xf>
    <xf numFmtId="9" fontId="0" fillId="8" borderId="0" xfId="0" applyNumberFormat="1" applyFill="1" applyAlignment="1" applyProtection="1">
      <alignment horizontal="center"/>
      <protection locked="0"/>
    </xf>
    <xf numFmtId="0" fontId="0" fillId="8" borderId="0" xfId="0" applyFill="1" applyAlignment="1">
      <alignment horizontal="center" vertical="center" wrapText="1"/>
    </xf>
    <xf numFmtId="0" fontId="0" fillId="8" borderId="0" xfId="0" applyFill="1" applyAlignment="1" applyProtection="1">
      <alignment horizontal="left"/>
      <protection locked="0"/>
    </xf>
    <xf numFmtId="0" fontId="10" fillId="8" borderId="0" xfId="0" applyFont="1" applyFill="1" applyAlignment="1" applyProtection="1">
      <alignment horizontal="center" vertical="center" wrapText="1"/>
      <protection locked="0"/>
    </xf>
    <xf numFmtId="9" fontId="0" fillId="0" borderId="2" xfId="1" applyFont="1" applyBorder="1" applyAlignment="1">
      <alignment horizontal="center" vertical="center"/>
    </xf>
  </cellXfs>
  <cellStyles count="5">
    <cellStyle name="20% - Accent2" xfId="4" builtinId="34"/>
    <cellStyle name="Accent1" xfId="2" builtinId="29"/>
    <cellStyle name="Accent6" xfId="3" builtinId="49"/>
    <cellStyle name="Normal" xfId="0" builtinId="0"/>
    <cellStyle name="Percent" xfId="1" builtinId="5"/>
  </cellStyles>
  <dxfs count="71">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i/>
        <color theme="6" tint="-0.24994659260841701"/>
      </font>
    </dxf>
    <dxf>
      <font>
        <i/>
        <color theme="6" tint="-0.24994659260841701"/>
      </font>
    </dxf>
    <dxf>
      <font>
        <i/>
        <color theme="6" tint="-0.24994659260841701"/>
      </font>
    </dxf>
    <dxf>
      <font>
        <i/>
        <color theme="6" tint="-0.24994659260841701"/>
      </font>
    </dxf>
    <dxf>
      <font>
        <i/>
        <color theme="6" tint="-0.24994659260841701"/>
      </font>
    </dxf>
    <dxf>
      <font>
        <i/>
        <color theme="6" tint="-0.24994659260841701"/>
      </font>
    </dxf>
    <dxf>
      <font>
        <i/>
        <color theme="6" tint="-0.24994659260841701"/>
      </font>
    </dxf>
    <dxf>
      <font>
        <i/>
        <color theme="6" tint="-0.24994659260841701"/>
      </font>
    </dxf>
    <dxf>
      <font>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ill>
        <patternFill>
          <bgColor rgb="FF00B050"/>
        </patternFill>
      </fill>
    </dxf>
    <dxf>
      <fill>
        <patternFill>
          <bgColor rgb="FFFFFF00"/>
        </patternFill>
      </fill>
    </dxf>
    <dxf>
      <fill>
        <patternFill>
          <bgColor rgb="FFFF0000"/>
        </patternFill>
      </fill>
    </dxf>
    <dxf>
      <font>
        <i/>
        <color theme="6" tint="-0.24994659260841701"/>
      </font>
    </dxf>
    <dxf>
      <font>
        <i/>
        <color theme="6" tint="-0.24994659260841701"/>
      </font>
    </dxf>
    <dxf>
      <font>
        <i/>
        <color theme="6" tint="-0.24994659260841701"/>
      </font>
    </dxf>
    <dxf>
      <font>
        <i/>
        <color theme="6" tint="-0.24994659260841701"/>
      </font>
    </dxf>
    <dxf>
      <font>
        <i/>
        <color theme="6" tint="-0.24994659260841701"/>
      </font>
    </dxf>
    <dxf>
      <fill>
        <patternFill>
          <bgColor rgb="FF00B050"/>
        </patternFill>
      </fill>
    </dxf>
    <dxf>
      <fill>
        <patternFill>
          <bgColor rgb="FFFFFF00"/>
        </patternFill>
      </fill>
    </dxf>
    <dxf>
      <fill>
        <patternFill>
          <bgColor rgb="FFFF0000"/>
        </patternFill>
      </fill>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ill>
        <patternFill>
          <bgColor rgb="FF00B050"/>
        </patternFill>
      </fill>
    </dxf>
    <dxf>
      <fill>
        <patternFill>
          <bgColor rgb="FFFFFF00"/>
        </patternFill>
      </fill>
    </dxf>
    <dxf>
      <fill>
        <patternFill>
          <bgColor rgb="FFFF0000"/>
        </patternFill>
      </fill>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ill>
        <patternFill>
          <bgColor rgb="FF00B050"/>
        </patternFill>
      </fill>
    </dxf>
    <dxf>
      <fill>
        <patternFill>
          <bgColor rgb="FFFFFF00"/>
        </patternFill>
      </fill>
    </dxf>
    <dxf>
      <fill>
        <patternFill>
          <bgColor rgb="FFFF0000"/>
        </patternFill>
      </fill>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
      <font>
        <b val="0"/>
        <i/>
        <color theme="6" tint="-0.24994659260841701"/>
      </font>
    </dxf>
  </dxfs>
  <tableStyles count="0" defaultTableStyle="TableStyleMedium2" defaultPivotStyle="PivotStyleLight16"/>
  <colors>
    <mruColors>
      <color rgb="FF800000"/>
      <color rgb="FF5DD5FF"/>
      <color rgb="FFAF4C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9</xdr:col>
      <xdr:colOff>304800</xdr:colOff>
      <xdr:row>0</xdr:row>
      <xdr:rowOff>95250</xdr:rowOff>
    </xdr:from>
    <xdr:to>
      <xdr:col>10</xdr:col>
      <xdr:colOff>295275</xdr:colOff>
      <xdr:row>0</xdr:row>
      <xdr:rowOff>695325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19875" y="95250"/>
          <a:ext cx="600075" cy="600075"/>
        </a:xfrm>
        <a:prstGeom prst="rect">
          <a:avLst/>
        </a:prstGeom>
      </xdr:spPr>
    </xdr:pic>
    <xdr:clientData/>
  </xdr:twoCellAnchor>
  <xdr:twoCellAnchor editAs="oneCell">
    <xdr:from>
      <xdr:col>0</xdr:col>
      <xdr:colOff>66675</xdr:colOff>
      <xdr:row>0</xdr:row>
      <xdr:rowOff>180976</xdr:rowOff>
    </xdr:from>
    <xdr:to>
      <xdr:col>1</xdr:col>
      <xdr:colOff>340542</xdr:colOff>
      <xdr:row>0</xdr:row>
      <xdr:rowOff>638176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180976"/>
          <a:ext cx="1416867"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590550</xdr:colOff>
      <xdr:row>0</xdr:row>
      <xdr:rowOff>0</xdr:rowOff>
    </xdr:from>
    <xdr:to>
      <xdr:col>2</xdr:col>
      <xdr:colOff>276225</xdr:colOff>
      <xdr:row>3</xdr:row>
      <xdr:rowOff>8856</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0550" y="0"/>
          <a:ext cx="2447925" cy="789906"/>
        </a:xfrm>
        <a:prstGeom prst="rect">
          <a:avLst/>
        </a:prstGeom>
      </xdr:spPr>
    </xdr:pic>
    <xdr:clientData/>
  </xdr:twoCellAnchor>
  <xdr:twoCellAnchor>
    <xdr:from>
      <xdr:col>5</xdr:col>
      <xdr:colOff>714375</xdr:colOff>
      <xdr:row>0</xdr:row>
      <xdr:rowOff>85725</xdr:rowOff>
    </xdr:from>
    <xdr:to>
      <xdr:col>6</xdr:col>
      <xdr:colOff>19383</xdr:colOff>
      <xdr:row>4</xdr:row>
      <xdr:rowOff>4026</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000" y="85725"/>
          <a:ext cx="686133" cy="8898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104441</xdr:colOff>
      <xdr:row>0</xdr:row>
      <xdr:rowOff>0</xdr:rowOff>
    </xdr:from>
    <xdr:to>
      <xdr:col>19</xdr:col>
      <xdr:colOff>552449</xdr:colOff>
      <xdr:row>1</xdr:row>
      <xdr:rowOff>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58166" y="0"/>
          <a:ext cx="448008" cy="581025"/>
        </a:xfrm>
        <a:prstGeom prst="rect">
          <a:avLst/>
        </a:prstGeom>
      </xdr:spPr>
    </xdr:pic>
    <xdr:clientData/>
  </xdr:twoCellAnchor>
  <xdr:twoCellAnchor editAs="oneCell">
    <xdr:from>
      <xdr:col>17</xdr:col>
      <xdr:colOff>57151</xdr:colOff>
      <xdr:row>0</xdr:row>
      <xdr:rowOff>190500</xdr:rowOff>
    </xdr:from>
    <xdr:to>
      <xdr:col>19</xdr:col>
      <xdr:colOff>64507</xdr:colOff>
      <xdr:row>0</xdr:row>
      <xdr:rowOff>457200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1726" y="190500"/>
          <a:ext cx="826506" cy="266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66675</xdr:colOff>
      <xdr:row>0</xdr:row>
      <xdr:rowOff>142875</xdr:rowOff>
    </xdr:from>
    <xdr:to>
      <xdr:col>16</xdr:col>
      <xdr:colOff>381000</xdr:colOff>
      <xdr:row>0</xdr:row>
      <xdr:rowOff>441011</xdr:rowOff>
    </xdr:to>
    <xdr:pic>
      <xdr:nvPicPr>
        <xdr:cNvPr id="2" name="Picture 1">
          <a:extLst>
            <a:ext uri="{FF2B5EF4-FFF2-40B4-BE49-F238E27FC236}">
              <a16:creationId xmlns:a16="http://schemas.microsoft.com/office/drawing/2014/main" id="{A63CCAD8-E511-40CD-8C29-A54ADBD36C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86950" y="142875"/>
          <a:ext cx="923925" cy="298136"/>
        </a:xfrm>
        <a:prstGeom prst="rect">
          <a:avLst/>
        </a:prstGeom>
      </xdr:spPr>
    </xdr:pic>
    <xdr:clientData/>
  </xdr:twoCellAnchor>
  <xdr:twoCellAnchor>
    <xdr:from>
      <xdr:col>17</xdr:col>
      <xdr:colOff>0</xdr:colOff>
      <xdr:row>0</xdr:row>
      <xdr:rowOff>0</xdr:rowOff>
    </xdr:from>
    <xdr:to>
      <xdr:col>17</xdr:col>
      <xdr:colOff>448008</xdr:colOff>
      <xdr:row>1</xdr:row>
      <xdr:rowOff>0</xdr:rowOff>
    </xdr:to>
    <xdr:pic>
      <xdr:nvPicPr>
        <xdr:cNvPr id="3" name="Picture 2">
          <a:extLst>
            <a:ext uri="{FF2B5EF4-FFF2-40B4-BE49-F238E27FC236}">
              <a16:creationId xmlns:a16="http://schemas.microsoft.com/office/drawing/2014/main" id="{D651E6B8-8695-4E19-8743-73CC21C4657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72800" y="0"/>
          <a:ext cx="448008" cy="5810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66675</xdr:colOff>
      <xdr:row>0</xdr:row>
      <xdr:rowOff>142875</xdr:rowOff>
    </xdr:from>
    <xdr:to>
      <xdr:col>16</xdr:col>
      <xdr:colOff>381000</xdr:colOff>
      <xdr:row>0</xdr:row>
      <xdr:rowOff>445773</xdr:rowOff>
    </xdr:to>
    <xdr:pic>
      <xdr:nvPicPr>
        <xdr:cNvPr id="2" name="Picture 1">
          <a:extLst>
            <a:ext uri="{FF2B5EF4-FFF2-40B4-BE49-F238E27FC236}">
              <a16:creationId xmlns:a16="http://schemas.microsoft.com/office/drawing/2014/main" id="{050A7101-05A9-45BF-8597-091E2B3A3F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86950" y="142875"/>
          <a:ext cx="923925" cy="298136"/>
        </a:xfrm>
        <a:prstGeom prst="rect">
          <a:avLst/>
        </a:prstGeom>
      </xdr:spPr>
    </xdr:pic>
    <xdr:clientData/>
  </xdr:twoCellAnchor>
  <xdr:twoCellAnchor>
    <xdr:from>
      <xdr:col>17</xdr:col>
      <xdr:colOff>0</xdr:colOff>
      <xdr:row>0</xdr:row>
      <xdr:rowOff>0</xdr:rowOff>
    </xdr:from>
    <xdr:to>
      <xdr:col>17</xdr:col>
      <xdr:colOff>448008</xdr:colOff>
      <xdr:row>1</xdr:row>
      <xdr:rowOff>0</xdr:rowOff>
    </xdr:to>
    <xdr:pic>
      <xdr:nvPicPr>
        <xdr:cNvPr id="3" name="Picture 2">
          <a:extLst>
            <a:ext uri="{FF2B5EF4-FFF2-40B4-BE49-F238E27FC236}">
              <a16:creationId xmlns:a16="http://schemas.microsoft.com/office/drawing/2014/main" id="{0C1ABE43-34A3-44E0-B927-E37F7F716F8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72800" y="0"/>
          <a:ext cx="448008" cy="581025"/>
        </a:xfrm>
        <a:prstGeom prst="rect">
          <a:avLst/>
        </a:prstGeom>
      </xdr:spPr>
    </xdr:pic>
    <xdr:clientData/>
  </xdr:twoCellAnchor>
  <xdr:oneCellAnchor>
    <xdr:from>
      <xdr:col>15</xdr:col>
      <xdr:colOff>66675</xdr:colOff>
      <xdr:row>0</xdr:row>
      <xdr:rowOff>142875</xdr:rowOff>
    </xdr:from>
    <xdr:ext cx="966788" cy="302898"/>
    <xdr:pic>
      <xdr:nvPicPr>
        <xdr:cNvPr id="4" name="Picture 3">
          <a:extLst>
            <a:ext uri="{FF2B5EF4-FFF2-40B4-BE49-F238E27FC236}">
              <a16:creationId xmlns:a16="http://schemas.microsoft.com/office/drawing/2014/main" id="{FACC9CA6-9505-4790-B382-299A60CF8443}"/>
            </a:ext>
          </a:extLst>
        </xdr:cNvPr>
        <xdr:cNvPicPr>
          <a:picLocks noChangeAspect="1"/>
        </xdr:cNvPicPr>
      </xdr:nvPicPr>
      <xdr:blipFill>
        <a:blip xmlns:r="http://schemas.openxmlformats.org/officeDocument/2006/relationships" r:embed="rId1" cstate="print"/>
        <a:stretch>
          <a:fillRect/>
        </a:stretch>
      </xdr:blipFill>
      <xdr:spPr>
        <a:xfrm>
          <a:off x="10591800" y="142875"/>
          <a:ext cx="966788" cy="302898"/>
        </a:xfrm>
        <a:prstGeom prst="rect">
          <a:avLst/>
        </a:prstGeom>
        <a:ln>
          <a:prstDash val="solid"/>
        </a:ln>
      </xdr:spPr>
    </xdr:pic>
    <xdr:clientData/>
  </xdr:oneCellAnchor>
  <xdr:twoCellAnchor>
    <xdr:from>
      <xdr:col>17</xdr:col>
      <xdr:colOff>0</xdr:colOff>
      <xdr:row>0</xdr:row>
      <xdr:rowOff>0</xdr:rowOff>
    </xdr:from>
    <xdr:to>
      <xdr:col>17</xdr:col>
      <xdr:colOff>448008</xdr:colOff>
      <xdr:row>1</xdr:row>
      <xdr:rowOff>0</xdr:rowOff>
    </xdr:to>
    <xdr:pic>
      <xdr:nvPicPr>
        <xdr:cNvPr id="5" name="Picture 4">
          <a:extLst>
            <a:ext uri="{FF2B5EF4-FFF2-40B4-BE49-F238E27FC236}">
              <a16:creationId xmlns:a16="http://schemas.microsoft.com/office/drawing/2014/main" id="{C0D59D98-35B5-4311-9A1E-4E08E2C24B08}"/>
            </a:ext>
          </a:extLst>
        </xdr:cNvPr>
        <xdr:cNvPicPr>
          <a:picLocks noChangeAspect="1"/>
        </xdr:cNvPicPr>
      </xdr:nvPicPr>
      <xdr:blipFill>
        <a:blip xmlns:r="http://schemas.openxmlformats.org/officeDocument/2006/relationships" r:embed="rId2" cstate="print"/>
        <a:stretch>
          <a:fillRect/>
        </a:stretch>
      </xdr:blipFill>
      <xdr:spPr>
        <a:xfrm>
          <a:off x="11758613" y="0"/>
          <a:ext cx="448008" cy="581025"/>
        </a:xfrm>
        <a:prstGeom prst="rect">
          <a:avLst/>
        </a:prstGeom>
        <a:ln>
          <a:prstDash val="soli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66675</xdr:colOff>
      <xdr:row>0</xdr:row>
      <xdr:rowOff>142875</xdr:rowOff>
    </xdr:from>
    <xdr:to>
      <xdr:col>16</xdr:col>
      <xdr:colOff>381000</xdr:colOff>
      <xdr:row>0</xdr:row>
      <xdr:rowOff>445773</xdr:rowOff>
    </xdr:to>
    <xdr:pic>
      <xdr:nvPicPr>
        <xdr:cNvPr id="2" name="Picture 1">
          <a:extLst>
            <a:ext uri="{FF2B5EF4-FFF2-40B4-BE49-F238E27FC236}">
              <a16:creationId xmlns:a16="http://schemas.microsoft.com/office/drawing/2014/main" id="{34BB8901-27B4-43FB-84DF-52B8EAFA0AA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86950" y="142875"/>
          <a:ext cx="923925" cy="298136"/>
        </a:xfrm>
        <a:prstGeom prst="rect">
          <a:avLst/>
        </a:prstGeom>
      </xdr:spPr>
    </xdr:pic>
    <xdr:clientData/>
  </xdr:twoCellAnchor>
  <xdr:twoCellAnchor>
    <xdr:from>
      <xdr:col>17</xdr:col>
      <xdr:colOff>0</xdr:colOff>
      <xdr:row>0</xdr:row>
      <xdr:rowOff>0</xdr:rowOff>
    </xdr:from>
    <xdr:to>
      <xdr:col>17</xdr:col>
      <xdr:colOff>448008</xdr:colOff>
      <xdr:row>1</xdr:row>
      <xdr:rowOff>0</xdr:rowOff>
    </xdr:to>
    <xdr:pic>
      <xdr:nvPicPr>
        <xdr:cNvPr id="3" name="Picture 2">
          <a:extLst>
            <a:ext uri="{FF2B5EF4-FFF2-40B4-BE49-F238E27FC236}">
              <a16:creationId xmlns:a16="http://schemas.microsoft.com/office/drawing/2014/main" id="{7E946ED3-AC30-41CE-855A-0085A4CA377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72800" y="0"/>
          <a:ext cx="448008" cy="5810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19</xdr:col>
      <xdr:colOff>104441</xdr:colOff>
      <xdr:row>0</xdr:row>
      <xdr:rowOff>0</xdr:rowOff>
    </xdr:from>
    <xdr:to>
      <xdr:col>19</xdr:col>
      <xdr:colOff>552449</xdr:colOff>
      <xdr:row>1</xdr:row>
      <xdr:rowOff>0</xdr:rowOff>
    </xdr:to>
    <xdr:pic>
      <xdr:nvPicPr>
        <xdr:cNvPr id="2" name="Picture 1">
          <a:extLst>
            <a:ext uri="{FF2B5EF4-FFF2-40B4-BE49-F238E27FC236}">
              <a16:creationId xmlns:a16="http://schemas.microsoft.com/office/drawing/2014/main" id="{E4C22196-9770-4934-9878-1676F78439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05841" y="0"/>
          <a:ext cx="448008" cy="581025"/>
        </a:xfrm>
        <a:prstGeom prst="rect">
          <a:avLst/>
        </a:prstGeom>
      </xdr:spPr>
    </xdr:pic>
    <xdr:clientData/>
  </xdr:twoCellAnchor>
  <xdr:twoCellAnchor editAs="oneCell">
    <xdr:from>
      <xdr:col>17</xdr:col>
      <xdr:colOff>57151</xdr:colOff>
      <xdr:row>0</xdr:row>
      <xdr:rowOff>190500</xdr:rowOff>
    </xdr:from>
    <xdr:to>
      <xdr:col>19</xdr:col>
      <xdr:colOff>64507</xdr:colOff>
      <xdr:row>0</xdr:row>
      <xdr:rowOff>457200</xdr:rowOff>
    </xdr:to>
    <xdr:pic>
      <xdr:nvPicPr>
        <xdr:cNvPr id="3" name="Picture 2">
          <a:extLst>
            <a:ext uri="{FF2B5EF4-FFF2-40B4-BE49-F238E27FC236}">
              <a16:creationId xmlns:a16="http://schemas.microsoft.com/office/drawing/2014/main" id="{2A3B9166-1B32-48B7-85C6-2BB43423A41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439401" y="190500"/>
          <a:ext cx="826506" cy="266700"/>
        </a:xfrm>
        <a:prstGeom prst="rect">
          <a:avLst/>
        </a:prstGeom>
      </xdr:spPr>
    </xdr:pic>
    <xdr:clientData/>
  </xdr:twoCellAnchor>
  <xdr:twoCellAnchor>
    <xdr:from>
      <xdr:col>19</xdr:col>
      <xdr:colOff>104441</xdr:colOff>
      <xdr:row>0</xdr:row>
      <xdr:rowOff>0</xdr:rowOff>
    </xdr:from>
    <xdr:to>
      <xdr:col>19</xdr:col>
      <xdr:colOff>552449</xdr:colOff>
      <xdr:row>1</xdr:row>
      <xdr:rowOff>0</xdr:rowOff>
    </xdr:to>
    <xdr:pic>
      <xdr:nvPicPr>
        <xdr:cNvPr id="4" name="Picture 3">
          <a:extLst>
            <a:ext uri="{FF2B5EF4-FFF2-40B4-BE49-F238E27FC236}">
              <a16:creationId xmlns:a16="http://schemas.microsoft.com/office/drawing/2014/main" id="{F8BF45FD-3B10-4A0C-A33A-48AE093751F5}"/>
            </a:ext>
          </a:extLst>
        </xdr:cNvPr>
        <xdr:cNvPicPr>
          <a:picLocks noChangeAspect="1"/>
        </xdr:cNvPicPr>
      </xdr:nvPicPr>
      <xdr:blipFill>
        <a:blip xmlns:r="http://schemas.openxmlformats.org/officeDocument/2006/relationships" r:embed="rId1" cstate="print"/>
        <a:stretch>
          <a:fillRect/>
        </a:stretch>
      </xdr:blipFill>
      <xdr:spPr>
        <a:xfrm>
          <a:off x="13853779" y="0"/>
          <a:ext cx="448008" cy="581025"/>
        </a:xfrm>
        <a:prstGeom prst="rect">
          <a:avLst/>
        </a:prstGeom>
        <a:ln>
          <a:prstDash val="solid"/>
        </a:ln>
      </xdr:spPr>
    </xdr:pic>
    <xdr:clientData/>
  </xdr:twoCellAnchor>
  <xdr:twoCellAnchor editAs="oneCell">
    <xdr:from>
      <xdr:col>17</xdr:col>
      <xdr:colOff>57151</xdr:colOff>
      <xdr:row>0</xdr:row>
      <xdr:rowOff>190500</xdr:rowOff>
    </xdr:from>
    <xdr:to>
      <xdr:col>19</xdr:col>
      <xdr:colOff>64507</xdr:colOff>
      <xdr:row>0</xdr:row>
      <xdr:rowOff>457200</xdr:rowOff>
    </xdr:to>
    <xdr:pic>
      <xdr:nvPicPr>
        <xdr:cNvPr id="5" name="Picture 4">
          <a:extLst>
            <a:ext uri="{FF2B5EF4-FFF2-40B4-BE49-F238E27FC236}">
              <a16:creationId xmlns:a16="http://schemas.microsoft.com/office/drawing/2014/main" id="{35881B05-9836-4409-BDF7-D67ACCCE7BCF}"/>
            </a:ext>
          </a:extLst>
        </xdr:cNvPr>
        <xdr:cNvPicPr>
          <a:picLocks noChangeAspect="1"/>
        </xdr:cNvPicPr>
      </xdr:nvPicPr>
      <xdr:blipFill>
        <a:blip xmlns:r="http://schemas.openxmlformats.org/officeDocument/2006/relationships" r:embed="rId2" cstate="print"/>
        <a:stretch>
          <a:fillRect/>
        </a:stretch>
      </xdr:blipFill>
      <xdr:spPr>
        <a:xfrm>
          <a:off x="12930189" y="190500"/>
          <a:ext cx="883656" cy="266700"/>
        </a:xfrm>
        <a:prstGeom prst="rect">
          <a:avLst/>
        </a:prstGeom>
        <a:ln>
          <a:prstDash val="soli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19</xdr:col>
      <xdr:colOff>104441</xdr:colOff>
      <xdr:row>0</xdr:row>
      <xdr:rowOff>0</xdr:rowOff>
    </xdr:from>
    <xdr:to>
      <xdr:col>19</xdr:col>
      <xdr:colOff>552449</xdr:colOff>
      <xdr:row>1</xdr:row>
      <xdr:rowOff>0</xdr:rowOff>
    </xdr:to>
    <xdr:pic>
      <xdr:nvPicPr>
        <xdr:cNvPr id="2" name="Picture 1">
          <a:extLst>
            <a:ext uri="{FF2B5EF4-FFF2-40B4-BE49-F238E27FC236}">
              <a16:creationId xmlns:a16="http://schemas.microsoft.com/office/drawing/2014/main" id="{E172D31E-AC5E-42BF-A73D-0165748297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05841" y="0"/>
          <a:ext cx="448008" cy="581025"/>
        </a:xfrm>
        <a:prstGeom prst="rect">
          <a:avLst/>
        </a:prstGeom>
      </xdr:spPr>
    </xdr:pic>
    <xdr:clientData/>
  </xdr:twoCellAnchor>
  <xdr:twoCellAnchor editAs="oneCell">
    <xdr:from>
      <xdr:col>17</xdr:col>
      <xdr:colOff>57151</xdr:colOff>
      <xdr:row>0</xdr:row>
      <xdr:rowOff>190500</xdr:rowOff>
    </xdr:from>
    <xdr:to>
      <xdr:col>19</xdr:col>
      <xdr:colOff>64507</xdr:colOff>
      <xdr:row>0</xdr:row>
      <xdr:rowOff>457200</xdr:rowOff>
    </xdr:to>
    <xdr:pic>
      <xdr:nvPicPr>
        <xdr:cNvPr id="3" name="Picture 2">
          <a:extLst>
            <a:ext uri="{FF2B5EF4-FFF2-40B4-BE49-F238E27FC236}">
              <a16:creationId xmlns:a16="http://schemas.microsoft.com/office/drawing/2014/main" id="{1FA1A7E9-1CBE-49FF-AC33-885F60E48DF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439401" y="190500"/>
          <a:ext cx="826506" cy="266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0"/>
  <sheetViews>
    <sheetView showGridLines="0" zoomScaleNormal="100" workbookViewId="0">
      <selection activeCell="C24" sqref="C24"/>
    </sheetView>
  </sheetViews>
  <sheetFormatPr defaultRowHeight="14.25" x14ac:dyDescent="0.45"/>
  <cols>
    <col min="1" max="1" width="17.1328125" customWidth="1"/>
    <col min="2" max="2" width="10.265625" customWidth="1"/>
    <col min="3" max="3" width="10.73046875" customWidth="1"/>
    <col min="4" max="4" width="9.73046875" customWidth="1"/>
    <col min="5" max="5" width="9.1328125" customWidth="1"/>
    <col min="6" max="6" width="10.3984375" style="73" customWidth="1"/>
    <col min="8" max="8" width="7.1328125" customWidth="1"/>
    <col min="9" max="9" width="17.1328125" customWidth="1"/>
    <col min="12" max="12" width="10.59765625" customWidth="1"/>
    <col min="13" max="13" width="9.73046875" customWidth="1"/>
    <col min="14" max="14" width="11.1328125" customWidth="1"/>
    <col min="15" max="15" width="16.265625" customWidth="1"/>
  </cols>
  <sheetData>
    <row r="1" spans="1:15" ht="60.75" customHeight="1" x14ac:dyDescent="0.45">
      <c r="A1" s="229" t="s">
        <v>33</v>
      </c>
      <c r="B1" s="229"/>
      <c r="C1" s="229"/>
      <c r="D1" s="229"/>
      <c r="E1" s="229"/>
      <c r="F1" s="229"/>
      <c r="G1" s="229"/>
      <c r="H1" s="229"/>
      <c r="I1" s="229"/>
      <c r="J1" s="229"/>
      <c r="K1" s="229"/>
      <c r="L1" s="82"/>
      <c r="M1" s="82"/>
      <c r="N1" s="82"/>
      <c r="O1" s="78"/>
    </row>
    <row r="2" spans="1:15" s="89" customFormat="1" ht="11.25" customHeight="1" x14ac:dyDescent="0.45">
      <c r="A2" s="87"/>
      <c r="B2" s="87"/>
      <c r="C2" s="87"/>
      <c r="D2" s="87"/>
      <c r="E2" s="87"/>
      <c r="F2" s="87"/>
      <c r="G2" s="87"/>
      <c r="H2" s="87"/>
      <c r="I2" s="87"/>
      <c r="J2" s="87"/>
      <c r="K2" s="87"/>
      <c r="L2" s="88"/>
      <c r="M2" s="88"/>
      <c r="N2" s="88"/>
    </row>
    <row r="3" spans="1:15" s="73" customFormat="1" ht="14.25" customHeight="1" thickBot="1" x14ac:dyDescent="0.5">
      <c r="A3" s="83"/>
      <c r="B3" s="83"/>
      <c r="C3" s="83"/>
      <c r="D3" s="83"/>
      <c r="E3" s="83"/>
      <c r="F3" s="83"/>
      <c r="G3" s="83"/>
      <c r="H3" s="83"/>
      <c r="I3" s="83"/>
      <c r="J3" s="83"/>
      <c r="K3" s="83"/>
      <c r="L3" s="84"/>
      <c r="M3" s="230" t="s">
        <v>82</v>
      </c>
      <c r="N3" s="230"/>
      <c r="O3" s="230"/>
    </row>
    <row r="4" spans="1:15" ht="15" customHeight="1" x14ac:dyDescent="0.45">
      <c r="A4" s="232" t="s">
        <v>86</v>
      </c>
      <c r="B4" s="233"/>
      <c r="C4" s="233"/>
      <c r="D4" s="233"/>
      <c r="E4" s="233"/>
      <c r="F4" s="233"/>
      <c r="G4" s="233"/>
      <c r="H4" s="233"/>
      <c r="I4" s="233"/>
      <c r="J4" s="233"/>
      <c r="K4" s="234"/>
      <c r="M4" s="199" t="s">
        <v>13</v>
      </c>
      <c r="N4" s="199">
        <v>4</v>
      </c>
      <c r="O4" s="200"/>
    </row>
    <row r="5" spans="1:15" ht="15.75" x14ac:dyDescent="0.5">
      <c r="A5" s="235"/>
      <c r="B5" s="236"/>
      <c r="C5" s="236"/>
      <c r="D5" s="236"/>
      <c r="E5" s="236"/>
      <c r="F5" s="236"/>
      <c r="G5" s="236"/>
      <c r="H5" s="236"/>
      <c r="I5" s="236"/>
      <c r="J5" s="236"/>
      <c r="K5" s="237"/>
      <c r="L5" s="85"/>
      <c r="M5" s="199" t="s">
        <v>12</v>
      </c>
      <c r="N5" s="199">
        <v>4</v>
      </c>
      <c r="O5" s="201"/>
    </row>
    <row r="6" spans="1:15" x14ac:dyDescent="0.45">
      <c r="A6" s="235"/>
      <c r="B6" s="236"/>
      <c r="C6" s="236"/>
      <c r="D6" s="236"/>
      <c r="E6" s="236"/>
      <c r="F6" s="236"/>
      <c r="G6" s="236"/>
      <c r="H6" s="236"/>
      <c r="I6" s="236"/>
      <c r="J6" s="236"/>
      <c r="K6" s="237"/>
      <c r="L6" s="86"/>
      <c r="M6" s="199" t="s">
        <v>11</v>
      </c>
      <c r="N6" s="199">
        <v>3.7</v>
      </c>
      <c r="O6" s="201"/>
    </row>
    <row r="7" spans="1:15" ht="14.65" thickBot="1" x14ac:dyDescent="0.5">
      <c r="A7" s="238"/>
      <c r="B7" s="239"/>
      <c r="C7" s="239"/>
      <c r="D7" s="239"/>
      <c r="E7" s="239"/>
      <c r="F7" s="239"/>
      <c r="G7" s="239"/>
      <c r="H7" s="239"/>
      <c r="I7" s="239"/>
      <c r="J7" s="239"/>
      <c r="K7" s="240"/>
      <c r="L7" s="86"/>
      <c r="M7" s="198" t="s">
        <v>10</v>
      </c>
      <c r="N7" s="199">
        <v>3.3</v>
      </c>
      <c r="O7" s="201"/>
    </row>
    <row r="8" spans="1:15" x14ac:dyDescent="0.45">
      <c r="A8" s="1"/>
      <c r="B8" s="2"/>
      <c r="C8" s="2"/>
      <c r="D8" s="2"/>
      <c r="E8" s="2"/>
      <c r="F8" s="77"/>
      <c r="G8" s="2"/>
      <c r="H8" s="2"/>
      <c r="I8" s="2"/>
      <c r="J8" s="2"/>
      <c r="K8" s="2"/>
      <c r="L8" s="2"/>
      <c r="M8" s="199" t="s">
        <v>9</v>
      </c>
      <c r="N8" s="201">
        <v>3</v>
      </c>
      <c r="O8" s="201"/>
    </row>
    <row r="9" spans="1:15" ht="15" customHeight="1" x14ac:dyDescent="0.45">
      <c r="L9" s="81"/>
      <c r="M9" s="199" t="s">
        <v>8</v>
      </c>
      <c r="N9" s="199">
        <v>2.7</v>
      </c>
      <c r="O9" s="201"/>
    </row>
    <row r="10" spans="1:15" s="73" customFormat="1" ht="18" x14ac:dyDescent="0.55000000000000004">
      <c r="C10" s="241" t="s">
        <v>19</v>
      </c>
      <c r="D10" s="242"/>
      <c r="E10" s="242"/>
      <c r="F10" s="242"/>
      <c r="G10" s="91"/>
      <c r="L10" s="81"/>
      <c r="M10" s="199" t="s">
        <v>7</v>
      </c>
      <c r="N10" s="199">
        <v>2.2999999999999998</v>
      </c>
      <c r="O10" s="201"/>
    </row>
    <row r="11" spans="1:15" x14ac:dyDescent="0.45">
      <c r="C11" s="231" t="s">
        <v>20</v>
      </c>
      <c r="D11" s="231"/>
      <c r="E11" s="231"/>
      <c r="F11" s="198">
        <f>F35+N35+F50+N50+F65+N65+F80+N80+F95+N95+F110+N110</f>
        <v>14</v>
      </c>
      <c r="L11" s="81"/>
      <c r="M11" s="199" t="s">
        <v>6</v>
      </c>
      <c r="N11" s="199">
        <v>2</v>
      </c>
      <c r="O11" s="201"/>
    </row>
    <row r="12" spans="1:15" x14ac:dyDescent="0.45">
      <c r="A12" s="1"/>
      <c r="B12" s="2"/>
      <c r="C12" s="231" t="s">
        <v>21</v>
      </c>
      <c r="D12" s="231"/>
      <c r="E12" s="231"/>
      <c r="F12" s="198">
        <f>SUM(E24:E34)+SUM(M24:M34)+SUM(E39:E49)+SUM(M39:M49)+SUM(E54:E64)+SUM(M54:M64)+SUM(E69:E79)+SUM(M69:M79)+SUM(E84:E94)+SUM(M84:M94)+SUM(E99:E109)+SUM(M99:M109)</f>
        <v>0</v>
      </c>
      <c r="H12" s="2"/>
      <c r="I12" s="2"/>
      <c r="J12" s="2"/>
      <c r="K12" s="2"/>
      <c r="L12" s="2"/>
      <c r="M12" s="199" t="s">
        <v>5</v>
      </c>
      <c r="N12" s="199">
        <v>1.7</v>
      </c>
      <c r="O12" s="201"/>
    </row>
    <row r="13" spans="1:15" x14ac:dyDescent="0.45">
      <c r="C13" s="231" t="s">
        <v>22</v>
      </c>
      <c r="D13" s="231"/>
      <c r="E13" s="231"/>
      <c r="F13" s="198">
        <f>F12/F11</f>
        <v>0</v>
      </c>
      <c r="H13" s="80"/>
      <c r="I13" s="80"/>
      <c r="J13" s="80"/>
      <c r="K13" s="80"/>
      <c r="L13" s="80"/>
      <c r="M13" s="199" t="s">
        <v>4</v>
      </c>
      <c r="N13" s="199">
        <v>1.3</v>
      </c>
      <c r="O13" s="201"/>
    </row>
    <row r="14" spans="1:15" x14ac:dyDescent="0.45">
      <c r="C14" s="2"/>
      <c r="D14" s="80"/>
      <c r="E14" s="80"/>
      <c r="F14" s="80"/>
      <c r="G14" s="80"/>
      <c r="H14" s="80"/>
      <c r="I14" s="80"/>
      <c r="J14" s="80"/>
      <c r="K14" s="80"/>
      <c r="L14" s="80"/>
      <c r="M14" s="199" t="s">
        <v>3</v>
      </c>
      <c r="N14" s="199">
        <v>1</v>
      </c>
      <c r="O14" s="201"/>
    </row>
    <row r="15" spans="1:15" x14ac:dyDescent="0.45">
      <c r="C15" s="2"/>
      <c r="D15" s="80"/>
      <c r="E15" s="80"/>
      <c r="F15" s="80"/>
      <c r="G15" s="80"/>
      <c r="H15" s="80"/>
      <c r="I15" s="80"/>
      <c r="J15" s="80"/>
      <c r="K15" s="80"/>
      <c r="L15" s="80"/>
      <c r="M15" s="199" t="s">
        <v>2</v>
      </c>
      <c r="N15" s="199">
        <v>0.7</v>
      </c>
      <c r="O15" s="201"/>
    </row>
    <row r="16" spans="1:15" x14ac:dyDescent="0.45">
      <c r="C16" s="2"/>
      <c r="D16" s="80"/>
      <c r="E16" s="80"/>
      <c r="F16" s="80"/>
      <c r="G16" s="80"/>
      <c r="H16" s="80"/>
      <c r="I16" s="80"/>
      <c r="J16" s="80"/>
      <c r="K16" s="80"/>
      <c r="M16" s="199" t="s">
        <v>1</v>
      </c>
      <c r="N16" s="199">
        <v>0</v>
      </c>
      <c r="O16" s="202"/>
    </row>
    <row r="17" spans="1:15" x14ac:dyDescent="0.45">
      <c r="A17" s="1"/>
      <c r="B17" s="2"/>
      <c r="C17" s="2"/>
      <c r="D17" s="80"/>
      <c r="E17" s="80"/>
      <c r="F17" s="80"/>
      <c r="G17" s="80"/>
      <c r="H17" s="80"/>
      <c r="I17" s="80"/>
      <c r="J17" s="80"/>
      <c r="K17" s="80"/>
      <c r="L17" s="90" t="s">
        <v>83</v>
      </c>
      <c r="M17" s="199" t="s">
        <v>74</v>
      </c>
      <c r="N17" s="199" t="s">
        <v>81</v>
      </c>
      <c r="O17" s="199" t="s">
        <v>78</v>
      </c>
    </row>
    <row r="18" spans="1:15" x14ac:dyDescent="0.45">
      <c r="A18" s="76"/>
      <c r="B18" s="77"/>
      <c r="C18" s="77"/>
      <c r="D18" s="79"/>
      <c r="E18" s="79"/>
      <c r="F18" s="79"/>
      <c r="G18" s="79"/>
      <c r="H18" s="79"/>
      <c r="I18" s="79"/>
      <c r="J18" s="79"/>
      <c r="K18" s="79"/>
      <c r="L18" s="79"/>
      <c r="M18" s="199" t="s">
        <v>76</v>
      </c>
      <c r="N18" s="199" t="s">
        <v>81</v>
      </c>
      <c r="O18" s="199" t="s">
        <v>79</v>
      </c>
    </row>
    <row r="19" spans="1:15" s="73" customFormat="1" x14ac:dyDescent="0.45">
      <c r="A19" s="76"/>
      <c r="B19" s="77"/>
      <c r="C19" s="77"/>
      <c r="D19" s="79"/>
      <c r="E19" s="79"/>
      <c r="F19" s="79"/>
      <c r="G19" s="79"/>
      <c r="H19" s="79"/>
      <c r="I19" s="79"/>
      <c r="J19" s="79"/>
      <c r="K19" s="79"/>
      <c r="L19" s="79"/>
      <c r="M19" s="199" t="s">
        <v>75</v>
      </c>
      <c r="N19" s="199" t="s">
        <v>81</v>
      </c>
      <c r="O19" s="199" t="s">
        <v>80</v>
      </c>
    </row>
    <row r="20" spans="1:15" x14ac:dyDescent="0.45">
      <c r="A20" s="76"/>
      <c r="B20" s="77"/>
      <c r="C20" s="77"/>
      <c r="D20" s="79"/>
      <c r="E20" s="79"/>
      <c r="F20" s="79"/>
      <c r="G20" s="79"/>
      <c r="H20" s="79"/>
      <c r="I20" s="79"/>
      <c r="J20" s="79"/>
      <c r="K20" s="79"/>
      <c r="L20" s="79"/>
      <c r="M20" s="199" t="s">
        <v>77</v>
      </c>
      <c r="N20" s="199" t="s">
        <v>81</v>
      </c>
      <c r="O20" s="203" t="s">
        <v>88</v>
      </c>
    </row>
    <row r="22" spans="1:15" x14ac:dyDescent="0.45">
      <c r="A22" s="188" t="s">
        <v>16</v>
      </c>
      <c r="B22" s="245" t="s">
        <v>123</v>
      </c>
      <c r="C22" s="245"/>
      <c r="D22" s="245"/>
      <c r="E22" s="245"/>
      <c r="F22" s="246"/>
      <c r="I22" s="188" t="s">
        <v>16</v>
      </c>
      <c r="J22" s="245"/>
      <c r="K22" s="245"/>
      <c r="L22" s="245"/>
      <c r="M22" s="245"/>
      <c r="N22" s="246"/>
    </row>
    <row r="23" spans="1:15" ht="54.75" customHeight="1" x14ac:dyDescent="0.45">
      <c r="A23" s="189" t="s">
        <v>14</v>
      </c>
      <c r="B23" s="190" t="s">
        <v>84</v>
      </c>
      <c r="C23" s="191" t="s">
        <v>0</v>
      </c>
      <c r="D23" s="191" t="s">
        <v>17</v>
      </c>
      <c r="E23" s="191" t="s">
        <v>15</v>
      </c>
      <c r="F23" s="192" t="s">
        <v>85</v>
      </c>
      <c r="I23" s="189" t="s">
        <v>14</v>
      </c>
      <c r="J23" s="190" t="s">
        <v>84</v>
      </c>
      <c r="K23" s="191" t="s">
        <v>0</v>
      </c>
      <c r="L23" s="191" t="s">
        <v>17</v>
      </c>
      <c r="M23" s="191" t="s">
        <v>15</v>
      </c>
      <c r="N23" s="192" t="s">
        <v>85</v>
      </c>
    </row>
    <row r="24" spans="1:15" x14ac:dyDescent="0.45">
      <c r="A24" s="174" t="s">
        <v>124</v>
      </c>
      <c r="B24" s="174">
        <v>2</v>
      </c>
      <c r="C24" s="174"/>
      <c r="D24" s="193">
        <f>IF(C24="",0,VLOOKUP(C24,$M$4:$N$20,2,FALSE))</f>
        <v>0</v>
      </c>
      <c r="E24" s="193">
        <f>IF(D24="NC",0,D24*B24)</f>
        <v>0</v>
      </c>
      <c r="F24" s="193">
        <f>IF(OR(C24="P",C24="I",C24="W",C24="X"),0,B24)</f>
        <v>2</v>
      </c>
      <c r="I24" s="174"/>
      <c r="J24" s="174"/>
      <c r="K24" s="174"/>
      <c r="L24" s="193">
        <f>IF(K24="",0,VLOOKUP(K24,$M$4:$N$20,2,FALSE))</f>
        <v>0</v>
      </c>
      <c r="M24" s="193">
        <f>IF(L24="NC",0,L24*J24)</f>
        <v>0</v>
      </c>
      <c r="N24" s="193">
        <f>IF(OR(K24="P",K24="I",K24="W",K24="X"),0,J24)</f>
        <v>0</v>
      </c>
    </row>
    <row r="25" spans="1:15" x14ac:dyDescent="0.45">
      <c r="A25" s="174" t="s">
        <v>125</v>
      </c>
      <c r="B25" s="174">
        <v>2</v>
      </c>
      <c r="C25" s="174"/>
      <c r="D25" s="193">
        <f t="shared" ref="D25:D34" si="0">IF(C25="",0,VLOOKUP(C25,$M$4:$N$20,2,FALSE))</f>
        <v>0</v>
      </c>
      <c r="E25" s="193">
        <f t="shared" ref="E25:E34" si="1">IF(D25="NC",0,D25*B25)</f>
        <v>0</v>
      </c>
      <c r="F25" s="193">
        <f t="shared" ref="F25:F34" si="2">IF(OR(C25="P",C25="I",C25="W",C25="X"),0,B25)</f>
        <v>2</v>
      </c>
      <c r="I25" s="174"/>
      <c r="J25" s="174"/>
      <c r="K25" s="174"/>
      <c r="L25" s="193">
        <f t="shared" ref="L25:L34" si="3">IF(K25="",0,VLOOKUP(K25,$M$4:$N$20,2,FALSE))</f>
        <v>0</v>
      </c>
      <c r="M25" s="193">
        <f t="shared" ref="M25:M34" si="4">IF(L25="NC",0,L25*J25)</f>
        <v>0</v>
      </c>
      <c r="N25" s="193">
        <f t="shared" ref="N25:N34" si="5">IF(OR(K25="P",K25="I",K25="W",K25="X"),0,J25)</f>
        <v>0</v>
      </c>
    </row>
    <row r="26" spans="1:15" x14ac:dyDescent="0.45">
      <c r="A26" s="174" t="s">
        <v>126</v>
      </c>
      <c r="B26" s="174">
        <v>3</v>
      </c>
      <c r="C26" s="174"/>
      <c r="D26" s="193">
        <f t="shared" si="0"/>
        <v>0</v>
      </c>
      <c r="E26" s="193">
        <f t="shared" si="1"/>
        <v>0</v>
      </c>
      <c r="F26" s="193">
        <f t="shared" si="2"/>
        <v>3</v>
      </c>
      <c r="I26" s="174"/>
      <c r="J26" s="174"/>
      <c r="K26" s="174"/>
      <c r="L26" s="193">
        <f t="shared" si="3"/>
        <v>0</v>
      </c>
      <c r="M26" s="193">
        <f t="shared" si="4"/>
        <v>0</v>
      </c>
      <c r="N26" s="193">
        <f t="shared" si="5"/>
        <v>0</v>
      </c>
    </row>
    <row r="27" spans="1:15" x14ac:dyDescent="0.45">
      <c r="A27" s="174" t="s">
        <v>127</v>
      </c>
      <c r="B27" s="174">
        <v>1</v>
      </c>
      <c r="C27" s="174"/>
      <c r="D27" s="193">
        <f t="shared" si="0"/>
        <v>0</v>
      </c>
      <c r="E27" s="193">
        <f t="shared" si="1"/>
        <v>0</v>
      </c>
      <c r="F27" s="193">
        <f t="shared" si="2"/>
        <v>1</v>
      </c>
      <c r="I27" s="174"/>
      <c r="J27" s="174"/>
      <c r="K27" s="174"/>
      <c r="L27" s="193">
        <f t="shared" si="3"/>
        <v>0</v>
      </c>
      <c r="M27" s="193">
        <f t="shared" si="4"/>
        <v>0</v>
      </c>
      <c r="N27" s="193">
        <f t="shared" si="5"/>
        <v>0</v>
      </c>
    </row>
    <row r="28" spans="1:15" x14ac:dyDescent="0.45">
      <c r="A28" s="174" t="s">
        <v>128</v>
      </c>
      <c r="B28" s="174">
        <v>3</v>
      </c>
      <c r="C28" s="174"/>
      <c r="D28" s="193">
        <f t="shared" si="0"/>
        <v>0</v>
      </c>
      <c r="E28" s="193">
        <f t="shared" si="1"/>
        <v>0</v>
      </c>
      <c r="F28" s="193">
        <f t="shared" si="2"/>
        <v>3</v>
      </c>
      <c r="I28" s="174"/>
      <c r="J28" s="174"/>
      <c r="K28" s="174"/>
      <c r="L28" s="193">
        <f t="shared" si="3"/>
        <v>0</v>
      </c>
      <c r="M28" s="193">
        <f t="shared" si="4"/>
        <v>0</v>
      </c>
      <c r="N28" s="193">
        <f t="shared" si="5"/>
        <v>0</v>
      </c>
    </row>
    <row r="29" spans="1:15" x14ac:dyDescent="0.45">
      <c r="A29" s="174" t="s">
        <v>129</v>
      </c>
      <c r="B29" s="174">
        <v>3</v>
      </c>
      <c r="C29" s="174"/>
      <c r="D29" s="193">
        <f t="shared" si="0"/>
        <v>0</v>
      </c>
      <c r="E29" s="193">
        <f t="shared" si="1"/>
        <v>0</v>
      </c>
      <c r="F29" s="193">
        <f t="shared" si="2"/>
        <v>3</v>
      </c>
      <c r="I29" s="174"/>
      <c r="J29" s="174"/>
      <c r="K29" s="174"/>
      <c r="L29" s="193">
        <f t="shared" si="3"/>
        <v>0</v>
      </c>
      <c r="M29" s="193">
        <f t="shared" si="4"/>
        <v>0</v>
      </c>
      <c r="N29" s="193">
        <f t="shared" si="5"/>
        <v>0</v>
      </c>
    </row>
    <row r="30" spans="1:15" s="73" customFormat="1" x14ac:dyDescent="0.45">
      <c r="A30" s="174"/>
      <c r="B30" s="174"/>
      <c r="C30" s="174"/>
      <c r="D30" s="193">
        <f t="shared" si="0"/>
        <v>0</v>
      </c>
      <c r="E30" s="193">
        <f t="shared" ref="E30:E31" si="6">IF(D30="NC",0,D30*B30)</f>
        <v>0</v>
      </c>
      <c r="F30" s="193">
        <f t="shared" ref="F30:F31" si="7">IF(OR(C30="P",C30="I",C30="W",C30="X"),0,B30)</f>
        <v>0</v>
      </c>
      <c r="I30" s="174"/>
      <c r="J30" s="174"/>
      <c r="K30" s="174"/>
      <c r="L30" s="193">
        <f t="shared" si="3"/>
        <v>0</v>
      </c>
      <c r="M30" s="193">
        <f t="shared" si="4"/>
        <v>0</v>
      </c>
      <c r="N30" s="193">
        <f t="shared" si="5"/>
        <v>0</v>
      </c>
    </row>
    <row r="31" spans="1:15" s="73" customFormat="1" x14ac:dyDescent="0.45">
      <c r="A31" s="174"/>
      <c r="B31" s="174"/>
      <c r="C31" s="174"/>
      <c r="D31" s="193">
        <f t="shared" si="0"/>
        <v>0</v>
      </c>
      <c r="E31" s="193">
        <f t="shared" si="6"/>
        <v>0</v>
      </c>
      <c r="F31" s="193">
        <f t="shared" si="7"/>
        <v>0</v>
      </c>
      <c r="I31" s="174"/>
      <c r="J31" s="174"/>
      <c r="K31" s="174"/>
      <c r="L31" s="193">
        <f t="shared" si="3"/>
        <v>0</v>
      </c>
      <c r="M31" s="193">
        <f t="shared" si="4"/>
        <v>0</v>
      </c>
      <c r="N31" s="193">
        <f t="shared" si="5"/>
        <v>0</v>
      </c>
    </row>
    <row r="32" spans="1:15" x14ac:dyDescent="0.45">
      <c r="A32" s="174"/>
      <c r="B32" s="174"/>
      <c r="C32" s="174"/>
      <c r="D32" s="193">
        <f t="shared" si="0"/>
        <v>0</v>
      </c>
      <c r="E32" s="193">
        <f t="shared" si="1"/>
        <v>0</v>
      </c>
      <c r="F32" s="193">
        <f t="shared" si="2"/>
        <v>0</v>
      </c>
      <c r="I32" s="174"/>
      <c r="J32" s="174"/>
      <c r="K32" s="174"/>
      <c r="L32" s="193">
        <f t="shared" si="3"/>
        <v>0</v>
      </c>
      <c r="M32" s="193">
        <f t="shared" si="4"/>
        <v>0</v>
      </c>
      <c r="N32" s="193">
        <f t="shared" si="5"/>
        <v>0</v>
      </c>
    </row>
    <row r="33" spans="1:14" x14ac:dyDescent="0.45">
      <c r="A33" s="174"/>
      <c r="B33" s="174"/>
      <c r="C33" s="174"/>
      <c r="D33" s="193">
        <f t="shared" si="0"/>
        <v>0</v>
      </c>
      <c r="E33" s="193">
        <f t="shared" si="1"/>
        <v>0</v>
      </c>
      <c r="F33" s="193">
        <f t="shared" si="2"/>
        <v>0</v>
      </c>
      <c r="I33" s="174"/>
      <c r="J33" s="174"/>
      <c r="K33" s="174"/>
      <c r="L33" s="193">
        <f t="shared" si="3"/>
        <v>0</v>
      </c>
      <c r="M33" s="193">
        <f t="shared" si="4"/>
        <v>0</v>
      </c>
      <c r="N33" s="193">
        <f t="shared" si="5"/>
        <v>0</v>
      </c>
    </row>
    <row r="34" spans="1:14" x14ac:dyDescent="0.45">
      <c r="A34" s="187"/>
      <c r="B34" s="187"/>
      <c r="C34" s="174"/>
      <c r="D34" s="193">
        <f t="shared" si="0"/>
        <v>0</v>
      </c>
      <c r="E34" s="193">
        <f t="shared" si="1"/>
        <v>0</v>
      </c>
      <c r="F34" s="193">
        <f t="shared" si="2"/>
        <v>0</v>
      </c>
      <c r="I34" s="187"/>
      <c r="J34" s="187"/>
      <c r="K34" s="174"/>
      <c r="L34" s="193">
        <f t="shared" si="3"/>
        <v>0</v>
      </c>
      <c r="M34" s="193">
        <f t="shared" si="4"/>
        <v>0</v>
      </c>
      <c r="N34" s="193">
        <f t="shared" si="5"/>
        <v>0</v>
      </c>
    </row>
    <row r="35" spans="1:14" x14ac:dyDescent="0.45">
      <c r="A35" s="194" t="s">
        <v>87</v>
      </c>
      <c r="B35" s="195">
        <f>SUM(B24:B34)</f>
        <v>14</v>
      </c>
      <c r="C35" s="243" t="s">
        <v>18</v>
      </c>
      <c r="D35" s="244"/>
      <c r="E35" s="197">
        <f>SUM(E24:E34)/F35</f>
        <v>0</v>
      </c>
      <c r="F35" s="196">
        <f>SUM(F24:F34)</f>
        <v>14</v>
      </c>
      <c r="I35" s="194" t="s">
        <v>87</v>
      </c>
      <c r="J35" s="195">
        <f>SUM(J24:J34)</f>
        <v>0</v>
      </c>
      <c r="K35" s="243" t="s">
        <v>18</v>
      </c>
      <c r="L35" s="244"/>
      <c r="M35" s="197" t="e">
        <f>SUM(M24:M34)/N35</f>
        <v>#DIV/0!</v>
      </c>
      <c r="N35" s="196">
        <f>SUM(N24:N34)</f>
        <v>0</v>
      </c>
    </row>
    <row r="37" spans="1:14" x14ac:dyDescent="0.45">
      <c r="A37" s="188" t="s">
        <v>16</v>
      </c>
      <c r="B37" s="245"/>
      <c r="C37" s="245"/>
      <c r="D37" s="245"/>
      <c r="E37" s="245"/>
      <c r="F37" s="246"/>
      <c r="I37" s="188" t="s">
        <v>16</v>
      </c>
      <c r="J37" s="245"/>
      <c r="K37" s="245"/>
      <c r="L37" s="245"/>
      <c r="M37" s="245"/>
      <c r="N37" s="246"/>
    </row>
    <row r="38" spans="1:14" ht="52.5" x14ac:dyDescent="0.45">
      <c r="A38" s="189" t="s">
        <v>14</v>
      </c>
      <c r="B38" s="190" t="s">
        <v>84</v>
      </c>
      <c r="C38" s="191" t="s">
        <v>0</v>
      </c>
      <c r="D38" s="191" t="s">
        <v>17</v>
      </c>
      <c r="E38" s="191" t="s">
        <v>15</v>
      </c>
      <c r="F38" s="192" t="s">
        <v>85</v>
      </c>
      <c r="I38" s="189" t="s">
        <v>14</v>
      </c>
      <c r="J38" s="190" t="s">
        <v>84</v>
      </c>
      <c r="K38" s="191" t="s">
        <v>0</v>
      </c>
      <c r="L38" s="191" t="s">
        <v>17</v>
      </c>
      <c r="M38" s="191" t="s">
        <v>15</v>
      </c>
      <c r="N38" s="192" t="s">
        <v>85</v>
      </c>
    </row>
    <row r="39" spans="1:14" x14ac:dyDescent="0.45">
      <c r="A39" s="174"/>
      <c r="B39" s="174"/>
      <c r="C39" s="174"/>
      <c r="D39" s="193">
        <f>IF(C39="",0,VLOOKUP(C39,$M$4:$N$20,2,FALSE))</f>
        <v>0</v>
      </c>
      <c r="E39" s="193">
        <f>IF(D39="NC",0,D39*B39)</f>
        <v>0</v>
      </c>
      <c r="F39" s="193">
        <f>IF(OR(C39="P",C39="I",C39="W",C39="X"),0,B39)</f>
        <v>0</v>
      </c>
      <c r="I39" s="174"/>
      <c r="J39" s="174"/>
      <c r="K39" s="174"/>
      <c r="L39" s="193">
        <f>IF(K39="",0,VLOOKUP(K39,$M$4:$N$20,2,FALSE))</f>
        <v>0</v>
      </c>
      <c r="M39" s="193">
        <f>IF(L39="NC",0,L39*J39)</f>
        <v>0</v>
      </c>
      <c r="N39" s="193">
        <f>IF(OR(K39="P",K39="I",K39="W",K39="X"),0,J39)</f>
        <v>0</v>
      </c>
    </row>
    <row r="40" spans="1:14" x14ac:dyDescent="0.45">
      <c r="A40" s="174"/>
      <c r="B40" s="174"/>
      <c r="C40" s="174"/>
      <c r="D40" s="193">
        <f t="shared" ref="D40:D49" si="8">IF(C40="",0,VLOOKUP(C40,$M$4:$N$20,2,FALSE))</f>
        <v>0</v>
      </c>
      <c r="E40" s="193">
        <f t="shared" ref="E40:E49" si="9">IF(D40="NC",0,D40*B40)</f>
        <v>0</v>
      </c>
      <c r="F40" s="193">
        <f t="shared" ref="F40:F49" si="10">IF(OR(C40="P",C40="I",C40="W",C40="X"),0,B40)</f>
        <v>0</v>
      </c>
      <c r="I40" s="174"/>
      <c r="J40" s="174"/>
      <c r="K40" s="174"/>
      <c r="L40" s="193">
        <f t="shared" ref="L40:L49" si="11">IF(K40="",0,VLOOKUP(K40,$M$4:$N$20,2,FALSE))</f>
        <v>0</v>
      </c>
      <c r="M40" s="193">
        <f t="shared" ref="M40:M49" si="12">IF(L40="NC",0,L40*J40)</f>
        <v>0</v>
      </c>
      <c r="N40" s="193">
        <f t="shared" ref="N40:N49" si="13">IF(OR(K40="P",K40="I",K40="W",K40="X"),0,J40)</f>
        <v>0</v>
      </c>
    </row>
    <row r="41" spans="1:14" x14ac:dyDescent="0.45">
      <c r="A41" s="174"/>
      <c r="B41" s="174"/>
      <c r="C41" s="174"/>
      <c r="D41" s="193">
        <f t="shared" si="8"/>
        <v>0</v>
      </c>
      <c r="E41" s="193">
        <f t="shared" si="9"/>
        <v>0</v>
      </c>
      <c r="F41" s="193">
        <f t="shared" si="10"/>
        <v>0</v>
      </c>
      <c r="I41" s="174"/>
      <c r="J41" s="174"/>
      <c r="K41" s="174"/>
      <c r="L41" s="193">
        <f t="shared" si="11"/>
        <v>0</v>
      </c>
      <c r="M41" s="193">
        <f t="shared" si="12"/>
        <v>0</v>
      </c>
      <c r="N41" s="193">
        <f t="shared" si="13"/>
        <v>0</v>
      </c>
    </row>
    <row r="42" spans="1:14" x14ac:dyDescent="0.45">
      <c r="A42" s="174"/>
      <c r="B42" s="174"/>
      <c r="C42" s="174"/>
      <c r="D42" s="193">
        <f t="shared" si="8"/>
        <v>0</v>
      </c>
      <c r="E42" s="193">
        <f t="shared" si="9"/>
        <v>0</v>
      </c>
      <c r="F42" s="193">
        <f t="shared" si="10"/>
        <v>0</v>
      </c>
      <c r="I42" s="174"/>
      <c r="J42" s="174"/>
      <c r="K42" s="174"/>
      <c r="L42" s="193">
        <f t="shared" si="11"/>
        <v>0</v>
      </c>
      <c r="M42" s="193">
        <f t="shared" si="12"/>
        <v>0</v>
      </c>
      <c r="N42" s="193">
        <f t="shared" si="13"/>
        <v>0</v>
      </c>
    </row>
    <row r="43" spans="1:14" x14ac:dyDescent="0.45">
      <c r="A43" s="174"/>
      <c r="B43" s="174"/>
      <c r="C43" s="174"/>
      <c r="D43" s="193">
        <f t="shared" si="8"/>
        <v>0</v>
      </c>
      <c r="E43" s="193">
        <f t="shared" si="9"/>
        <v>0</v>
      </c>
      <c r="F43" s="193">
        <f t="shared" si="10"/>
        <v>0</v>
      </c>
      <c r="I43" s="174"/>
      <c r="J43" s="174"/>
      <c r="K43" s="174"/>
      <c r="L43" s="193">
        <f t="shared" si="11"/>
        <v>0</v>
      </c>
      <c r="M43" s="193">
        <f t="shared" si="12"/>
        <v>0</v>
      </c>
      <c r="N43" s="193">
        <f t="shared" si="13"/>
        <v>0</v>
      </c>
    </row>
    <row r="44" spans="1:14" s="73" customFormat="1" x14ac:dyDescent="0.45">
      <c r="A44" s="174"/>
      <c r="B44" s="174"/>
      <c r="C44" s="174"/>
      <c r="D44" s="193">
        <f t="shared" si="8"/>
        <v>0</v>
      </c>
      <c r="E44" s="193">
        <f t="shared" si="9"/>
        <v>0</v>
      </c>
      <c r="F44" s="193">
        <f t="shared" si="10"/>
        <v>0</v>
      </c>
      <c r="I44" s="174"/>
      <c r="J44" s="174"/>
      <c r="K44" s="174"/>
      <c r="L44" s="193">
        <f t="shared" si="11"/>
        <v>0</v>
      </c>
      <c r="M44" s="193">
        <f t="shared" si="12"/>
        <v>0</v>
      </c>
      <c r="N44" s="193">
        <f t="shared" si="13"/>
        <v>0</v>
      </c>
    </row>
    <row r="45" spans="1:14" s="73" customFormat="1" x14ac:dyDescent="0.45">
      <c r="A45" s="174"/>
      <c r="B45" s="174"/>
      <c r="C45" s="174"/>
      <c r="D45" s="193">
        <f t="shared" si="8"/>
        <v>0</v>
      </c>
      <c r="E45" s="193">
        <f t="shared" si="9"/>
        <v>0</v>
      </c>
      <c r="F45" s="193">
        <f t="shared" si="10"/>
        <v>0</v>
      </c>
      <c r="I45" s="174"/>
      <c r="J45" s="174"/>
      <c r="K45" s="174"/>
      <c r="L45" s="193">
        <f t="shared" si="11"/>
        <v>0</v>
      </c>
      <c r="M45" s="193">
        <f t="shared" si="12"/>
        <v>0</v>
      </c>
      <c r="N45" s="193">
        <f t="shared" si="13"/>
        <v>0</v>
      </c>
    </row>
    <row r="46" spans="1:14" x14ac:dyDescent="0.45">
      <c r="A46" s="174"/>
      <c r="B46" s="174"/>
      <c r="C46" s="174"/>
      <c r="D46" s="193">
        <f t="shared" si="8"/>
        <v>0</v>
      </c>
      <c r="E46" s="193">
        <f t="shared" si="9"/>
        <v>0</v>
      </c>
      <c r="F46" s="193">
        <f t="shared" si="10"/>
        <v>0</v>
      </c>
      <c r="I46" s="174"/>
      <c r="J46" s="174"/>
      <c r="K46" s="174"/>
      <c r="L46" s="193">
        <f t="shared" si="11"/>
        <v>0</v>
      </c>
      <c r="M46" s="193">
        <f t="shared" si="12"/>
        <v>0</v>
      </c>
      <c r="N46" s="193">
        <f t="shared" si="13"/>
        <v>0</v>
      </c>
    </row>
    <row r="47" spans="1:14" x14ac:dyDescent="0.45">
      <c r="A47" s="174"/>
      <c r="B47" s="174"/>
      <c r="C47" s="174"/>
      <c r="D47" s="193">
        <f t="shared" si="8"/>
        <v>0</v>
      </c>
      <c r="E47" s="193">
        <f t="shared" si="9"/>
        <v>0</v>
      </c>
      <c r="F47" s="193">
        <f t="shared" si="10"/>
        <v>0</v>
      </c>
      <c r="I47" s="174"/>
      <c r="J47" s="174"/>
      <c r="K47" s="174"/>
      <c r="L47" s="193">
        <f t="shared" si="11"/>
        <v>0</v>
      </c>
      <c r="M47" s="193">
        <f t="shared" si="12"/>
        <v>0</v>
      </c>
      <c r="N47" s="193">
        <f t="shared" si="13"/>
        <v>0</v>
      </c>
    </row>
    <row r="48" spans="1:14" x14ac:dyDescent="0.45">
      <c r="A48" s="174"/>
      <c r="B48" s="174"/>
      <c r="C48" s="174"/>
      <c r="D48" s="193">
        <f t="shared" si="8"/>
        <v>0</v>
      </c>
      <c r="E48" s="193">
        <f t="shared" si="9"/>
        <v>0</v>
      </c>
      <c r="F48" s="193">
        <f t="shared" si="10"/>
        <v>0</v>
      </c>
      <c r="I48" s="174"/>
      <c r="J48" s="174"/>
      <c r="K48" s="174"/>
      <c r="L48" s="193">
        <f t="shared" si="11"/>
        <v>0</v>
      </c>
      <c r="M48" s="193">
        <f t="shared" si="12"/>
        <v>0</v>
      </c>
      <c r="N48" s="193">
        <f t="shared" si="13"/>
        <v>0</v>
      </c>
    </row>
    <row r="49" spans="1:14" x14ac:dyDescent="0.45">
      <c r="A49" s="187"/>
      <c r="B49" s="187"/>
      <c r="C49" s="174"/>
      <c r="D49" s="193">
        <f t="shared" si="8"/>
        <v>0</v>
      </c>
      <c r="E49" s="193">
        <f t="shared" si="9"/>
        <v>0</v>
      </c>
      <c r="F49" s="193">
        <f t="shared" si="10"/>
        <v>0</v>
      </c>
      <c r="I49" s="187"/>
      <c r="J49" s="187"/>
      <c r="K49" s="174"/>
      <c r="L49" s="193">
        <f t="shared" si="11"/>
        <v>0</v>
      </c>
      <c r="M49" s="193">
        <f t="shared" si="12"/>
        <v>0</v>
      </c>
      <c r="N49" s="193">
        <f t="shared" si="13"/>
        <v>0</v>
      </c>
    </row>
    <row r="50" spans="1:14" x14ac:dyDescent="0.45">
      <c r="A50" s="194" t="s">
        <v>87</v>
      </c>
      <c r="B50" s="195">
        <f>SUM(B39:B49)</f>
        <v>0</v>
      </c>
      <c r="C50" s="243" t="s">
        <v>18</v>
      </c>
      <c r="D50" s="244"/>
      <c r="E50" s="197" t="e">
        <f>SUM(E39:E49)/F50</f>
        <v>#DIV/0!</v>
      </c>
      <c r="F50" s="196">
        <f>SUM(F39:F49)</f>
        <v>0</v>
      </c>
      <c r="I50" s="194" t="s">
        <v>87</v>
      </c>
      <c r="J50" s="195">
        <f>SUM(J39:J49)</f>
        <v>0</v>
      </c>
      <c r="K50" s="243" t="s">
        <v>18</v>
      </c>
      <c r="L50" s="244"/>
      <c r="M50" s="197" t="e">
        <f>SUM(M39:M49)/N50</f>
        <v>#DIV/0!</v>
      </c>
      <c r="N50" s="196">
        <f>SUM(N39:N49)</f>
        <v>0</v>
      </c>
    </row>
    <row r="52" spans="1:14" x14ac:dyDescent="0.45">
      <c r="A52" s="188" t="s">
        <v>16</v>
      </c>
      <c r="B52" s="245"/>
      <c r="C52" s="245"/>
      <c r="D52" s="245"/>
      <c r="E52" s="245"/>
      <c r="F52" s="246"/>
      <c r="I52" s="188" t="s">
        <v>16</v>
      </c>
      <c r="J52" s="245"/>
      <c r="K52" s="245"/>
      <c r="L52" s="245"/>
      <c r="M52" s="245"/>
      <c r="N52" s="246"/>
    </row>
    <row r="53" spans="1:14" ht="52.5" x14ac:dyDescent="0.45">
      <c r="A53" s="189" t="s">
        <v>14</v>
      </c>
      <c r="B53" s="190" t="s">
        <v>84</v>
      </c>
      <c r="C53" s="191" t="s">
        <v>0</v>
      </c>
      <c r="D53" s="191" t="s">
        <v>17</v>
      </c>
      <c r="E53" s="191" t="s">
        <v>15</v>
      </c>
      <c r="F53" s="192" t="s">
        <v>85</v>
      </c>
      <c r="I53" s="189" t="s">
        <v>14</v>
      </c>
      <c r="J53" s="190" t="s">
        <v>84</v>
      </c>
      <c r="K53" s="191" t="s">
        <v>0</v>
      </c>
      <c r="L53" s="191" t="s">
        <v>17</v>
      </c>
      <c r="M53" s="191" t="s">
        <v>15</v>
      </c>
      <c r="N53" s="192" t="s">
        <v>85</v>
      </c>
    </row>
    <row r="54" spans="1:14" x14ac:dyDescent="0.45">
      <c r="A54" s="174"/>
      <c r="B54" s="174"/>
      <c r="C54" s="174"/>
      <c r="D54" s="193">
        <f>IF(C54="",0,VLOOKUP(C54,$M$4:$N$20,2,FALSE))</f>
        <v>0</v>
      </c>
      <c r="E54" s="193">
        <f>IF(D54="NC",0,D54*B54)</f>
        <v>0</v>
      </c>
      <c r="F54" s="193">
        <f>IF(OR(C54="P",C54="I",C54="W",C54="X"),0,B54)</f>
        <v>0</v>
      </c>
      <c r="I54" s="174"/>
      <c r="J54" s="174"/>
      <c r="K54" s="174"/>
      <c r="L54" s="193">
        <f>IF(K54="",0,VLOOKUP(K54,$M$4:$N$20,2,FALSE))</f>
        <v>0</v>
      </c>
      <c r="M54" s="193">
        <f>IF(L54="NC",0,L54*J54)</f>
        <v>0</v>
      </c>
      <c r="N54" s="193">
        <f>IF(OR(K54="P",K54="I",K54="W",K54="X"),0,J54)</f>
        <v>0</v>
      </c>
    </row>
    <row r="55" spans="1:14" x14ac:dyDescent="0.45">
      <c r="A55" s="174"/>
      <c r="B55" s="174"/>
      <c r="C55" s="174"/>
      <c r="D55" s="193">
        <f t="shared" ref="D55:D64" si="14">IF(C55="",0,VLOOKUP(C55,$M$4:$N$20,2,FALSE))</f>
        <v>0</v>
      </c>
      <c r="E55" s="193">
        <f t="shared" ref="E55:E64" si="15">IF(D55="NC",0,D55*B55)</f>
        <v>0</v>
      </c>
      <c r="F55" s="193">
        <f t="shared" ref="F55:F64" si="16">IF(OR(C55="P",C55="I",C55="W",C55="X"),0,B55)</f>
        <v>0</v>
      </c>
      <c r="I55" s="174"/>
      <c r="J55" s="174"/>
      <c r="K55" s="174"/>
      <c r="L55" s="193">
        <f t="shared" ref="L55:L64" si="17">IF(K55="",0,VLOOKUP(K55,$M$4:$N$20,2,FALSE))</f>
        <v>0</v>
      </c>
      <c r="M55" s="193">
        <f t="shared" ref="M55:M64" si="18">IF(L55="NC",0,L55*J55)</f>
        <v>0</v>
      </c>
      <c r="N55" s="193">
        <f t="shared" ref="N55:N64" si="19">IF(OR(K55="P",K55="I",K55="W",K55="X"),0,J55)</f>
        <v>0</v>
      </c>
    </row>
    <row r="56" spans="1:14" x14ac:dyDescent="0.45">
      <c r="A56" s="174"/>
      <c r="B56" s="174"/>
      <c r="C56" s="174"/>
      <c r="D56" s="193">
        <f t="shared" si="14"/>
        <v>0</v>
      </c>
      <c r="E56" s="193">
        <f t="shared" si="15"/>
        <v>0</v>
      </c>
      <c r="F56" s="193">
        <f t="shared" si="16"/>
        <v>0</v>
      </c>
      <c r="I56" s="174"/>
      <c r="J56" s="174"/>
      <c r="K56" s="174"/>
      <c r="L56" s="193">
        <f t="shared" si="17"/>
        <v>0</v>
      </c>
      <c r="M56" s="193">
        <f t="shared" si="18"/>
        <v>0</v>
      </c>
      <c r="N56" s="193">
        <f t="shared" si="19"/>
        <v>0</v>
      </c>
    </row>
    <row r="57" spans="1:14" x14ac:dyDescent="0.45">
      <c r="A57" s="174"/>
      <c r="B57" s="174"/>
      <c r="C57" s="174"/>
      <c r="D57" s="193">
        <f t="shared" si="14"/>
        <v>0</v>
      </c>
      <c r="E57" s="193">
        <f t="shared" si="15"/>
        <v>0</v>
      </c>
      <c r="F57" s="193">
        <f t="shared" si="16"/>
        <v>0</v>
      </c>
      <c r="I57" s="174"/>
      <c r="J57" s="174"/>
      <c r="K57" s="174"/>
      <c r="L57" s="193">
        <f t="shared" si="17"/>
        <v>0</v>
      </c>
      <c r="M57" s="193">
        <f t="shared" si="18"/>
        <v>0</v>
      </c>
      <c r="N57" s="193">
        <f t="shared" si="19"/>
        <v>0</v>
      </c>
    </row>
    <row r="58" spans="1:14" x14ac:dyDescent="0.45">
      <c r="A58" s="174"/>
      <c r="B58" s="174"/>
      <c r="C58" s="174"/>
      <c r="D58" s="193">
        <f t="shared" si="14"/>
        <v>0</v>
      </c>
      <c r="E58" s="193">
        <f t="shared" si="15"/>
        <v>0</v>
      </c>
      <c r="F58" s="193">
        <f t="shared" si="16"/>
        <v>0</v>
      </c>
      <c r="I58" s="174"/>
      <c r="J58" s="174"/>
      <c r="K58" s="174"/>
      <c r="L58" s="193">
        <f t="shared" si="17"/>
        <v>0</v>
      </c>
      <c r="M58" s="193">
        <f t="shared" si="18"/>
        <v>0</v>
      </c>
      <c r="N58" s="193">
        <f t="shared" si="19"/>
        <v>0</v>
      </c>
    </row>
    <row r="59" spans="1:14" s="73" customFormat="1" x14ac:dyDescent="0.45">
      <c r="A59" s="174"/>
      <c r="B59" s="174"/>
      <c r="C59" s="174"/>
      <c r="D59" s="193">
        <f t="shared" si="14"/>
        <v>0</v>
      </c>
      <c r="E59" s="193">
        <f t="shared" si="15"/>
        <v>0</v>
      </c>
      <c r="F59" s="193">
        <f t="shared" si="16"/>
        <v>0</v>
      </c>
      <c r="I59" s="174"/>
      <c r="J59" s="174"/>
      <c r="K59" s="174"/>
      <c r="L59" s="193">
        <f t="shared" si="17"/>
        <v>0</v>
      </c>
      <c r="M59" s="193">
        <f t="shared" si="18"/>
        <v>0</v>
      </c>
      <c r="N59" s="193">
        <f t="shared" si="19"/>
        <v>0</v>
      </c>
    </row>
    <row r="60" spans="1:14" s="73" customFormat="1" x14ac:dyDescent="0.45">
      <c r="A60" s="174"/>
      <c r="B60" s="174"/>
      <c r="C60" s="174"/>
      <c r="D60" s="193">
        <f t="shared" si="14"/>
        <v>0</v>
      </c>
      <c r="E60" s="193">
        <f t="shared" si="15"/>
        <v>0</v>
      </c>
      <c r="F60" s="193">
        <f t="shared" si="16"/>
        <v>0</v>
      </c>
      <c r="I60" s="174"/>
      <c r="J60" s="174"/>
      <c r="K60" s="174"/>
      <c r="L60" s="193">
        <f t="shared" si="17"/>
        <v>0</v>
      </c>
      <c r="M60" s="193">
        <f t="shared" si="18"/>
        <v>0</v>
      </c>
      <c r="N60" s="193">
        <f t="shared" si="19"/>
        <v>0</v>
      </c>
    </row>
    <row r="61" spans="1:14" x14ac:dyDescent="0.45">
      <c r="A61" s="174"/>
      <c r="B61" s="174"/>
      <c r="C61" s="174"/>
      <c r="D61" s="193">
        <f t="shared" si="14"/>
        <v>0</v>
      </c>
      <c r="E61" s="193">
        <f t="shared" si="15"/>
        <v>0</v>
      </c>
      <c r="F61" s="193">
        <f t="shared" si="16"/>
        <v>0</v>
      </c>
      <c r="I61" s="174"/>
      <c r="J61" s="174"/>
      <c r="K61" s="174"/>
      <c r="L61" s="193">
        <f t="shared" si="17"/>
        <v>0</v>
      </c>
      <c r="M61" s="193">
        <f t="shared" si="18"/>
        <v>0</v>
      </c>
      <c r="N61" s="193">
        <f t="shared" si="19"/>
        <v>0</v>
      </c>
    </row>
    <row r="62" spans="1:14" x14ac:dyDescent="0.45">
      <c r="A62" s="174"/>
      <c r="B62" s="174"/>
      <c r="C62" s="174"/>
      <c r="D62" s="193">
        <f t="shared" si="14"/>
        <v>0</v>
      </c>
      <c r="E62" s="193">
        <f t="shared" si="15"/>
        <v>0</v>
      </c>
      <c r="F62" s="193">
        <f t="shared" si="16"/>
        <v>0</v>
      </c>
      <c r="I62" s="174"/>
      <c r="J62" s="174"/>
      <c r="K62" s="174"/>
      <c r="L62" s="193">
        <f t="shared" si="17"/>
        <v>0</v>
      </c>
      <c r="M62" s="193">
        <f t="shared" si="18"/>
        <v>0</v>
      </c>
      <c r="N62" s="193">
        <f t="shared" si="19"/>
        <v>0</v>
      </c>
    </row>
    <row r="63" spans="1:14" x14ac:dyDescent="0.45">
      <c r="A63" s="174"/>
      <c r="B63" s="174"/>
      <c r="C63" s="174"/>
      <c r="D63" s="193">
        <f t="shared" si="14"/>
        <v>0</v>
      </c>
      <c r="E63" s="193">
        <f t="shared" si="15"/>
        <v>0</v>
      </c>
      <c r="F63" s="193">
        <f t="shared" si="16"/>
        <v>0</v>
      </c>
      <c r="I63" s="174"/>
      <c r="J63" s="174"/>
      <c r="K63" s="174"/>
      <c r="L63" s="193">
        <f t="shared" si="17"/>
        <v>0</v>
      </c>
      <c r="M63" s="193">
        <f t="shared" si="18"/>
        <v>0</v>
      </c>
      <c r="N63" s="193">
        <f t="shared" si="19"/>
        <v>0</v>
      </c>
    </row>
    <row r="64" spans="1:14" x14ac:dyDescent="0.45">
      <c r="A64" s="187"/>
      <c r="B64" s="187"/>
      <c r="C64" s="174"/>
      <c r="D64" s="193">
        <f t="shared" si="14"/>
        <v>0</v>
      </c>
      <c r="E64" s="193">
        <f t="shared" si="15"/>
        <v>0</v>
      </c>
      <c r="F64" s="193">
        <f t="shared" si="16"/>
        <v>0</v>
      </c>
      <c r="I64" s="187"/>
      <c r="J64" s="187"/>
      <c r="K64" s="174"/>
      <c r="L64" s="193">
        <f t="shared" si="17"/>
        <v>0</v>
      </c>
      <c r="M64" s="193">
        <f t="shared" si="18"/>
        <v>0</v>
      </c>
      <c r="N64" s="193">
        <f t="shared" si="19"/>
        <v>0</v>
      </c>
    </row>
    <row r="65" spans="1:14" x14ac:dyDescent="0.45">
      <c r="A65" s="194" t="s">
        <v>87</v>
      </c>
      <c r="B65" s="195">
        <f>SUM(B54:B64)</f>
        <v>0</v>
      </c>
      <c r="C65" s="243" t="s">
        <v>18</v>
      </c>
      <c r="D65" s="244"/>
      <c r="E65" s="197" t="e">
        <f>SUM(E54:E64)/F65</f>
        <v>#DIV/0!</v>
      </c>
      <c r="F65" s="196">
        <f>SUM(F54:F64)</f>
        <v>0</v>
      </c>
      <c r="I65" s="194" t="s">
        <v>87</v>
      </c>
      <c r="J65" s="195">
        <f>SUM(J54:J64)</f>
        <v>0</v>
      </c>
      <c r="K65" s="243" t="s">
        <v>18</v>
      </c>
      <c r="L65" s="244"/>
      <c r="M65" s="197" t="e">
        <f>SUM(M54:M64)/N65</f>
        <v>#DIV/0!</v>
      </c>
      <c r="N65" s="196">
        <f>SUM(N54:N64)</f>
        <v>0</v>
      </c>
    </row>
    <row r="67" spans="1:14" x14ac:dyDescent="0.45">
      <c r="A67" s="188" t="s">
        <v>16</v>
      </c>
      <c r="B67" s="245"/>
      <c r="C67" s="245"/>
      <c r="D67" s="245"/>
      <c r="E67" s="245"/>
      <c r="F67" s="246"/>
      <c r="I67" s="188" t="s">
        <v>16</v>
      </c>
      <c r="J67" s="245"/>
      <c r="K67" s="245"/>
      <c r="L67" s="245"/>
      <c r="M67" s="245"/>
      <c r="N67" s="246"/>
    </row>
    <row r="68" spans="1:14" ht="52.5" x14ac:dyDescent="0.45">
      <c r="A68" s="189" t="s">
        <v>14</v>
      </c>
      <c r="B68" s="190" t="s">
        <v>84</v>
      </c>
      <c r="C68" s="191" t="s">
        <v>0</v>
      </c>
      <c r="D68" s="191" t="s">
        <v>17</v>
      </c>
      <c r="E68" s="191" t="s">
        <v>15</v>
      </c>
      <c r="F68" s="192" t="s">
        <v>85</v>
      </c>
      <c r="I68" s="189" t="s">
        <v>14</v>
      </c>
      <c r="J68" s="190" t="s">
        <v>84</v>
      </c>
      <c r="K68" s="191" t="s">
        <v>0</v>
      </c>
      <c r="L68" s="191" t="s">
        <v>17</v>
      </c>
      <c r="M68" s="191" t="s">
        <v>15</v>
      </c>
      <c r="N68" s="192" t="s">
        <v>85</v>
      </c>
    </row>
    <row r="69" spans="1:14" x14ac:dyDescent="0.45">
      <c r="A69" s="174"/>
      <c r="B69" s="174"/>
      <c r="C69" s="174"/>
      <c r="D69" s="193">
        <f>IF(C69="",0,VLOOKUP(C69,$M$4:$N$20,2,FALSE))</f>
        <v>0</v>
      </c>
      <c r="E69" s="193">
        <f>IF(D69="NC",0,D69*B69)</f>
        <v>0</v>
      </c>
      <c r="F69" s="193">
        <f>IF(OR(C69="P",C69="I",C69="W",C69="X"),0,B69)</f>
        <v>0</v>
      </c>
      <c r="I69" s="174"/>
      <c r="J69" s="174"/>
      <c r="K69" s="174"/>
      <c r="L69" s="193">
        <f>IF(K69="",0,VLOOKUP(K69,$M$4:$N$20,2,FALSE))</f>
        <v>0</v>
      </c>
      <c r="M69" s="193">
        <f>IF(L69="NC",0,L69*J69)</f>
        <v>0</v>
      </c>
      <c r="N69" s="193">
        <f>IF(OR(K69="P",K69="I",K69="W",K69="X"),0,J69)</f>
        <v>0</v>
      </c>
    </row>
    <row r="70" spans="1:14" x14ac:dyDescent="0.45">
      <c r="A70" s="174"/>
      <c r="B70" s="174"/>
      <c r="C70" s="174"/>
      <c r="D70" s="193">
        <f t="shared" ref="D70:D79" si="20">IF(C70="",0,VLOOKUP(C70,$M$4:$N$20,2,FALSE))</f>
        <v>0</v>
      </c>
      <c r="E70" s="193">
        <f t="shared" ref="E70:E79" si="21">IF(D70="NC",0,D70*B70)</f>
        <v>0</v>
      </c>
      <c r="F70" s="193">
        <f t="shared" ref="F70:F79" si="22">IF(OR(C70="P",C70="I",C70="W",C70="X"),0,B70)</f>
        <v>0</v>
      </c>
      <c r="I70" s="174"/>
      <c r="J70" s="174"/>
      <c r="K70" s="174"/>
      <c r="L70" s="193">
        <f t="shared" ref="L70:L79" si="23">IF(K70="",0,VLOOKUP(K70,$M$4:$N$20,2,FALSE))</f>
        <v>0</v>
      </c>
      <c r="M70" s="193">
        <f t="shared" ref="M70:M79" si="24">IF(L70="NC",0,L70*J70)</f>
        <v>0</v>
      </c>
      <c r="N70" s="193">
        <f t="shared" ref="N70:N79" si="25">IF(OR(K70="P",K70="I",K70="W",K70="X"),0,J70)</f>
        <v>0</v>
      </c>
    </row>
    <row r="71" spans="1:14" x14ac:dyDescent="0.45">
      <c r="A71" s="174"/>
      <c r="B71" s="174"/>
      <c r="C71" s="174"/>
      <c r="D71" s="193">
        <f t="shared" si="20"/>
        <v>0</v>
      </c>
      <c r="E71" s="193">
        <f t="shared" si="21"/>
        <v>0</v>
      </c>
      <c r="F71" s="193">
        <f t="shared" si="22"/>
        <v>0</v>
      </c>
      <c r="I71" s="174"/>
      <c r="J71" s="174"/>
      <c r="K71" s="174"/>
      <c r="L71" s="193">
        <f t="shared" si="23"/>
        <v>0</v>
      </c>
      <c r="M71" s="193">
        <f t="shared" si="24"/>
        <v>0</v>
      </c>
      <c r="N71" s="193">
        <f t="shared" si="25"/>
        <v>0</v>
      </c>
    </row>
    <row r="72" spans="1:14" x14ac:dyDescent="0.45">
      <c r="A72" s="174"/>
      <c r="B72" s="174"/>
      <c r="C72" s="174"/>
      <c r="D72" s="193">
        <f t="shared" si="20"/>
        <v>0</v>
      </c>
      <c r="E72" s="193">
        <f t="shared" si="21"/>
        <v>0</v>
      </c>
      <c r="F72" s="193">
        <f t="shared" si="22"/>
        <v>0</v>
      </c>
      <c r="I72" s="174"/>
      <c r="J72" s="174"/>
      <c r="K72" s="174"/>
      <c r="L72" s="193">
        <f t="shared" si="23"/>
        <v>0</v>
      </c>
      <c r="M72" s="193">
        <f t="shared" si="24"/>
        <v>0</v>
      </c>
      <c r="N72" s="193">
        <f t="shared" si="25"/>
        <v>0</v>
      </c>
    </row>
    <row r="73" spans="1:14" x14ac:dyDescent="0.45">
      <c r="A73" s="174"/>
      <c r="B73" s="174"/>
      <c r="C73" s="174"/>
      <c r="D73" s="193">
        <f t="shared" si="20"/>
        <v>0</v>
      </c>
      <c r="E73" s="193">
        <f t="shared" si="21"/>
        <v>0</v>
      </c>
      <c r="F73" s="193">
        <f t="shared" si="22"/>
        <v>0</v>
      </c>
      <c r="I73" s="174"/>
      <c r="J73" s="174"/>
      <c r="K73" s="174"/>
      <c r="L73" s="193">
        <f t="shared" si="23"/>
        <v>0</v>
      </c>
      <c r="M73" s="193">
        <f t="shared" si="24"/>
        <v>0</v>
      </c>
      <c r="N73" s="193">
        <f t="shared" si="25"/>
        <v>0</v>
      </c>
    </row>
    <row r="74" spans="1:14" s="73" customFormat="1" x14ac:dyDescent="0.45">
      <c r="A74" s="174"/>
      <c r="B74" s="174"/>
      <c r="C74" s="174"/>
      <c r="D74" s="193">
        <f t="shared" si="20"/>
        <v>0</v>
      </c>
      <c r="E74" s="193">
        <f t="shared" si="21"/>
        <v>0</v>
      </c>
      <c r="F74" s="193">
        <f t="shared" si="22"/>
        <v>0</v>
      </c>
      <c r="I74" s="174"/>
      <c r="J74" s="174"/>
      <c r="K74" s="174"/>
      <c r="L74" s="193">
        <f t="shared" si="23"/>
        <v>0</v>
      </c>
      <c r="M74" s="193">
        <f t="shared" si="24"/>
        <v>0</v>
      </c>
      <c r="N74" s="193">
        <f t="shared" si="25"/>
        <v>0</v>
      </c>
    </row>
    <row r="75" spans="1:14" s="73" customFormat="1" x14ac:dyDescent="0.45">
      <c r="A75" s="174"/>
      <c r="B75" s="174"/>
      <c r="C75" s="174"/>
      <c r="D75" s="193">
        <f t="shared" si="20"/>
        <v>0</v>
      </c>
      <c r="E75" s="193">
        <f t="shared" si="21"/>
        <v>0</v>
      </c>
      <c r="F75" s="193">
        <f t="shared" si="22"/>
        <v>0</v>
      </c>
      <c r="I75" s="174"/>
      <c r="J75" s="174"/>
      <c r="K75" s="174"/>
      <c r="L75" s="193">
        <f t="shared" si="23"/>
        <v>0</v>
      </c>
      <c r="M75" s="193">
        <f t="shared" si="24"/>
        <v>0</v>
      </c>
      <c r="N75" s="193">
        <f t="shared" si="25"/>
        <v>0</v>
      </c>
    </row>
    <row r="76" spans="1:14" x14ac:dyDescent="0.45">
      <c r="A76" s="174"/>
      <c r="B76" s="174"/>
      <c r="C76" s="174"/>
      <c r="D76" s="193">
        <f t="shared" si="20"/>
        <v>0</v>
      </c>
      <c r="E76" s="193">
        <f t="shared" si="21"/>
        <v>0</v>
      </c>
      <c r="F76" s="193">
        <f t="shared" si="22"/>
        <v>0</v>
      </c>
      <c r="I76" s="174"/>
      <c r="J76" s="174"/>
      <c r="K76" s="174"/>
      <c r="L76" s="193">
        <f t="shared" si="23"/>
        <v>0</v>
      </c>
      <c r="M76" s="193">
        <f t="shared" si="24"/>
        <v>0</v>
      </c>
      <c r="N76" s="193">
        <f t="shared" si="25"/>
        <v>0</v>
      </c>
    </row>
    <row r="77" spans="1:14" x14ac:dyDescent="0.45">
      <c r="A77" s="174"/>
      <c r="B77" s="174"/>
      <c r="C77" s="174"/>
      <c r="D77" s="193">
        <f t="shared" si="20"/>
        <v>0</v>
      </c>
      <c r="E77" s="193">
        <f t="shared" si="21"/>
        <v>0</v>
      </c>
      <c r="F77" s="193">
        <f t="shared" si="22"/>
        <v>0</v>
      </c>
      <c r="I77" s="174"/>
      <c r="J77" s="174"/>
      <c r="K77" s="174"/>
      <c r="L77" s="193">
        <f t="shared" si="23"/>
        <v>0</v>
      </c>
      <c r="M77" s="193">
        <f t="shared" si="24"/>
        <v>0</v>
      </c>
      <c r="N77" s="193">
        <f t="shared" si="25"/>
        <v>0</v>
      </c>
    </row>
    <row r="78" spans="1:14" x14ac:dyDescent="0.45">
      <c r="A78" s="174"/>
      <c r="B78" s="174"/>
      <c r="C78" s="174"/>
      <c r="D78" s="193">
        <f t="shared" si="20"/>
        <v>0</v>
      </c>
      <c r="E78" s="193">
        <f t="shared" si="21"/>
        <v>0</v>
      </c>
      <c r="F78" s="193">
        <f t="shared" si="22"/>
        <v>0</v>
      </c>
      <c r="I78" s="174"/>
      <c r="J78" s="174"/>
      <c r="K78" s="174"/>
      <c r="L78" s="193">
        <f t="shared" si="23"/>
        <v>0</v>
      </c>
      <c r="M78" s="193">
        <f t="shared" si="24"/>
        <v>0</v>
      </c>
      <c r="N78" s="193">
        <f t="shared" si="25"/>
        <v>0</v>
      </c>
    </row>
    <row r="79" spans="1:14" x14ac:dyDescent="0.45">
      <c r="A79" s="187"/>
      <c r="B79" s="187"/>
      <c r="C79" s="174"/>
      <c r="D79" s="193">
        <f t="shared" si="20"/>
        <v>0</v>
      </c>
      <c r="E79" s="193">
        <f t="shared" si="21"/>
        <v>0</v>
      </c>
      <c r="F79" s="193">
        <f t="shared" si="22"/>
        <v>0</v>
      </c>
      <c r="I79" s="187"/>
      <c r="J79" s="187"/>
      <c r="K79" s="174"/>
      <c r="L79" s="193">
        <f t="shared" si="23"/>
        <v>0</v>
      </c>
      <c r="M79" s="193">
        <f t="shared" si="24"/>
        <v>0</v>
      </c>
      <c r="N79" s="193">
        <f t="shared" si="25"/>
        <v>0</v>
      </c>
    </row>
    <row r="80" spans="1:14" x14ac:dyDescent="0.45">
      <c r="A80" s="194" t="s">
        <v>87</v>
      </c>
      <c r="B80" s="195">
        <f>SUM(B69:B79)</f>
        <v>0</v>
      </c>
      <c r="C80" s="243" t="s">
        <v>18</v>
      </c>
      <c r="D80" s="244"/>
      <c r="E80" s="197" t="e">
        <f>SUM(E69:E79)/F80</f>
        <v>#DIV/0!</v>
      </c>
      <c r="F80" s="196">
        <f>SUM(F69:F79)</f>
        <v>0</v>
      </c>
      <c r="I80" s="194" t="s">
        <v>87</v>
      </c>
      <c r="J80" s="195">
        <f>SUM(J69:J79)</f>
        <v>0</v>
      </c>
      <c r="K80" s="243" t="s">
        <v>18</v>
      </c>
      <c r="L80" s="244"/>
      <c r="M80" s="197" t="e">
        <f>SUM(M69:M79)/N80</f>
        <v>#DIV/0!</v>
      </c>
      <c r="N80" s="196">
        <f>SUM(N69:N79)</f>
        <v>0</v>
      </c>
    </row>
    <row r="82" spans="1:14" x14ac:dyDescent="0.45">
      <c r="A82" s="188" t="s">
        <v>16</v>
      </c>
      <c r="B82" s="245"/>
      <c r="C82" s="245"/>
      <c r="D82" s="245"/>
      <c r="E82" s="245"/>
      <c r="F82" s="246"/>
      <c r="I82" s="188" t="s">
        <v>16</v>
      </c>
      <c r="J82" s="245"/>
      <c r="K82" s="245"/>
      <c r="L82" s="245"/>
      <c r="M82" s="245"/>
      <c r="N82" s="246"/>
    </row>
    <row r="83" spans="1:14" ht="52.5" x14ac:dyDescent="0.45">
      <c r="A83" s="189" t="s">
        <v>14</v>
      </c>
      <c r="B83" s="190" t="s">
        <v>84</v>
      </c>
      <c r="C83" s="191" t="s">
        <v>0</v>
      </c>
      <c r="D83" s="191" t="s">
        <v>17</v>
      </c>
      <c r="E83" s="191" t="s">
        <v>15</v>
      </c>
      <c r="F83" s="192" t="s">
        <v>85</v>
      </c>
      <c r="I83" s="189" t="s">
        <v>14</v>
      </c>
      <c r="J83" s="190" t="s">
        <v>84</v>
      </c>
      <c r="K83" s="191" t="s">
        <v>0</v>
      </c>
      <c r="L83" s="191" t="s">
        <v>17</v>
      </c>
      <c r="M83" s="191" t="s">
        <v>15</v>
      </c>
      <c r="N83" s="192" t="s">
        <v>85</v>
      </c>
    </row>
    <row r="84" spans="1:14" x14ac:dyDescent="0.45">
      <c r="A84" s="174"/>
      <c r="B84" s="174"/>
      <c r="C84" s="174"/>
      <c r="D84" s="193">
        <f>IF(C84="",0,VLOOKUP(C84,$M$4:$N$20,2,FALSE))</f>
        <v>0</v>
      </c>
      <c r="E84" s="193">
        <f>IF(D84="NC",0,D84*B84)</f>
        <v>0</v>
      </c>
      <c r="F84" s="193">
        <f>IF(OR(C84="P",C84="I",C84="W",C84="X"),0,B84)</f>
        <v>0</v>
      </c>
      <c r="I84" s="174"/>
      <c r="J84" s="174"/>
      <c r="K84" s="174"/>
      <c r="L84" s="193">
        <f>IF(K84="",0,VLOOKUP(K84,$M$4:$N$20,2,FALSE))</f>
        <v>0</v>
      </c>
      <c r="M84" s="193">
        <f>IF(L84="NC",0,L84*J84)</f>
        <v>0</v>
      </c>
      <c r="N84" s="193">
        <f>IF(OR(K84="P",K84="I",K84="W",K84="X"),0,J84)</f>
        <v>0</v>
      </c>
    </row>
    <row r="85" spans="1:14" x14ac:dyDescent="0.45">
      <c r="A85" s="174"/>
      <c r="B85" s="174"/>
      <c r="C85" s="174"/>
      <c r="D85" s="193">
        <f t="shared" ref="D85:D94" si="26">IF(C85="",0,VLOOKUP(C85,$M$4:$N$20,2,FALSE))</f>
        <v>0</v>
      </c>
      <c r="E85" s="193">
        <f t="shared" ref="E85:E94" si="27">IF(D85="NC",0,D85*B85)</f>
        <v>0</v>
      </c>
      <c r="F85" s="193">
        <f t="shared" ref="F85:F94" si="28">IF(OR(C85="P",C85="I",C85="W",C85="X"),0,B85)</f>
        <v>0</v>
      </c>
      <c r="I85" s="174"/>
      <c r="J85" s="174"/>
      <c r="K85" s="174"/>
      <c r="L85" s="193">
        <f t="shared" ref="L85:L94" si="29">IF(K85="",0,VLOOKUP(K85,$M$4:$N$20,2,FALSE))</f>
        <v>0</v>
      </c>
      <c r="M85" s="193">
        <f t="shared" ref="M85:M94" si="30">IF(L85="NC",0,L85*J85)</f>
        <v>0</v>
      </c>
      <c r="N85" s="193">
        <f t="shared" ref="N85:N94" si="31">IF(OR(K85="P",K85="I",K85="W",K85="X"),0,J85)</f>
        <v>0</v>
      </c>
    </row>
    <row r="86" spans="1:14" x14ac:dyDescent="0.45">
      <c r="A86" s="174"/>
      <c r="B86" s="174"/>
      <c r="C86" s="174"/>
      <c r="D86" s="193">
        <f t="shared" si="26"/>
        <v>0</v>
      </c>
      <c r="E86" s="193">
        <f t="shared" si="27"/>
        <v>0</v>
      </c>
      <c r="F86" s="193">
        <f t="shared" si="28"/>
        <v>0</v>
      </c>
      <c r="I86" s="174"/>
      <c r="J86" s="174"/>
      <c r="K86" s="174"/>
      <c r="L86" s="193">
        <f t="shared" si="29"/>
        <v>0</v>
      </c>
      <c r="M86" s="193">
        <f t="shared" si="30"/>
        <v>0</v>
      </c>
      <c r="N86" s="193">
        <f t="shared" si="31"/>
        <v>0</v>
      </c>
    </row>
    <row r="87" spans="1:14" x14ac:dyDescent="0.45">
      <c r="A87" s="174"/>
      <c r="B87" s="174"/>
      <c r="C87" s="174"/>
      <c r="D87" s="193">
        <f t="shared" si="26"/>
        <v>0</v>
      </c>
      <c r="E87" s="193">
        <f t="shared" si="27"/>
        <v>0</v>
      </c>
      <c r="F87" s="193">
        <f t="shared" si="28"/>
        <v>0</v>
      </c>
      <c r="I87" s="174"/>
      <c r="J87" s="174"/>
      <c r="K87" s="174"/>
      <c r="L87" s="193">
        <f t="shared" si="29"/>
        <v>0</v>
      </c>
      <c r="M87" s="193">
        <f t="shared" si="30"/>
        <v>0</v>
      </c>
      <c r="N87" s="193">
        <f t="shared" si="31"/>
        <v>0</v>
      </c>
    </row>
    <row r="88" spans="1:14" x14ac:dyDescent="0.45">
      <c r="A88" s="174"/>
      <c r="B88" s="174"/>
      <c r="C88" s="174"/>
      <c r="D88" s="193">
        <f t="shared" si="26"/>
        <v>0</v>
      </c>
      <c r="E88" s="193">
        <f t="shared" si="27"/>
        <v>0</v>
      </c>
      <c r="F88" s="193">
        <f t="shared" si="28"/>
        <v>0</v>
      </c>
      <c r="I88" s="174"/>
      <c r="J88" s="174"/>
      <c r="K88" s="174"/>
      <c r="L88" s="193">
        <f t="shared" si="29"/>
        <v>0</v>
      </c>
      <c r="M88" s="193">
        <f t="shared" si="30"/>
        <v>0</v>
      </c>
      <c r="N88" s="193">
        <f t="shared" si="31"/>
        <v>0</v>
      </c>
    </row>
    <row r="89" spans="1:14" s="73" customFormat="1" x14ac:dyDescent="0.45">
      <c r="A89" s="174"/>
      <c r="B89" s="174"/>
      <c r="C89" s="174"/>
      <c r="D89" s="193">
        <f t="shared" si="26"/>
        <v>0</v>
      </c>
      <c r="E89" s="193">
        <f t="shared" si="27"/>
        <v>0</v>
      </c>
      <c r="F89" s="193">
        <f t="shared" si="28"/>
        <v>0</v>
      </c>
      <c r="I89" s="174"/>
      <c r="J89" s="174"/>
      <c r="K89" s="174"/>
      <c r="L89" s="193">
        <f t="shared" si="29"/>
        <v>0</v>
      </c>
      <c r="M89" s="193">
        <f t="shared" ref="M89:M90" si="32">IF(L89="NC",0,L89*J89)</f>
        <v>0</v>
      </c>
      <c r="N89" s="193">
        <f t="shared" ref="N89:N90" si="33">IF(OR(K89="P",K89="I",K89="W",K89="X"),0,J89)</f>
        <v>0</v>
      </c>
    </row>
    <row r="90" spans="1:14" s="73" customFormat="1" x14ac:dyDescent="0.45">
      <c r="A90" s="174"/>
      <c r="B90" s="174"/>
      <c r="C90" s="174"/>
      <c r="D90" s="193">
        <f t="shared" si="26"/>
        <v>0</v>
      </c>
      <c r="E90" s="193">
        <f t="shared" si="27"/>
        <v>0</v>
      </c>
      <c r="F90" s="193">
        <f t="shared" si="28"/>
        <v>0</v>
      </c>
      <c r="I90" s="174"/>
      <c r="J90" s="174"/>
      <c r="K90" s="174"/>
      <c r="L90" s="193">
        <f t="shared" si="29"/>
        <v>0</v>
      </c>
      <c r="M90" s="193">
        <f t="shared" si="32"/>
        <v>0</v>
      </c>
      <c r="N90" s="193">
        <f t="shared" si="33"/>
        <v>0</v>
      </c>
    </row>
    <row r="91" spans="1:14" x14ac:dyDescent="0.45">
      <c r="A91" s="174"/>
      <c r="B91" s="174"/>
      <c r="C91" s="174"/>
      <c r="D91" s="193">
        <f t="shared" si="26"/>
        <v>0</v>
      </c>
      <c r="E91" s="193">
        <f t="shared" si="27"/>
        <v>0</v>
      </c>
      <c r="F91" s="193">
        <f t="shared" si="28"/>
        <v>0</v>
      </c>
      <c r="I91" s="174"/>
      <c r="J91" s="174"/>
      <c r="K91" s="174"/>
      <c r="L91" s="193">
        <f t="shared" si="29"/>
        <v>0</v>
      </c>
      <c r="M91" s="193">
        <f t="shared" si="30"/>
        <v>0</v>
      </c>
      <c r="N91" s="193">
        <f t="shared" si="31"/>
        <v>0</v>
      </c>
    </row>
    <row r="92" spans="1:14" x14ac:dyDescent="0.45">
      <c r="A92" s="174"/>
      <c r="B92" s="174"/>
      <c r="C92" s="174"/>
      <c r="D92" s="193">
        <f t="shared" si="26"/>
        <v>0</v>
      </c>
      <c r="E92" s="193">
        <f t="shared" si="27"/>
        <v>0</v>
      </c>
      <c r="F92" s="193">
        <f t="shared" si="28"/>
        <v>0</v>
      </c>
      <c r="I92" s="174"/>
      <c r="J92" s="174"/>
      <c r="K92" s="174"/>
      <c r="L92" s="193">
        <f t="shared" si="29"/>
        <v>0</v>
      </c>
      <c r="M92" s="193">
        <f t="shared" si="30"/>
        <v>0</v>
      </c>
      <c r="N92" s="193">
        <f t="shared" si="31"/>
        <v>0</v>
      </c>
    </row>
    <row r="93" spans="1:14" x14ac:dyDescent="0.45">
      <c r="A93" s="174"/>
      <c r="B93" s="174"/>
      <c r="C93" s="174"/>
      <c r="D93" s="193">
        <f t="shared" si="26"/>
        <v>0</v>
      </c>
      <c r="E93" s="193">
        <f t="shared" si="27"/>
        <v>0</v>
      </c>
      <c r="F93" s="193">
        <f t="shared" si="28"/>
        <v>0</v>
      </c>
      <c r="I93" s="174"/>
      <c r="J93" s="174"/>
      <c r="K93" s="174"/>
      <c r="L93" s="193">
        <f t="shared" si="29"/>
        <v>0</v>
      </c>
      <c r="M93" s="193">
        <f t="shared" si="30"/>
        <v>0</v>
      </c>
      <c r="N93" s="193">
        <f t="shared" si="31"/>
        <v>0</v>
      </c>
    </row>
    <row r="94" spans="1:14" x14ac:dyDescent="0.45">
      <c r="A94" s="187"/>
      <c r="B94" s="187"/>
      <c r="C94" s="174"/>
      <c r="D94" s="193">
        <f t="shared" si="26"/>
        <v>0</v>
      </c>
      <c r="E94" s="193">
        <f t="shared" si="27"/>
        <v>0</v>
      </c>
      <c r="F94" s="193">
        <f t="shared" si="28"/>
        <v>0</v>
      </c>
      <c r="I94" s="187"/>
      <c r="J94" s="187"/>
      <c r="K94" s="174"/>
      <c r="L94" s="193">
        <f t="shared" si="29"/>
        <v>0</v>
      </c>
      <c r="M94" s="193">
        <f t="shared" si="30"/>
        <v>0</v>
      </c>
      <c r="N94" s="193">
        <f t="shared" si="31"/>
        <v>0</v>
      </c>
    </row>
    <row r="95" spans="1:14" x14ac:dyDescent="0.45">
      <c r="A95" s="194" t="s">
        <v>87</v>
      </c>
      <c r="B95" s="195">
        <f>SUM(B84:B94)</f>
        <v>0</v>
      </c>
      <c r="C95" s="243" t="s">
        <v>18</v>
      </c>
      <c r="D95" s="244"/>
      <c r="E95" s="197" t="e">
        <f>SUM(E84:E94)/F95</f>
        <v>#DIV/0!</v>
      </c>
      <c r="F95" s="196">
        <f>SUM(F84:F94)</f>
        <v>0</v>
      </c>
      <c r="I95" s="194" t="s">
        <v>87</v>
      </c>
      <c r="J95" s="195">
        <f>SUM(J84:J94)</f>
        <v>0</v>
      </c>
      <c r="K95" s="243" t="s">
        <v>18</v>
      </c>
      <c r="L95" s="244"/>
      <c r="M95" s="197" t="e">
        <f>SUM(M84:M94)/N95</f>
        <v>#DIV/0!</v>
      </c>
      <c r="N95" s="196">
        <f>SUM(N84:N94)</f>
        <v>0</v>
      </c>
    </row>
    <row r="97" spans="1:14" x14ac:dyDescent="0.45">
      <c r="A97" s="188" t="s">
        <v>16</v>
      </c>
      <c r="B97" s="245"/>
      <c r="C97" s="245"/>
      <c r="D97" s="245"/>
      <c r="E97" s="245"/>
      <c r="F97" s="246"/>
      <c r="I97" s="188" t="s">
        <v>16</v>
      </c>
      <c r="J97" s="245"/>
      <c r="K97" s="245"/>
      <c r="L97" s="245"/>
      <c r="M97" s="245"/>
      <c r="N97" s="246"/>
    </row>
    <row r="98" spans="1:14" ht="52.5" x14ac:dyDescent="0.45">
      <c r="A98" s="189" t="s">
        <v>14</v>
      </c>
      <c r="B98" s="190" t="s">
        <v>84</v>
      </c>
      <c r="C98" s="191" t="s">
        <v>0</v>
      </c>
      <c r="D98" s="191" t="s">
        <v>17</v>
      </c>
      <c r="E98" s="191" t="s">
        <v>15</v>
      </c>
      <c r="F98" s="192" t="s">
        <v>85</v>
      </c>
      <c r="I98" s="189" t="s">
        <v>14</v>
      </c>
      <c r="J98" s="190" t="s">
        <v>84</v>
      </c>
      <c r="K98" s="191" t="s">
        <v>0</v>
      </c>
      <c r="L98" s="191" t="s">
        <v>17</v>
      </c>
      <c r="M98" s="191" t="s">
        <v>15</v>
      </c>
      <c r="N98" s="192" t="s">
        <v>85</v>
      </c>
    </row>
    <row r="99" spans="1:14" x14ac:dyDescent="0.45">
      <c r="A99" s="174"/>
      <c r="B99" s="174"/>
      <c r="C99" s="174"/>
      <c r="D99" s="193">
        <f>IF(C99="",0,VLOOKUP(C99,$M$4:$N$20,2,FALSE))</f>
        <v>0</v>
      </c>
      <c r="E99" s="193">
        <f>IF(D99="NC",0,D99*B99)</f>
        <v>0</v>
      </c>
      <c r="F99" s="193">
        <f>IF(OR(C99="P",C99="I",C99="W",C99="X"),0,B99)</f>
        <v>0</v>
      </c>
      <c r="I99" s="174"/>
      <c r="J99" s="174"/>
      <c r="K99" s="174"/>
      <c r="L99" s="193">
        <f>IF(K99="",0,VLOOKUP(K99,$M$4:$N$20,2,FALSE))</f>
        <v>0</v>
      </c>
      <c r="M99" s="193">
        <f>IF(L99="NC",0,L99*J99)</f>
        <v>0</v>
      </c>
      <c r="N99" s="193">
        <f>IF(OR(K99="P",K99="I",K99="W",K99="X"),0,J99)</f>
        <v>0</v>
      </c>
    </row>
    <row r="100" spans="1:14" x14ac:dyDescent="0.45">
      <c r="A100" s="174"/>
      <c r="B100" s="174"/>
      <c r="C100" s="174"/>
      <c r="D100" s="193">
        <f t="shared" ref="D100:D109" si="34">IF(C100="",0,VLOOKUP(C100,$M$4:$N$20,2,FALSE))</f>
        <v>0</v>
      </c>
      <c r="E100" s="193">
        <f t="shared" ref="E100:E109" si="35">IF(D100="NC",0,D100*B100)</f>
        <v>0</v>
      </c>
      <c r="F100" s="193">
        <f t="shared" ref="F100:F109" si="36">IF(OR(C100="P",C100="I",C100="W",C100="X"),0,B100)</f>
        <v>0</v>
      </c>
      <c r="I100" s="174"/>
      <c r="J100" s="174"/>
      <c r="K100" s="174"/>
      <c r="L100" s="193">
        <f t="shared" ref="L100:L109" si="37">IF(K100="",0,VLOOKUP(K100,$M$4:$N$20,2,FALSE))</f>
        <v>0</v>
      </c>
      <c r="M100" s="193">
        <f t="shared" ref="M100:M109" si="38">IF(L100="NC",0,L100*J100)</f>
        <v>0</v>
      </c>
      <c r="N100" s="193">
        <f t="shared" ref="N100:N109" si="39">IF(OR(K100="P",K100="I",K100="W",K100="X"),0,J100)</f>
        <v>0</v>
      </c>
    </row>
    <row r="101" spans="1:14" x14ac:dyDescent="0.45">
      <c r="A101" s="174"/>
      <c r="B101" s="174"/>
      <c r="C101" s="174"/>
      <c r="D101" s="193">
        <f t="shared" si="34"/>
        <v>0</v>
      </c>
      <c r="E101" s="193">
        <f t="shared" si="35"/>
        <v>0</v>
      </c>
      <c r="F101" s="193">
        <f t="shared" si="36"/>
        <v>0</v>
      </c>
      <c r="I101" s="174"/>
      <c r="J101" s="174"/>
      <c r="K101" s="174"/>
      <c r="L101" s="193">
        <f t="shared" si="37"/>
        <v>0</v>
      </c>
      <c r="M101" s="193">
        <f t="shared" si="38"/>
        <v>0</v>
      </c>
      <c r="N101" s="193">
        <f t="shared" si="39"/>
        <v>0</v>
      </c>
    </row>
    <row r="102" spans="1:14" x14ac:dyDescent="0.45">
      <c r="A102" s="174"/>
      <c r="B102" s="174"/>
      <c r="C102" s="174"/>
      <c r="D102" s="193">
        <f t="shared" si="34"/>
        <v>0</v>
      </c>
      <c r="E102" s="193">
        <f t="shared" si="35"/>
        <v>0</v>
      </c>
      <c r="F102" s="193">
        <f t="shared" si="36"/>
        <v>0</v>
      </c>
      <c r="I102" s="174"/>
      <c r="J102" s="174"/>
      <c r="K102" s="174"/>
      <c r="L102" s="193">
        <f t="shared" si="37"/>
        <v>0</v>
      </c>
      <c r="M102" s="193">
        <f t="shared" si="38"/>
        <v>0</v>
      </c>
      <c r="N102" s="193">
        <f t="shared" si="39"/>
        <v>0</v>
      </c>
    </row>
    <row r="103" spans="1:14" s="73" customFormat="1" x14ac:dyDescent="0.45">
      <c r="A103" s="174"/>
      <c r="B103" s="174"/>
      <c r="C103" s="174"/>
      <c r="D103" s="193">
        <f t="shared" si="34"/>
        <v>0</v>
      </c>
      <c r="E103" s="193">
        <f t="shared" ref="E103:E105" si="40">IF(D103="NC",0,D103*B103)</f>
        <v>0</v>
      </c>
      <c r="F103" s="193">
        <f t="shared" ref="F103:F105" si="41">IF(OR(C103="P",C103="I",C103="W",C103="X"),0,B103)</f>
        <v>0</v>
      </c>
      <c r="I103" s="174"/>
      <c r="J103" s="174"/>
      <c r="K103" s="174"/>
      <c r="L103" s="193">
        <f t="shared" si="37"/>
        <v>0</v>
      </c>
      <c r="M103" s="193">
        <f t="shared" ref="M103:M105" si="42">IF(L103="NC",0,L103*J103)</f>
        <v>0</v>
      </c>
      <c r="N103" s="193">
        <f t="shared" ref="N103:N105" si="43">IF(OR(K103="P",K103="I",K103="W",K103="X"),0,J103)</f>
        <v>0</v>
      </c>
    </row>
    <row r="104" spans="1:14" s="73" customFormat="1" x14ac:dyDescent="0.45">
      <c r="A104" s="174"/>
      <c r="B104" s="174"/>
      <c r="C104" s="174"/>
      <c r="D104" s="193">
        <f t="shared" si="34"/>
        <v>0</v>
      </c>
      <c r="E104" s="193">
        <f t="shared" si="40"/>
        <v>0</v>
      </c>
      <c r="F104" s="193">
        <f t="shared" si="41"/>
        <v>0</v>
      </c>
      <c r="I104" s="174"/>
      <c r="J104" s="174"/>
      <c r="K104" s="174"/>
      <c r="L104" s="193">
        <f t="shared" si="37"/>
        <v>0</v>
      </c>
      <c r="M104" s="193">
        <f t="shared" si="42"/>
        <v>0</v>
      </c>
      <c r="N104" s="193">
        <f t="shared" si="43"/>
        <v>0</v>
      </c>
    </row>
    <row r="105" spans="1:14" x14ac:dyDescent="0.45">
      <c r="A105" s="174"/>
      <c r="B105" s="174"/>
      <c r="C105" s="174"/>
      <c r="D105" s="193">
        <f t="shared" si="34"/>
        <v>0</v>
      </c>
      <c r="E105" s="193">
        <f t="shared" si="40"/>
        <v>0</v>
      </c>
      <c r="F105" s="193">
        <f t="shared" si="41"/>
        <v>0</v>
      </c>
      <c r="I105" s="174"/>
      <c r="J105" s="174"/>
      <c r="K105" s="174"/>
      <c r="L105" s="193">
        <f t="shared" si="37"/>
        <v>0</v>
      </c>
      <c r="M105" s="193">
        <f t="shared" si="42"/>
        <v>0</v>
      </c>
      <c r="N105" s="193">
        <f t="shared" si="43"/>
        <v>0</v>
      </c>
    </row>
    <row r="106" spans="1:14" x14ac:dyDescent="0.45">
      <c r="A106" s="174"/>
      <c r="B106" s="174"/>
      <c r="C106" s="174"/>
      <c r="D106" s="193">
        <f t="shared" si="34"/>
        <v>0</v>
      </c>
      <c r="E106" s="193">
        <f t="shared" si="35"/>
        <v>0</v>
      </c>
      <c r="F106" s="193">
        <f t="shared" si="36"/>
        <v>0</v>
      </c>
      <c r="I106" s="174"/>
      <c r="J106" s="174"/>
      <c r="K106" s="174"/>
      <c r="L106" s="193">
        <f t="shared" si="37"/>
        <v>0</v>
      </c>
      <c r="M106" s="193">
        <f t="shared" si="38"/>
        <v>0</v>
      </c>
      <c r="N106" s="193">
        <f t="shared" si="39"/>
        <v>0</v>
      </c>
    </row>
    <row r="107" spans="1:14" x14ac:dyDescent="0.45">
      <c r="A107" s="174"/>
      <c r="B107" s="174"/>
      <c r="C107" s="174"/>
      <c r="D107" s="193">
        <f t="shared" si="34"/>
        <v>0</v>
      </c>
      <c r="E107" s="193">
        <f t="shared" si="35"/>
        <v>0</v>
      </c>
      <c r="F107" s="193">
        <f t="shared" si="36"/>
        <v>0</v>
      </c>
      <c r="I107" s="174"/>
      <c r="J107" s="174"/>
      <c r="K107" s="174"/>
      <c r="L107" s="193">
        <f t="shared" si="37"/>
        <v>0</v>
      </c>
      <c r="M107" s="193">
        <f t="shared" si="38"/>
        <v>0</v>
      </c>
      <c r="N107" s="193">
        <f t="shared" si="39"/>
        <v>0</v>
      </c>
    </row>
    <row r="108" spans="1:14" x14ac:dyDescent="0.45">
      <c r="A108" s="174"/>
      <c r="B108" s="174"/>
      <c r="C108" s="174"/>
      <c r="D108" s="193">
        <f t="shared" si="34"/>
        <v>0</v>
      </c>
      <c r="E108" s="193">
        <f t="shared" si="35"/>
        <v>0</v>
      </c>
      <c r="F108" s="193">
        <f t="shared" si="36"/>
        <v>0</v>
      </c>
      <c r="I108" s="174"/>
      <c r="J108" s="174"/>
      <c r="K108" s="174"/>
      <c r="L108" s="193">
        <f t="shared" si="37"/>
        <v>0</v>
      </c>
      <c r="M108" s="193">
        <f t="shared" si="38"/>
        <v>0</v>
      </c>
      <c r="N108" s="193">
        <f t="shared" si="39"/>
        <v>0</v>
      </c>
    </row>
    <row r="109" spans="1:14" x14ac:dyDescent="0.45">
      <c r="A109" s="187"/>
      <c r="B109" s="187"/>
      <c r="C109" s="174"/>
      <c r="D109" s="193">
        <f t="shared" si="34"/>
        <v>0</v>
      </c>
      <c r="E109" s="193">
        <f t="shared" si="35"/>
        <v>0</v>
      </c>
      <c r="F109" s="193">
        <f t="shared" si="36"/>
        <v>0</v>
      </c>
      <c r="I109" s="187"/>
      <c r="J109" s="187"/>
      <c r="K109" s="174"/>
      <c r="L109" s="193">
        <f t="shared" si="37"/>
        <v>0</v>
      </c>
      <c r="M109" s="193">
        <f t="shared" si="38"/>
        <v>0</v>
      </c>
      <c r="N109" s="193">
        <f t="shared" si="39"/>
        <v>0</v>
      </c>
    </row>
    <row r="110" spans="1:14" x14ac:dyDescent="0.45">
      <c r="A110" s="194" t="s">
        <v>87</v>
      </c>
      <c r="B110" s="195">
        <f>SUM(B99:B109)</f>
        <v>0</v>
      </c>
      <c r="C110" s="243" t="s">
        <v>18</v>
      </c>
      <c r="D110" s="244"/>
      <c r="E110" s="197" t="e">
        <f>SUM(E99:E109)/F110</f>
        <v>#DIV/0!</v>
      </c>
      <c r="F110" s="196">
        <f>SUM(F99:F109)</f>
        <v>0</v>
      </c>
      <c r="I110" s="194" t="s">
        <v>87</v>
      </c>
      <c r="J110" s="195">
        <f>SUM(J99:J109)</f>
        <v>0</v>
      </c>
      <c r="K110" s="243" t="s">
        <v>18</v>
      </c>
      <c r="L110" s="244"/>
      <c r="M110" s="197" t="e">
        <f>SUM(M99:M109)/N110</f>
        <v>#DIV/0!</v>
      </c>
      <c r="N110" s="196">
        <f>SUM(N99:N109)</f>
        <v>0</v>
      </c>
    </row>
  </sheetData>
  <mergeCells count="31">
    <mergeCell ref="C110:D110"/>
    <mergeCell ref="J97:N97"/>
    <mergeCell ref="K110:L110"/>
    <mergeCell ref="B82:F82"/>
    <mergeCell ref="C95:D95"/>
    <mergeCell ref="J82:N82"/>
    <mergeCell ref="K95:L95"/>
    <mergeCell ref="B97:F97"/>
    <mergeCell ref="K65:L65"/>
    <mergeCell ref="B67:F67"/>
    <mergeCell ref="C80:D80"/>
    <mergeCell ref="J67:N67"/>
    <mergeCell ref="K80:L80"/>
    <mergeCell ref="C65:D65"/>
    <mergeCell ref="C35:D35"/>
    <mergeCell ref="B22:F22"/>
    <mergeCell ref="J22:N22"/>
    <mergeCell ref="K35:L35"/>
    <mergeCell ref="J52:N52"/>
    <mergeCell ref="B37:F37"/>
    <mergeCell ref="C50:D50"/>
    <mergeCell ref="J37:N37"/>
    <mergeCell ref="K50:L50"/>
    <mergeCell ref="B52:F52"/>
    <mergeCell ref="A1:K1"/>
    <mergeCell ref="M3:O3"/>
    <mergeCell ref="C13:E13"/>
    <mergeCell ref="C12:E12"/>
    <mergeCell ref="C11:E11"/>
    <mergeCell ref="A4:K7"/>
    <mergeCell ref="C10:F10"/>
  </mergeCells>
  <pageMargins left="0.7" right="0.7" top="0.75" bottom="0.75" header="0.3" footer="0.3"/>
  <pageSetup scale="57" orientation="portrait" r:id="rId1"/>
  <rowBreaks count="1" manualBreakCount="1">
    <brk id="78" max="16383"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0"/>
  <sheetViews>
    <sheetView workbookViewId="0">
      <selection activeCell="F24" sqref="F24"/>
    </sheetView>
  </sheetViews>
  <sheetFormatPr defaultRowHeight="14.25" x14ac:dyDescent="0.45"/>
  <cols>
    <col min="1" max="7" width="20.73046875" customWidth="1"/>
  </cols>
  <sheetData>
    <row r="1" spans="1:16" ht="31.5" customHeight="1" x14ac:dyDescent="0.45">
      <c r="A1" s="229" t="s">
        <v>97</v>
      </c>
      <c r="B1" s="229"/>
      <c r="C1" s="229"/>
      <c r="D1" s="229"/>
      <c r="E1" s="229"/>
      <c r="F1" s="229"/>
      <c r="G1" s="229"/>
      <c r="H1" s="96"/>
      <c r="I1" s="96"/>
      <c r="J1" s="96"/>
      <c r="K1" s="96"/>
      <c r="L1" s="96"/>
      <c r="M1" s="96"/>
      <c r="N1" s="96"/>
      <c r="O1" s="96"/>
      <c r="P1" s="96"/>
    </row>
    <row r="2" spans="1:16" ht="15" customHeight="1" x14ac:dyDescent="0.45">
      <c r="A2" s="229"/>
      <c r="B2" s="229"/>
      <c r="C2" s="229"/>
      <c r="D2" s="229"/>
      <c r="E2" s="229"/>
      <c r="F2" s="229"/>
      <c r="G2" s="229"/>
      <c r="H2" s="96"/>
      <c r="I2" s="96"/>
      <c r="J2" s="96"/>
      <c r="K2" s="96"/>
      <c r="L2" s="96"/>
      <c r="M2" s="96"/>
      <c r="N2" s="96"/>
      <c r="O2" s="96"/>
      <c r="P2" s="96"/>
    </row>
    <row r="3" spans="1:16" ht="15" customHeight="1" x14ac:dyDescent="0.45">
      <c r="A3" s="229"/>
      <c r="B3" s="229"/>
      <c r="C3" s="229"/>
      <c r="D3" s="229"/>
      <c r="E3" s="229"/>
      <c r="F3" s="229"/>
      <c r="G3" s="229"/>
      <c r="H3" s="96"/>
      <c r="I3" s="96"/>
      <c r="J3" s="96"/>
      <c r="K3" s="96"/>
      <c r="L3" s="96"/>
      <c r="M3" s="96"/>
      <c r="N3" s="96"/>
      <c r="O3" s="96"/>
      <c r="P3" s="96"/>
    </row>
    <row r="4" spans="1:16" ht="15" customHeight="1" x14ac:dyDescent="0.45">
      <c r="A4" s="229"/>
      <c r="B4" s="229"/>
      <c r="C4" s="229"/>
      <c r="D4" s="229"/>
      <c r="E4" s="229"/>
      <c r="F4" s="229"/>
      <c r="G4" s="229"/>
      <c r="H4" s="96"/>
      <c r="I4" s="96"/>
      <c r="J4" s="96"/>
      <c r="K4" s="96"/>
      <c r="L4" s="96"/>
      <c r="M4" s="96"/>
      <c r="N4" s="96"/>
      <c r="O4" s="96"/>
      <c r="P4" s="96"/>
    </row>
    <row r="5" spans="1:16" ht="14.65" thickBot="1" x14ac:dyDescent="0.5"/>
    <row r="6" spans="1:16" ht="15" customHeight="1" x14ac:dyDescent="0.45">
      <c r="A6" s="248" t="s">
        <v>118</v>
      </c>
      <c r="B6" s="249"/>
      <c r="C6" s="249"/>
      <c r="D6" s="249"/>
      <c r="E6" s="249"/>
      <c r="F6" s="249"/>
      <c r="G6" s="250"/>
      <c r="H6" s="94"/>
      <c r="I6" s="94"/>
      <c r="J6" s="94"/>
      <c r="K6" s="94"/>
      <c r="L6" s="94"/>
      <c r="M6" s="94"/>
      <c r="N6" s="94"/>
      <c r="O6" s="94"/>
      <c r="P6" s="94"/>
    </row>
    <row r="7" spans="1:16" x14ac:dyDescent="0.45">
      <c r="A7" s="251"/>
      <c r="B7" s="252"/>
      <c r="C7" s="252"/>
      <c r="D7" s="252"/>
      <c r="E7" s="252"/>
      <c r="F7" s="252"/>
      <c r="G7" s="253"/>
      <c r="H7" s="94"/>
      <c r="I7" s="94"/>
      <c r="J7" s="94"/>
      <c r="K7" s="94"/>
      <c r="L7" s="94"/>
      <c r="M7" s="94"/>
      <c r="N7" s="94"/>
      <c r="O7" s="94"/>
      <c r="P7" s="94"/>
    </row>
    <row r="8" spans="1:16" x14ac:dyDescent="0.45">
      <c r="A8" s="251"/>
      <c r="B8" s="252"/>
      <c r="C8" s="252"/>
      <c r="D8" s="252"/>
      <c r="E8" s="252"/>
      <c r="F8" s="252"/>
      <c r="G8" s="253"/>
      <c r="H8" s="94"/>
      <c r="I8" s="94"/>
      <c r="J8" s="94"/>
      <c r="K8" s="94"/>
      <c r="L8" s="94"/>
      <c r="M8" s="94"/>
      <c r="N8" s="94"/>
      <c r="O8" s="94"/>
      <c r="P8" s="94"/>
    </row>
    <row r="9" spans="1:16" x14ac:dyDescent="0.45">
      <c r="A9" s="251"/>
      <c r="B9" s="252"/>
      <c r="C9" s="252"/>
      <c r="D9" s="252"/>
      <c r="E9" s="252"/>
      <c r="F9" s="252"/>
      <c r="G9" s="253"/>
      <c r="H9" s="94"/>
      <c r="I9" s="94"/>
      <c r="J9" s="94"/>
      <c r="K9" s="94"/>
      <c r="L9" s="94"/>
      <c r="M9" s="94"/>
      <c r="N9" s="94"/>
      <c r="O9" s="94"/>
      <c r="P9" s="94"/>
    </row>
    <row r="10" spans="1:16" x14ac:dyDescent="0.45">
      <c r="A10" s="251"/>
      <c r="B10" s="252"/>
      <c r="C10" s="252"/>
      <c r="D10" s="252"/>
      <c r="E10" s="252"/>
      <c r="F10" s="252"/>
      <c r="G10" s="253"/>
      <c r="H10" s="94"/>
      <c r="I10" s="94"/>
      <c r="J10" s="94"/>
      <c r="K10" s="94"/>
      <c r="L10" s="94"/>
      <c r="M10" s="94"/>
      <c r="N10" s="94"/>
      <c r="O10" s="94"/>
      <c r="P10" s="94"/>
    </row>
    <row r="11" spans="1:16" x14ac:dyDescent="0.45">
      <c r="A11" s="251"/>
      <c r="B11" s="252"/>
      <c r="C11" s="252"/>
      <c r="D11" s="252"/>
      <c r="E11" s="252"/>
      <c r="F11" s="252"/>
      <c r="G11" s="253"/>
      <c r="H11" s="94"/>
      <c r="I11" s="94"/>
      <c r="J11" s="94"/>
      <c r="K11" s="94"/>
      <c r="L11" s="94"/>
      <c r="M11" s="94"/>
      <c r="N11" s="94"/>
      <c r="O11" s="94"/>
      <c r="P11" s="94"/>
    </row>
    <row r="12" spans="1:16" ht="14.65" thickBot="1" x14ac:dyDescent="0.5">
      <c r="A12" s="254"/>
      <c r="B12" s="255"/>
      <c r="C12" s="255"/>
      <c r="D12" s="255"/>
      <c r="E12" s="255"/>
      <c r="F12" s="255"/>
      <c r="G12" s="256"/>
    </row>
    <row r="15" spans="1:16" ht="75" customHeight="1" x14ac:dyDescent="0.45">
      <c r="A15" s="247" t="s">
        <v>98</v>
      </c>
      <c r="B15" s="247" t="s">
        <v>99</v>
      </c>
      <c r="C15" s="247" t="s">
        <v>100</v>
      </c>
      <c r="D15" s="247" t="s">
        <v>101</v>
      </c>
      <c r="E15" s="247" t="s">
        <v>102</v>
      </c>
      <c r="F15" s="247" t="s">
        <v>103</v>
      </c>
      <c r="G15" s="95" t="s">
        <v>105</v>
      </c>
    </row>
    <row r="16" spans="1:16" x14ac:dyDescent="0.45">
      <c r="A16" s="247"/>
      <c r="B16" s="247"/>
      <c r="C16" s="247"/>
      <c r="D16" s="247"/>
      <c r="E16" s="247"/>
      <c r="F16" s="247"/>
      <c r="G16" s="95" t="s">
        <v>106</v>
      </c>
    </row>
    <row r="17" spans="1:7" ht="30" customHeight="1" x14ac:dyDescent="0.45">
      <c r="A17" s="75" t="s">
        <v>125</v>
      </c>
      <c r="B17" s="75" t="s">
        <v>12</v>
      </c>
      <c r="C17" s="75" t="s">
        <v>163</v>
      </c>
      <c r="D17" s="75" t="s">
        <v>9</v>
      </c>
      <c r="E17" s="75" t="s">
        <v>163</v>
      </c>
      <c r="F17" s="75" t="s">
        <v>163</v>
      </c>
      <c r="G17" s="75" t="s">
        <v>450</v>
      </c>
    </row>
    <row r="18" spans="1:7" ht="30" customHeight="1" x14ac:dyDescent="0.45">
      <c r="A18" s="75" t="s">
        <v>124</v>
      </c>
      <c r="B18" s="75" t="s">
        <v>12</v>
      </c>
      <c r="C18" s="75" t="s">
        <v>163</v>
      </c>
      <c r="D18" s="75" t="s">
        <v>9</v>
      </c>
      <c r="E18" s="75" t="s">
        <v>163</v>
      </c>
      <c r="F18" s="75" t="s">
        <v>163</v>
      </c>
      <c r="G18" s="75" t="s">
        <v>450</v>
      </c>
    </row>
    <row r="19" spans="1:7" ht="30" customHeight="1" x14ac:dyDescent="0.45">
      <c r="A19" s="75" t="s">
        <v>126</v>
      </c>
      <c r="B19" s="75" t="s">
        <v>12</v>
      </c>
      <c r="C19" s="466">
        <v>0.99</v>
      </c>
      <c r="D19" s="75" t="s">
        <v>9</v>
      </c>
      <c r="E19" s="466">
        <v>0.53</v>
      </c>
      <c r="F19" s="466">
        <v>0</v>
      </c>
      <c r="G19" s="75" t="s">
        <v>450</v>
      </c>
    </row>
    <row r="20" spans="1:7" ht="30" customHeight="1" x14ac:dyDescent="0.45">
      <c r="A20" s="75" t="s">
        <v>128</v>
      </c>
      <c r="B20" s="75" t="s">
        <v>12</v>
      </c>
      <c r="C20" s="466">
        <v>0.97</v>
      </c>
      <c r="D20" s="75" t="s">
        <v>9</v>
      </c>
      <c r="E20" s="466">
        <v>0.47</v>
      </c>
      <c r="F20" s="466">
        <v>0</v>
      </c>
      <c r="G20" s="75" t="s">
        <v>450</v>
      </c>
    </row>
    <row r="21" spans="1:7" ht="30" customHeight="1" x14ac:dyDescent="0.45">
      <c r="A21" s="75" t="s">
        <v>127</v>
      </c>
      <c r="B21" s="75" t="s">
        <v>12</v>
      </c>
      <c r="C21" s="466">
        <v>0.45</v>
      </c>
      <c r="D21" s="75" t="s">
        <v>9</v>
      </c>
      <c r="E21" s="466">
        <v>0</v>
      </c>
      <c r="F21" s="466">
        <v>0</v>
      </c>
      <c r="G21" s="75" t="s">
        <v>450</v>
      </c>
    </row>
    <row r="22" spans="1:7" ht="30" customHeight="1" x14ac:dyDescent="0.45">
      <c r="A22" s="75" t="s">
        <v>129</v>
      </c>
      <c r="B22" s="75" t="s">
        <v>12</v>
      </c>
      <c r="C22" s="75" t="s">
        <v>163</v>
      </c>
      <c r="D22" s="75" t="s">
        <v>9</v>
      </c>
      <c r="E22" s="75" t="s">
        <v>163</v>
      </c>
      <c r="F22" s="75" t="s">
        <v>163</v>
      </c>
      <c r="G22" s="75" t="s">
        <v>450</v>
      </c>
    </row>
    <row r="23" spans="1:7" ht="30" customHeight="1" x14ac:dyDescent="0.45">
      <c r="A23" s="75"/>
      <c r="B23" s="74"/>
      <c r="C23" s="74"/>
      <c r="D23" s="74"/>
      <c r="E23" s="74"/>
      <c r="F23" s="74"/>
      <c r="G23" s="74"/>
    </row>
    <row r="24" spans="1:7" ht="30" customHeight="1" x14ac:dyDescent="0.45">
      <c r="A24" s="74"/>
      <c r="B24" s="74"/>
      <c r="C24" s="74"/>
      <c r="D24" s="74"/>
      <c r="E24" s="74"/>
      <c r="F24" s="74"/>
      <c r="G24" s="74"/>
    </row>
    <row r="25" spans="1:7" ht="30" customHeight="1" x14ac:dyDescent="0.45">
      <c r="A25" s="74"/>
      <c r="B25" s="74"/>
      <c r="C25" s="74"/>
      <c r="D25" s="74"/>
      <c r="E25" s="74"/>
      <c r="F25" s="74"/>
      <c r="G25" s="74"/>
    </row>
    <row r="26" spans="1:7" ht="30" customHeight="1" x14ac:dyDescent="0.45">
      <c r="A26" s="74"/>
      <c r="B26" s="74"/>
      <c r="C26" s="74"/>
      <c r="D26" s="74"/>
      <c r="E26" s="74"/>
      <c r="F26" s="74"/>
      <c r="G26" s="74"/>
    </row>
    <row r="27" spans="1:7" ht="30" customHeight="1" x14ac:dyDescent="0.45">
      <c r="A27" s="74"/>
      <c r="B27" s="74"/>
      <c r="C27" s="74"/>
      <c r="D27" s="74"/>
      <c r="E27" s="74"/>
      <c r="F27" s="74"/>
      <c r="G27" s="74"/>
    </row>
    <row r="28" spans="1:7" ht="30" customHeight="1" x14ac:dyDescent="0.45">
      <c r="A28" s="74"/>
      <c r="B28" s="74"/>
      <c r="C28" s="74"/>
      <c r="D28" s="74"/>
      <c r="E28" s="74"/>
      <c r="F28" s="74"/>
      <c r="G28" s="74"/>
    </row>
    <row r="29" spans="1:7" ht="30" customHeight="1" x14ac:dyDescent="0.45">
      <c r="A29" s="74"/>
      <c r="B29" s="74"/>
      <c r="C29" s="74"/>
      <c r="D29" s="74"/>
      <c r="E29" s="74"/>
      <c r="F29" s="74"/>
      <c r="G29" s="74"/>
    </row>
    <row r="30" spans="1:7" ht="30" customHeight="1" x14ac:dyDescent="0.45">
      <c r="A30" s="74"/>
      <c r="B30" s="74"/>
      <c r="C30" s="74"/>
      <c r="D30" s="74"/>
      <c r="E30" s="74"/>
      <c r="F30" s="74"/>
      <c r="G30" s="74"/>
    </row>
  </sheetData>
  <mergeCells count="8">
    <mergeCell ref="F15:F16"/>
    <mergeCell ref="A1:G4"/>
    <mergeCell ref="A6:G12"/>
    <mergeCell ref="A15:A16"/>
    <mergeCell ref="B15:B16"/>
    <mergeCell ref="C15:C16"/>
    <mergeCell ref="D15:D16"/>
    <mergeCell ref="E15:E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42"/>
  <sheetViews>
    <sheetView tabSelected="1" topLeftCell="B6" zoomScale="85" zoomScaleNormal="85" workbookViewId="0">
      <selection activeCell="G41" sqref="G41"/>
    </sheetView>
  </sheetViews>
  <sheetFormatPr defaultColWidth="9.1328125" defaultRowHeight="14.25" x14ac:dyDescent="0.45"/>
  <cols>
    <col min="1" max="1" width="2.73046875" style="42" customWidth="1"/>
    <col min="2" max="2" width="38.265625" style="42" bestFit="1" customWidth="1"/>
    <col min="3" max="3" width="8.73046875" style="42" customWidth="1"/>
    <col min="4" max="4" width="7.33203125" style="42" customWidth="1"/>
    <col min="5" max="5" width="4.06640625" style="42" hidden="1" customWidth="1"/>
    <col min="6" max="6" width="10.73046875" style="42" hidden="1" customWidth="1"/>
    <col min="7" max="7" width="11.86328125" style="42" customWidth="1"/>
    <col min="8" max="8" width="2.3984375" style="42" customWidth="1"/>
    <col min="9" max="9" width="4.265625" style="42" customWidth="1"/>
    <col min="10" max="10" width="21.59765625" style="42" customWidth="1"/>
    <col min="11" max="11" width="8.265625" style="42" customWidth="1"/>
    <col min="12" max="12" width="8.1328125" style="42" customWidth="1"/>
    <col min="13" max="13" width="8.86328125" style="42" customWidth="1"/>
    <col min="14" max="14" width="7" style="42" customWidth="1"/>
    <col min="15" max="15" width="6.3984375" style="42" customWidth="1"/>
    <col min="16" max="16" width="12.73046875" style="42" customWidth="1"/>
    <col min="17" max="17" width="6.86328125" style="42" customWidth="1"/>
    <col min="18" max="19" width="6.1328125" style="42" customWidth="1"/>
    <col min="20" max="21" width="8.265625" style="42" customWidth="1"/>
    <col min="22" max="22" width="12" style="42" bestFit="1" customWidth="1"/>
    <col min="23" max="23" width="3.73046875" style="42" customWidth="1"/>
    <col min="24" max="26" width="7.73046875" style="42" customWidth="1"/>
    <col min="27" max="16384" width="9.1328125" style="42"/>
  </cols>
  <sheetData>
    <row r="1" spans="1:27" ht="45.75" customHeight="1" thickBot="1" x14ac:dyDescent="0.5">
      <c r="A1" s="300" t="s">
        <v>38</v>
      </c>
      <c r="B1" s="301"/>
      <c r="C1" s="301"/>
      <c r="D1" s="301"/>
      <c r="E1" s="301"/>
      <c r="F1" s="301"/>
      <c r="G1" s="301"/>
      <c r="H1" s="301"/>
      <c r="I1" s="301"/>
      <c r="J1" s="301"/>
      <c r="K1" s="301"/>
      <c r="L1" s="301"/>
      <c r="M1" s="301"/>
      <c r="N1" s="301"/>
      <c r="O1" s="301"/>
      <c r="P1" s="301"/>
      <c r="Q1" s="301"/>
      <c r="R1" s="37"/>
      <c r="S1" s="38"/>
      <c r="T1" s="38"/>
      <c r="U1" s="38"/>
      <c r="V1" s="39"/>
      <c r="W1" s="40"/>
      <c r="X1" s="40"/>
      <c r="Y1" s="40"/>
      <c r="Z1" s="40"/>
      <c r="AA1" s="41"/>
    </row>
    <row r="2" spans="1:27" s="45" customFormat="1" ht="15" customHeight="1" thickBot="1" x14ac:dyDescent="0.5">
      <c r="A2" s="302" t="s">
        <v>92</v>
      </c>
      <c r="B2" s="303"/>
      <c r="C2" s="303"/>
      <c r="D2" s="303"/>
      <c r="E2" s="303"/>
      <c r="F2" s="303"/>
      <c r="G2" s="303"/>
      <c r="H2" s="303"/>
      <c r="I2" s="303"/>
      <c r="J2" s="303"/>
      <c r="K2" s="303"/>
      <c r="L2" s="303"/>
      <c r="M2" s="303"/>
      <c r="N2" s="303"/>
      <c r="O2" s="303"/>
      <c r="P2" s="303"/>
      <c r="Q2" s="303"/>
      <c r="R2" s="303"/>
      <c r="S2" s="303"/>
      <c r="T2" s="303"/>
      <c r="U2" s="303"/>
      <c r="V2" s="304"/>
      <c r="W2" s="43"/>
      <c r="X2" s="43"/>
      <c r="Y2" s="43"/>
      <c r="Z2" s="43"/>
      <c r="AA2" s="44"/>
    </row>
    <row r="3" spans="1:27" ht="15" customHeight="1" x14ac:dyDescent="0.45">
      <c r="A3" s="305" t="s">
        <v>72</v>
      </c>
      <c r="B3" s="306"/>
      <c r="C3" s="306"/>
      <c r="D3" s="306"/>
      <c r="E3" s="306"/>
      <c r="F3" s="306"/>
      <c r="G3" s="306"/>
      <c r="H3" s="306"/>
      <c r="I3" s="306"/>
      <c r="J3" s="306"/>
      <c r="K3" s="306"/>
      <c r="L3" s="306"/>
      <c r="M3" s="306"/>
      <c r="N3" s="306"/>
      <c r="O3" s="306"/>
      <c r="P3" s="306"/>
      <c r="Q3" s="306"/>
      <c r="R3" s="306"/>
      <c r="S3" s="306"/>
      <c r="T3" s="306"/>
      <c r="U3" s="307"/>
      <c r="V3" s="308"/>
      <c r="W3" s="46"/>
      <c r="X3" s="46"/>
      <c r="Y3" s="46"/>
      <c r="Z3" s="46"/>
      <c r="AA3" s="41"/>
    </row>
    <row r="4" spans="1:27" x14ac:dyDescent="0.45">
      <c r="A4" s="309"/>
      <c r="B4" s="310"/>
      <c r="C4" s="310"/>
      <c r="D4" s="310"/>
      <c r="E4" s="310"/>
      <c r="F4" s="310"/>
      <c r="G4" s="310"/>
      <c r="H4" s="310"/>
      <c r="I4" s="310"/>
      <c r="J4" s="310"/>
      <c r="K4" s="310"/>
      <c r="L4" s="310"/>
      <c r="M4" s="310"/>
      <c r="N4" s="310"/>
      <c r="O4" s="310"/>
      <c r="P4" s="310"/>
      <c r="Q4" s="310"/>
      <c r="R4" s="310"/>
      <c r="S4" s="310"/>
      <c r="T4" s="310"/>
      <c r="U4" s="311"/>
      <c r="V4" s="312"/>
      <c r="W4" s="46"/>
      <c r="X4" s="46"/>
      <c r="Y4" s="46"/>
      <c r="Z4" s="46"/>
      <c r="AA4" s="41"/>
    </row>
    <row r="5" spans="1:27" ht="14.65" thickBot="1" x14ac:dyDescent="0.5">
      <c r="A5" s="313"/>
      <c r="B5" s="314"/>
      <c r="C5" s="314"/>
      <c r="D5" s="314"/>
      <c r="E5" s="314"/>
      <c r="F5" s="314"/>
      <c r="G5" s="314"/>
      <c r="H5" s="314"/>
      <c r="I5" s="314"/>
      <c r="J5" s="314"/>
      <c r="K5" s="314"/>
      <c r="L5" s="314"/>
      <c r="M5" s="314"/>
      <c r="N5" s="314"/>
      <c r="O5" s="314"/>
      <c r="P5" s="314"/>
      <c r="Q5" s="314"/>
      <c r="R5" s="314"/>
      <c r="S5" s="314"/>
      <c r="T5" s="314"/>
      <c r="U5" s="315"/>
      <c r="V5" s="316"/>
      <c r="W5" s="46"/>
      <c r="X5" s="46"/>
      <c r="Y5" s="46"/>
      <c r="Z5" s="46"/>
      <c r="AA5" s="41"/>
    </row>
    <row r="6" spans="1:27" x14ac:dyDescent="0.45">
      <c r="A6" s="47"/>
      <c r="B6" s="47"/>
      <c r="C6" s="47"/>
      <c r="D6" s="47"/>
      <c r="E6" s="47"/>
      <c r="F6" s="47"/>
      <c r="G6" s="47"/>
      <c r="H6" s="47"/>
      <c r="I6" s="47"/>
      <c r="J6" s="47"/>
      <c r="K6" s="47"/>
      <c r="L6" s="47"/>
      <c r="M6" s="47"/>
      <c r="N6" s="47"/>
      <c r="O6" s="47"/>
      <c r="P6" s="47"/>
      <c r="Q6" s="47"/>
      <c r="R6" s="47"/>
      <c r="S6" s="47"/>
      <c r="T6" s="47"/>
      <c r="U6" s="47"/>
      <c r="V6" s="47"/>
      <c r="W6" s="46"/>
      <c r="X6" s="46"/>
      <c r="Y6" s="46"/>
      <c r="Z6" s="46"/>
      <c r="AA6" s="41"/>
    </row>
    <row r="7" spans="1:27" x14ac:dyDescent="0.45">
      <c r="A7" s="317" t="s">
        <v>60</v>
      </c>
      <c r="B7" s="317"/>
      <c r="C7" s="317"/>
      <c r="D7" s="317"/>
      <c r="E7" s="317"/>
      <c r="F7" s="317"/>
      <c r="G7" s="317"/>
      <c r="J7" s="100" t="s">
        <v>117</v>
      </c>
      <c r="K7" s="99"/>
      <c r="Q7" s="318" t="s">
        <v>43</v>
      </c>
      <c r="R7" s="319"/>
      <c r="S7" s="319"/>
      <c r="T7" s="319"/>
      <c r="U7" s="319"/>
      <c r="V7" s="320"/>
      <c r="W7" s="48"/>
      <c r="X7" s="48"/>
      <c r="Y7" s="48"/>
      <c r="Z7" s="48"/>
    </row>
    <row r="8" spans="1:27" x14ac:dyDescent="0.45">
      <c r="A8" s="290" t="s">
        <v>35</v>
      </c>
      <c r="B8" s="290"/>
      <c r="C8" s="291" t="s">
        <v>104</v>
      </c>
      <c r="D8" s="291"/>
      <c r="E8" s="291"/>
      <c r="F8" s="291"/>
      <c r="G8" s="291"/>
      <c r="H8" s="49"/>
      <c r="I8" s="49"/>
      <c r="J8" s="139" t="s">
        <v>114</v>
      </c>
      <c r="K8" s="139">
        <f>D49/G49*100</f>
        <v>95.434782608695656</v>
      </c>
      <c r="Q8" s="28"/>
      <c r="R8" s="140" t="s">
        <v>44</v>
      </c>
      <c r="S8" s="141"/>
      <c r="T8" s="142"/>
      <c r="U8" s="142"/>
      <c r="V8" s="143"/>
      <c r="W8" s="50"/>
      <c r="X8" s="50"/>
      <c r="Y8" s="50"/>
      <c r="Z8" s="41"/>
    </row>
    <row r="9" spans="1:27" x14ac:dyDescent="0.45">
      <c r="A9" s="290" t="s">
        <v>34</v>
      </c>
      <c r="B9" s="290"/>
      <c r="C9" s="291" t="s">
        <v>130</v>
      </c>
      <c r="D9" s="291"/>
      <c r="E9" s="291"/>
      <c r="F9" s="291"/>
      <c r="G9" s="291"/>
      <c r="H9" s="49"/>
      <c r="I9" s="49"/>
      <c r="J9" s="139" t="s">
        <v>116</v>
      </c>
      <c r="K9" s="139">
        <f>D49</f>
        <v>2195</v>
      </c>
      <c r="Q9" s="29"/>
      <c r="R9" s="144" t="s">
        <v>45</v>
      </c>
      <c r="S9" s="145"/>
      <c r="T9" s="146"/>
      <c r="U9" s="146"/>
      <c r="V9" s="147"/>
      <c r="W9" s="51"/>
      <c r="X9" s="51"/>
      <c r="Y9" s="51"/>
      <c r="Z9" s="41"/>
    </row>
    <row r="10" spans="1:27" x14ac:dyDescent="0.45">
      <c r="A10" s="290" t="s">
        <v>23</v>
      </c>
      <c r="B10" s="290"/>
      <c r="C10" s="291">
        <v>2</v>
      </c>
      <c r="D10" s="291"/>
      <c r="E10" s="291"/>
      <c r="F10" s="291"/>
      <c r="G10" s="291"/>
      <c r="H10" s="49"/>
      <c r="I10" s="49"/>
      <c r="J10" s="41"/>
      <c r="K10" s="41"/>
      <c r="L10" s="41"/>
      <c r="M10" s="41"/>
      <c r="N10" s="41"/>
      <c r="O10" s="41"/>
      <c r="P10" s="41"/>
      <c r="R10" s="41"/>
      <c r="S10" s="41"/>
      <c r="T10" s="41"/>
      <c r="U10" s="41"/>
      <c r="V10" s="41"/>
      <c r="W10" s="41"/>
      <c r="X10" s="41"/>
      <c r="Y10" s="41"/>
      <c r="Z10" s="41"/>
    </row>
    <row r="11" spans="1:27" ht="15" customHeight="1" x14ac:dyDescent="0.45">
      <c r="A11" s="290" t="s">
        <v>26</v>
      </c>
      <c r="B11" s="290"/>
      <c r="C11" s="291" t="s">
        <v>131</v>
      </c>
      <c r="D11" s="291"/>
      <c r="E11" s="291"/>
      <c r="F11" s="291"/>
      <c r="G11" s="291"/>
      <c r="H11" s="49"/>
      <c r="I11" s="49"/>
      <c r="J11" s="52"/>
      <c r="K11" s="52"/>
      <c r="L11" s="52"/>
      <c r="M11" s="52"/>
      <c r="N11" s="52"/>
    </row>
    <row r="12" spans="1:27" ht="16.5" customHeight="1" x14ac:dyDescent="0.45">
      <c r="A12" s="290" t="s">
        <v>27</v>
      </c>
      <c r="B12" s="290"/>
      <c r="C12" s="291" t="s">
        <v>202</v>
      </c>
      <c r="D12" s="291"/>
      <c r="E12" s="291"/>
      <c r="F12" s="291"/>
      <c r="G12" s="291"/>
      <c r="H12" s="49"/>
      <c r="I12" s="49"/>
      <c r="J12" s="273"/>
      <c r="K12" s="273"/>
      <c r="L12" s="273"/>
      <c r="N12" s="53"/>
    </row>
    <row r="13" spans="1:27" ht="14.65" thickBot="1" x14ac:dyDescent="0.5">
      <c r="B13" s="93"/>
      <c r="C13" s="54"/>
      <c r="D13" s="54"/>
      <c r="E13" s="54"/>
      <c r="F13" s="54"/>
      <c r="G13" s="54"/>
      <c r="H13" s="49"/>
      <c r="I13" s="49"/>
    </row>
    <row r="14" spans="1:27" x14ac:dyDescent="0.45">
      <c r="A14" s="274" t="s">
        <v>61</v>
      </c>
      <c r="B14" s="275"/>
      <c r="C14" s="275"/>
      <c r="D14" s="275"/>
      <c r="E14" s="275"/>
      <c r="F14" s="275"/>
      <c r="G14" s="276"/>
      <c r="H14" s="12"/>
      <c r="I14" s="53"/>
      <c r="R14" s="277" t="s">
        <v>62</v>
      </c>
      <c r="S14" s="278"/>
      <c r="T14" s="278"/>
      <c r="U14" s="278"/>
      <c r="V14" s="279"/>
    </row>
    <row r="15" spans="1:27" ht="26.25" customHeight="1" x14ac:dyDescent="0.45">
      <c r="A15" s="289" t="s">
        <v>30</v>
      </c>
      <c r="B15" s="289"/>
      <c r="C15" s="132" t="s">
        <v>31</v>
      </c>
      <c r="D15" s="132" t="s">
        <v>25</v>
      </c>
      <c r="E15" s="132" t="s">
        <v>112</v>
      </c>
      <c r="F15" s="132" t="s">
        <v>113</v>
      </c>
      <c r="G15" s="132" t="s">
        <v>24</v>
      </c>
      <c r="H15" s="55"/>
      <c r="I15" s="55"/>
      <c r="R15" s="292" t="s">
        <v>110</v>
      </c>
      <c r="S15" s="275"/>
      <c r="T15" s="275"/>
      <c r="U15" s="275"/>
      <c r="V15" s="293"/>
    </row>
    <row r="16" spans="1:27" ht="14.65" thickBot="1" x14ac:dyDescent="0.5">
      <c r="A16" s="155"/>
      <c r="B16" s="186" t="s">
        <v>132</v>
      </c>
      <c r="C16" s="220" t="s">
        <v>432</v>
      </c>
      <c r="D16" s="224">
        <v>30</v>
      </c>
      <c r="E16" s="227">
        <f t="shared" ref="E16:E32" si="0">IF(D16="",0,1)</f>
        <v>1</v>
      </c>
      <c r="F16" s="227">
        <f t="shared" ref="F16:F39" si="1">E16*G16</f>
        <v>30</v>
      </c>
      <c r="G16" s="182">
        <v>30</v>
      </c>
      <c r="H16" s="56"/>
      <c r="I16" s="56"/>
      <c r="J16" s="258" t="s">
        <v>65</v>
      </c>
      <c r="K16" s="259"/>
      <c r="L16" s="259"/>
      <c r="M16" s="259"/>
      <c r="N16" s="259"/>
      <c r="O16" s="259"/>
      <c r="P16" s="260"/>
      <c r="R16" s="294">
        <f>SUM(G16:G48)</f>
        <v>2400</v>
      </c>
      <c r="S16" s="295"/>
      <c r="T16" s="295"/>
      <c r="U16" s="295"/>
      <c r="V16" s="296"/>
    </row>
    <row r="17" spans="1:22" x14ac:dyDescent="0.45">
      <c r="A17" s="155"/>
      <c r="B17" s="186" t="s">
        <v>433</v>
      </c>
      <c r="C17" s="220" t="s">
        <v>371</v>
      </c>
      <c r="D17" s="224">
        <v>10</v>
      </c>
      <c r="E17" s="227">
        <f t="shared" si="0"/>
        <v>1</v>
      </c>
      <c r="F17" s="227">
        <f t="shared" si="1"/>
        <v>10</v>
      </c>
      <c r="G17" s="182">
        <v>10</v>
      </c>
      <c r="H17" s="56"/>
      <c r="I17" s="56"/>
      <c r="J17" s="261" t="s">
        <v>54</v>
      </c>
      <c r="K17" s="262"/>
      <c r="L17" s="176" t="s">
        <v>12</v>
      </c>
      <c r="M17" s="112" t="s">
        <v>56</v>
      </c>
      <c r="N17" s="113"/>
      <c r="O17" s="153">
        <f>IF(L17=$V$18,$R$18,IF(L17=$V$19,$R$19,IF(L17=$V$20,$R$20,IF(L17=$V$21,$R$21,IF(L17=$V$22,$R$22,IF(L17=$V$23,$R$23,IF(L17=$V$24,$R$24,IF(L17=$V$25,$R$25,IF(L17=$V$26,$R$26,IF(L17=$V$27,$R$27,IF(L17=$V$28,$R$28,"less than 60%")))))))))))</f>
        <v>2232</v>
      </c>
      <c r="P17" s="115" t="s">
        <v>67</v>
      </c>
      <c r="R17" s="297" t="s">
        <v>119</v>
      </c>
      <c r="S17" s="298"/>
      <c r="T17" s="299"/>
      <c r="U17" s="204" t="s">
        <v>120</v>
      </c>
      <c r="V17" s="204" t="s">
        <v>0</v>
      </c>
    </row>
    <row r="18" spans="1:22" x14ac:dyDescent="0.45">
      <c r="A18" s="155"/>
      <c r="B18" s="186" t="s">
        <v>133</v>
      </c>
      <c r="C18" s="220" t="s">
        <v>290</v>
      </c>
      <c r="D18" s="224">
        <v>70</v>
      </c>
      <c r="E18" s="227">
        <f t="shared" si="0"/>
        <v>1</v>
      </c>
      <c r="F18" s="227">
        <f t="shared" si="1"/>
        <v>70</v>
      </c>
      <c r="G18" s="182">
        <v>70</v>
      </c>
      <c r="H18" s="56"/>
      <c r="I18" s="56"/>
      <c r="J18" s="110"/>
      <c r="K18" s="111" t="s">
        <v>69</v>
      </c>
      <c r="L18" s="153">
        <f>IF((O17-SUM($D$16:$D$48))&lt;0,0,O17-SUM($D$16:$D$48))</f>
        <v>37</v>
      </c>
      <c r="M18" s="112" t="s">
        <v>89</v>
      </c>
      <c r="N18" s="112"/>
      <c r="O18" s="109"/>
      <c r="P18" s="116"/>
      <c r="R18" s="208">
        <f>$R$16*U18</f>
        <v>2232</v>
      </c>
      <c r="S18" s="206" t="s">
        <v>39</v>
      </c>
      <c r="T18" s="209">
        <v>2600</v>
      </c>
      <c r="U18" s="210">
        <v>0.93</v>
      </c>
      <c r="V18" s="213" t="s">
        <v>12</v>
      </c>
    </row>
    <row r="19" spans="1:22" ht="14.65" thickBot="1" x14ac:dyDescent="0.5">
      <c r="A19" s="155"/>
      <c r="B19" s="186" t="s">
        <v>134</v>
      </c>
      <c r="C19" s="220" t="s">
        <v>299</v>
      </c>
      <c r="D19" s="224">
        <v>110</v>
      </c>
      <c r="E19" s="227">
        <f t="shared" si="0"/>
        <v>1</v>
      </c>
      <c r="F19" s="227">
        <f t="shared" si="1"/>
        <v>150</v>
      </c>
      <c r="G19" s="182">
        <v>150</v>
      </c>
      <c r="H19" s="56"/>
      <c r="I19" s="56"/>
      <c r="J19" s="110"/>
      <c r="K19" s="109"/>
      <c r="L19" s="141"/>
      <c r="M19" s="141"/>
      <c r="N19" s="141"/>
      <c r="O19" s="141"/>
      <c r="P19" s="115"/>
      <c r="Q19" s="41"/>
      <c r="R19" s="208">
        <f t="shared" ref="R19:R28" si="2">$R$16*U19</f>
        <v>2160</v>
      </c>
      <c r="S19" s="206" t="s">
        <v>39</v>
      </c>
      <c r="T19" s="209">
        <f>R18-1</f>
        <v>2231</v>
      </c>
      <c r="U19" s="211">
        <v>0.9</v>
      </c>
      <c r="V19" s="214" t="s">
        <v>11</v>
      </c>
    </row>
    <row r="20" spans="1:22" ht="15" customHeight="1" x14ac:dyDescent="0.45">
      <c r="A20" s="155"/>
      <c r="B20" s="186" t="s">
        <v>434</v>
      </c>
      <c r="C20" s="220" t="s">
        <v>378</v>
      </c>
      <c r="D20" s="222">
        <v>150</v>
      </c>
      <c r="E20" s="227">
        <f t="shared" si="0"/>
        <v>1</v>
      </c>
      <c r="F20" s="227">
        <f t="shared" si="1"/>
        <v>150</v>
      </c>
      <c r="G20" s="182">
        <v>150</v>
      </c>
      <c r="H20" s="56"/>
      <c r="I20" s="56"/>
      <c r="J20" s="263" t="s">
        <v>48</v>
      </c>
      <c r="K20" s="264"/>
      <c r="L20" s="177" t="s">
        <v>9</v>
      </c>
      <c r="M20" s="120" t="s">
        <v>56</v>
      </c>
      <c r="N20" s="121"/>
      <c r="O20" s="154">
        <f>IF(L20=$V$18,$R$18,IF(L20=$V$19,$R$19,IF(L20=$V$20,$R$20,IF(L20=$V$21,$R$21,IF(L20=$V$22,$R$22,IF(L20=$V$23,$R$23,IF(L20=$V$24,$R$24,IF(L20=$V$25,$R$25,IF(L20=$V$26,$R$26,IF(L20=$V$27,$R$27,IF(L20=$V$28,$R$28,"less than 60%")))))))))))</f>
        <v>1992</v>
      </c>
      <c r="P20" s="123" t="s">
        <v>67</v>
      </c>
      <c r="Q20" s="41"/>
      <c r="R20" s="208">
        <f t="shared" si="2"/>
        <v>2088</v>
      </c>
      <c r="S20" s="206" t="s">
        <v>39</v>
      </c>
      <c r="T20" s="209">
        <f t="shared" ref="T20:T29" si="3">R19-1</f>
        <v>2159</v>
      </c>
      <c r="U20" s="211">
        <v>0.87</v>
      </c>
      <c r="V20" s="214" t="s">
        <v>10</v>
      </c>
    </row>
    <row r="21" spans="1:22" ht="15" customHeight="1" x14ac:dyDescent="0.45">
      <c r="A21" s="155"/>
      <c r="B21" s="186" t="s">
        <v>435</v>
      </c>
      <c r="C21" s="220" t="s">
        <v>305</v>
      </c>
      <c r="D21" s="224">
        <v>150</v>
      </c>
      <c r="E21" s="227">
        <f t="shared" si="0"/>
        <v>1</v>
      </c>
      <c r="F21" s="227">
        <f t="shared" si="1"/>
        <v>150</v>
      </c>
      <c r="G21" s="182">
        <v>150</v>
      </c>
      <c r="H21" s="56"/>
      <c r="I21" s="56"/>
      <c r="J21" s="110"/>
      <c r="K21" s="111" t="s">
        <v>69</v>
      </c>
      <c r="L21" s="153">
        <f>IF((O20-SUM($D$16:$D$48))&lt;0,0,O20-SUM($D$16:$D$48))</f>
        <v>0</v>
      </c>
      <c r="M21" s="112" t="s">
        <v>90</v>
      </c>
      <c r="N21" s="112"/>
      <c r="O21" s="109"/>
      <c r="P21" s="116"/>
      <c r="Q21" s="41"/>
      <c r="R21" s="208">
        <f t="shared" si="2"/>
        <v>1992</v>
      </c>
      <c r="S21" s="206" t="s">
        <v>39</v>
      </c>
      <c r="T21" s="209">
        <f t="shared" si="3"/>
        <v>2087</v>
      </c>
      <c r="U21" s="211">
        <v>0.83</v>
      </c>
      <c r="V21" s="214" t="s">
        <v>9</v>
      </c>
    </row>
    <row r="22" spans="1:22" ht="14.65" thickBot="1" x14ac:dyDescent="0.5">
      <c r="A22" s="155"/>
      <c r="B22" s="161" t="s">
        <v>449</v>
      </c>
      <c r="C22" s="181"/>
      <c r="D22" s="224">
        <v>100</v>
      </c>
      <c r="E22" s="227">
        <f t="shared" si="0"/>
        <v>1</v>
      </c>
      <c r="F22" s="227">
        <f t="shared" si="1"/>
        <v>100</v>
      </c>
      <c r="G22" s="227">
        <v>100</v>
      </c>
      <c r="H22" s="56"/>
      <c r="I22" s="56"/>
      <c r="J22" s="110"/>
      <c r="K22" s="109"/>
      <c r="L22" s="141"/>
      <c r="M22" s="141"/>
      <c r="N22" s="141"/>
      <c r="O22" s="141"/>
      <c r="P22" s="115"/>
      <c r="R22" s="208">
        <f t="shared" si="2"/>
        <v>1920</v>
      </c>
      <c r="S22" s="206" t="s">
        <v>39</v>
      </c>
      <c r="T22" s="209">
        <f t="shared" si="3"/>
        <v>1991</v>
      </c>
      <c r="U22" s="211">
        <v>0.8</v>
      </c>
      <c r="V22" s="214" t="s">
        <v>8</v>
      </c>
    </row>
    <row r="23" spans="1:22" ht="15.75" customHeight="1" x14ac:dyDescent="0.45">
      <c r="A23" s="155"/>
      <c r="B23" s="186" t="s">
        <v>436</v>
      </c>
      <c r="C23" s="220" t="s">
        <v>310</v>
      </c>
      <c r="D23" s="224">
        <v>60</v>
      </c>
      <c r="E23" s="227">
        <f t="shared" si="0"/>
        <v>1</v>
      </c>
      <c r="F23" s="227">
        <f t="shared" si="1"/>
        <v>60</v>
      </c>
      <c r="G23" s="182">
        <v>60</v>
      </c>
      <c r="H23" s="56"/>
      <c r="I23" s="56"/>
      <c r="J23" s="265" t="s">
        <v>59</v>
      </c>
      <c r="K23" s="266"/>
      <c r="L23" s="177" t="s">
        <v>5</v>
      </c>
      <c r="M23" s="120" t="s">
        <v>56</v>
      </c>
      <c r="N23" s="124"/>
      <c r="O23" s="154">
        <f>IF(L23=$V$18,$R$18,IF(L23=$V$19,$R$19,IF(L23=$V$20,$R$20,IF(L23=$V$21,$R$21,IF(L23=$V$22,$R$22,IF(L23=$V$23,$R$23,IF(L23=$V$24,$R$24,IF(L23=$V$25,$R$25,IF(L23=$V$26,$R$26,IF(L23=$V$27,$R$27,IF(L23=$V$28,$R$28,"less than 60%")))))))))))</f>
        <v>1680</v>
      </c>
      <c r="P23" s="125" t="s">
        <v>67</v>
      </c>
      <c r="Q23" s="41"/>
      <c r="R23" s="208">
        <f t="shared" si="2"/>
        <v>1872</v>
      </c>
      <c r="S23" s="206" t="s">
        <v>39</v>
      </c>
      <c r="T23" s="209">
        <f t="shared" si="3"/>
        <v>1919</v>
      </c>
      <c r="U23" s="211">
        <v>0.78</v>
      </c>
      <c r="V23" s="214" t="s">
        <v>7</v>
      </c>
    </row>
    <row r="24" spans="1:22" x14ac:dyDescent="0.45">
      <c r="A24" s="155"/>
      <c r="B24" s="186" t="s">
        <v>122</v>
      </c>
      <c r="C24" s="220" t="s">
        <v>319</v>
      </c>
      <c r="D24" s="222">
        <v>60</v>
      </c>
      <c r="E24" s="227">
        <f t="shared" si="0"/>
        <v>1</v>
      </c>
      <c r="F24" s="227">
        <f t="shared" si="1"/>
        <v>60</v>
      </c>
      <c r="G24" s="182">
        <v>60</v>
      </c>
      <c r="H24" s="56"/>
      <c r="I24" s="56"/>
      <c r="J24" s="110"/>
      <c r="K24" s="111" t="s">
        <v>69</v>
      </c>
      <c r="L24" s="153">
        <f>IF((O23-SUM($D$16:$D$48))&lt;0,0,O23-SUM($D$16:$D$48))</f>
        <v>0</v>
      </c>
      <c r="M24" s="112" t="s">
        <v>70</v>
      </c>
      <c r="N24" s="126"/>
      <c r="O24" s="126"/>
      <c r="P24" s="127"/>
      <c r="R24" s="208">
        <f t="shared" si="2"/>
        <v>1752</v>
      </c>
      <c r="S24" s="206" t="s">
        <v>39</v>
      </c>
      <c r="T24" s="209">
        <f>R23-1</f>
        <v>1871</v>
      </c>
      <c r="U24" s="211">
        <v>0.73</v>
      </c>
      <c r="V24" s="214" t="s">
        <v>6</v>
      </c>
    </row>
    <row r="25" spans="1:22" x14ac:dyDescent="0.45">
      <c r="A25" s="155"/>
      <c r="B25" s="186" t="s">
        <v>135</v>
      </c>
      <c r="C25" s="220" t="s">
        <v>437</v>
      </c>
      <c r="D25" s="222">
        <v>200</v>
      </c>
      <c r="E25" s="227">
        <f t="shared" si="0"/>
        <v>1</v>
      </c>
      <c r="F25" s="227">
        <f t="shared" si="1"/>
        <v>200</v>
      </c>
      <c r="G25" s="182">
        <v>200</v>
      </c>
      <c r="H25" s="56"/>
      <c r="I25" s="56"/>
      <c r="J25" s="118"/>
      <c r="K25" s="145"/>
      <c r="L25" s="145"/>
      <c r="M25" s="145"/>
      <c r="N25" s="145"/>
      <c r="O25" s="145"/>
      <c r="P25" s="130"/>
      <c r="R25" s="208">
        <f t="shared" si="2"/>
        <v>1680</v>
      </c>
      <c r="S25" s="206" t="s">
        <v>39</v>
      </c>
      <c r="T25" s="209">
        <f t="shared" si="3"/>
        <v>1751</v>
      </c>
      <c r="U25" s="211">
        <v>0.7</v>
      </c>
      <c r="V25" s="214" t="s">
        <v>5</v>
      </c>
    </row>
    <row r="26" spans="1:22" x14ac:dyDescent="0.45">
      <c r="A26" s="155"/>
      <c r="B26" s="186" t="s">
        <v>438</v>
      </c>
      <c r="C26" s="220" t="s">
        <v>338</v>
      </c>
      <c r="D26" s="222">
        <v>190</v>
      </c>
      <c r="E26" s="227">
        <f t="shared" si="0"/>
        <v>1</v>
      </c>
      <c r="F26" s="227">
        <f t="shared" si="1"/>
        <v>190</v>
      </c>
      <c r="G26" s="182">
        <v>190</v>
      </c>
      <c r="H26" s="56"/>
      <c r="J26" s="70" t="s">
        <v>57</v>
      </c>
      <c r="R26" s="208">
        <f t="shared" si="2"/>
        <v>1632.0000000000002</v>
      </c>
      <c r="S26" s="206" t="s">
        <v>39</v>
      </c>
      <c r="T26" s="209">
        <f t="shared" si="3"/>
        <v>1679</v>
      </c>
      <c r="U26" s="211">
        <v>0.68</v>
      </c>
      <c r="V26" s="214" t="s">
        <v>4</v>
      </c>
    </row>
    <row r="27" spans="1:22" x14ac:dyDescent="0.45">
      <c r="A27" s="155"/>
      <c r="B27" s="186" t="s">
        <v>439</v>
      </c>
      <c r="C27" s="220" t="s">
        <v>338</v>
      </c>
      <c r="D27" s="222">
        <v>40</v>
      </c>
      <c r="E27" s="227">
        <f t="shared" si="0"/>
        <v>1</v>
      </c>
      <c r="F27" s="227">
        <f t="shared" si="1"/>
        <v>40</v>
      </c>
      <c r="G27" s="182">
        <v>40</v>
      </c>
      <c r="H27" s="56"/>
      <c r="I27" s="49"/>
      <c r="J27" s="69" t="s">
        <v>71</v>
      </c>
      <c r="R27" s="208">
        <f t="shared" si="2"/>
        <v>1512</v>
      </c>
      <c r="S27" s="206" t="s">
        <v>39</v>
      </c>
      <c r="T27" s="209">
        <f t="shared" si="3"/>
        <v>1631.0000000000002</v>
      </c>
      <c r="U27" s="211">
        <v>0.63</v>
      </c>
      <c r="V27" s="214" t="s">
        <v>3</v>
      </c>
    </row>
    <row r="28" spans="1:22" x14ac:dyDescent="0.45">
      <c r="A28" s="155"/>
      <c r="B28" s="186" t="s">
        <v>440</v>
      </c>
      <c r="C28" s="220" t="s">
        <v>345</v>
      </c>
      <c r="D28" s="222">
        <v>50</v>
      </c>
      <c r="E28" s="227">
        <f t="shared" si="0"/>
        <v>1</v>
      </c>
      <c r="F28" s="227">
        <f t="shared" si="1"/>
        <v>50</v>
      </c>
      <c r="G28" s="182">
        <v>50</v>
      </c>
      <c r="H28" s="56"/>
      <c r="R28" s="208">
        <f t="shared" si="2"/>
        <v>1440</v>
      </c>
      <c r="S28" s="206" t="s">
        <v>39</v>
      </c>
      <c r="T28" s="209">
        <f t="shared" si="3"/>
        <v>1511</v>
      </c>
      <c r="U28" s="211">
        <v>0.6</v>
      </c>
      <c r="V28" s="214" t="s">
        <v>2</v>
      </c>
    </row>
    <row r="29" spans="1:22" ht="14.65" thickBot="1" x14ac:dyDescent="0.5">
      <c r="A29" s="155"/>
      <c r="B29" s="186" t="s">
        <v>32</v>
      </c>
      <c r="C29" s="220" t="s">
        <v>350</v>
      </c>
      <c r="D29" s="222">
        <v>200</v>
      </c>
      <c r="E29" s="227">
        <f t="shared" si="0"/>
        <v>1</v>
      </c>
      <c r="F29" s="227">
        <f t="shared" si="1"/>
        <v>200</v>
      </c>
      <c r="G29" s="182">
        <v>200</v>
      </c>
      <c r="H29" s="56"/>
      <c r="R29" s="208">
        <v>0</v>
      </c>
      <c r="S29" s="207" t="s">
        <v>39</v>
      </c>
      <c r="T29" s="212">
        <f t="shared" si="3"/>
        <v>1439</v>
      </c>
      <c r="U29" s="205" t="s">
        <v>121</v>
      </c>
      <c r="V29" s="215" t="s">
        <v>1</v>
      </c>
    </row>
    <row r="30" spans="1:22" x14ac:dyDescent="0.45">
      <c r="A30" s="155"/>
      <c r="B30" s="186" t="s">
        <v>441</v>
      </c>
      <c r="C30" s="220" t="s">
        <v>442</v>
      </c>
      <c r="D30" s="222">
        <v>145</v>
      </c>
      <c r="E30" s="227">
        <f t="shared" si="0"/>
        <v>1</v>
      </c>
      <c r="F30" s="227">
        <f t="shared" si="1"/>
        <v>200</v>
      </c>
      <c r="G30" s="182">
        <v>200</v>
      </c>
      <c r="H30" s="56"/>
      <c r="I30" s="53"/>
      <c r="J30" s="267" t="s">
        <v>64</v>
      </c>
      <c r="K30" s="268"/>
      <c r="L30" s="268"/>
      <c r="M30" s="268"/>
      <c r="N30" s="268"/>
      <c r="O30" s="269"/>
    </row>
    <row r="31" spans="1:22" ht="15" customHeight="1" x14ac:dyDescent="0.45">
      <c r="A31" s="139"/>
      <c r="B31" s="186" t="s">
        <v>443</v>
      </c>
      <c r="C31" s="220" t="s">
        <v>357</v>
      </c>
      <c r="D31" s="224">
        <v>30</v>
      </c>
      <c r="E31" s="227">
        <f t="shared" si="0"/>
        <v>1</v>
      </c>
      <c r="F31" s="227">
        <f t="shared" si="1"/>
        <v>30</v>
      </c>
      <c r="G31" s="182">
        <v>30</v>
      </c>
      <c r="H31" s="56"/>
      <c r="I31" s="92"/>
      <c r="J31" s="270"/>
      <c r="K31" s="271"/>
      <c r="L31" s="271"/>
      <c r="M31" s="271"/>
      <c r="N31" s="271"/>
      <c r="O31" s="272"/>
    </row>
    <row r="32" spans="1:22" ht="15" customHeight="1" x14ac:dyDescent="0.45">
      <c r="A32" s="139"/>
      <c r="B32" s="186" t="s">
        <v>444</v>
      </c>
      <c r="C32" s="220" t="s">
        <v>357</v>
      </c>
      <c r="D32" s="222">
        <v>150</v>
      </c>
      <c r="E32" s="227">
        <f t="shared" si="0"/>
        <v>1</v>
      </c>
      <c r="F32" s="227">
        <f t="shared" si="1"/>
        <v>150</v>
      </c>
      <c r="G32" s="182">
        <v>150</v>
      </c>
      <c r="H32" s="56"/>
      <c r="I32" s="92"/>
      <c r="J32" s="280"/>
      <c r="K32" s="281"/>
      <c r="L32" s="281"/>
      <c r="M32" s="281"/>
      <c r="N32" s="281"/>
      <c r="O32" s="282"/>
    </row>
    <row r="33" spans="1:27" ht="15" customHeight="1" x14ac:dyDescent="0.45">
      <c r="A33" s="139"/>
      <c r="B33" s="186" t="s">
        <v>445</v>
      </c>
      <c r="C33" s="220" t="s">
        <v>357</v>
      </c>
      <c r="D33" s="222">
        <v>100</v>
      </c>
      <c r="E33" s="227">
        <v>30</v>
      </c>
      <c r="F33" s="227">
        <f t="shared" si="1"/>
        <v>3000</v>
      </c>
      <c r="G33" s="227">
        <v>100</v>
      </c>
      <c r="H33" s="56"/>
      <c r="I33" s="92"/>
      <c r="J33" s="156"/>
      <c r="K33" s="157"/>
      <c r="L33" s="157"/>
      <c r="M33" s="157"/>
      <c r="N33" s="157"/>
      <c r="O33" s="158"/>
    </row>
    <row r="34" spans="1:27" x14ac:dyDescent="0.45">
      <c r="A34" s="139"/>
      <c r="B34" s="186" t="s">
        <v>446</v>
      </c>
      <c r="C34" s="181" t="s">
        <v>447</v>
      </c>
      <c r="D34" s="227"/>
      <c r="E34" s="227">
        <f t="shared" ref="E34:E39" si="4">IF(D34="",0,1)</f>
        <v>0</v>
      </c>
      <c r="F34" s="227">
        <f t="shared" si="1"/>
        <v>0</v>
      </c>
      <c r="G34" s="227">
        <v>100</v>
      </c>
      <c r="H34" s="56"/>
      <c r="I34" s="57"/>
      <c r="J34" s="68"/>
    </row>
    <row r="35" spans="1:27" s="41" customFormat="1" x14ac:dyDescent="0.45">
      <c r="A35" s="139"/>
      <c r="B35" s="161" t="s">
        <v>448</v>
      </c>
      <c r="C35" s="181" t="s">
        <v>387</v>
      </c>
      <c r="D35" s="222">
        <v>290</v>
      </c>
      <c r="E35" s="227">
        <f t="shared" si="4"/>
        <v>1</v>
      </c>
      <c r="F35" s="227">
        <f t="shared" si="1"/>
        <v>300</v>
      </c>
      <c r="G35" s="227">
        <v>300</v>
      </c>
      <c r="H35" s="56"/>
      <c r="I35" s="48"/>
      <c r="J35" s="68"/>
      <c r="K35" s="48"/>
      <c r="L35" s="48"/>
      <c r="M35" s="48"/>
      <c r="N35" s="48"/>
      <c r="O35" s="48"/>
      <c r="P35" s="48"/>
      <c r="Q35" s="48"/>
      <c r="R35" s="42"/>
      <c r="S35" s="42"/>
      <c r="T35" s="42"/>
      <c r="U35" s="42"/>
      <c r="V35" s="42"/>
      <c r="W35" s="48"/>
      <c r="X35" s="48"/>
      <c r="Y35" s="48"/>
      <c r="Z35" s="48"/>
      <c r="AA35" s="48"/>
    </row>
    <row r="36" spans="1:27" s="41" customFormat="1" x14ac:dyDescent="0.45">
      <c r="A36" s="139"/>
      <c r="B36" s="161" t="s">
        <v>444</v>
      </c>
      <c r="C36" s="183"/>
      <c r="D36" s="224">
        <v>30</v>
      </c>
      <c r="E36" s="227">
        <f t="shared" si="4"/>
        <v>1</v>
      </c>
      <c r="F36" s="227">
        <f t="shared" si="1"/>
        <v>30</v>
      </c>
      <c r="G36" s="227">
        <v>30</v>
      </c>
      <c r="H36" s="56"/>
      <c r="I36" s="53"/>
      <c r="J36" s="68"/>
      <c r="K36" s="53"/>
      <c r="L36" s="53"/>
      <c r="M36" s="53"/>
      <c r="N36" s="53"/>
      <c r="O36" s="53"/>
      <c r="P36" s="53"/>
      <c r="Q36" s="53"/>
      <c r="R36" s="42"/>
      <c r="S36" s="42"/>
      <c r="T36" s="42"/>
      <c r="U36" s="42"/>
      <c r="V36" s="42"/>
      <c r="W36" s="53"/>
      <c r="X36" s="53"/>
      <c r="Y36" s="53"/>
      <c r="Z36" s="48"/>
      <c r="AA36" s="48"/>
    </row>
    <row r="37" spans="1:27" s="58" customFormat="1" x14ac:dyDescent="0.45">
      <c r="A37" s="139"/>
      <c r="B37" s="161" t="s">
        <v>209</v>
      </c>
      <c r="C37" s="181"/>
      <c r="D37" s="224">
        <v>30</v>
      </c>
      <c r="E37" s="227">
        <f t="shared" si="4"/>
        <v>1</v>
      </c>
      <c r="F37" s="227">
        <f t="shared" si="1"/>
        <v>30</v>
      </c>
      <c r="G37" s="227">
        <v>30</v>
      </c>
      <c r="H37" s="56"/>
      <c r="J37" s="68"/>
      <c r="K37" s="59"/>
      <c r="L37" s="60"/>
      <c r="M37" s="60"/>
      <c r="Q37" s="53"/>
      <c r="R37" s="48"/>
      <c r="S37" s="48"/>
      <c r="T37" s="48"/>
      <c r="U37" s="48"/>
      <c r="V37" s="48"/>
    </row>
    <row r="38" spans="1:27" s="41" customFormat="1" x14ac:dyDescent="0.45">
      <c r="A38" s="139"/>
      <c r="B38" s="161"/>
      <c r="C38" s="181"/>
      <c r="D38" s="450"/>
      <c r="E38" s="227"/>
      <c r="F38" s="227"/>
      <c r="G38" s="227"/>
      <c r="H38" s="56"/>
      <c r="J38" s="68"/>
      <c r="K38" s="62"/>
      <c r="Q38" s="61"/>
      <c r="R38" s="53"/>
      <c r="S38" s="53"/>
      <c r="T38" s="53"/>
      <c r="U38" s="53"/>
      <c r="V38" s="53"/>
    </row>
    <row r="39" spans="1:27" s="41" customFormat="1" x14ac:dyDescent="0.45">
      <c r="A39" s="139"/>
      <c r="B39" s="161"/>
      <c r="C39" s="181"/>
      <c r="D39" s="227"/>
      <c r="E39" s="227">
        <f t="shared" si="4"/>
        <v>0</v>
      </c>
      <c r="F39" s="227">
        <f t="shared" si="1"/>
        <v>0</v>
      </c>
      <c r="G39" s="227"/>
      <c r="H39" s="56"/>
      <c r="J39" s="68"/>
      <c r="Q39" s="61"/>
      <c r="R39" s="59"/>
      <c r="S39" s="60"/>
      <c r="T39" s="60"/>
      <c r="U39" s="60"/>
      <c r="V39" s="58"/>
    </row>
    <row r="40" spans="1:27" s="41" customFormat="1" x14ac:dyDescent="0.45">
      <c r="A40" s="139"/>
      <c r="B40" s="161"/>
      <c r="C40" s="181"/>
      <c r="D40" s="180"/>
      <c r="E40" s="180">
        <f t="shared" ref="E17:E48" si="5">IF(D40="",0,1)</f>
        <v>0</v>
      </c>
      <c r="F40" s="180">
        <f t="shared" ref="F17:F48" si="6">E40*G40</f>
        <v>0</v>
      </c>
      <c r="G40" s="180"/>
      <c r="H40" s="56"/>
      <c r="J40" s="68"/>
      <c r="Q40" s="61"/>
      <c r="R40" s="62"/>
    </row>
    <row r="41" spans="1:27" s="41" customFormat="1" x14ac:dyDescent="0.45">
      <c r="A41" s="139"/>
      <c r="B41" s="161"/>
      <c r="C41" s="181"/>
      <c r="D41" s="180"/>
      <c r="E41" s="180">
        <f t="shared" si="5"/>
        <v>0</v>
      </c>
      <c r="F41" s="180">
        <f t="shared" si="6"/>
        <v>0</v>
      </c>
      <c r="G41" s="180"/>
      <c r="H41" s="56"/>
      <c r="J41" s="68"/>
      <c r="Q41" s="61"/>
    </row>
    <row r="42" spans="1:27" s="41" customFormat="1" x14ac:dyDescent="0.45">
      <c r="A42" s="139"/>
      <c r="B42" s="161"/>
      <c r="C42" s="181"/>
      <c r="D42" s="180"/>
      <c r="E42" s="180">
        <f t="shared" si="5"/>
        <v>0</v>
      </c>
      <c r="F42" s="180">
        <f t="shared" si="6"/>
        <v>0</v>
      </c>
      <c r="G42" s="180"/>
      <c r="H42" s="56"/>
      <c r="J42" s="68"/>
      <c r="Q42" s="61"/>
    </row>
    <row r="43" spans="1:27" s="41" customFormat="1" x14ac:dyDescent="0.45">
      <c r="A43" s="139"/>
      <c r="B43" s="161"/>
      <c r="C43" s="181"/>
      <c r="D43" s="180"/>
      <c r="E43" s="180">
        <f t="shared" si="5"/>
        <v>0</v>
      </c>
      <c r="F43" s="180">
        <f t="shared" si="6"/>
        <v>0</v>
      </c>
      <c r="G43" s="180"/>
      <c r="H43" s="56"/>
      <c r="J43" s="68"/>
      <c r="Q43" s="61"/>
    </row>
    <row r="44" spans="1:27" s="41" customFormat="1" x14ac:dyDescent="0.45">
      <c r="A44" s="139"/>
      <c r="B44" s="161"/>
      <c r="C44" s="181"/>
      <c r="D44" s="180"/>
      <c r="E44" s="180">
        <f t="shared" si="5"/>
        <v>0</v>
      </c>
      <c r="F44" s="180">
        <f t="shared" si="6"/>
        <v>0</v>
      </c>
      <c r="G44" s="180"/>
      <c r="H44" s="56"/>
      <c r="J44" s="68"/>
      <c r="Q44" s="61"/>
    </row>
    <row r="45" spans="1:27" s="41" customFormat="1" x14ac:dyDescent="0.45">
      <c r="A45" s="139"/>
      <c r="B45" s="161"/>
      <c r="C45" s="181"/>
      <c r="D45" s="180"/>
      <c r="E45" s="180">
        <f t="shared" si="5"/>
        <v>0</v>
      </c>
      <c r="F45" s="180">
        <f t="shared" si="6"/>
        <v>0</v>
      </c>
      <c r="G45" s="180"/>
      <c r="H45" s="56"/>
      <c r="Q45" s="61"/>
    </row>
    <row r="46" spans="1:27" s="41" customFormat="1" x14ac:dyDescent="0.45">
      <c r="A46" s="139"/>
      <c r="B46" s="161"/>
      <c r="C46" s="181"/>
      <c r="D46" s="180"/>
      <c r="E46" s="180">
        <f t="shared" si="5"/>
        <v>0</v>
      </c>
      <c r="F46" s="180">
        <f t="shared" si="6"/>
        <v>0</v>
      </c>
      <c r="G46" s="180"/>
      <c r="H46" s="56"/>
      <c r="Q46" s="61"/>
    </row>
    <row r="47" spans="1:27" s="41" customFormat="1" x14ac:dyDescent="0.45">
      <c r="A47" s="139"/>
      <c r="B47" s="161"/>
      <c r="C47" s="181"/>
      <c r="D47" s="180"/>
      <c r="E47" s="180">
        <f t="shared" si="5"/>
        <v>0</v>
      </c>
      <c r="F47" s="180">
        <f t="shared" si="6"/>
        <v>0</v>
      </c>
      <c r="G47" s="180"/>
      <c r="H47" s="56"/>
      <c r="Q47" s="61"/>
    </row>
    <row r="48" spans="1:27" s="49" customFormat="1" ht="15" customHeight="1" x14ac:dyDescent="0.45">
      <c r="A48" s="139"/>
      <c r="B48" s="161"/>
      <c r="C48" s="181"/>
      <c r="D48" s="180"/>
      <c r="E48" s="180">
        <f t="shared" si="5"/>
        <v>0</v>
      </c>
      <c r="F48" s="180">
        <f t="shared" si="6"/>
        <v>0</v>
      </c>
      <c r="G48" s="180"/>
      <c r="H48" s="56"/>
      <c r="J48" s="41"/>
      <c r="R48" s="41"/>
      <c r="S48" s="41"/>
      <c r="T48" s="41"/>
      <c r="U48" s="41"/>
      <c r="V48" s="41"/>
    </row>
    <row r="49" spans="1:22" s="49" customFormat="1" ht="15" customHeight="1" x14ac:dyDescent="0.45">
      <c r="A49" s="139"/>
      <c r="B49" s="159" t="s">
        <v>111</v>
      </c>
      <c r="C49" s="136"/>
      <c r="D49" s="160">
        <f>SUM(D16:D48)</f>
        <v>2195</v>
      </c>
      <c r="E49" s="160"/>
      <c r="F49" s="160"/>
      <c r="G49" s="160">
        <f>SUMIF(D16:D48,"&gt;=0",G16:G48)</f>
        <v>2300</v>
      </c>
      <c r="H49" s="56"/>
      <c r="J49" s="41"/>
      <c r="R49" s="41"/>
      <c r="S49" s="41"/>
      <c r="T49" s="41"/>
      <c r="U49" s="41"/>
      <c r="V49" s="41"/>
    </row>
    <row r="50" spans="1:22" s="41" customFormat="1" ht="14.25" customHeight="1" x14ac:dyDescent="0.45">
      <c r="A50" s="283" t="s">
        <v>40</v>
      </c>
      <c r="B50" s="284"/>
      <c r="C50" s="284"/>
      <c r="D50" s="284"/>
      <c r="E50" s="284"/>
      <c r="F50" s="284"/>
      <c r="G50" s="285"/>
      <c r="H50" s="63"/>
      <c r="J50" s="63"/>
      <c r="K50" s="63"/>
      <c r="L50" s="63"/>
      <c r="M50" s="63"/>
      <c r="Q50" s="63"/>
    </row>
    <row r="51" spans="1:22" s="41" customFormat="1" x14ac:dyDescent="0.45">
      <c r="A51" s="286"/>
      <c r="B51" s="287"/>
      <c r="C51" s="287"/>
      <c r="D51" s="287"/>
      <c r="E51" s="287"/>
      <c r="F51" s="287"/>
      <c r="G51" s="288"/>
      <c r="H51" s="63"/>
      <c r="J51" s="93"/>
      <c r="K51" s="48"/>
      <c r="L51" s="64"/>
      <c r="M51" s="64"/>
      <c r="Q51" s="93"/>
      <c r="R51" s="49"/>
      <c r="S51" s="49"/>
      <c r="T51" s="49"/>
      <c r="U51" s="49"/>
      <c r="V51" s="49"/>
    </row>
    <row r="52" spans="1:22" s="41" customFormat="1" x14ac:dyDescent="0.45">
      <c r="B52" s="65"/>
      <c r="C52" s="54"/>
      <c r="D52" s="54"/>
      <c r="E52" s="54"/>
      <c r="F52" s="54"/>
      <c r="G52" s="66"/>
      <c r="H52" s="56"/>
      <c r="R52" s="63"/>
      <c r="S52" s="63"/>
      <c r="T52" s="63"/>
      <c r="U52" s="63"/>
    </row>
    <row r="53" spans="1:22" s="41" customFormat="1" x14ac:dyDescent="0.45">
      <c r="B53" s="65"/>
      <c r="C53" s="54"/>
      <c r="D53" s="54"/>
      <c r="E53" s="54"/>
      <c r="F53" s="54"/>
      <c r="G53" s="66"/>
      <c r="H53" s="56"/>
      <c r="I53" s="58"/>
      <c r="J53" s="53"/>
      <c r="K53" s="59"/>
      <c r="L53" s="60"/>
      <c r="M53" s="60"/>
      <c r="N53" s="58"/>
      <c r="O53" s="58"/>
      <c r="P53" s="58"/>
      <c r="Q53" s="53"/>
      <c r="R53" s="48"/>
      <c r="S53" s="64"/>
      <c r="T53" s="64"/>
      <c r="U53" s="64"/>
    </row>
    <row r="54" spans="1:22" s="41" customFormat="1" x14ac:dyDescent="0.45">
      <c r="B54" s="65"/>
      <c r="C54" s="54"/>
      <c r="D54" s="54"/>
      <c r="E54" s="54"/>
      <c r="F54" s="54"/>
      <c r="G54" s="66"/>
      <c r="H54" s="56"/>
      <c r="J54" s="61"/>
      <c r="K54" s="62"/>
      <c r="Q54" s="61"/>
    </row>
    <row r="55" spans="1:22" s="41" customFormat="1" x14ac:dyDescent="0.45">
      <c r="B55" s="65"/>
      <c r="C55" s="54"/>
      <c r="D55" s="54"/>
      <c r="E55" s="54"/>
      <c r="F55" s="54"/>
      <c r="G55" s="66"/>
      <c r="H55" s="56"/>
      <c r="J55" s="61"/>
      <c r="Q55" s="61"/>
      <c r="R55" s="59"/>
      <c r="S55" s="60"/>
      <c r="T55" s="60"/>
      <c r="U55" s="60"/>
    </row>
    <row r="56" spans="1:22" s="41" customFormat="1" x14ac:dyDescent="0.45">
      <c r="B56" s="65"/>
      <c r="C56" s="54"/>
      <c r="D56" s="54"/>
      <c r="E56" s="54"/>
      <c r="F56" s="54"/>
      <c r="G56" s="66"/>
      <c r="H56" s="56"/>
      <c r="J56" s="61"/>
      <c r="Q56" s="61"/>
      <c r="R56" s="62"/>
    </row>
    <row r="57" spans="1:22" s="41" customFormat="1" x14ac:dyDescent="0.45">
      <c r="B57" s="65"/>
      <c r="C57" s="54"/>
      <c r="D57" s="54"/>
      <c r="E57" s="54"/>
      <c r="F57" s="54"/>
      <c r="G57" s="66"/>
      <c r="H57" s="56"/>
      <c r="J57" s="61"/>
      <c r="Q57" s="61"/>
    </row>
    <row r="58" spans="1:22" s="41" customFormat="1" x14ac:dyDescent="0.45">
      <c r="B58" s="65"/>
      <c r="C58" s="54"/>
      <c r="D58" s="54"/>
      <c r="E58" s="54"/>
      <c r="F58" s="54"/>
      <c r="G58" s="66"/>
      <c r="H58" s="56"/>
      <c r="J58" s="61"/>
      <c r="Q58" s="61"/>
    </row>
    <row r="59" spans="1:22" s="41" customFormat="1" x14ac:dyDescent="0.45">
      <c r="B59" s="61"/>
      <c r="J59" s="61"/>
      <c r="Q59" s="61"/>
    </row>
    <row r="60" spans="1:22" s="41" customFormat="1" x14ac:dyDescent="0.45">
      <c r="B60" s="61"/>
      <c r="J60" s="61"/>
      <c r="Q60" s="61"/>
    </row>
    <row r="61" spans="1:22" s="41" customFormat="1" x14ac:dyDescent="0.45">
      <c r="B61" s="61"/>
      <c r="J61" s="61"/>
      <c r="Q61" s="61"/>
    </row>
    <row r="62" spans="1:22" s="41" customFormat="1" x14ac:dyDescent="0.45">
      <c r="B62" s="61"/>
      <c r="J62" s="61"/>
      <c r="Q62" s="61"/>
    </row>
    <row r="63" spans="1:22" s="41" customFormat="1" x14ac:dyDescent="0.45">
      <c r="B63" s="61"/>
      <c r="J63" s="61"/>
      <c r="Q63" s="61"/>
    </row>
    <row r="64" spans="1:22" s="41" customFormat="1" x14ac:dyDescent="0.45">
      <c r="B64" s="61"/>
      <c r="J64" s="61"/>
      <c r="Q64" s="61"/>
    </row>
    <row r="65" spans="2:21" s="41" customFormat="1" x14ac:dyDescent="0.45">
      <c r="B65" s="61"/>
      <c r="J65" s="61"/>
      <c r="Q65" s="61"/>
    </row>
    <row r="66" spans="2:21" s="41" customFormat="1" x14ac:dyDescent="0.45">
      <c r="B66" s="61"/>
      <c r="J66" s="61"/>
      <c r="Q66" s="61"/>
    </row>
    <row r="67" spans="2:21" s="41" customFormat="1" x14ac:dyDescent="0.45">
      <c r="B67" s="61"/>
      <c r="J67" s="61"/>
      <c r="Q67" s="61"/>
    </row>
    <row r="68" spans="2:21" s="41" customFormat="1" x14ac:dyDescent="0.45">
      <c r="B68" s="61"/>
      <c r="J68" s="61"/>
      <c r="Q68" s="61"/>
    </row>
    <row r="69" spans="2:21" s="41" customFormat="1" x14ac:dyDescent="0.45">
      <c r="B69" s="61"/>
      <c r="J69" s="61"/>
      <c r="Q69" s="61"/>
    </row>
    <row r="70" spans="2:21" s="41" customFormat="1" x14ac:dyDescent="0.45">
      <c r="B70" s="61"/>
      <c r="J70" s="61"/>
      <c r="Q70" s="61"/>
    </row>
    <row r="71" spans="2:21" s="41" customFormat="1" x14ac:dyDescent="0.45">
      <c r="B71" s="61"/>
      <c r="J71" s="61"/>
      <c r="Q71" s="61"/>
    </row>
    <row r="72" spans="2:21" s="41" customFormat="1" x14ac:dyDescent="0.45">
      <c r="B72" s="61"/>
      <c r="J72" s="61"/>
      <c r="Q72" s="61"/>
    </row>
    <row r="73" spans="2:21" s="41" customFormat="1" x14ac:dyDescent="0.45">
      <c r="B73" s="61"/>
      <c r="J73" s="61"/>
      <c r="Q73" s="61"/>
    </row>
    <row r="74" spans="2:21" s="41" customFormat="1" x14ac:dyDescent="0.45">
      <c r="B74" s="61"/>
      <c r="J74" s="61"/>
      <c r="Q74" s="61"/>
    </row>
    <row r="75" spans="2:21" s="41" customFormat="1" x14ac:dyDescent="0.45">
      <c r="B75" s="61"/>
      <c r="J75" s="61"/>
      <c r="Q75" s="61"/>
    </row>
    <row r="76" spans="2:21" s="41" customFormat="1" x14ac:dyDescent="0.45">
      <c r="B76" s="61"/>
      <c r="J76" s="61"/>
      <c r="Q76" s="61"/>
    </row>
    <row r="77" spans="2:21" s="41" customFormat="1" x14ac:dyDescent="0.45">
      <c r="B77" s="61"/>
      <c r="J77" s="61"/>
      <c r="Q77" s="61"/>
    </row>
    <row r="78" spans="2:21" s="41" customFormat="1" ht="15" customHeight="1" x14ac:dyDescent="0.45">
      <c r="B78" s="63"/>
      <c r="C78" s="63"/>
      <c r="D78" s="63"/>
      <c r="E78" s="63"/>
      <c r="F78" s="63"/>
      <c r="G78" s="63"/>
      <c r="J78" s="63"/>
      <c r="K78" s="63"/>
      <c r="L78" s="63"/>
      <c r="M78" s="63"/>
      <c r="Q78" s="63"/>
    </row>
    <row r="79" spans="2:21" s="41" customFormat="1" ht="17.25" customHeight="1" x14ac:dyDescent="0.45">
      <c r="B79" s="63"/>
      <c r="C79" s="63"/>
      <c r="D79" s="63"/>
      <c r="E79" s="63"/>
      <c r="F79" s="63"/>
      <c r="G79" s="63"/>
      <c r="J79" s="63"/>
      <c r="K79" s="63"/>
      <c r="L79" s="63"/>
      <c r="M79" s="63"/>
      <c r="Q79" s="63"/>
    </row>
    <row r="80" spans="2:21" s="41" customFormat="1" x14ac:dyDescent="0.45">
      <c r="B80" s="93"/>
      <c r="C80" s="48"/>
      <c r="D80" s="64"/>
      <c r="E80" s="64"/>
      <c r="F80" s="64"/>
      <c r="G80" s="64"/>
      <c r="J80" s="93"/>
      <c r="K80" s="48"/>
      <c r="L80" s="64"/>
      <c r="M80" s="64"/>
      <c r="Q80" s="93"/>
      <c r="R80" s="63"/>
      <c r="S80" s="63"/>
      <c r="T80" s="63"/>
      <c r="U80" s="63"/>
    </row>
    <row r="81" spans="2:21" s="41" customFormat="1" x14ac:dyDescent="0.45">
      <c r="B81" s="67"/>
      <c r="C81" s="67"/>
      <c r="R81" s="63"/>
      <c r="S81" s="63"/>
      <c r="T81" s="63"/>
      <c r="U81" s="63"/>
    </row>
    <row r="82" spans="2:21" s="41" customFormat="1" x14ac:dyDescent="0.45">
      <c r="B82" s="53"/>
      <c r="C82" s="59"/>
      <c r="D82" s="60"/>
      <c r="E82" s="60"/>
      <c r="F82" s="60"/>
      <c r="G82" s="60"/>
      <c r="J82" s="53"/>
      <c r="K82" s="59"/>
      <c r="L82" s="60"/>
      <c r="M82" s="60"/>
      <c r="Q82" s="53"/>
      <c r="R82" s="48"/>
      <c r="S82" s="64"/>
      <c r="T82" s="64"/>
      <c r="U82" s="64"/>
    </row>
    <row r="83" spans="2:21" s="41" customFormat="1" x14ac:dyDescent="0.45">
      <c r="B83" s="61"/>
      <c r="C83" s="62"/>
      <c r="J83" s="61"/>
      <c r="K83" s="62"/>
      <c r="Q83" s="61"/>
    </row>
    <row r="84" spans="2:21" s="41" customFormat="1" x14ac:dyDescent="0.45">
      <c r="B84" s="61"/>
      <c r="J84" s="61"/>
      <c r="Q84" s="61"/>
      <c r="R84" s="59"/>
      <c r="S84" s="60"/>
      <c r="T84" s="60"/>
      <c r="U84" s="60"/>
    </row>
    <row r="85" spans="2:21" s="41" customFormat="1" x14ac:dyDescent="0.45">
      <c r="B85" s="61"/>
      <c r="J85" s="61"/>
      <c r="Q85" s="61"/>
      <c r="R85" s="62"/>
    </row>
    <row r="86" spans="2:21" s="41" customFormat="1" x14ac:dyDescent="0.45">
      <c r="B86" s="61"/>
      <c r="J86" s="61"/>
      <c r="Q86" s="61"/>
    </row>
    <row r="87" spans="2:21" s="41" customFormat="1" x14ac:dyDescent="0.45">
      <c r="B87" s="61"/>
      <c r="J87" s="61"/>
      <c r="Q87" s="61"/>
    </row>
    <row r="88" spans="2:21" s="41" customFormat="1" x14ac:dyDescent="0.45">
      <c r="B88" s="61"/>
      <c r="J88" s="61"/>
      <c r="Q88" s="61"/>
    </row>
    <row r="89" spans="2:21" s="41" customFormat="1" x14ac:dyDescent="0.45">
      <c r="B89" s="61"/>
      <c r="J89" s="61"/>
      <c r="Q89" s="61"/>
    </row>
    <row r="90" spans="2:21" s="41" customFormat="1" x14ac:dyDescent="0.45">
      <c r="B90" s="61"/>
      <c r="J90" s="61"/>
      <c r="Q90" s="61"/>
    </row>
    <row r="91" spans="2:21" s="41" customFormat="1" x14ac:dyDescent="0.45">
      <c r="B91" s="61"/>
      <c r="J91" s="61"/>
      <c r="Q91" s="61"/>
    </row>
    <row r="92" spans="2:21" s="41" customFormat="1" x14ac:dyDescent="0.45">
      <c r="B92" s="61"/>
      <c r="J92" s="61"/>
      <c r="Q92" s="61"/>
    </row>
    <row r="93" spans="2:21" s="41" customFormat="1" x14ac:dyDescent="0.45">
      <c r="B93" s="61"/>
      <c r="J93" s="61"/>
      <c r="Q93" s="61"/>
    </row>
    <row r="94" spans="2:21" s="41" customFormat="1" x14ac:dyDescent="0.45">
      <c r="B94" s="61"/>
      <c r="J94" s="61"/>
      <c r="Q94" s="61"/>
    </row>
    <row r="95" spans="2:21" s="41" customFormat="1" x14ac:dyDescent="0.45">
      <c r="B95" s="61"/>
      <c r="J95" s="61"/>
      <c r="Q95" s="61"/>
    </row>
    <row r="96" spans="2:21" s="41" customFormat="1" x14ac:dyDescent="0.45">
      <c r="B96" s="61"/>
      <c r="J96" s="61"/>
      <c r="Q96" s="61"/>
    </row>
    <row r="97" spans="2:21" s="41" customFormat="1" x14ac:dyDescent="0.45">
      <c r="B97" s="61"/>
      <c r="J97" s="61"/>
      <c r="Q97" s="61"/>
    </row>
    <row r="98" spans="2:21" s="41" customFormat="1" x14ac:dyDescent="0.45">
      <c r="B98" s="61"/>
      <c r="J98" s="61"/>
      <c r="Q98" s="61"/>
    </row>
    <row r="99" spans="2:21" s="41" customFormat="1" x14ac:dyDescent="0.45">
      <c r="B99" s="61"/>
      <c r="J99" s="61"/>
      <c r="Q99" s="61"/>
    </row>
    <row r="100" spans="2:21" s="41" customFormat="1" x14ac:dyDescent="0.45">
      <c r="B100" s="61"/>
      <c r="J100" s="61"/>
      <c r="Q100" s="61"/>
    </row>
    <row r="101" spans="2:21" s="41" customFormat="1" x14ac:dyDescent="0.45">
      <c r="B101" s="61"/>
      <c r="J101" s="61"/>
      <c r="Q101" s="61"/>
    </row>
    <row r="102" spans="2:21" s="41" customFormat="1" x14ac:dyDescent="0.45">
      <c r="B102" s="61"/>
      <c r="J102" s="61"/>
      <c r="Q102" s="61"/>
    </row>
    <row r="103" spans="2:21" s="41" customFormat="1" x14ac:dyDescent="0.45">
      <c r="B103" s="61"/>
      <c r="J103" s="61"/>
      <c r="Q103" s="61"/>
    </row>
    <row r="104" spans="2:21" s="41" customFormat="1" x14ac:dyDescent="0.45">
      <c r="B104" s="61"/>
      <c r="J104" s="61"/>
      <c r="Q104" s="61"/>
    </row>
    <row r="105" spans="2:21" s="41" customFormat="1" x14ac:dyDescent="0.45">
      <c r="B105" s="61"/>
      <c r="J105" s="61"/>
      <c r="Q105" s="61"/>
    </row>
    <row r="106" spans="2:21" s="41" customFormat="1" x14ac:dyDescent="0.45">
      <c r="B106" s="61"/>
      <c r="J106" s="61"/>
      <c r="Q106" s="61"/>
    </row>
    <row r="107" spans="2:21" s="41" customFormat="1" x14ac:dyDescent="0.45">
      <c r="B107" s="61"/>
      <c r="J107" s="61"/>
      <c r="Q107" s="61"/>
    </row>
    <row r="108" spans="2:21" s="41" customFormat="1" ht="15" customHeight="1" x14ac:dyDescent="0.45">
      <c r="B108" s="63"/>
      <c r="C108" s="63"/>
      <c r="D108" s="63"/>
      <c r="E108" s="63"/>
      <c r="F108" s="63"/>
      <c r="G108" s="63"/>
      <c r="J108" s="63"/>
      <c r="K108" s="63"/>
      <c r="L108" s="63"/>
      <c r="M108" s="63"/>
      <c r="Q108" s="63"/>
    </row>
    <row r="109" spans="2:21" s="41" customFormat="1" x14ac:dyDescent="0.45">
      <c r="B109" s="63"/>
      <c r="C109" s="63"/>
      <c r="D109" s="63"/>
      <c r="E109" s="63"/>
      <c r="F109" s="63"/>
      <c r="G109" s="63"/>
      <c r="J109" s="63"/>
      <c r="K109" s="63"/>
      <c r="L109" s="63"/>
      <c r="M109" s="63"/>
      <c r="Q109" s="63"/>
    </row>
    <row r="110" spans="2:21" s="41" customFormat="1" x14ac:dyDescent="0.45">
      <c r="B110" s="93"/>
      <c r="C110" s="48"/>
      <c r="D110" s="64"/>
      <c r="E110" s="64"/>
      <c r="F110" s="64"/>
      <c r="G110" s="64"/>
      <c r="J110" s="93"/>
      <c r="K110" s="48"/>
      <c r="L110" s="64"/>
      <c r="M110" s="64"/>
      <c r="Q110" s="93"/>
      <c r="R110" s="63"/>
      <c r="S110" s="63"/>
      <c r="T110" s="63"/>
      <c r="U110" s="63"/>
    </row>
    <row r="111" spans="2:21" s="41" customFormat="1" x14ac:dyDescent="0.45">
      <c r="R111" s="63"/>
      <c r="S111" s="63"/>
      <c r="T111" s="63"/>
      <c r="U111" s="63"/>
    </row>
    <row r="112" spans="2:21" s="41" customFormat="1" x14ac:dyDescent="0.45">
      <c r="B112" s="53"/>
      <c r="C112" s="59"/>
      <c r="D112" s="60"/>
      <c r="E112" s="60"/>
      <c r="F112" s="60"/>
      <c r="G112" s="60"/>
      <c r="R112" s="48"/>
      <c r="S112" s="64"/>
      <c r="T112" s="64"/>
      <c r="U112" s="64"/>
    </row>
    <row r="113" spans="2:3" s="41" customFormat="1" x14ac:dyDescent="0.45">
      <c r="B113" s="61"/>
      <c r="C113" s="62"/>
    </row>
    <row r="114" spans="2:3" s="41" customFormat="1" x14ac:dyDescent="0.45">
      <c r="B114" s="61"/>
    </row>
    <row r="115" spans="2:3" s="41" customFormat="1" x14ac:dyDescent="0.45">
      <c r="B115" s="61"/>
    </row>
    <row r="116" spans="2:3" s="41" customFormat="1" x14ac:dyDescent="0.45">
      <c r="B116" s="61"/>
    </row>
    <row r="117" spans="2:3" s="41" customFormat="1" x14ac:dyDescent="0.45">
      <c r="B117" s="61"/>
    </row>
    <row r="118" spans="2:3" s="41" customFormat="1" x14ac:dyDescent="0.45">
      <c r="B118" s="61"/>
    </row>
    <row r="119" spans="2:3" s="41" customFormat="1" x14ac:dyDescent="0.45">
      <c r="B119" s="61"/>
    </row>
    <row r="120" spans="2:3" s="41" customFormat="1" x14ac:dyDescent="0.45">
      <c r="B120" s="61"/>
    </row>
    <row r="121" spans="2:3" s="41" customFormat="1" x14ac:dyDescent="0.45">
      <c r="B121" s="61"/>
    </row>
    <row r="122" spans="2:3" s="41" customFormat="1" x14ac:dyDescent="0.45">
      <c r="B122" s="61"/>
    </row>
    <row r="123" spans="2:3" s="41" customFormat="1" x14ac:dyDescent="0.45">
      <c r="B123" s="61"/>
    </row>
    <row r="124" spans="2:3" s="41" customFormat="1" x14ac:dyDescent="0.45">
      <c r="B124" s="61"/>
    </row>
    <row r="125" spans="2:3" s="41" customFormat="1" x14ac:dyDescent="0.45">
      <c r="B125" s="61"/>
    </row>
    <row r="126" spans="2:3" s="41" customFormat="1" x14ac:dyDescent="0.45">
      <c r="B126" s="61"/>
    </row>
    <row r="127" spans="2:3" s="41" customFormat="1" x14ac:dyDescent="0.45">
      <c r="B127" s="61"/>
    </row>
    <row r="128" spans="2:3" s="41" customFormat="1" x14ac:dyDescent="0.45">
      <c r="B128" s="61"/>
    </row>
    <row r="129" spans="2:22" s="41" customFormat="1" x14ac:dyDescent="0.45">
      <c r="B129" s="61"/>
    </row>
    <row r="130" spans="2:22" s="41" customFormat="1" x14ac:dyDescent="0.45">
      <c r="B130" s="61"/>
    </row>
    <row r="131" spans="2:22" s="41" customFormat="1" x14ac:dyDescent="0.45">
      <c r="B131" s="61"/>
    </row>
    <row r="132" spans="2:22" s="41" customFormat="1" x14ac:dyDescent="0.45">
      <c r="B132" s="61"/>
    </row>
    <row r="133" spans="2:22" s="41" customFormat="1" x14ac:dyDescent="0.45">
      <c r="B133" s="61"/>
    </row>
    <row r="134" spans="2:22" s="41" customFormat="1" x14ac:dyDescent="0.45">
      <c r="B134" s="61"/>
    </row>
    <row r="135" spans="2:22" s="41" customFormat="1" x14ac:dyDescent="0.45">
      <c r="B135" s="61"/>
    </row>
    <row r="136" spans="2:22" s="41" customFormat="1" x14ac:dyDescent="0.45">
      <c r="B136" s="61"/>
    </row>
    <row r="137" spans="2:22" s="41" customFormat="1" x14ac:dyDescent="0.45">
      <c r="B137" s="61"/>
    </row>
    <row r="138" spans="2:22" s="41" customFormat="1" x14ac:dyDescent="0.45">
      <c r="B138" s="257"/>
      <c r="C138" s="257"/>
      <c r="D138" s="257"/>
      <c r="E138" s="257"/>
      <c r="F138" s="257"/>
      <c r="G138" s="257"/>
    </row>
    <row r="139" spans="2:22" s="41" customFormat="1" x14ac:dyDescent="0.45">
      <c r="B139" s="257"/>
      <c r="C139" s="257"/>
      <c r="D139" s="257"/>
      <c r="E139" s="257"/>
      <c r="F139" s="257"/>
      <c r="G139" s="257"/>
    </row>
    <row r="140" spans="2:22" s="41" customFormat="1" x14ac:dyDescent="0.45">
      <c r="B140" s="93"/>
      <c r="C140" s="48"/>
      <c r="D140" s="64"/>
      <c r="E140" s="64"/>
      <c r="F140" s="64"/>
      <c r="G140" s="64"/>
    </row>
    <row r="141" spans="2:22" x14ac:dyDescent="0.45">
      <c r="R141" s="41"/>
      <c r="S141" s="41"/>
      <c r="T141" s="41"/>
      <c r="U141" s="41"/>
      <c r="V141" s="41"/>
    </row>
    <row r="142" spans="2:22" x14ac:dyDescent="0.45">
      <c r="R142" s="41"/>
      <c r="S142" s="41"/>
      <c r="T142" s="41"/>
      <c r="U142" s="41"/>
      <c r="V142" s="41"/>
    </row>
  </sheetData>
  <mergeCells count="31">
    <mergeCell ref="A8:B8"/>
    <mergeCell ref="C8:G8"/>
    <mergeCell ref="A1:Q1"/>
    <mergeCell ref="A2:V2"/>
    <mergeCell ref="A3:V5"/>
    <mergeCell ref="A7:G7"/>
    <mergeCell ref="Q7:V7"/>
    <mergeCell ref="A9:B9"/>
    <mergeCell ref="C9:G9"/>
    <mergeCell ref="A10:B10"/>
    <mergeCell ref="C10:G10"/>
    <mergeCell ref="A11:B11"/>
    <mergeCell ref="C11:G11"/>
    <mergeCell ref="J12:L12"/>
    <mergeCell ref="A14:G14"/>
    <mergeCell ref="R14:V14"/>
    <mergeCell ref="J32:O32"/>
    <mergeCell ref="A50:G51"/>
    <mergeCell ref="A15:B15"/>
    <mergeCell ref="A12:B12"/>
    <mergeCell ref="C12:G12"/>
    <mergeCell ref="R15:V15"/>
    <mergeCell ref="R16:V16"/>
    <mergeCell ref="R17:T17"/>
    <mergeCell ref="B138:G139"/>
    <mergeCell ref="J16:P16"/>
    <mergeCell ref="J17:K17"/>
    <mergeCell ref="J20:K20"/>
    <mergeCell ref="J23:K23"/>
    <mergeCell ref="J30:O30"/>
    <mergeCell ref="J31:O31"/>
  </mergeCells>
  <conditionalFormatting sqref="H8:I8">
    <cfRule type="containsText" dxfId="70" priority="12" operator="containsText" text="Engineering 101">
      <formula>NOT(ISERROR(SEARCH("Engineering 101",H8)))</formula>
    </cfRule>
  </conditionalFormatting>
  <conditionalFormatting sqref="H11:I11">
    <cfRule type="containsText" dxfId="69" priority="11" operator="containsText" text="Dr. Timothy Sands">
      <formula>NOT(ISERROR(SEARCH("Dr. Timothy Sands",H11)))</formula>
    </cfRule>
  </conditionalFormatting>
  <conditionalFormatting sqref="H10:I10">
    <cfRule type="containsText" dxfId="68" priority="10" operator="containsText" text="0">
      <formula>NOT(ISERROR(SEARCH("0",H10)))</formula>
    </cfRule>
  </conditionalFormatting>
  <conditionalFormatting sqref="H9:I9">
    <cfRule type="containsText" dxfId="67" priority="9" operator="containsText" text="MWF 8am">
      <formula>NOT(ISERROR(SEARCH("MWF 8am",H9)))</formula>
    </cfRule>
  </conditionalFormatting>
  <conditionalFormatting sqref="C13 H12:I13">
    <cfRule type="containsText" dxfId="66" priority="8" operator="containsText" text="MWF 10am - 11am">
      <formula>NOT(ISERROR(SEARCH("MWF 10am - 11am",C12)))</formula>
    </cfRule>
  </conditionalFormatting>
  <conditionalFormatting sqref="C8">
    <cfRule type="containsText" dxfId="65" priority="7" operator="containsText" text="Engineering 101">
      <formula>NOT(ISERROR(SEARCH("Engineering 101",C8)))</formula>
    </cfRule>
  </conditionalFormatting>
  <conditionalFormatting sqref="C10:C12">
    <cfRule type="containsText" dxfId="64" priority="2" operator="containsText" text="Engineering 101">
      <formula>NOT(ISERROR(SEARCH("Engineering 101",C10)))</formula>
    </cfRule>
  </conditionalFormatting>
  <conditionalFormatting sqref="C9">
    <cfRule type="containsText" dxfId="63" priority="1" operator="containsText" text="Engineering 101">
      <formula>NOT(ISERROR(SEARCH("Engineering 101",C9)))</formula>
    </cfRule>
  </conditionalFormatting>
  <pageMargins left="0.7" right="0.7" top="0.75" bottom="0.75" header="0.3" footer="0.3"/>
  <pageSetup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F2B75-46AB-4815-96B2-7F71EF0E45C6}">
  <dimension ref="A1:X139"/>
  <sheetViews>
    <sheetView showGridLines="0" topLeftCell="A5" zoomScaleNormal="100" workbookViewId="0">
      <selection activeCell="J19" sqref="J19"/>
    </sheetView>
  </sheetViews>
  <sheetFormatPr defaultColWidth="9.1328125" defaultRowHeight="14.25" x14ac:dyDescent="0.45"/>
  <cols>
    <col min="1" max="1" width="2.73046875" style="3" customWidth="1"/>
    <col min="2" max="2" width="22.265625" style="3" customWidth="1"/>
    <col min="3" max="3" width="8.73046875" style="3" customWidth="1"/>
    <col min="4" max="4" width="7.59765625" style="3" customWidth="1"/>
    <col min="5" max="5" width="11.86328125" style="3" customWidth="1"/>
    <col min="6" max="6" width="8.1328125" style="3" customWidth="1"/>
    <col min="7" max="7" width="3.59765625" style="16" customWidth="1"/>
    <col min="8" max="8" width="22.265625" style="3" customWidth="1"/>
    <col min="9" max="9" width="8.265625" style="3" customWidth="1"/>
    <col min="10" max="10" width="8.1328125" style="3" customWidth="1"/>
    <col min="11" max="11" width="8.86328125" style="3" customWidth="1"/>
    <col min="12" max="12" width="7" style="3" customWidth="1"/>
    <col min="13" max="13" width="5.1328125" style="3" customWidth="1"/>
    <col min="14" max="14" width="5.59765625" style="3" customWidth="1"/>
    <col min="15" max="15" width="17.1328125" style="3" customWidth="1"/>
    <col min="16" max="16" width="9.1328125" style="3" customWidth="1"/>
    <col min="17" max="18" width="8.1328125" style="3" customWidth="1"/>
    <col min="19" max="19" width="3.59765625" style="3" customWidth="1"/>
    <col min="20" max="20" width="3.73046875" style="3" customWidth="1"/>
    <col min="21" max="23" width="7.73046875" style="3" customWidth="1"/>
    <col min="24" max="16384" width="9.1328125" style="3"/>
  </cols>
  <sheetData>
    <row r="1" spans="1:24" ht="45.75" customHeight="1" thickBot="1" x14ac:dyDescent="0.5">
      <c r="A1" s="300" t="s">
        <v>38</v>
      </c>
      <c r="B1" s="301"/>
      <c r="C1" s="301"/>
      <c r="D1" s="301"/>
      <c r="E1" s="301"/>
      <c r="F1" s="301"/>
      <c r="G1" s="301"/>
      <c r="H1" s="301"/>
      <c r="I1" s="301"/>
      <c r="J1" s="301"/>
      <c r="K1" s="301"/>
      <c r="L1" s="301"/>
      <c r="M1" s="301"/>
      <c r="N1" s="301"/>
      <c r="O1" s="301"/>
      <c r="P1" s="27"/>
      <c r="Q1" s="22"/>
      <c r="R1" s="22"/>
      <c r="S1" s="23"/>
      <c r="T1" s="20"/>
      <c r="U1" s="20"/>
      <c r="V1" s="20"/>
      <c r="W1" s="20"/>
      <c r="X1" s="15"/>
    </row>
    <row r="2" spans="1:24" s="26" customFormat="1" ht="15" customHeight="1" thickBot="1" x14ac:dyDescent="0.5">
      <c r="A2" s="302" t="s">
        <v>91</v>
      </c>
      <c r="B2" s="303"/>
      <c r="C2" s="303"/>
      <c r="D2" s="303"/>
      <c r="E2" s="303"/>
      <c r="F2" s="303"/>
      <c r="G2" s="303"/>
      <c r="H2" s="303"/>
      <c r="I2" s="303"/>
      <c r="J2" s="303"/>
      <c r="K2" s="303"/>
      <c r="L2" s="303"/>
      <c r="M2" s="303"/>
      <c r="N2" s="303"/>
      <c r="O2" s="303"/>
      <c r="P2" s="303"/>
      <c r="Q2" s="303"/>
      <c r="R2" s="303"/>
      <c r="S2" s="304"/>
      <c r="T2" s="24"/>
      <c r="U2" s="24"/>
      <c r="V2" s="24"/>
      <c r="W2" s="24"/>
      <c r="X2" s="25"/>
    </row>
    <row r="3" spans="1:24" ht="15" customHeight="1" x14ac:dyDescent="0.45">
      <c r="A3" s="321" t="s">
        <v>73</v>
      </c>
      <c r="B3" s="322"/>
      <c r="C3" s="322"/>
      <c r="D3" s="322"/>
      <c r="E3" s="322"/>
      <c r="F3" s="322"/>
      <c r="G3" s="322"/>
      <c r="H3" s="322"/>
      <c r="I3" s="322"/>
      <c r="J3" s="322"/>
      <c r="K3" s="322"/>
      <c r="L3" s="322"/>
      <c r="M3" s="322"/>
      <c r="N3" s="322"/>
      <c r="O3" s="322"/>
      <c r="P3" s="322"/>
      <c r="Q3" s="322"/>
      <c r="R3" s="322"/>
      <c r="S3" s="323"/>
      <c r="T3" s="19"/>
      <c r="U3" s="19"/>
      <c r="V3" s="19"/>
      <c r="W3" s="19"/>
      <c r="X3" s="15"/>
    </row>
    <row r="4" spans="1:24" x14ac:dyDescent="0.45">
      <c r="A4" s="324"/>
      <c r="B4" s="325"/>
      <c r="C4" s="325"/>
      <c r="D4" s="325"/>
      <c r="E4" s="325"/>
      <c r="F4" s="325"/>
      <c r="G4" s="325"/>
      <c r="H4" s="325"/>
      <c r="I4" s="325"/>
      <c r="J4" s="325"/>
      <c r="K4" s="325"/>
      <c r="L4" s="325"/>
      <c r="M4" s="325"/>
      <c r="N4" s="325"/>
      <c r="O4" s="325"/>
      <c r="P4" s="325"/>
      <c r="Q4" s="325"/>
      <c r="R4" s="325"/>
      <c r="S4" s="326"/>
      <c r="T4" s="19"/>
      <c r="U4" s="19"/>
      <c r="V4" s="19"/>
      <c r="W4" s="19"/>
      <c r="X4" s="15"/>
    </row>
    <row r="5" spans="1:24" ht="14.65" thickBot="1" x14ac:dyDescent="0.5">
      <c r="A5" s="327"/>
      <c r="B5" s="328"/>
      <c r="C5" s="328"/>
      <c r="D5" s="328"/>
      <c r="E5" s="328"/>
      <c r="F5" s="328"/>
      <c r="G5" s="328"/>
      <c r="H5" s="328"/>
      <c r="I5" s="328"/>
      <c r="J5" s="328"/>
      <c r="K5" s="328"/>
      <c r="L5" s="328"/>
      <c r="M5" s="328"/>
      <c r="N5" s="328"/>
      <c r="O5" s="328"/>
      <c r="P5" s="328"/>
      <c r="Q5" s="328"/>
      <c r="R5" s="328"/>
      <c r="S5" s="329"/>
      <c r="T5" s="19"/>
      <c r="U5" s="19"/>
      <c r="V5" s="19"/>
      <c r="W5" s="19"/>
      <c r="X5" s="15"/>
    </row>
    <row r="6" spans="1:24" x14ac:dyDescent="0.45">
      <c r="A6" s="36"/>
      <c r="B6" s="36"/>
      <c r="C6" s="36"/>
      <c r="D6" s="36"/>
      <c r="E6" s="36"/>
      <c r="F6" s="36"/>
      <c r="G6" s="36"/>
      <c r="H6" s="36"/>
      <c r="I6" s="36"/>
      <c r="J6" s="36"/>
      <c r="K6" s="36"/>
      <c r="L6" s="36"/>
      <c r="M6" s="36"/>
      <c r="N6" s="36"/>
      <c r="O6" s="36"/>
      <c r="P6" s="36"/>
      <c r="Q6" s="36"/>
      <c r="R6" s="36"/>
      <c r="S6" s="36"/>
      <c r="T6" s="19"/>
      <c r="U6" s="19"/>
      <c r="V6" s="19"/>
      <c r="W6" s="19"/>
      <c r="X6" s="15"/>
    </row>
    <row r="7" spans="1:24" x14ac:dyDescent="0.45">
      <c r="A7" s="317" t="s">
        <v>60</v>
      </c>
      <c r="B7" s="317"/>
      <c r="C7" s="317"/>
      <c r="D7" s="317"/>
      <c r="E7" s="317"/>
      <c r="O7" s="318" t="s">
        <v>43</v>
      </c>
      <c r="P7" s="319"/>
      <c r="Q7" s="319"/>
      <c r="R7" s="319"/>
      <c r="S7" s="320"/>
      <c r="T7" s="12"/>
      <c r="U7" s="12"/>
      <c r="V7" s="12"/>
      <c r="W7" s="12"/>
    </row>
    <row r="8" spans="1:24" x14ac:dyDescent="0.45">
      <c r="A8" s="290" t="s">
        <v>35</v>
      </c>
      <c r="B8" s="290"/>
      <c r="C8" s="291" t="s">
        <v>136</v>
      </c>
      <c r="D8" s="291"/>
      <c r="E8" s="291"/>
      <c r="F8" s="9"/>
      <c r="G8" s="9"/>
      <c r="O8" s="28"/>
      <c r="P8" s="140" t="s">
        <v>44</v>
      </c>
      <c r="Q8" s="141"/>
      <c r="R8" s="142"/>
      <c r="S8" s="143"/>
      <c r="T8" s="17"/>
      <c r="U8" s="17"/>
      <c r="V8" s="17"/>
      <c r="W8" s="15"/>
    </row>
    <row r="9" spans="1:24" x14ac:dyDescent="0.45">
      <c r="A9" s="290" t="s">
        <v>34</v>
      </c>
      <c r="B9" s="290"/>
      <c r="C9" s="291" t="s">
        <v>137</v>
      </c>
      <c r="D9" s="291"/>
      <c r="E9" s="291"/>
      <c r="F9" s="9"/>
      <c r="G9" s="9"/>
      <c r="O9" s="29"/>
      <c r="P9" s="144" t="s">
        <v>45</v>
      </c>
      <c r="Q9" s="145"/>
      <c r="R9" s="146"/>
      <c r="S9" s="147"/>
      <c r="T9" s="18"/>
      <c r="U9" s="18"/>
      <c r="V9" s="18"/>
      <c r="W9" s="15"/>
    </row>
    <row r="10" spans="1:24" x14ac:dyDescent="0.45">
      <c r="A10" s="290" t="s">
        <v>23</v>
      </c>
      <c r="B10" s="290"/>
      <c r="C10" s="291">
        <v>2</v>
      </c>
      <c r="D10" s="291"/>
      <c r="E10" s="291"/>
      <c r="F10" s="9"/>
      <c r="G10" s="9"/>
      <c r="H10" s="15"/>
      <c r="I10" s="15"/>
      <c r="J10" s="15"/>
      <c r="K10" s="15"/>
      <c r="L10" s="15"/>
      <c r="M10" s="15"/>
      <c r="N10" s="15"/>
      <c r="P10" s="15"/>
      <c r="Q10" s="15"/>
      <c r="R10" s="15"/>
      <c r="S10" s="15"/>
      <c r="T10" s="15"/>
      <c r="U10" s="15"/>
      <c r="V10" s="15"/>
      <c r="W10" s="15"/>
    </row>
    <row r="11" spans="1:24" ht="15" customHeight="1" x14ac:dyDescent="0.45">
      <c r="A11" s="290" t="s">
        <v>26</v>
      </c>
      <c r="B11" s="290"/>
      <c r="C11" s="291" t="s">
        <v>142</v>
      </c>
      <c r="D11" s="291"/>
      <c r="E11" s="291"/>
      <c r="F11" s="9"/>
      <c r="G11" s="9"/>
      <c r="H11" s="330" t="s">
        <v>117</v>
      </c>
      <c r="I11" s="331"/>
      <c r="J11" s="331"/>
      <c r="K11" s="332"/>
      <c r="L11" s="35"/>
    </row>
    <row r="12" spans="1:24" ht="16.5" customHeight="1" x14ac:dyDescent="0.45">
      <c r="A12" s="290" t="s">
        <v>27</v>
      </c>
      <c r="B12" s="290"/>
      <c r="C12" s="291" t="s">
        <v>201</v>
      </c>
      <c r="D12" s="291"/>
      <c r="E12" s="291"/>
      <c r="F12" s="9"/>
      <c r="G12" s="9"/>
      <c r="H12" s="333" t="s">
        <v>66</v>
      </c>
      <c r="I12" s="334"/>
      <c r="J12" s="335"/>
      <c r="K12" s="101">
        <f>SUMIF(F16:F25, "&lt;1E100")/SUM(E16:E25)</f>
        <v>0.93667349320882853</v>
      </c>
      <c r="L12" s="14"/>
    </row>
    <row r="13" spans="1:24" x14ac:dyDescent="0.45">
      <c r="B13" s="8"/>
      <c r="C13" s="11"/>
      <c r="D13" s="11"/>
      <c r="E13" s="11"/>
      <c r="F13" s="9"/>
      <c r="G13" s="9"/>
    </row>
    <row r="14" spans="1:24" x14ac:dyDescent="0.45">
      <c r="A14" s="274" t="s">
        <v>61</v>
      </c>
      <c r="B14" s="275"/>
      <c r="C14" s="275"/>
      <c r="D14" s="275"/>
      <c r="E14" s="275"/>
      <c r="F14" s="276"/>
      <c r="G14" s="14"/>
      <c r="P14" s="274" t="s">
        <v>62</v>
      </c>
      <c r="Q14" s="275"/>
      <c r="R14" s="275"/>
      <c r="S14" s="276"/>
    </row>
    <row r="15" spans="1:24" ht="26.25" customHeight="1" x14ac:dyDescent="0.45">
      <c r="A15" s="289" t="s">
        <v>36</v>
      </c>
      <c r="B15" s="289"/>
      <c r="C15" s="132" t="s">
        <v>25</v>
      </c>
      <c r="D15" s="132" t="s">
        <v>24</v>
      </c>
      <c r="E15" s="132" t="s">
        <v>46</v>
      </c>
      <c r="F15" s="133" t="s">
        <v>41</v>
      </c>
      <c r="G15" s="30"/>
      <c r="H15" s="258" t="s">
        <v>115</v>
      </c>
      <c r="I15" s="259"/>
      <c r="J15" s="259"/>
      <c r="K15" s="259"/>
      <c r="L15" s="259"/>
      <c r="M15" s="259"/>
      <c r="N15" s="260"/>
      <c r="P15" s="164">
        <v>0.93</v>
      </c>
      <c r="Q15" s="137" t="s">
        <v>39</v>
      </c>
      <c r="R15" s="165">
        <v>1</v>
      </c>
      <c r="S15" s="138" t="s">
        <v>12</v>
      </c>
    </row>
    <row r="16" spans="1:24" x14ac:dyDescent="0.45">
      <c r="A16" s="155">
        <v>1</v>
      </c>
      <c r="B16" s="161" t="s">
        <v>138</v>
      </c>
      <c r="C16" s="102">
        <f>D49</f>
        <v>96</v>
      </c>
      <c r="D16" s="102">
        <f>E49</f>
        <v>100</v>
      </c>
      <c r="E16" s="162">
        <v>0.3</v>
      </c>
      <c r="F16" s="105">
        <f>C16/D16*E16</f>
        <v>0.28799999999999998</v>
      </c>
      <c r="G16" s="31"/>
      <c r="H16" s="155"/>
      <c r="I16" s="107"/>
      <c r="J16" s="336" t="s">
        <v>58</v>
      </c>
      <c r="K16" s="337"/>
      <c r="L16" s="337"/>
      <c r="M16" s="106">
        <f>E26</f>
        <v>0</v>
      </c>
      <c r="N16" s="107" t="s">
        <v>50</v>
      </c>
      <c r="P16" s="164">
        <v>0.9</v>
      </c>
      <c r="Q16" s="137" t="s">
        <v>39</v>
      </c>
      <c r="R16" s="165">
        <v>0.92989999999999995</v>
      </c>
      <c r="S16" s="139" t="s">
        <v>11</v>
      </c>
    </row>
    <row r="17" spans="1:19" x14ac:dyDescent="0.45">
      <c r="A17" s="155">
        <v>2</v>
      </c>
      <c r="B17" s="161" t="s">
        <v>139</v>
      </c>
      <c r="C17" s="102">
        <f>J49</f>
        <v>225.89999999999998</v>
      </c>
      <c r="D17" s="102">
        <f>K49</f>
        <v>240</v>
      </c>
      <c r="E17" s="162">
        <v>0.35</v>
      </c>
      <c r="F17" s="105">
        <f t="shared" ref="F17:F25" si="0">C17/D17*E17</f>
        <v>0.32943749999999994</v>
      </c>
      <c r="G17" s="31"/>
      <c r="H17" s="261" t="s">
        <v>54</v>
      </c>
      <c r="I17" s="262"/>
      <c r="J17" s="176" t="s">
        <v>12</v>
      </c>
      <c r="K17" s="112" t="s">
        <v>56</v>
      </c>
      <c r="L17" s="113"/>
      <c r="M17" s="114">
        <f>IF(J17=$S$15,$P$15,IF(J17=$S$16,$P$16,IF(J17=$S$17,$P$17,IF(J17=$S$18,$P$18,IF(J17=$S$19,$P$19,IF(J17=$S$20,$P$20,IF(J17=$S$21,$P$21,IF(J17=$S$22,$P$22,IF(J17=$S$23,$P$23,IF(J17=$S$24,$P$24,IF(J17=$S$25,$P$25,"less than 60%")))))))))))</f>
        <v>0.93</v>
      </c>
      <c r="N17" s="115" t="s">
        <v>55</v>
      </c>
      <c r="P17" s="164">
        <v>0.88</v>
      </c>
      <c r="Q17" s="137" t="s">
        <v>39</v>
      </c>
      <c r="R17" s="165">
        <v>0.89990000000000003</v>
      </c>
      <c r="S17" s="139" t="s">
        <v>10</v>
      </c>
    </row>
    <row r="18" spans="1:19" x14ac:dyDescent="0.45">
      <c r="A18" s="155">
        <v>3</v>
      </c>
      <c r="B18" s="161" t="s">
        <v>140</v>
      </c>
      <c r="C18" s="102">
        <f>Q49</f>
        <v>83.8</v>
      </c>
      <c r="D18" s="102">
        <f>R49</f>
        <v>95</v>
      </c>
      <c r="E18" s="162">
        <v>0.25</v>
      </c>
      <c r="F18" s="105">
        <f t="shared" si="0"/>
        <v>0.22052631578947368</v>
      </c>
      <c r="G18" s="31"/>
      <c r="H18" s="108" t="s">
        <v>51</v>
      </c>
      <c r="I18" s="109"/>
      <c r="J18" s="117">
        <f>(M17-SUMIF($F$16:$F$25, "&lt;1E100"))*100</f>
        <v>-0.66734932088283738</v>
      </c>
      <c r="K18" s="109"/>
      <c r="L18" s="109"/>
      <c r="M18" s="109"/>
      <c r="N18" s="116"/>
      <c r="P18" s="164">
        <v>0.83</v>
      </c>
      <c r="Q18" s="137" t="s">
        <v>39</v>
      </c>
      <c r="R18" s="165">
        <v>0.87990000000000002</v>
      </c>
      <c r="S18" s="139" t="s">
        <v>9</v>
      </c>
    </row>
    <row r="19" spans="1:19" ht="14.65" thickBot="1" x14ac:dyDescent="0.5">
      <c r="A19" s="155">
        <v>4</v>
      </c>
      <c r="B19" s="161" t="s">
        <v>141</v>
      </c>
      <c r="C19" s="102">
        <f>D79</f>
        <v>153</v>
      </c>
      <c r="D19" s="102">
        <f>E79</f>
        <v>155</v>
      </c>
      <c r="E19" s="162">
        <v>0.1</v>
      </c>
      <c r="F19" s="105">
        <f t="shared" si="0"/>
        <v>9.8709677419354838E-2</v>
      </c>
      <c r="G19" s="31"/>
      <c r="H19" s="110"/>
      <c r="I19" s="111" t="s">
        <v>53</v>
      </c>
      <c r="J19" s="114" t="e">
        <f>J18/$M$16/100</f>
        <v>#DIV/0!</v>
      </c>
      <c r="K19" s="112" t="s">
        <v>52</v>
      </c>
      <c r="L19" s="112"/>
      <c r="M19" s="109"/>
      <c r="N19" s="115"/>
      <c r="O19" s="7"/>
      <c r="P19" s="164">
        <v>0.8</v>
      </c>
      <c r="Q19" s="137" t="s">
        <v>39</v>
      </c>
      <c r="R19" s="165">
        <v>0.82989999999999997</v>
      </c>
      <c r="S19" s="139" t="s">
        <v>8</v>
      </c>
    </row>
    <row r="20" spans="1:19" ht="15" customHeight="1" x14ac:dyDescent="0.45">
      <c r="A20" s="155">
        <v>5</v>
      </c>
      <c r="B20" s="161"/>
      <c r="C20" s="102">
        <f>J79</f>
        <v>0</v>
      </c>
      <c r="D20" s="102">
        <f>K79</f>
        <v>0</v>
      </c>
      <c r="E20" s="162">
        <v>0</v>
      </c>
      <c r="F20" s="105" t="e">
        <f t="shared" si="0"/>
        <v>#DIV/0!</v>
      </c>
      <c r="G20" s="31"/>
      <c r="H20" s="263" t="s">
        <v>48</v>
      </c>
      <c r="I20" s="264"/>
      <c r="J20" s="177" t="s">
        <v>9</v>
      </c>
      <c r="K20" s="120" t="s">
        <v>56</v>
      </c>
      <c r="L20" s="121"/>
      <c r="M20" s="122">
        <f>IF(J20=$S$15,$P$15,IF(J20=$S$16,$P$16,IF(J20=$S$17,$P$17,IF(J20=$S$18,$P$18,IF(J20=$S$19,$P$19,IF(J20=$S$20,$P$20,IF(J20=$S$21,$P$21,IF(J20=$S$22,$P$22,IF(J20=$S$23,$P$23,IF(J20=$S$24,$P$24,IF(J20=$S$25,$P$25,"less than 60%")))))))))))</f>
        <v>0.83</v>
      </c>
      <c r="N20" s="123" t="s">
        <v>55</v>
      </c>
      <c r="O20" s="7"/>
      <c r="P20" s="164">
        <v>0.78</v>
      </c>
      <c r="Q20" s="137" t="s">
        <v>39</v>
      </c>
      <c r="R20" s="165">
        <v>0.79990000000000006</v>
      </c>
      <c r="S20" s="139" t="s">
        <v>7</v>
      </c>
    </row>
    <row r="21" spans="1:19" ht="15" customHeight="1" x14ac:dyDescent="0.45">
      <c r="A21" s="155">
        <v>6</v>
      </c>
      <c r="B21" s="161"/>
      <c r="C21" s="102">
        <f>Q79</f>
        <v>0</v>
      </c>
      <c r="D21" s="102">
        <f>R79</f>
        <v>0</v>
      </c>
      <c r="E21" s="162">
        <v>0</v>
      </c>
      <c r="F21" s="105" t="e">
        <f t="shared" si="0"/>
        <v>#DIV/0!</v>
      </c>
      <c r="G21" s="31"/>
      <c r="H21" s="108" t="s">
        <v>51</v>
      </c>
      <c r="I21" s="109"/>
      <c r="J21" s="117">
        <f>(M20-SUMIF($F$16:$F$25, "&lt;1E100"))*100</f>
        <v>-10.667349320882845</v>
      </c>
      <c r="K21" s="109"/>
      <c r="L21" s="109"/>
      <c r="M21" s="109"/>
      <c r="N21" s="116"/>
      <c r="O21" s="7"/>
      <c r="P21" s="164">
        <v>0.73</v>
      </c>
      <c r="Q21" s="137" t="s">
        <v>39</v>
      </c>
      <c r="R21" s="165">
        <v>0.77990000000000004</v>
      </c>
      <c r="S21" s="139" t="s">
        <v>6</v>
      </c>
    </row>
    <row r="22" spans="1:19" ht="14.65" thickBot="1" x14ac:dyDescent="0.5">
      <c r="A22" s="155">
        <v>7</v>
      </c>
      <c r="B22" s="161"/>
      <c r="C22" s="103">
        <f>D109</f>
        <v>0</v>
      </c>
      <c r="D22" s="104">
        <f>E109</f>
        <v>0</v>
      </c>
      <c r="E22" s="162">
        <v>0</v>
      </c>
      <c r="F22" s="105" t="e">
        <f t="shared" si="0"/>
        <v>#DIV/0!</v>
      </c>
      <c r="G22" s="31"/>
      <c r="H22" s="110"/>
      <c r="I22" s="111" t="s">
        <v>53</v>
      </c>
      <c r="J22" s="114" t="e">
        <f>J21/$M$16/100</f>
        <v>#DIV/0!</v>
      </c>
      <c r="K22" s="112" t="s">
        <v>52</v>
      </c>
      <c r="L22" s="112"/>
      <c r="M22" s="109"/>
      <c r="N22" s="115"/>
      <c r="P22" s="164">
        <v>0.7</v>
      </c>
      <c r="Q22" s="137" t="s">
        <v>39</v>
      </c>
      <c r="R22" s="165">
        <v>0.72989999999999999</v>
      </c>
      <c r="S22" s="139" t="s">
        <v>5</v>
      </c>
    </row>
    <row r="23" spans="1:19" ht="15.75" customHeight="1" x14ac:dyDescent="0.45">
      <c r="A23" s="155">
        <v>8</v>
      </c>
      <c r="B23" s="161"/>
      <c r="C23" s="102">
        <f>J109</f>
        <v>0</v>
      </c>
      <c r="D23" s="102">
        <f>K109</f>
        <v>0</v>
      </c>
      <c r="E23" s="162">
        <v>0</v>
      </c>
      <c r="F23" s="105" t="e">
        <f t="shared" si="0"/>
        <v>#DIV/0!</v>
      </c>
      <c r="G23" s="31"/>
      <c r="H23" s="265" t="s">
        <v>59</v>
      </c>
      <c r="I23" s="266"/>
      <c r="J23" s="177" t="s">
        <v>5</v>
      </c>
      <c r="K23" s="120" t="s">
        <v>56</v>
      </c>
      <c r="L23" s="124"/>
      <c r="M23" s="122">
        <f>IF(J23=$S$15,$P$15,IF(J23=$S$16,$P$16,IF(J23=$S$17,$P$17,IF(J23=$S$18,$P$18,IF(J23=$S$19,$P$19,IF(J23=$S$20,$P$20,IF(J23=$S$21,$P$21,IF(J23=$S$22,$P$22,IF(J23=$S$23,$P$23,IF(J23=$S$24,$P$24,IF(J23=$S$25,$P$25,"less than 60%")))))))))))</f>
        <v>0.7</v>
      </c>
      <c r="N23" s="125" t="s">
        <v>55</v>
      </c>
      <c r="O23" s="7"/>
      <c r="P23" s="164">
        <v>0.68</v>
      </c>
      <c r="Q23" s="137" t="s">
        <v>39</v>
      </c>
      <c r="R23" s="165">
        <v>0.69989999999999997</v>
      </c>
      <c r="S23" s="139" t="s">
        <v>4</v>
      </c>
    </row>
    <row r="24" spans="1:19" x14ac:dyDescent="0.45">
      <c r="A24" s="155">
        <v>9</v>
      </c>
      <c r="B24" s="161"/>
      <c r="C24" s="102">
        <f>Q109</f>
        <v>0</v>
      </c>
      <c r="D24" s="102">
        <f>R109</f>
        <v>0</v>
      </c>
      <c r="E24" s="162">
        <v>0</v>
      </c>
      <c r="F24" s="105" t="e">
        <f t="shared" si="0"/>
        <v>#DIV/0!</v>
      </c>
      <c r="G24" s="31"/>
      <c r="H24" s="108" t="s">
        <v>51</v>
      </c>
      <c r="I24" s="109"/>
      <c r="J24" s="117">
        <f>(M23-SUMIF($F$16:$F$25, "&lt;1E100"))*100</f>
        <v>-23.667349320882845</v>
      </c>
      <c r="K24" s="109"/>
      <c r="L24" s="126"/>
      <c r="M24" s="126"/>
      <c r="N24" s="127"/>
      <c r="P24" s="164">
        <v>0.63</v>
      </c>
      <c r="Q24" s="137" t="s">
        <v>39</v>
      </c>
      <c r="R24" s="165">
        <v>0.67989999999999995</v>
      </c>
      <c r="S24" s="139" t="s">
        <v>3</v>
      </c>
    </row>
    <row r="25" spans="1:19" x14ac:dyDescent="0.45">
      <c r="A25" s="139">
        <v>10</v>
      </c>
      <c r="B25" s="161"/>
      <c r="C25" s="102">
        <f>D139</f>
        <v>0</v>
      </c>
      <c r="D25" s="102">
        <f>E139</f>
        <v>0</v>
      </c>
      <c r="E25" s="162">
        <v>0</v>
      </c>
      <c r="F25" s="105" t="e">
        <f t="shared" si="0"/>
        <v>#DIV/0!</v>
      </c>
      <c r="G25" s="31"/>
      <c r="H25" s="118"/>
      <c r="I25" s="119" t="s">
        <v>53</v>
      </c>
      <c r="J25" s="131" t="e">
        <f>J24/$M$16/100</f>
        <v>#DIV/0!</v>
      </c>
      <c r="K25" s="128" t="s">
        <v>52</v>
      </c>
      <c r="L25" s="129"/>
      <c r="M25" s="129"/>
      <c r="N25" s="130"/>
      <c r="P25" s="164">
        <v>0.6</v>
      </c>
      <c r="Q25" s="137" t="s">
        <v>39</v>
      </c>
      <c r="R25" s="165">
        <v>0.62990000000000002</v>
      </c>
      <c r="S25" s="139" t="s">
        <v>2</v>
      </c>
    </row>
    <row r="26" spans="1:19" x14ac:dyDescent="0.45">
      <c r="A26" s="141">
        <v>11</v>
      </c>
      <c r="B26" s="134" t="s">
        <v>29</v>
      </c>
      <c r="C26" s="338" t="s">
        <v>49</v>
      </c>
      <c r="D26" s="339"/>
      <c r="E26" s="163">
        <v>0</v>
      </c>
      <c r="F26" s="136" t="s">
        <v>42</v>
      </c>
      <c r="G26" s="3"/>
      <c r="H26" s="71" t="s">
        <v>57</v>
      </c>
      <c r="P26" s="164">
        <v>0</v>
      </c>
      <c r="Q26" s="137" t="s">
        <v>39</v>
      </c>
      <c r="R26" s="165">
        <v>0.59989999999999999</v>
      </c>
      <c r="S26" s="139" t="s">
        <v>1</v>
      </c>
    </row>
    <row r="27" spans="1:19" x14ac:dyDescent="0.45">
      <c r="A27" s="340" t="s">
        <v>37</v>
      </c>
      <c r="B27" s="341"/>
      <c r="C27" s="341"/>
      <c r="D27" s="342"/>
      <c r="E27" s="135">
        <f>SUM(E16:E26)</f>
        <v>0.99999999999999989</v>
      </c>
      <c r="F27" s="21"/>
      <c r="G27" s="9"/>
    </row>
    <row r="28" spans="1:19" x14ac:dyDescent="0.45">
      <c r="B28" s="4"/>
      <c r="E28" s="72" t="s">
        <v>47</v>
      </c>
    </row>
    <row r="29" spans="1:19" x14ac:dyDescent="0.45">
      <c r="B29" s="4"/>
      <c r="E29" s="5"/>
    </row>
    <row r="30" spans="1:19" x14ac:dyDescent="0.45">
      <c r="A30" s="267" t="s">
        <v>64</v>
      </c>
      <c r="B30" s="268"/>
      <c r="C30" s="268"/>
      <c r="D30" s="268"/>
      <c r="E30" s="268"/>
      <c r="F30" s="269"/>
      <c r="G30" s="14"/>
    </row>
    <row r="31" spans="1:19" ht="15" customHeight="1" x14ac:dyDescent="0.45">
      <c r="A31" s="343"/>
      <c r="B31" s="344"/>
      <c r="C31" s="344"/>
      <c r="D31" s="344"/>
      <c r="E31" s="344"/>
      <c r="F31" s="345"/>
      <c r="G31" s="32"/>
    </row>
    <row r="32" spans="1:19" ht="15" customHeight="1" x14ac:dyDescent="0.45">
      <c r="A32" s="166"/>
      <c r="B32" s="167"/>
      <c r="C32" s="167"/>
      <c r="D32" s="167"/>
      <c r="E32" s="167"/>
      <c r="F32" s="168"/>
      <c r="G32" s="32"/>
    </row>
    <row r="33" spans="1:24" ht="15" customHeight="1" x14ac:dyDescent="0.45">
      <c r="A33" s="169"/>
      <c r="B33" s="170"/>
      <c r="C33" s="170"/>
      <c r="D33" s="170"/>
      <c r="E33" s="170"/>
      <c r="F33" s="171"/>
      <c r="G33" s="32"/>
    </row>
    <row r="34" spans="1:24" x14ac:dyDescent="0.45">
      <c r="B34" s="4"/>
      <c r="F34" s="5"/>
      <c r="G34" s="33"/>
      <c r="H34" s="5"/>
    </row>
    <row r="35" spans="1:24" x14ac:dyDescent="0.45">
      <c r="B35" s="274" t="s">
        <v>63</v>
      </c>
      <c r="C35" s="275"/>
      <c r="D35" s="275"/>
      <c r="E35" s="275"/>
      <c r="F35" s="275"/>
      <c r="G35" s="275"/>
      <c r="H35" s="275"/>
      <c r="I35" s="275"/>
      <c r="J35" s="275"/>
      <c r="K35" s="275"/>
      <c r="L35" s="275"/>
      <c r="M35" s="275"/>
      <c r="N35" s="275"/>
      <c r="O35" s="275"/>
      <c r="P35" s="275"/>
      <c r="Q35" s="275"/>
      <c r="R35" s="276"/>
      <c r="S35" s="12"/>
      <c r="T35" s="12"/>
      <c r="U35" s="12"/>
      <c r="V35" s="12"/>
      <c r="W35" s="12"/>
      <c r="X35" s="12"/>
    </row>
    <row r="36" spans="1:24" x14ac:dyDescent="0.45">
      <c r="B36" s="14"/>
      <c r="C36" s="14"/>
      <c r="D36" s="14"/>
      <c r="E36" s="14"/>
      <c r="F36" s="14"/>
      <c r="G36" s="14"/>
      <c r="H36" s="14"/>
      <c r="I36" s="14"/>
      <c r="J36" s="14"/>
      <c r="K36" s="14"/>
      <c r="L36" s="14"/>
      <c r="M36" s="14"/>
      <c r="N36" s="14"/>
      <c r="O36" s="14"/>
      <c r="P36" s="14"/>
      <c r="Q36" s="14"/>
      <c r="R36" s="14"/>
      <c r="S36" s="14"/>
      <c r="T36" s="14"/>
      <c r="U36" s="14"/>
      <c r="V36" s="14"/>
      <c r="W36" s="12"/>
      <c r="X36" s="12"/>
    </row>
    <row r="37" spans="1:24" s="13" customFormat="1" ht="26.65" x14ac:dyDescent="0.45">
      <c r="B37" s="217" t="str">
        <f>B16</f>
        <v>Module 1</v>
      </c>
      <c r="C37" s="148" t="s">
        <v>31</v>
      </c>
      <c r="D37" s="149" t="s">
        <v>25</v>
      </c>
      <c r="E37" s="149" t="s">
        <v>24</v>
      </c>
      <c r="G37" s="34"/>
      <c r="H37" s="217" t="str">
        <f>B17</f>
        <v>Module 2</v>
      </c>
      <c r="I37" s="148" t="s">
        <v>31</v>
      </c>
      <c r="J37" s="149" t="s">
        <v>25</v>
      </c>
      <c r="K37" s="149" t="s">
        <v>24</v>
      </c>
      <c r="O37" s="217" t="str">
        <f>B18</f>
        <v>Module 3</v>
      </c>
      <c r="P37" s="148" t="s">
        <v>31</v>
      </c>
      <c r="Q37" s="149" t="s">
        <v>25</v>
      </c>
      <c r="R37" s="149" t="s">
        <v>24</v>
      </c>
    </row>
    <row r="38" spans="1:24" x14ac:dyDescent="0.45">
      <c r="B38" s="172" t="s">
        <v>143</v>
      </c>
      <c r="C38" s="173">
        <v>43727</v>
      </c>
      <c r="D38" s="225">
        <v>29.5</v>
      </c>
      <c r="E38" s="174">
        <v>30</v>
      </c>
      <c r="H38" s="172" t="s">
        <v>389</v>
      </c>
      <c r="I38" s="173" t="s">
        <v>292</v>
      </c>
      <c r="J38" s="225">
        <v>10</v>
      </c>
      <c r="K38" s="174">
        <v>10</v>
      </c>
      <c r="O38" s="172" t="s">
        <v>398</v>
      </c>
      <c r="P38" s="173" t="s">
        <v>248</v>
      </c>
      <c r="Q38" s="225">
        <v>37.799999999999997</v>
      </c>
      <c r="R38" s="174">
        <v>45</v>
      </c>
    </row>
    <row r="39" spans="1:24" x14ac:dyDescent="0.45">
      <c r="B39" s="172" t="s">
        <v>144</v>
      </c>
      <c r="C39" s="173">
        <v>43718</v>
      </c>
      <c r="D39" s="225">
        <v>10</v>
      </c>
      <c r="E39" s="174">
        <v>10</v>
      </c>
      <c r="H39" s="172" t="s">
        <v>390</v>
      </c>
      <c r="I39" s="173" t="s">
        <v>271</v>
      </c>
      <c r="J39" s="225">
        <v>20</v>
      </c>
      <c r="K39" s="174">
        <v>20</v>
      </c>
      <c r="O39" s="172" t="s">
        <v>399</v>
      </c>
      <c r="P39" s="173" t="s">
        <v>273</v>
      </c>
      <c r="Q39" s="223">
        <v>27</v>
      </c>
      <c r="R39" s="174">
        <v>30</v>
      </c>
    </row>
    <row r="40" spans="1:24" x14ac:dyDescent="0.45">
      <c r="B40" s="172" t="s">
        <v>145</v>
      </c>
      <c r="C40" s="173">
        <v>43728</v>
      </c>
      <c r="D40" s="225">
        <v>22.7</v>
      </c>
      <c r="E40" s="174">
        <v>25</v>
      </c>
      <c r="H40" s="172" t="s">
        <v>391</v>
      </c>
      <c r="I40" s="174" t="s">
        <v>244</v>
      </c>
      <c r="J40" s="225">
        <v>20</v>
      </c>
      <c r="K40" s="174">
        <v>20</v>
      </c>
      <c r="O40" s="172" t="s">
        <v>400</v>
      </c>
      <c r="P40" s="173" t="s">
        <v>273</v>
      </c>
      <c r="Q40" s="223">
        <v>19</v>
      </c>
      <c r="R40" s="174">
        <v>20</v>
      </c>
    </row>
    <row r="41" spans="1:24" x14ac:dyDescent="0.45">
      <c r="B41" s="172" t="s">
        <v>146</v>
      </c>
      <c r="C41" s="173">
        <v>43728</v>
      </c>
      <c r="D41" s="225">
        <v>18.8</v>
      </c>
      <c r="E41" s="174">
        <v>20</v>
      </c>
      <c r="H41" s="172" t="s">
        <v>392</v>
      </c>
      <c r="I41" s="174" t="s">
        <v>245</v>
      </c>
      <c r="J41" s="225">
        <v>18</v>
      </c>
      <c r="K41" s="174">
        <v>20</v>
      </c>
      <c r="O41" s="172" t="s">
        <v>401</v>
      </c>
      <c r="P41" s="173" t="s">
        <v>260</v>
      </c>
      <c r="Q41" s="174"/>
      <c r="R41" s="174">
        <v>5</v>
      </c>
    </row>
    <row r="42" spans="1:24" x14ac:dyDescent="0.45">
      <c r="B42" s="172" t="s">
        <v>204</v>
      </c>
      <c r="C42" s="173">
        <v>43739</v>
      </c>
      <c r="D42" s="225">
        <v>2.5</v>
      </c>
      <c r="E42" s="174">
        <v>2.5</v>
      </c>
      <c r="H42" s="172" t="s">
        <v>393</v>
      </c>
      <c r="I42" s="174" t="s">
        <v>246</v>
      </c>
      <c r="J42" s="225">
        <v>20</v>
      </c>
      <c r="K42" s="174">
        <v>20</v>
      </c>
      <c r="O42" s="172"/>
      <c r="P42" s="174"/>
      <c r="Q42" s="174"/>
      <c r="R42" s="174"/>
    </row>
    <row r="43" spans="1:24" x14ac:dyDescent="0.45">
      <c r="B43" s="172" t="s">
        <v>203</v>
      </c>
      <c r="C43" s="173">
        <v>43739</v>
      </c>
      <c r="D43" s="225">
        <v>2.5</v>
      </c>
      <c r="E43" s="174">
        <v>2.5</v>
      </c>
      <c r="H43" s="172" t="s">
        <v>208</v>
      </c>
      <c r="I43" s="174" t="s">
        <v>325</v>
      </c>
      <c r="J43" s="225">
        <v>56.6</v>
      </c>
      <c r="K43" s="174">
        <v>65</v>
      </c>
      <c r="O43" s="172"/>
      <c r="P43" s="174"/>
      <c r="Q43" s="174"/>
      <c r="R43" s="174"/>
    </row>
    <row r="44" spans="1:24" x14ac:dyDescent="0.45">
      <c r="B44" s="172" t="s">
        <v>147</v>
      </c>
      <c r="C44" s="173">
        <v>43781</v>
      </c>
      <c r="D44" s="223">
        <v>10</v>
      </c>
      <c r="E44" s="174">
        <v>10</v>
      </c>
      <c r="H44" s="172" t="s">
        <v>394</v>
      </c>
      <c r="I44" s="174" t="s">
        <v>248</v>
      </c>
      <c r="J44" s="225">
        <v>5</v>
      </c>
      <c r="K44" s="174">
        <v>5</v>
      </c>
      <c r="O44" s="172"/>
      <c r="P44" s="174"/>
      <c r="Q44" s="174"/>
      <c r="R44" s="174"/>
    </row>
    <row r="45" spans="1:24" x14ac:dyDescent="0.45">
      <c r="B45" s="172"/>
      <c r="C45" s="174"/>
      <c r="D45" s="174"/>
      <c r="E45" s="174"/>
      <c r="H45" s="172" t="s">
        <v>395</v>
      </c>
      <c r="I45" s="174" t="s">
        <v>248</v>
      </c>
      <c r="J45" s="225">
        <v>5</v>
      </c>
      <c r="K45" s="174">
        <v>5</v>
      </c>
      <c r="O45" s="172"/>
      <c r="P45" s="174"/>
      <c r="Q45" s="174"/>
      <c r="R45" s="174"/>
    </row>
    <row r="46" spans="1:24" x14ac:dyDescent="0.45">
      <c r="B46" s="175" t="s">
        <v>68</v>
      </c>
      <c r="C46" s="174"/>
      <c r="D46" s="174"/>
      <c r="E46" s="174"/>
      <c r="H46" s="175" t="s">
        <v>396</v>
      </c>
      <c r="I46" s="174" t="s">
        <v>397</v>
      </c>
      <c r="J46" s="225">
        <v>71.3</v>
      </c>
      <c r="K46" s="174">
        <v>75</v>
      </c>
      <c r="O46" s="175" t="s">
        <v>68</v>
      </c>
      <c r="P46" s="174"/>
      <c r="Q46" s="174"/>
      <c r="R46" s="174"/>
    </row>
    <row r="47" spans="1:24" ht="15" customHeight="1" x14ac:dyDescent="0.45">
      <c r="B47" s="283" t="s">
        <v>94</v>
      </c>
      <c r="C47" s="284"/>
      <c r="D47" s="284"/>
      <c r="E47" s="285"/>
      <c r="H47" s="283" t="s">
        <v>94</v>
      </c>
      <c r="I47" s="284"/>
      <c r="J47" s="284"/>
      <c r="K47" s="285"/>
      <c r="O47" s="283" t="s">
        <v>94</v>
      </c>
      <c r="P47" s="284"/>
      <c r="Q47" s="284"/>
      <c r="R47" s="285"/>
    </row>
    <row r="48" spans="1:24" ht="22.5" customHeight="1" x14ac:dyDescent="0.45">
      <c r="B48" s="286"/>
      <c r="C48" s="287"/>
      <c r="D48" s="287"/>
      <c r="E48" s="288"/>
      <c r="H48" s="286"/>
      <c r="I48" s="287"/>
      <c r="J48" s="287"/>
      <c r="K48" s="288"/>
      <c r="O48" s="286"/>
      <c r="P48" s="287"/>
      <c r="Q48" s="287"/>
      <c r="R48" s="288"/>
    </row>
    <row r="49" spans="1:18" x14ac:dyDescent="0.45">
      <c r="B49" s="218" t="str">
        <f>B16</f>
        <v>Module 1</v>
      </c>
      <c r="C49" s="150" t="s">
        <v>37</v>
      </c>
      <c r="D49" s="151">
        <f>SUM(D38:D48)</f>
        <v>96</v>
      </c>
      <c r="E49" s="152">
        <f>SUMIF(D38:D48,"&gt;=0",E38:E48)</f>
        <v>100</v>
      </c>
      <c r="H49" s="218" t="str">
        <f>B17</f>
        <v>Module 2</v>
      </c>
      <c r="I49" s="150" t="s">
        <v>37</v>
      </c>
      <c r="J49" s="151">
        <f>SUM(J38:J48)</f>
        <v>225.89999999999998</v>
      </c>
      <c r="K49" s="152">
        <f>SUMIF(J38:J48,"&gt;=0",K38:K48)</f>
        <v>240</v>
      </c>
      <c r="O49" s="218" t="str">
        <f>B18</f>
        <v>Module 3</v>
      </c>
      <c r="P49" s="150" t="s">
        <v>37</v>
      </c>
      <c r="Q49" s="151">
        <f>SUM(Q38:Q48)</f>
        <v>83.8</v>
      </c>
      <c r="R49" s="152">
        <f>SUMIF(Q38:Q48,"&gt;=0",R38:R48)</f>
        <v>95</v>
      </c>
    </row>
    <row r="50" spans="1:18" x14ac:dyDescent="0.45">
      <c r="B50" s="6"/>
      <c r="C50" s="6"/>
      <c r="D50" s="7"/>
      <c r="E50" s="7"/>
    </row>
    <row r="51" spans="1:18" ht="26.65" x14ac:dyDescent="0.45">
      <c r="B51" s="217" t="str">
        <f>B19</f>
        <v>Learning support activities</v>
      </c>
      <c r="C51" s="148" t="s">
        <v>31</v>
      </c>
      <c r="D51" s="149" t="s">
        <v>25</v>
      </c>
      <c r="E51" s="149" t="s">
        <v>24</v>
      </c>
      <c r="F51" s="13"/>
      <c r="G51" s="34"/>
      <c r="H51" s="217">
        <f>B20</f>
        <v>0</v>
      </c>
      <c r="I51" s="148" t="s">
        <v>31</v>
      </c>
      <c r="J51" s="149" t="s">
        <v>25</v>
      </c>
      <c r="K51" s="149" t="s">
        <v>24</v>
      </c>
      <c r="L51" s="13"/>
      <c r="M51" s="13"/>
      <c r="N51" s="13"/>
      <c r="O51" s="217">
        <f>B21</f>
        <v>0</v>
      </c>
      <c r="P51" s="148" t="s">
        <v>31</v>
      </c>
      <c r="Q51" s="149" t="s">
        <v>25</v>
      </c>
      <c r="R51" s="149" t="s">
        <v>24</v>
      </c>
    </row>
    <row r="52" spans="1:18" x14ac:dyDescent="0.45">
      <c r="B52" s="172" t="s">
        <v>365</v>
      </c>
      <c r="C52" s="173" t="s">
        <v>366</v>
      </c>
      <c r="D52" s="225">
        <v>10</v>
      </c>
      <c r="E52" s="174">
        <v>10</v>
      </c>
      <c r="H52" s="172"/>
      <c r="I52" s="173"/>
      <c r="J52" s="174"/>
      <c r="K52" s="174"/>
      <c r="O52" s="172"/>
      <c r="P52" s="173"/>
      <c r="Q52" s="174"/>
      <c r="R52" s="174"/>
    </row>
    <row r="53" spans="1:18" x14ac:dyDescent="0.45">
      <c r="B53" s="172" t="s">
        <v>367</v>
      </c>
      <c r="C53" s="173" t="s">
        <v>368</v>
      </c>
      <c r="D53" s="225">
        <v>10</v>
      </c>
      <c r="E53" s="174">
        <v>10</v>
      </c>
      <c r="H53" s="172"/>
      <c r="I53" s="174"/>
      <c r="J53" s="174"/>
      <c r="K53" s="174"/>
      <c r="O53" s="172"/>
      <c r="P53" s="174"/>
      <c r="Q53" s="174"/>
      <c r="R53" s="174"/>
    </row>
    <row r="54" spans="1:18" x14ac:dyDescent="0.45">
      <c r="B54" s="172" t="s">
        <v>369</v>
      </c>
      <c r="C54" s="173" t="s">
        <v>240</v>
      </c>
      <c r="D54" s="225">
        <v>10</v>
      </c>
      <c r="E54" s="174">
        <v>10</v>
      </c>
      <c r="H54" s="172"/>
      <c r="I54" s="174"/>
      <c r="J54" s="174"/>
      <c r="K54" s="174"/>
      <c r="O54" s="172"/>
      <c r="P54" s="174"/>
      <c r="Q54" s="174"/>
      <c r="R54" s="174"/>
    </row>
    <row r="55" spans="1:18" x14ac:dyDescent="0.45">
      <c r="A55" s="7"/>
      <c r="B55" s="172" t="s">
        <v>370</v>
      </c>
      <c r="C55" s="173" t="s">
        <v>371</v>
      </c>
      <c r="D55" s="225">
        <v>10</v>
      </c>
      <c r="E55" s="174">
        <v>10</v>
      </c>
      <c r="H55" s="172"/>
      <c r="I55" s="174"/>
      <c r="J55" s="174"/>
      <c r="K55" s="174"/>
      <c r="O55" s="172"/>
      <c r="P55" s="174"/>
      <c r="Q55" s="174"/>
      <c r="R55" s="174"/>
    </row>
    <row r="56" spans="1:18" x14ac:dyDescent="0.45">
      <c r="A56" s="7"/>
      <c r="B56" s="172" t="s">
        <v>372</v>
      </c>
      <c r="C56" s="173" t="s">
        <v>280</v>
      </c>
      <c r="D56" s="225">
        <v>10</v>
      </c>
      <c r="E56" s="174">
        <v>10</v>
      </c>
      <c r="H56" s="172"/>
      <c r="I56" s="174"/>
      <c r="J56" s="174"/>
      <c r="K56" s="174"/>
      <c r="O56" s="172"/>
      <c r="P56" s="174"/>
      <c r="Q56" s="174"/>
      <c r="R56" s="174"/>
    </row>
    <row r="57" spans="1:18" x14ac:dyDescent="0.45">
      <c r="A57" s="7"/>
      <c r="B57" s="172" t="s">
        <v>373</v>
      </c>
      <c r="C57" s="173" t="s">
        <v>290</v>
      </c>
      <c r="D57" s="225">
        <v>5</v>
      </c>
      <c r="E57" s="174">
        <v>5</v>
      </c>
      <c r="H57" s="172"/>
      <c r="I57" s="174"/>
      <c r="J57" s="174"/>
      <c r="K57" s="174"/>
      <c r="O57" s="172"/>
      <c r="P57" s="174"/>
      <c r="Q57" s="174"/>
      <c r="R57" s="174"/>
    </row>
    <row r="58" spans="1:18" x14ac:dyDescent="0.45">
      <c r="B58" s="172" t="s">
        <v>374</v>
      </c>
      <c r="C58" s="173" t="s">
        <v>242</v>
      </c>
      <c r="D58" s="225">
        <v>5</v>
      </c>
      <c r="E58" s="174">
        <v>5</v>
      </c>
      <c r="H58" s="172"/>
      <c r="I58" s="174"/>
      <c r="J58" s="174"/>
      <c r="K58" s="174"/>
      <c r="O58" s="172"/>
      <c r="P58" s="174"/>
      <c r="Q58" s="174"/>
      <c r="R58" s="174"/>
    </row>
    <row r="59" spans="1:18" x14ac:dyDescent="0.45">
      <c r="B59" s="172" t="s">
        <v>375</v>
      </c>
      <c r="C59" s="174" t="s">
        <v>376</v>
      </c>
      <c r="D59" s="225">
        <v>5</v>
      </c>
      <c r="E59" s="174">
        <v>5</v>
      </c>
      <c r="H59" s="175"/>
      <c r="I59" s="174"/>
      <c r="J59" s="174"/>
      <c r="K59" s="174"/>
      <c r="O59" s="175"/>
      <c r="P59" s="174"/>
      <c r="Q59" s="174"/>
      <c r="R59" s="174"/>
    </row>
    <row r="60" spans="1:18" x14ac:dyDescent="0.45">
      <c r="B60" s="175" t="s">
        <v>377</v>
      </c>
      <c r="C60" s="174" t="s">
        <v>378</v>
      </c>
      <c r="D60" s="225">
        <v>5</v>
      </c>
      <c r="E60" s="174">
        <v>5</v>
      </c>
      <c r="H60" s="172"/>
      <c r="I60" s="174"/>
      <c r="J60" s="174"/>
      <c r="K60" s="174"/>
      <c r="O60" s="172"/>
      <c r="P60" s="174"/>
      <c r="Q60" s="174"/>
      <c r="R60" s="174"/>
    </row>
    <row r="61" spans="1:18" x14ac:dyDescent="0.45">
      <c r="B61" s="175" t="s">
        <v>205</v>
      </c>
      <c r="C61" s="174" t="s">
        <v>312</v>
      </c>
      <c r="D61" s="225">
        <v>8</v>
      </c>
      <c r="E61" s="174">
        <v>10</v>
      </c>
      <c r="H61" s="172"/>
      <c r="I61" s="174"/>
      <c r="J61" s="174"/>
      <c r="K61" s="174"/>
      <c r="O61" s="172"/>
      <c r="P61" s="174"/>
      <c r="Q61" s="174"/>
      <c r="R61" s="174"/>
    </row>
    <row r="62" spans="1:18" x14ac:dyDescent="0.45">
      <c r="B62" s="175" t="s">
        <v>206</v>
      </c>
      <c r="C62" s="174" t="s">
        <v>319</v>
      </c>
      <c r="D62" s="225">
        <v>10</v>
      </c>
      <c r="E62" s="174">
        <v>10</v>
      </c>
      <c r="H62" s="172"/>
      <c r="I62" s="174"/>
      <c r="J62" s="174"/>
      <c r="K62" s="174"/>
      <c r="O62" s="172"/>
      <c r="P62" s="174"/>
      <c r="Q62" s="174"/>
      <c r="R62" s="174"/>
    </row>
    <row r="63" spans="1:18" x14ac:dyDescent="0.45">
      <c r="B63" s="175" t="s">
        <v>207</v>
      </c>
      <c r="C63" s="174" t="s">
        <v>379</v>
      </c>
      <c r="D63" s="225">
        <v>10</v>
      </c>
      <c r="E63" s="174">
        <v>10</v>
      </c>
      <c r="H63" s="172"/>
      <c r="I63" s="174"/>
      <c r="J63" s="174"/>
      <c r="K63" s="174"/>
      <c r="O63" s="172"/>
      <c r="P63" s="174"/>
      <c r="Q63" s="174"/>
      <c r="R63" s="174"/>
    </row>
    <row r="64" spans="1:18" x14ac:dyDescent="0.45">
      <c r="B64" s="175" t="s">
        <v>380</v>
      </c>
      <c r="C64" s="174" t="s">
        <v>329</v>
      </c>
      <c r="D64" s="225">
        <v>5</v>
      </c>
      <c r="E64" s="174">
        <v>5</v>
      </c>
      <c r="H64" s="172"/>
      <c r="I64" s="174"/>
      <c r="J64" s="174"/>
      <c r="K64" s="174"/>
      <c r="O64" s="172"/>
      <c r="P64" s="174"/>
      <c r="Q64" s="174"/>
      <c r="R64" s="174"/>
    </row>
    <row r="65" spans="2:18" x14ac:dyDescent="0.45">
      <c r="B65" s="175" t="s">
        <v>381</v>
      </c>
      <c r="C65" s="174" t="s">
        <v>263</v>
      </c>
      <c r="D65" s="225">
        <v>10</v>
      </c>
      <c r="E65" s="174">
        <v>10</v>
      </c>
      <c r="H65" s="172"/>
      <c r="I65" s="174"/>
      <c r="J65" s="174"/>
      <c r="K65" s="174"/>
      <c r="O65" s="172"/>
      <c r="P65" s="174"/>
      <c r="Q65" s="174"/>
      <c r="R65" s="174"/>
    </row>
    <row r="66" spans="2:18" x14ac:dyDescent="0.45">
      <c r="B66" s="175" t="s">
        <v>382</v>
      </c>
      <c r="C66" s="174" t="s">
        <v>338</v>
      </c>
      <c r="D66" s="225">
        <v>10</v>
      </c>
      <c r="E66" s="174">
        <v>10</v>
      </c>
      <c r="H66" s="172"/>
      <c r="I66" s="174"/>
      <c r="J66" s="174"/>
      <c r="K66" s="174"/>
      <c r="O66" s="172"/>
      <c r="P66" s="174"/>
      <c r="Q66" s="174"/>
      <c r="R66" s="174"/>
    </row>
    <row r="67" spans="2:18" x14ac:dyDescent="0.45">
      <c r="B67" s="175" t="s">
        <v>383</v>
      </c>
      <c r="C67" s="174" t="s">
        <v>345</v>
      </c>
      <c r="D67" s="225">
        <v>10</v>
      </c>
      <c r="E67" s="174">
        <v>10</v>
      </c>
      <c r="H67" s="172"/>
      <c r="I67" s="174"/>
      <c r="J67" s="174"/>
      <c r="K67" s="174"/>
      <c r="O67" s="172"/>
      <c r="P67" s="174"/>
      <c r="Q67" s="174"/>
      <c r="R67" s="174"/>
    </row>
    <row r="68" spans="2:18" x14ac:dyDescent="0.45">
      <c r="B68" s="175" t="s">
        <v>384</v>
      </c>
      <c r="C68" s="174" t="s">
        <v>350</v>
      </c>
      <c r="D68" s="225">
        <v>10</v>
      </c>
      <c r="E68" s="174">
        <v>10</v>
      </c>
      <c r="H68" s="172"/>
      <c r="I68" s="174"/>
      <c r="J68" s="174"/>
      <c r="K68" s="174"/>
      <c r="O68" s="172"/>
      <c r="P68" s="174"/>
      <c r="Q68" s="174"/>
      <c r="R68" s="174"/>
    </row>
    <row r="69" spans="2:18" x14ac:dyDescent="0.45">
      <c r="B69" s="175" t="s">
        <v>385</v>
      </c>
      <c r="C69" s="174" t="s">
        <v>357</v>
      </c>
      <c r="D69" s="225">
        <v>10</v>
      </c>
      <c r="E69" s="174">
        <v>10</v>
      </c>
      <c r="H69" s="172"/>
      <c r="I69" s="174"/>
      <c r="J69" s="174"/>
      <c r="K69" s="174"/>
      <c r="O69" s="172"/>
      <c r="P69" s="174"/>
      <c r="Q69" s="174"/>
      <c r="R69" s="174"/>
    </row>
    <row r="70" spans="2:18" x14ac:dyDescent="0.45">
      <c r="B70" s="175" t="s">
        <v>386</v>
      </c>
      <c r="C70" s="174" t="s">
        <v>387</v>
      </c>
      <c r="D70" s="174"/>
      <c r="E70" s="174">
        <v>10</v>
      </c>
      <c r="H70" s="172"/>
      <c r="I70" s="174"/>
      <c r="J70" s="174"/>
      <c r="K70" s="174"/>
      <c r="O70" s="172"/>
      <c r="P70" s="174"/>
      <c r="Q70" s="174"/>
      <c r="R70" s="174"/>
    </row>
    <row r="71" spans="2:18" x14ac:dyDescent="0.45">
      <c r="B71" s="175" t="s">
        <v>388</v>
      </c>
      <c r="C71" s="174" t="s">
        <v>254</v>
      </c>
      <c r="D71" s="174"/>
      <c r="E71" s="174">
        <v>10</v>
      </c>
      <c r="H71" s="172"/>
      <c r="I71" s="174"/>
      <c r="J71" s="174"/>
      <c r="K71" s="174"/>
      <c r="O71" s="172"/>
      <c r="P71" s="174"/>
      <c r="Q71" s="174"/>
      <c r="R71" s="174"/>
    </row>
    <row r="72" spans="2:18" x14ac:dyDescent="0.45">
      <c r="B72" s="172"/>
      <c r="C72" s="173"/>
      <c r="D72" s="174"/>
      <c r="E72" s="174"/>
      <c r="H72" s="172"/>
      <c r="I72" s="174"/>
      <c r="J72" s="174"/>
      <c r="K72" s="174"/>
      <c r="O72" s="172"/>
      <c r="P72" s="174"/>
      <c r="Q72" s="174"/>
      <c r="R72" s="174"/>
    </row>
    <row r="73" spans="2:18" x14ac:dyDescent="0.45">
      <c r="B73" s="172"/>
      <c r="C73" s="173"/>
      <c r="D73" s="174"/>
      <c r="E73" s="174"/>
      <c r="H73" s="172"/>
      <c r="I73" s="174"/>
      <c r="J73" s="174"/>
      <c r="K73" s="174"/>
      <c r="O73" s="172"/>
      <c r="P73" s="174"/>
      <c r="Q73" s="174"/>
      <c r="R73" s="174"/>
    </row>
    <row r="74" spans="2:18" x14ac:dyDescent="0.45">
      <c r="B74" s="172"/>
      <c r="C74" s="173"/>
      <c r="D74" s="174"/>
      <c r="E74" s="174"/>
      <c r="H74" s="172"/>
      <c r="I74" s="174"/>
      <c r="J74" s="174"/>
      <c r="K74" s="174"/>
      <c r="O74" s="172"/>
      <c r="P74" s="174"/>
      <c r="Q74" s="174"/>
      <c r="R74" s="174"/>
    </row>
    <row r="75" spans="2:18" x14ac:dyDescent="0.45">
      <c r="B75" s="172"/>
      <c r="C75" s="173"/>
      <c r="D75" s="174"/>
      <c r="E75" s="174"/>
      <c r="H75" s="172"/>
      <c r="I75" s="174"/>
      <c r="J75" s="174"/>
      <c r="K75" s="174"/>
      <c r="O75" s="172"/>
      <c r="P75" s="174"/>
      <c r="Q75" s="174"/>
      <c r="R75" s="174"/>
    </row>
    <row r="76" spans="2:18" x14ac:dyDescent="0.45">
      <c r="B76" s="175" t="s">
        <v>68</v>
      </c>
      <c r="C76" s="174"/>
      <c r="D76" s="174"/>
      <c r="E76" s="174"/>
      <c r="H76" s="175" t="s">
        <v>68</v>
      </c>
      <c r="I76" s="174"/>
      <c r="J76" s="174"/>
      <c r="K76" s="174"/>
      <c r="O76" s="175" t="s">
        <v>68</v>
      </c>
      <c r="P76" s="174"/>
      <c r="Q76" s="174"/>
      <c r="R76" s="174"/>
    </row>
    <row r="77" spans="2:18" ht="15" customHeight="1" x14ac:dyDescent="0.45">
      <c r="B77" s="283" t="s">
        <v>93</v>
      </c>
      <c r="C77" s="284"/>
      <c r="D77" s="284"/>
      <c r="E77" s="285"/>
      <c r="H77" s="283" t="s">
        <v>93</v>
      </c>
      <c r="I77" s="284"/>
      <c r="J77" s="284"/>
      <c r="K77" s="285"/>
      <c r="O77" s="283" t="s">
        <v>93</v>
      </c>
      <c r="P77" s="284"/>
      <c r="Q77" s="284"/>
      <c r="R77" s="285"/>
    </row>
    <row r="78" spans="2:18" ht="17.25" customHeight="1" x14ac:dyDescent="0.45">
      <c r="B78" s="286"/>
      <c r="C78" s="287"/>
      <c r="D78" s="287"/>
      <c r="E78" s="288"/>
      <c r="H78" s="286"/>
      <c r="I78" s="287"/>
      <c r="J78" s="287"/>
      <c r="K78" s="288"/>
      <c r="O78" s="286"/>
      <c r="P78" s="287"/>
      <c r="Q78" s="287"/>
      <c r="R78" s="288"/>
    </row>
    <row r="79" spans="2:18" x14ac:dyDescent="0.45">
      <c r="B79" s="218" t="str">
        <f>B19</f>
        <v>Learning support activities</v>
      </c>
      <c r="C79" s="150" t="s">
        <v>37</v>
      </c>
      <c r="D79" s="151">
        <f>SUM(D52:D76)</f>
        <v>153</v>
      </c>
      <c r="E79" s="152">
        <f>SUMIF(D52:D78,"&gt;=0",E52:E78)</f>
        <v>155</v>
      </c>
      <c r="H79" s="218">
        <f>B20</f>
        <v>0</v>
      </c>
      <c r="I79" s="150" t="s">
        <v>37</v>
      </c>
      <c r="J79" s="151">
        <f>SUM(J52:J76)</f>
        <v>0</v>
      </c>
      <c r="K79" s="152">
        <f>SUMIF(J52:J78,"&gt;=0",K52:K78)</f>
        <v>0</v>
      </c>
      <c r="O79" s="218">
        <f>B21</f>
        <v>0</v>
      </c>
      <c r="P79" s="150" t="s">
        <v>37</v>
      </c>
      <c r="Q79" s="151">
        <f>SUM(Q52:Q76)</f>
        <v>0</v>
      </c>
      <c r="R79" s="152">
        <f>SUMIF(Q52:Q78,"&gt;=0",R52:R78)</f>
        <v>0</v>
      </c>
    </row>
    <row r="80" spans="2:18" x14ac:dyDescent="0.45">
      <c r="B80" s="10"/>
      <c r="C80" s="10"/>
    </row>
    <row r="81" spans="2:18" ht="26.65" x14ac:dyDescent="0.45">
      <c r="B81" s="217">
        <f>B22</f>
        <v>0</v>
      </c>
      <c r="C81" s="148" t="s">
        <v>31</v>
      </c>
      <c r="D81" s="149" t="s">
        <v>25</v>
      </c>
      <c r="E81" s="149" t="s">
        <v>24</v>
      </c>
      <c r="H81" s="217">
        <f>B23</f>
        <v>0</v>
      </c>
      <c r="I81" s="148" t="s">
        <v>31</v>
      </c>
      <c r="J81" s="149" t="s">
        <v>25</v>
      </c>
      <c r="K81" s="149" t="s">
        <v>24</v>
      </c>
      <c r="O81" s="217">
        <f>B24</f>
        <v>0</v>
      </c>
      <c r="P81" s="148" t="s">
        <v>31</v>
      </c>
      <c r="Q81" s="149" t="s">
        <v>25</v>
      </c>
      <c r="R81" s="149" t="s">
        <v>24</v>
      </c>
    </row>
    <row r="82" spans="2:18" x14ac:dyDescent="0.45">
      <c r="B82" s="172"/>
      <c r="C82" s="173"/>
      <c r="D82" s="174"/>
      <c r="E82" s="174"/>
      <c r="H82" s="172"/>
      <c r="I82" s="173"/>
      <c r="J82" s="174"/>
      <c r="K82" s="174"/>
      <c r="O82" s="172"/>
      <c r="P82" s="173"/>
      <c r="Q82" s="174"/>
      <c r="R82" s="174"/>
    </row>
    <row r="83" spans="2:18" x14ac:dyDescent="0.45">
      <c r="B83" s="172"/>
      <c r="C83" s="174"/>
      <c r="D83" s="174"/>
      <c r="E83" s="174"/>
      <c r="H83" s="172"/>
      <c r="I83" s="174"/>
      <c r="J83" s="174"/>
      <c r="K83" s="174"/>
      <c r="O83" s="172"/>
      <c r="P83" s="174"/>
      <c r="Q83" s="174"/>
      <c r="R83" s="174"/>
    </row>
    <row r="84" spans="2:18" x14ac:dyDescent="0.45">
      <c r="B84" s="172"/>
      <c r="C84" s="174"/>
      <c r="D84" s="174"/>
      <c r="E84" s="174"/>
      <c r="H84" s="172"/>
      <c r="I84" s="174"/>
      <c r="J84" s="174"/>
      <c r="K84" s="174"/>
      <c r="O84" s="172"/>
      <c r="P84" s="174"/>
      <c r="Q84" s="174"/>
      <c r="R84" s="174"/>
    </row>
    <row r="85" spans="2:18" x14ac:dyDescent="0.45">
      <c r="B85" s="172"/>
      <c r="C85" s="174"/>
      <c r="D85" s="174"/>
      <c r="E85" s="174"/>
      <c r="H85" s="172"/>
      <c r="I85" s="174"/>
      <c r="J85" s="174"/>
      <c r="K85" s="174"/>
      <c r="O85" s="172"/>
      <c r="P85" s="174"/>
      <c r="Q85" s="174"/>
      <c r="R85" s="174"/>
    </row>
    <row r="86" spans="2:18" x14ac:dyDescent="0.45">
      <c r="B86" s="172"/>
      <c r="C86" s="174"/>
      <c r="D86" s="174"/>
      <c r="E86" s="174"/>
      <c r="H86" s="172"/>
      <c r="I86" s="174"/>
      <c r="J86" s="174"/>
      <c r="K86" s="174"/>
      <c r="O86" s="172"/>
      <c r="P86" s="174"/>
      <c r="Q86" s="174"/>
      <c r="R86" s="174"/>
    </row>
    <row r="87" spans="2:18" x14ac:dyDescent="0.45">
      <c r="B87" s="172"/>
      <c r="C87" s="174"/>
      <c r="D87" s="174"/>
      <c r="E87" s="174"/>
      <c r="H87" s="172"/>
      <c r="I87" s="174"/>
      <c r="J87" s="174"/>
      <c r="K87" s="174"/>
      <c r="O87" s="172"/>
      <c r="P87" s="174"/>
      <c r="Q87" s="174"/>
      <c r="R87" s="174"/>
    </row>
    <row r="88" spans="2:18" x14ac:dyDescent="0.45">
      <c r="B88" s="172"/>
      <c r="C88" s="174"/>
      <c r="D88" s="174"/>
      <c r="E88" s="174"/>
      <c r="H88" s="172"/>
      <c r="I88" s="174"/>
      <c r="J88" s="174"/>
      <c r="K88" s="174"/>
      <c r="O88" s="172"/>
      <c r="P88" s="174"/>
      <c r="Q88" s="174"/>
      <c r="R88" s="174"/>
    </row>
    <row r="89" spans="2:18" x14ac:dyDescent="0.45">
      <c r="B89" s="175"/>
      <c r="C89" s="174"/>
      <c r="D89" s="174"/>
      <c r="E89" s="174"/>
      <c r="H89" s="175"/>
      <c r="I89" s="174"/>
      <c r="J89" s="174"/>
      <c r="K89" s="174"/>
      <c r="O89" s="175"/>
      <c r="P89" s="174"/>
      <c r="Q89" s="174"/>
      <c r="R89" s="174"/>
    </row>
    <row r="90" spans="2:18" x14ac:dyDescent="0.45">
      <c r="B90" s="172"/>
      <c r="C90" s="174"/>
      <c r="D90" s="174"/>
      <c r="E90" s="174"/>
      <c r="H90" s="172"/>
      <c r="I90" s="174"/>
      <c r="J90" s="174"/>
      <c r="K90" s="174"/>
      <c r="O90" s="172"/>
      <c r="P90" s="174"/>
      <c r="Q90" s="174"/>
      <c r="R90" s="174"/>
    </row>
    <row r="91" spans="2:18" x14ac:dyDescent="0.45">
      <c r="B91" s="172"/>
      <c r="C91" s="174"/>
      <c r="D91" s="174"/>
      <c r="E91" s="174"/>
      <c r="H91" s="172"/>
      <c r="I91" s="174"/>
      <c r="J91" s="174"/>
      <c r="K91" s="174"/>
      <c r="O91" s="172"/>
      <c r="P91" s="174"/>
      <c r="Q91" s="174"/>
      <c r="R91" s="174"/>
    </row>
    <row r="92" spans="2:18" x14ac:dyDescent="0.45">
      <c r="B92" s="172"/>
      <c r="C92" s="174"/>
      <c r="D92" s="174"/>
      <c r="E92" s="174"/>
      <c r="H92" s="172"/>
      <c r="I92" s="174"/>
      <c r="J92" s="174"/>
      <c r="K92" s="174"/>
      <c r="O92" s="172"/>
      <c r="P92" s="174"/>
      <c r="Q92" s="174"/>
      <c r="R92" s="174"/>
    </row>
    <row r="93" spans="2:18" x14ac:dyDescent="0.45">
      <c r="B93" s="172"/>
      <c r="C93" s="174"/>
      <c r="D93" s="174"/>
      <c r="E93" s="174"/>
      <c r="H93" s="172"/>
      <c r="I93" s="174"/>
      <c r="J93" s="174"/>
      <c r="K93" s="174"/>
      <c r="O93" s="172"/>
      <c r="P93" s="174"/>
      <c r="Q93" s="174"/>
      <c r="R93" s="174"/>
    </row>
    <row r="94" spans="2:18" x14ac:dyDescent="0.45">
      <c r="B94" s="172"/>
      <c r="C94" s="174"/>
      <c r="D94" s="174"/>
      <c r="E94" s="174"/>
      <c r="H94" s="172"/>
      <c r="I94" s="174"/>
      <c r="J94" s="174"/>
      <c r="K94" s="174"/>
      <c r="O94" s="172"/>
      <c r="P94" s="174"/>
      <c r="Q94" s="174"/>
      <c r="R94" s="174"/>
    </row>
    <row r="95" spans="2:18" x14ac:dyDescent="0.45">
      <c r="B95" s="172"/>
      <c r="C95" s="174"/>
      <c r="D95" s="174"/>
      <c r="E95" s="174"/>
      <c r="H95" s="172"/>
      <c r="I95" s="174"/>
      <c r="J95" s="174"/>
      <c r="K95" s="174"/>
      <c r="O95" s="172"/>
      <c r="P95" s="174"/>
      <c r="Q95" s="174"/>
      <c r="R95" s="174"/>
    </row>
    <row r="96" spans="2:18" x14ac:dyDescent="0.45">
      <c r="B96" s="172"/>
      <c r="C96" s="174"/>
      <c r="D96" s="174"/>
      <c r="E96" s="174"/>
      <c r="H96" s="172"/>
      <c r="I96" s="174"/>
      <c r="J96" s="174"/>
      <c r="K96" s="174"/>
      <c r="O96" s="172"/>
      <c r="P96" s="174"/>
      <c r="Q96" s="174"/>
      <c r="R96" s="174"/>
    </row>
    <row r="97" spans="2:18" x14ac:dyDescent="0.45">
      <c r="B97" s="172"/>
      <c r="C97" s="174"/>
      <c r="D97" s="174"/>
      <c r="E97" s="174"/>
      <c r="H97" s="172"/>
      <c r="I97" s="174"/>
      <c r="J97" s="174"/>
      <c r="K97" s="174"/>
      <c r="O97" s="172"/>
      <c r="P97" s="174"/>
      <c r="Q97" s="174"/>
      <c r="R97" s="174"/>
    </row>
    <row r="98" spans="2:18" x14ac:dyDescent="0.45">
      <c r="B98" s="172"/>
      <c r="C98" s="174"/>
      <c r="D98" s="174"/>
      <c r="E98" s="174"/>
      <c r="H98" s="172"/>
      <c r="I98" s="174"/>
      <c r="J98" s="174"/>
      <c r="K98" s="174"/>
      <c r="O98" s="172"/>
      <c r="P98" s="174"/>
      <c r="Q98" s="174"/>
      <c r="R98" s="174"/>
    </row>
    <row r="99" spans="2:18" x14ac:dyDescent="0.45">
      <c r="B99" s="172"/>
      <c r="C99" s="174"/>
      <c r="D99" s="174"/>
      <c r="E99" s="174"/>
      <c r="H99" s="172"/>
      <c r="I99" s="174"/>
      <c r="J99" s="174"/>
      <c r="K99" s="174"/>
      <c r="O99" s="172"/>
      <c r="P99" s="174"/>
      <c r="Q99" s="174"/>
      <c r="R99" s="174"/>
    </row>
    <row r="100" spans="2:18" x14ac:dyDescent="0.45">
      <c r="B100" s="172"/>
      <c r="C100" s="174"/>
      <c r="D100" s="174"/>
      <c r="E100" s="174"/>
      <c r="H100" s="172"/>
      <c r="I100" s="174"/>
      <c r="J100" s="174"/>
      <c r="K100" s="174"/>
      <c r="O100" s="172"/>
      <c r="P100" s="174"/>
      <c r="Q100" s="174"/>
      <c r="R100" s="174"/>
    </row>
    <row r="101" spans="2:18" x14ac:dyDescent="0.45">
      <c r="B101" s="172"/>
      <c r="C101" s="174"/>
      <c r="D101" s="174"/>
      <c r="E101" s="174"/>
      <c r="H101" s="172"/>
      <c r="I101" s="174"/>
      <c r="J101" s="174"/>
      <c r="K101" s="174"/>
      <c r="O101" s="172"/>
      <c r="P101" s="174"/>
      <c r="Q101" s="174"/>
      <c r="R101" s="174"/>
    </row>
    <row r="102" spans="2:18" x14ac:dyDescent="0.45">
      <c r="B102" s="172"/>
      <c r="C102" s="174"/>
      <c r="D102" s="174"/>
      <c r="E102" s="174"/>
      <c r="H102" s="172"/>
      <c r="I102" s="174"/>
      <c r="J102" s="174"/>
      <c r="K102" s="174"/>
      <c r="O102" s="172"/>
      <c r="P102" s="174"/>
      <c r="Q102" s="174"/>
      <c r="R102" s="174"/>
    </row>
    <row r="103" spans="2:18" x14ac:dyDescent="0.45">
      <c r="B103" s="172"/>
      <c r="C103" s="174"/>
      <c r="D103" s="174"/>
      <c r="E103" s="174"/>
      <c r="H103" s="172"/>
      <c r="I103" s="174"/>
      <c r="J103" s="174"/>
      <c r="K103" s="174"/>
      <c r="O103" s="172"/>
      <c r="P103" s="174"/>
      <c r="Q103" s="174"/>
      <c r="R103" s="174"/>
    </row>
    <row r="104" spans="2:18" x14ac:dyDescent="0.45">
      <c r="B104" s="172"/>
      <c r="C104" s="174"/>
      <c r="D104" s="174"/>
      <c r="E104" s="174"/>
      <c r="H104" s="172"/>
      <c r="I104" s="174"/>
      <c r="J104" s="174"/>
      <c r="K104" s="174"/>
      <c r="O104" s="172"/>
      <c r="P104" s="174"/>
      <c r="Q104" s="174"/>
      <c r="R104" s="174"/>
    </row>
    <row r="105" spans="2:18" x14ac:dyDescent="0.45">
      <c r="B105" s="172"/>
      <c r="C105" s="174"/>
      <c r="D105" s="174"/>
      <c r="E105" s="174"/>
      <c r="H105" s="172"/>
      <c r="I105" s="174"/>
      <c r="J105" s="174"/>
      <c r="K105" s="174"/>
      <c r="O105" s="172"/>
      <c r="P105" s="174"/>
      <c r="Q105" s="174"/>
      <c r="R105" s="174"/>
    </row>
    <row r="106" spans="2:18" x14ac:dyDescent="0.45">
      <c r="B106" s="175" t="s">
        <v>68</v>
      </c>
      <c r="C106" s="174"/>
      <c r="D106" s="174"/>
      <c r="E106" s="174"/>
      <c r="H106" s="175" t="s">
        <v>68</v>
      </c>
      <c r="I106" s="174"/>
      <c r="J106" s="174"/>
      <c r="K106" s="174"/>
      <c r="O106" s="175" t="s">
        <v>68</v>
      </c>
      <c r="P106" s="174"/>
      <c r="Q106" s="174"/>
      <c r="R106" s="174"/>
    </row>
    <row r="107" spans="2:18" ht="15" customHeight="1" x14ac:dyDescent="0.45">
      <c r="B107" s="283" t="s">
        <v>95</v>
      </c>
      <c r="C107" s="284"/>
      <c r="D107" s="284"/>
      <c r="E107" s="285"/>
      <c r="H107" s="283" t="s">
        <v>95</v>
      </c>
      <c r="I107" s="284"/>
      <c r="J107" s="284"/>
      <c r="K107" s="285"/>
      <c r="O107" s="283" t="s">
        <v>95</v>
      </c>
      <c r="P107" s="284"/>
      <c r="Q107" s="284"/>
      <c r="R107" s="285"/>
    </row>
    <row r="108" spans="2:18" x14ac:dyDescent="0.45">
      <c r="B108" s="286"/>
      <c r="C108" s="287"/>
      <c r="D108" s="287"/>
      <c r="E108" s="288"/>
      <c r="H108" s="286"/>
      <c r="I108" s="287"/>
      <c r="J108" s="287"/>
      <c r="K108" s="288"/>
      <c r="O108" s="286"/>
      <c r="P108" s="287"/>
      <c r="Q108" s="287"/>
      <c r="R108" s="288"/>
    </row>
    <row r="109" spans="2:18" x14ac:dyDescent="0.45">
      <c r="B109" s="218">
        <f>B22</f>
        <v>0</v>
      </c>
      <c r="C109" s="150" t="s">
        <v>37</v>
      </c>
      <c r="D109" s="151">
        <f>SUM(D82:D106)</f>
        <v>0</v>
      </c>
      <c r="E109" s="152">
        <f>SUMIF(D82:D108,"&gt;=0",E82:E108)</f>
        <v>0</v>
      </c>
      <c r="H109" s="218">
        <f>B23</f>
        <v>0</v>
      </c>
      <c r="I109" s="150" t="s">
        <v>37</v>
      </c>
      <c r="J109" s="151">
        <f>SUM(J82:J106)</f>
        <v>0</v>
      </c>
      <c r="K109" s="152">
        <f>SUMIF(J82:J108,"&gt;=0",K82:K108)</f>
        <v>0</v>
      </c>
      <c r="O109" s="218">
        <f>B24</f>
        <v>0</v>
      </c>
      <c r="P109" s="150" t="s">
        <v>37</v>
      </c>
      <c r="Q109" s="151">
        <f>SUM(Q82:Q106)</f>
        <v>0</v>
      </c>
      <c r="R109" s="152">
        <f>SUMIF(Q82:Q108,"&gt;=0",R82:R108)</f>
        <v>0</v>
      </c>
    </row>
    <row r="111" spans="2:18" ht="26.65" x14ac:dyDescent="0.45">
      <c r="B111" s="217">
        <f>B25</f>
        <v>0</v>
      </c>
      <c r="C111" s="148" t="s">
        <v>31</v>
      </c>
      <c r="D111" s="149" t="s">
        <v>25</v>
      </c>
      <c r="E111" s="149" t="s">
        <v>24</v>
      </c>
    </row>
    <row r="112" spans="2:18" x14ac:dyDescent="0.45">
      <c r="B112" s="172"/>
      <c r="C112" s="173"/>
      <c r="D112" s="174"/>
      <c r="E112" s="174"/>
    </row>
    <row r="113" spans="2:5" x14ac:dyDescent="0.45">
      <c r="B113" s="172"/>
      <c r="C113" s="174"/>
      <c r="D113" s="174"/>
      <c r="E113" s="174"/>
    </row>
    <row r="114" spans="2:5" x14ac:dyDescent="0.45">
      <c r="B114" s="172"/>
      <c r="C114" s="174"/>
      <c r="D114" s="174"/>
      <c r="E114" s="174"/>
    </row>
    <row r="115" spans="2:5" x14ac:dyDescent="0.45">
      <c r="B115" s="172"/>
      <c r="C115" s="174"/>
      <c r="D115" s="174"/>
      <c r="E115" s="174"/>
    </row>
    <row r="116" spans="2:5" x14ac:dyDescent="0.45">
      <c r="B116" s="172"/>
      <c r="C116" s="174"/>
      <c r="D116" s="174"/>
      <c r="E116" s="174"/>
    </row>
    <row r="117" spans="2:5" x14ac:dyDescent="0.45">
      <c r="B117" s="172"/>
      <c r="C117" s="174"/>
      <c r="D117" s="174"/>
      <c r="E117" s="174"/>
    </row>
    <row r="118" spans="2:5" x14ac:dyDescent="0.45">
      <c r="B118" s="172"/>
      <c r="C118" s="174"/>
      <c r="D118" s="174"/>
      <c r="E118" s="174"/>
    </row>
    <row r="119" spans="2:5" x14ac:dyDescent="0.45">
      <c r="B119" s="175"/>
      <c r="C119" s="174"/>
      <c r="D119" s="174"/>
      <c r="E119" s="174"/>
    </row>
    <row r="120" spans="2:5" x14ac:dyDescent="0.45">
      <c r="B120" s="172"/>
      <c r="C120" s="174"/>
      <c r="D120" s="174"/>
      <c r="E120" s="174"/>
    </row>
    <row r="121" spans="2:5" x14ac:dyDescent="0.45">
      <c r="B121" s="172"/>
      <c r="C121" s="174"/>
      <c r="D121" s="174"/>
      <c r="E121" s="174"/>
    </row>
    <row r="122" spans="2:5" x14ac:dyDescent="0.45">
      <c r="B122" s="172"/>
      <c r="C122" s="174"/>
      <c r="D122" s="174"/>
      <c r="E122" s="174"/>
    </row>
    <row r="123" spans="2:5" x14ac:dyDescent="0.45">
      <c r="B123" s="172"/>
      <c r="C123" s="174"/>
      <c r="D123" s="174"/>
      <c r="E123" s="174"/>
    </row>
    <row r="124" spans="2:5" x14ac:dyDescent="0.45">
      <c r="B124" s="172"/>
      <c r="C124" s="174"/>
      <c r="D124" s="174"/>
      <c r="E124" s="174"/>
    </row>
    <row r="125" spans="2:5" x14ac:dyDescent="0.45">
      <c r="B125" s="172"/>
      <c r="C125" s="174"/>
      <c r="D125" s="174"/>
      <c r="E125" s="174"/>
    </row>
    <row r="126" spans="2:5" x14ac:dyDescent="0.45">
      <c r="B126" s="172"/>
      <c r="C126" s="174"/>
      <c r="D126" s="174"/>
      <c r="E126" s="174"/>
    </row>
    <row r="127" spans="2:5" x14ac:dyDescent="0.45">
      <c r="B127" s="172"/>
      <c r="C127" s="174"/>
      <c r="D127" s="174"/>
      <c r="E127" s="174"/>
    </row>
    <row r="128" spans="2:5" x14ac:dyDescent="0.45">
      <c r="B128" s="172"/>
      <c r="C128" s="174"/>
      <c r="D128" s="174"/>
      <c r="E128" s="174"/>
    </row>
    <row r="129" spans="2:5" x14ac:dyDescent="0.45">
      <c r="B129" s="172"/>
      <c r="C129" s="174"/>
      <c r="D129" s="174"/>
      <c r="E129" s="174"/>
    </row>
    <row r="130" spans="2:5" x14ac:dyDescent="0.45">
      <c r="B130" s="172"/>
      <c r="C130" s="174"/>
      <c r="D130" s="174"/>
      <c r="E130" s="174"/>
    </row>
    <row r="131" spans="2:5" x14ac:dyDescent="0.45">
      <c r="B131" s="172"/>
      <c r="C131" s="174"/>
      <c r="D131" s="174"/>
      <c r="E131" s="174"/>
    </row>
    <row r="132" spans="2:5" x14ac:dyDescent="0.45">
      <c r="B132" s="172"/>
      <c r="C132" s="174"/>
      <c r="D132" s="174"/>
      <c r="E132" s="174"/>
    </row>
    <row r="133" spans="2:5" x14ac:dyDescent="0.45">
      <c r="B133" s="172"/>
      <c r="C133" s="174"/>
      <c r="D133" s="174"/>
      <c r="E133" s="174"/>
    </row>
    <row r="134" spans="2:5" x14ac:dyDescent="0.45">
      <c r="B134" s="172"/>
      <c r="C134" s="174"/>
      <c r="D134" s="174"/>
      <c r="E134" s="174"/>
    </row>
    <row r="135" spans="2:5" x14ac:dyDescent="0.45">
      <c r="B135" s="172"/>
      <c r="C135" s="174"/>
      <c r="D135" s="174"/>
      <c r="E135" s="174"/>
    </row>
    <row r="136" spans="2:5" x14ac:dyDescent="0.45">
      <c r="B136" s="175" t="s">
        <v>68</v>
      </c>
      <c r="C136" s="174"/>
      <c r="D136" s="174"/>
      <c r="E136" s="174"/>
    </row>
    <row r="137" spans="2:5" x14ac:dyDescent="0.45">
      <c r="B137" s="283" t="s">
        <v>96</v>
      </c>
      <c r="C137" s="284"/>
      <c r="D137" s="284"/>
      <c r="E137" s="285"/>
    </row>
    <row r="138" spans="2:5" x14ac:dyDescent="0.45">
      <c r="B138" s="286"/>
      <c r="C138" s="287"/>
      <c r="D138" s="287"/>
      <c r="E138" s="288"/>
    </row>
    <row r="139" spans="2:5" x14ac:dyDescent="0.45">
      <c r="B139" s="218">
        <f>B25</f>
        <v>0</v>
      </c>
      <c r="C139" s="150" t="s">
        <v>37</v>
      </c>
      <c r="D139" s="151">
        <f>SUM(D112:D136)</f>
        <v>0</v>
      </c>
      <c r="E139" s="152">
        <f>SUMIF(D112:D138,"&gt;=0",E112:E138)</f>
        <v>0</v>
      </c>
    </row>
  </sheetData>
  <mergeCells count="40">
    <mergeCell ref="B137:E138"/>
    <mergeCell ref="B77:E78"/>
    <mergeCell ref="H77:K78"/>
    <mergeCell ref="O77:R78"/>
    <mergeCell ref="B107:E108"/>
    <mergeCell ref="H107:K108"/>
    <mergeCell ref="O107:R108"/>
    <mergeCell ref="B47:E48"/>
    <mergeCell ref="H47:K48"/>
    <mergeCell ref="O47:R48"/>
    <mergeCell ref="A15:B15"/>
    <mergeCell ref="H15:N15"/>
    <mergeCell ref="J16:L16"/>
    <mergeCell ref="H17:I17"/>
    <mergeCell ref="H20:I20"/>
    <mergeCell ref="H23:I23"/>
    <mergeCell ref="C26:D26"/>
    <mergeCell ref="A27:D27"/>
    <mergeCell ref="A30:F30"/>
    <mergeCell ref="A31:F31"/>
    <mergeCell ref="B35:R35"/>
    <mergeCell ref="P14:S14"/>
    <mergeCell ref="A9:B9"/>
    <mergeCell ref="C9:E9"/>
    <mergeCell ref="A10:B10"/>
    <mergeCell ref="C10:E10"/>
    <mergeCell ref="A11:B11"/>
    <mergeCell ref="C11:E11"/>
    <mergeCell ref="H11:K11"/>
    <mergeCell ref="A12:B12"/>
    <mergeCell ref="C12:E12"/>
    <mergeCell ref="H12:J12"/>
    <mergeCell ref="A14:F14"/>
    <mergeCell ref="A8:B8"/>
    <mergeCell ref="C8:E8"/>
    <mergeCell ref="A1:O1"/>
    <mergeCell ref="A2:S2"/>
    <mergeCell ref="A3:S5"/>
    <mergeCell ref="A7:E7"/>
    <mergeCell ref="O7:S7"/>
  </mergeCells>
  <conditionalFormatting sqref="K12">
    <cfRule type="cellIs" dxfId="62" priority="6" operator="between">
      <formula>0</formula>
      <formula>0.69</formula>
    </cfRule>
    <cfRule type="cellIs" dxfId="61" priority="7" operator="between">
      <formula>0.7</formula>
      <formula>0.84</formula>
    </cfRule>
    <cfRule type="cellIs" dxfId="60" priority="8" operator="between">
      <formula>0.85</formula>
      <formula>1</formula>
    </cfRule>
  </conditionalFormatting>
  <conditionalFormatting sqref="C8:C9 F8:G8">
    <cfRule type="containsText" dxfId="59" priority="5" operator="containsText" text="Engineering 101">
      <formula>NOT(ISERROR(SEARCH("Engineering 101",C8)))</formula>
    </cfRule>
  </conditionalFormatting>
  <conditionalFormatting sqref="C11 F11:G11">
    <cfRule type="containsText" dxfId="58" priority="4" operator="containsText" text="Dr. Timothy Sands">
      <formula>NOT(ISERROR(SEARCH("Dr. Timothy Sands",C11)))</formula>
    </cfRule>
  </conditionalFormatting>
  <conditionalFormatting sqref="C10 F10:G10">
    <cfRule type="containsText" dxfId="57" priority="3" operator="containsText" text="0">
      <formula>NOT(ISERROR(SEARCH("0",C10)))</formula>
    </cfRule>
  </conditionalFormatting>
  <conditionalFormatting sqref="C9 F9:G9">
    <cfRule type="containsText" dxfId="56" priority="2" operator="containsText" text="MWF 8am">
      <formula>NOT(ISERROR(SEARCH("MWF 8am",C9)))</formula>
    </cfRule>
  </conditionalFormatting>
  <conditionalFormatting sqref="C12:C13 F12:G13">
    <cfRule type="containsText" dxfId="55" priority="1" operator="containsText" text="MWF 10am - 11am">
      <formula>NOT(ISERROR(SEARCH("MWF 10am - 11am",C12)))</formula>
    </cfRule>
  </conditionalFormatting>
  <pageMargins left="0.7" right="0.7" top="0.75" bottom="0.75" header="0.3" footer="0.3"/>
  <pageSetup scale="56"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4C04E-50BD-48C5-A793-E341004C721C}">
  <dimension ref="A1:X178"/>
  <sheetViews>
    <sheetView showGridLines="0" topLeftCell="A22" zoomScaleNormal="100" workbookViewId="0">
      <selection activeCell="Q31" sqref="Q31"/>
    </sheetView>
  </sheetViews>
  <sheetFormatPr defaultColWidth="9.1328125" defaultRowHeight="14.25" x14ac:dyDescent="0.45"/>
  <cols>
    <col min="1" max="1" width="2.73046875" style="3" customWidth="1"/>
    <col min="2" max="2" width="22.265625" style="3" customWidth="1"/>
    <col min="3" max="3" width="8.73046875" style="3" customWidth="1"/>
    <col min="4" max="4" width="7.59765625" style="3" customWidth="1"/>
    <col min="5" max="5" width="11.86328125" style="3" customWidth="1"/>
    <col min="6" max="6" width="8.1328125" style="3" customWidth="1"/>
    <col min="7" max="7" width="3.59765625" style="16" customWidth="1"/>
    <col min="8" max="8" width="22.265625" style="3" customWidth="1"/>
    <col min="9" max="9" width="8.265625" style="3" customWidth="1"/>
    <col min="10" max="10" width="8.1328125" style="3" customWidth="1"/>
    <col min="11" max="11" width="8.86328125" style="3" customWidth="1"/>
    <col min="12" max="12" width="7" style="3" customWidth="1"/>
    <col min="13" max="13" width="5.1328125" style="3" customWidth="1"/>
    <col min="14" max="14" width="5.59765625" style="3" customWidth="1"/>
    <col min="15" max="15" width="17.1328125" style="3" customWidth="1"/>
    <col min="16" max="16" width="9.1328125" style="3" customWidth="1"/>
    <col min="17" max="18" width="8.1328125" style="3" customWidth="1"/>
    <col min="19" max="19" width="3.59765625" style="3" customWidth="1"/>
    <col min="20" max="20" width="3.73046875" style="3" customWidth="1"/>
    <col min="21" max="23" width="7.73046875" style="3" customWidth="1"/>
    <col min="24" max="16384" width="9.1328125" style="3"/>
  </cols>
  <sheetData>
    <row r="1" spans="1:24" ht="45.75" customHeight="1" thickBot="1" x14ac:dyDescent="0.5">
      <c r="A1" s="300" t="s">
        <v>38</v>
      </c>
      <c r="B1" s="301"/>
      <c r="C1" s="301"/>
      <c r="D1" s="301"/>
      <c r="E1" s="301"/>
      <c r="F1" s="301"/>
      <c r="G1" s="301"/>
      <c r="H1" s="301"/>
      <c r="I1" s="301"/>
      <c r="J1" s="301"/>
      <c r="K1" s="301"/>
      <c r="L1" s="301"/>
      <c r="M1" s="301"/>
      <c r="N1" s="301"/>
      <c r="O1" s="415"/>
      <c r="P1" s="360"/>
      <c r="Q1" s="361"/>
      <c r="R1" s="361"/>
      <c r="S1" s="362"/>
      <c r="T1" s="20"/>
      <c r="U1" s="20"/>
      <c r="V1" s="20"/>
      <c r="W1" s="20"/>
      <c r="X1" s="15"/>
    </row>
    <row r="2" spans="1:24" s="26" customFormat="1" ht="15" customHeight="1" thickBot="1" x14ac:dyDescent="0.5">
      <c r="A2" s="302" t="s">
        <v>91</v>
      </c>
      <c r="B2" s="303"/>
      <c r="C2" s="303"/>
      <c r="D2" s="303"/>
      <c r="E2" s="303"/>
      <c r="F2" s="303"/>
      <c r="G2" s="303"/>
      <c r="H2" s="303"/>
      <c r="I2" s="303"/>
      <c r="J2" s="303"/>
      <c r="K2" s="303"/>
      <c r="L2" s="303"/>
      <c r="M2" s="303"/>
      <c r="N2" s="303"/>
      <c r="O2" s="303"/>
      <c r="P2" s="303"/>
      <c r="Q2" s="303"/>
      <c r="R2" s="303"/>
      <c r="S2" s="304"/>
      <c r="T2" s="24"/>
      <c r="U2" s="24"/>
      <c r="V2" s="24"/>
      <c r="W2" s="24"/>
      <c r="X2" s="25"/>
    </row>
    <row r="3" spans="1:24" ht="15" customHeight="1" x14ac:dyDescent="0.45">
      <c r="A3" s="411" t="s">
        <v>274</v>
      </c>
      <c r="B3" s="412"/>
      <c r="C3" s="412"/>
      <c r="D3" s="412"/>
      <c r="E3" s="412"/>
      <c r="F3" s="412"/>
      <c r="G3" s="412"/>
      <c r="H3" s="412"/>
      <c r="I3" s="412"/>
      <c r="J3" s="412"/>
      <c r="K3" s="412"/>
      <c r="L3" s="412"/>
      <c r="M3" s="412"/>
      <c r="N3" s="412"/>
      <c r="O3" s="412"/>
      <c r="P3" s="412"/>
      <c r="Q3" s="412"/>
      <c r="R3" s="412"/>
      <c r="S3" s="424"/>
      <c r="T3" s="19"/>
      <c r="U3" s="19"/>
      <c r="V3" s="19"/>
      <c r="W3" s="19"/>
      <c r="X3" s="15"/>
    </row>
    <row r="4" spans="1:24" x14ac:dyDescent="0.45">
      <c r="A4" s="413"/>
      <c r="B4" s="414"/>
      <c r="C4" s="414"/>
      <c r="D4" s="414"/>
      <c r="E4" s="414"/>
      <c r="F4" s="414"/>
      <c r="G4" s="414"/>
      <c r="H4" s="414"/>
      <c r="I4" s="414"/>
      <c r="J4" s="414"/>
      <c r="K4" s="414"/>
      <c r="L4" s="414"/>
      <c r="M4" s="414"/>
      <c r="N4" s="414"/>
      <c r="O4" s="414"/>
      <c r="P4" s="414"/>
      <c r="Q4" s="414"/>
      <c r="R4" s="414"/>
      <c r="S4" s="425"/>
      <c r="T4" s="19"/>
      <c r="U4" s="19"/>
      <c r="V4" s="19"/>
      <c r="W4" s="19"/>
      <c r="X4" s="15"/>
    </row>
    <row r="5" spans="1:24" x14ac:dyDescent="0.45">
      <c r="A5" s="426"/>
      <c r="B5" s="427"/>
      <c r="C5" s="427"/>
      <c r="D5" s="427"/>
      <c r="E5" s="427"/>
      <c r="F5" s="427"/>
      <c r="G5" s="427"/>
      <c r="H5" s="427"/>
      <c r="I5" s="427"/>
      <c r="J5" s="427"/>
      <c r="K5" s="427"/>
      <c r="L5" s="427"/>
      <c r="M5" s="427"/>
      <c r="N5" s="427"/>
      <c r="O5" s="427"/>
      <c r="P5" s="427"/>
      <c r="Q5" s="427"/>
      <c r="R5" s="427"/>
      <c r="S5" s="428"/>
      <c r="T5" s="19"/>
      <c r="U5" s="19"/>
      <c r="V5" s="19"/>
      <c r="W5" s="19"/>
      <c r="X5" s="15"/>
    </row>
    <row r="6" spans="1:24" x14ac:dyDescent="0.45">
      <c r="A6" s="373"/>
      <c r="B6" s="373"/>
      <c r="C6" s="373"/>
      <c r="D6" s="373"/>
      <c r="E6" s="373"/>
      <c r="F6" s="373"/>
      <c r="G6" s="373"/>
      <c r="H6" s="373"/>
      <c r="I6" s="373"/>
      <c r="J6" s="373"/>
      <c r="K6" s="373"/>
      <c r="L6" s="373"/>
      <c r="M6" s="373"/>
      <c r="N6" s="373"/>
      <c r="O6" s="373"/>
      <c r="P6" s="373"/>
      <c r="Q6" s="373"/>
      <c r="R6" s="373"/>
      <c r="S6" s="373"/>
      <c r="T6" s="19"/>
      <c r="U6" s="19"/>
      <c r="V6" s="19"/>
      <c r="W6" s="19"/>
      <c r="X6" s="15"/>
    </row>
    <row r="7" spans="1:24" x14ac:dyDescent="0.45">
      <c r="A7" s="274" t="s">
        <v>60</v>
      </c>
      <c r="B7" s="275"/>
      <c r="C7" s="275"/>
      <c r="D7" s="275"/>
      <c r="E7" s="276"/>
      <c r="G7" s="3"/>
      <c r="O7" s="318" t="s">
        <v>43</v>
      </c>
      <c r="P7" s="319"/>
      <c r="Q7" s="319"/>
      <c r="R7" s="319"/>
      <c r="S7" s="320"/>
      <c r="T7" s="12"/>
      <c r="U7" s="12"/>
      <c r="V7" s="12"/>
      <c r="W7" s="12"/>
    </row>
    <row r="8" spans="1:24" x14ac:dyDescent="0.45">
      <c r="A8" s="318" t="s">
        <v>35</v>
      </c>
      <c r="B8" s="320"/>
      <c r="C8" s="416" t="s">
        <v>148</v>
      </c>
      <c r="D8" s="245"/>
      <c r="E8" s="246"/>
      <c r="G8" s="3"/>
      <c r="O8" s="28"/>
      <c r="P8" s="140" t="s">
        <v>44</v>
      </c>
      <c r="Q8" s="141"/>
      <c r="R8" s="142"/>
      <c r="S8" s="143"/>
      <c r="T8" s="17"/>
      <c r="U8" s="17"/>
      <c r="V8" s="17"/>
      <c r="W8" s="15"/>
    </row>
    <row r="9" spans="1:24" x14ac:dyDescent="0.45">
      <c r="A9" s="318" t="s">
        <v>34</v>
      </c>
      <c r="B9" s="320"/>
      <c r="C9" s="416" t="s">
        <v>149</v>
      </c>
      <c r="D9" s="245"/>
      <c r="E9" s="246"/>
      <c r="G9" s="3"/>
      <c r="O9" s="29"/>
      <c r="P9" s="144" t="s">
        <v>45</v>
      </c>
      <c r="Q9" s="145"/>
      <c r="R9" s="146"/>
      <c r="S9" s="147"/>
      <c r="T9" s="18"/>
      <c r="U9" s="18"/>
      <c r="V9" s="18"/>
      <c r="W9" s="15"/>
    </row>
    <row r="10" spans="1:24" x14ac:dyDescent="0.45">
      <c r="A10" s="318" t="s">
        <v>23</v>
      </c>
      <c r="B10" s="320"/>
      <c r="C10" s="416">
        <v>3</v>
      </c>
      <c r="D10" s="245"/>
      <c r="E10" s="246"/>
      <c r="G10" s="3"/>
      <c r="T10" s="15"/>
      <c r="U10" s="15"/>
      <c r="V10" s="15"/>
      <c r="W10" s="15"/>
    </row>
    <row r="11" spans="1:24" ht="15" customHeight="1" x14ac:dyDescent="0.45">
      <c r="A11" s="318" t="s">
        <v>26</v>
      </c>
      <c r="B11" s="320"/>
      <c r="C11" s="416" t="s">
        <v>150</v>
      </c>
      <c r="D11" s="245"/>
      <c r="E11" s="246"/>
      <c r="G11" s="3"/>
      <c r="H11" s="330" t="s">
        <v>117</v>
      </c>
      <c r="I11" s="331"/>
      <c r="J11" s="331"/>
      <c r="K11" s="332"/>
      <c r="L11" s="376"/>
    </row>
    <row r="12" spans="1:24" ht="16.5" customHeight="1" x14ac:dyDescent="0.45">
      <c r="A12" s="318" t="s">
        <v>27</v>
      </c>
      <c r="B12" s="320"/>
      <c r="C12" s="416" t="s">
        <v>151</v>
      </c>
      <c r="D12" s="245"/>
      <c r="E12" s="246"/>
      <c r="G12" s="3"/>
      <c r="H12" s="417" t="s">
        <v>275</v>
      </c>
      <c r="I12" s="418"/>
      <c r="J12" s="419"/>
      <c r="K12" s="377">
        <f>SUMIF(F16:F25, "&lt;1E100")/SUM(E16:E25)</f>
        <v>0.93591541189307104</v>
      </c>
      <c r="L12" s="378"/>
    </row>
    <row r="13" spans="1:24" x14ac:dyDescent="0.45">
      <c r="B13" s="379"/>
      <c r="C13" s="380"/>
      <c r="D13" s="380"/>
      <c r="E13" s="380"/>
      <c r="G13" s="3"/>
    </row>
    <row r="14" spans="1:24" x14ac:dyDescent="0.45">
      <c r="A14" s="274" t="s">
        <v>61</v>
      </c>
      <c r="B14" s="275"/>
      <c r="C14" s="275"/>
      <c r="D14" s="275"/>
      <c r="E14" s="275"/>
      <c r="F14" s="276"/>
      <c r="G14" s="378"/>
      <c r="P14" s="274" t="s">
        <v>62</v>
      </c>
      <c r="Q14" s="275"/>
      <c r="R14" s="275"/>
      <c r="S14" s="276"/>
    </row>
    <row r="15" spans="1:24" ht="26.25" customHeight="1" x14ac:dyDescent="0.45">
      <c r="A15" s="422" t="s">
        <v>36</v>
      </c>
      <c r="B15" s="423"/>
      <c r="C15" s="132" t="s">
        <v>25</v>
      </c>
      <c r="D15" s="132" t="s">
        <v>24</v>
      </c>
      <c r="E15" s="132" t="s">
        <v>46</v>
      </c>
      <c r="F15" s="133" t="s">
        <v>41</v>
      </c>
      <c r="G15" s="381"/>
      <c r="H15" s="258" t="s">
        <v>115</v>
      </c>
      <c r="I15" s="259"/>
      <c r="J15" s="259"/>
      <c r="K15" s="259"/>
      <c r="L15" s="259"/>
      <c r="M15" s="259"/>
      <c r="N15" s="260"/>
      <c r="P15" s="164">
        <v>0.93</v>
      </c>
      <c r="Q15" s="137" t="s">
        <v>39</v>
      </c>
      <c r="R15" s="165">
        <v>1</v>
      </c>
      <c r="S15" s="138" t="s">
        <v>12</v>
      </c>
    </row>
    <row r="16" spans="1:24" ht="14.25" customHeight="1" x14ac:dyDescent="0.45">
      <c r="A16" s="155">
        <v>1</v>
      </c>
      <c r="B16" s="161" t="s">
        <v>153</v>
      </c>
      <c r="C16" s="199">
        <f>D87</f>
        <v>4332.1790000000001</v>
      </c>
      <c r="D16" s="199">
        <f>E87</f>
        <v>4700</v>
      </c>
      <c r="E16" s="162">
        <v>0.1</v>
      </c>
      <c r="F16" s="383">
        <f t="shared" ref="F16:F25" si="0">C16/D16*E16</f>
        <v>9.2174021276595741E-2</v>
      </c>
      <c r="G16" s="384"/>
      <c r="H16" s="155"/>
      <c r="I16" s="107"/>
      <c r="J16" s="336" t="s">
        <v>58</v>
      </c>
      <c r="K16" s="337"/>
      <c r="L16" s="337"/>
      <c r="M16" s="106">
        <f>E26</f>
        <v>0.22</v>
      </c>
      <c r="N16" s="107" t="s">
        <v>50</v>
      </c>
      <c r="P16" s="164">
        <v>0.9</v>
      </c>
      <c r="Q16" s="137" t="s">
        <v>39</v>
      </c>
      <c r="R16" s="165">
        <v>0.92989999999999995</v>
      </c>
      <c r="S16" s="139" t="s">
        <v>11</v>
      </c>
    </row>
    <row r="17" spans="1:19" x14ac:dyDescent="0.45">
      <c r="A17" s="155">
        <v>2</v>
      </c>
      <c r="B17" s="161" t="s">
        <v>28</v>
      </c>
      <c r="C17" s="199">
        <f>J87</f>
        <v>280.1699999999999</v>
      </c>
      <c r="D17" s="199">
        <f>K87</f>
        <v>300</v>
      </c>
      <c r="E17" s="162">
        <v>0.6</v>
      </c>
      <c r="F17" s="383">
        <f t="shared" si="0"/>
        <v>0.56033999999999973</v>
      </c>
      <c r="G17" s="384"/>
      <c r="H17" s="420" t="s">
        <v>54</v>
      </c>
      <c r="I17" s="421"/>
      <c r="J17" s="385" t="s">
        <v>12</v>
      </c>
      <c r="K17" s="386" t="s">
        <v>56</v>
      </c>
      <c r="L17" s="387"/>
      <c r="M17" s="388">
        <f>IF(J17=$S$15,$P$15,IF(J17=$S$16,$P$16,IF(J17=$S$17,$P$17,IF(J17=$S$18,$P$18,IF(J17=$S$19,$P$19,IF(J17=$S$20,$P$20,IF(J17=$S$21,$P$21,IF(J17=$S$22,$P$22,IF(J17=$S$23,$P$23,IF(J17=$S$24,$P$24,IF(J17=$S$25,$P$25,"less than 60%")))))))))))</f>
        <v>0.93</v>
      </c>
      <c r="N17" s="115" t="s">
        <v>55</v>
      </c>
      <c r="P17" s="164">
        <v>0.88</v>
      </c>
      <c r="Q17" s="137" t="s">
        <v>39</v>
      </c>
      <c r="R17" s="165">
        <v>0.89990000000000003</v>
      </c>
      <c r="S17" s="139" t="s">
        <v>10</v>
      </c>
    </row>
    <row r="18" spans="1:19" x14ac:dyDescent="0.45">
      <c r="A18" s="155">
        <v>3</v>
      </c>
      <c r="B18" s="161" t="s">
        <v>154</v>
      </c>
      <c r="C18" s="199">
        <f>Q87</f>
        <v>100</v>
      </c>
      <c r="D18" s="199">
        <f>R87</f>
        <v>100</v>
      </c>
      <c r="E18" s="162">
        <v>0.03</v>
      </c>
      <c r="F18" s="383">
        <f t="shared" si="0"/>
        <v>0.03</v>
      </c>
      <c r="G18" s="384"/>
      <c r="H18" s="389" t="s">
        <v>51</v>
      </c>
      <c r="I18" s="141"/>
      <c r="J18" s="390">
        <f>(M17-SUMIF($F$16:$F$25, "&lt;1E100"))*100</f>
        <v>19.998597872340461</v>
      </c>
      <c r="K18" s="141"/>
      <c r="L18" s="141"/>
      <c r="M18" s="141"/>
      <c r="N18" s="116"/>
      <c r="P18" s="164">
        <v>0.83</v>
      </c>
      <c r="Q18" s="137" t="s">
        <v>39</v>
      </c>
      <c r="R18" s="165">
        <v>0.87990000000000002</v>
      </c>
      <c r="S18" s="139" t="s">
        <v>9</v>
      </c>
    </row>
    <row r="19" spans="1:19" ht="14.65" thickBot="1" x14ac:dyDescent="0.5">
      <c r="A19" s="155">
        <v>4</v>
      </c>
      <c r="B19" s="161" t="s">
        <v>152</v>
      </c>
      <c r="C19" s="199">
        <f>D117</f>
        <v>95</v>
      </c>
      <c r="D19" s="199">
        <f>E117</f>
        <v>100</v>
      </c>
      <c r="E19" s="162">
        <v>0.05</v>
      </c>
      <c r="F19" s="383">
        <f t="shared" si="0"/>
        <v>4.7500000000000001E-2</v>
      </c>
      <c r="G19" s="384"/>
      <c r="H19" s="110"/>
      <c r="I19" s="391" t="s">
        <v>53</v>
      </c>
      <c r="J19" s="388">
        <f>J18/$M$16/100</f>
        <v>0.90902717601547556</v>
      </c>
      <c r="K19" s="386" t="s">
        <v>52</v>
      </c>
      <c r="L19" s="386"/>
      <c r="M19" s="141"/>
      <c r="N19" s="115"/>
      <c r="P19" s="164">
        <v>0.8</v>
      </c>
      <c r="Q19" s="137" t="s">
        <v>39</v>
      </c>
      <c r="R19" s="165">
        <v>0.82989999999999997</v>
      </c>
      <c r="S19" s="139" t="s">
        <v>8</v>
      </c>
    </row>
    <row r="20" spans="1:19" ht="15" customHeight="1" x14ac:dyDescent="0.45">
      <c r="A20" s="155">
        <v>5</v>
      </c>
      <c r="B20" s="392"/>
      <c r="C20" s="199">
        <f>J117</f>
        <v>0</v>
      </c>
      <c r="D20" s="199">
        <f>K117</f>
        <v>0</v>
      </c>
      <c r="E20" s="162">
        <v>0</v>
      </c>
      <c r="F20" s="383" t="e">
        <f t="shared" si="0"/>
        <v>#DIV/0!</v>
      </c>
      <c r="G20" s="384"/>
      <c r="H20" s="263" t="s">
        <v>48</v>
      </c>
      <c r="I20" s="264"/>
      <c r="J20" s="393" t="s">
        <v>9</v>
      </c>
      <c r="K20" s="120" t="s">
        <v>56</v>
      </c>
      <c r="L20" s="121"/>
      <c r="M20" s="122">
        <f>IF(J20=$S$15,$P$15,IF(J20=$S$16,$P$16,IF(J20=$S$17,$P$17,IF(J20=$S$18,$P$18,IF(J20=$S$19,$P$19,IF(J20=$S$20,$P$20,IF(J20=$S$21,$P$21,IF(J20=$S$22,$P$22,IF(J20=$S$23,$P$23,IF(J20=$S$24,$P$24,IF(J20=$S$25,$P$25,"less than 60%")))))))))))</f>
        <v>0.83</v>
      </c>
      <c r="N20" s="123" t="s">
        <v>55</v>
      </c>
      <c r="P20" s="164">
        <v>0.78</v>
      </c>
      <c r="Q20" s="137" t="s">
        <v>39</v>
      </c>
      <c r="R20" s="165">
        <v>0.79990000000000006</v>
      </c>
      <c r="S20" s="139" t="s">
        <v>7</v>
      </c>
    </row>
    <row r="21" spans="1:19" ht="15" customHeight="1" x14ac:dyDescent="0.45">
      <c r="A21" s="155">
        <v>6</v>
      </c>
      <c r="B21" s="161"/>
      <c r="C21" s="199">
        <f>Q117</f>
        <v>0</v>
      </c>
      <c r="D21" s="199">
        <f>R117</f>
        <v>0</v>
      </c>
      <c r="E21" s="162">
        <v>0</v>
      </c>
      <c r="F21" s="383" t="e">
        <f t="shared" si="0"/>
        <v>#DIV/0!</v>
      </c>
      <c r="G21" s="384"/>
      <c r="H21" s="389" t="s">
        <v>51</v>
      </c>
      <c r="I21" s="141"/>
      <c r="J21" s="390">
        <f>(M20-SUMIF($F$16:$F$25, "&lt;1E100"))*100</f>
        <v>9.9985978723404543</v>
      </c>
      <c r="K21" s="141"/>
      <c r="L21" s="141"/>
      <c r="M21" s="141"/>
      <c r="N21" s="116"/>
      <c r="P21" s="164">
        <v>0.73</v>
      </c>
      <c r="Q21" s="137" t="s">
        <v>39</v>
      </c>
      <c r="R21" s="165">
        <v>0.77990000000000004</v>
      </c>
      <c r="S21" s="139" t="s">
        <v>6</v>
      </c>
    </row>
    <row r="22" spans="1:19" ht="14.65" thickBot="1" x14ac:dyDescent="0.5">
      <c r="A22" s="155">
        <v>7</v>
      </c>
      <c r="B22" s="161"/>
      <c r="C22" s="394">
        <f>D147</f>
        <v>0</v>
      </c>
      <c r="D22" s="395">
        <f>E147</f>
        <v>0</v>
      </c>
      <c r="E22" s="162">
        <v>0</v>
      </c>
      <c r="F22" s="383" t="e">
        <f t="shared" si="0"/>
        <v>#DIV/0!</v>
      </c>
      <c r="G22" s="384"/>
      <c r="H22" s="110"/>
      <c r="I22" s="391" t="s">
        <v>53</v>
      </c>
      <c r="J22" s="388">
        <f>J21/$M$16/100</f>
        <v>0.45448172147002064</v>
      </c>
      <c r="K22" s="386" t="s">
        <v>52</v>
      </c>
      <c r="L22" s="386"/>
      <c r="M22" s="141"/>
      <c r="N22" s="115"/>
      <c r="P22" s="164">
        <v>0.7</v>
      </c>
      <c r="Q22" s="137" t="s">
        <v>39</v>
      </c>
      <c r="R22" s="165">
        <v>0.72989999999999999</v>
      </c>
      <c r="S22" s="139" t="s">
        <v>5</v>
      </c>
    </row>
    <row r="23" spans="1:19" ht="15.75" customHeight="1" x14ac:dyDescent="0.45">
      <c r="A23" s="155">
        <v>8</v>
      </c>
      <c r="B23" s="161"/>
      <c r="C23" s="199">
        <f>J147</f>
        <v>0</v>
      </c>
      <c r="D23" s="199">
        <f>K147</f>
        <v>0</v>
      </c>
      <c r="E23" s="162">
        <v>0</v>
      </c>
      <c r="F23" s="383" t="e">
        <f t="shared" si="0"/>
        <v>#DIV/0!</v>
      </c>
      <c r="G23" s="384"/>
      <c r="H23" s="265" t="s">
        <v>59</v>
      </c>
      <c r="I23" s="266"/>
      <c r="J23" s="393" t="s">
        <v>5</v>
      </c>
      <c r="K23" s="120" t="s">
        <v>56</v>
      </c>
      <c r="L23" s="124"/>
      <c r="M23" s="122">
        <f>IF(J23=$S$15,$P$15,IF(J23=$S$16,$P$16,IF(J23=$S$17,$P$17,IF(J23=$S$18,$P$18,IF(J23=$S$19,$P$19,IF(J23=$S$20,$P$20,IF(J23=$S$21,$P$21,IF(J23=$S$22,$P$22,IF(J23=$S$23,$P$23,IF(J23=$S$24,$P$24,IF(J23=$S$25,$P$25,"less than 60%")))))))))))</f>
        <v>0.7</v>
      </c>
      <c r="N23" s="125" t="s">
        <v>55</v>
      </c>
      <c r="P23" s="164">
        <v>0.68</v>
      </c>
      <c r="Q23" s="137" t="s">
        <v>39</v>
      </c>
      <c r="R23" s="165">
        <v>0.69989999999999997</v>
      </c>
      <c r="S23" s="139" t="s">
        <v>4</v>
      </c>
    </row>
    <row r="24" spans="1:19" x14ac:dyDescent="0.45">
      <c r="A24" s="155">
        <v>9</v>
      </c>
      <c r="B24" s="161"/>
      <c r="C24" s="199">
        <f>Q147</f>
        <v>0</v>
      </c>
      <c r="D24" s="199">
        <f>R147</f>
        <v>0</v>
      </c>
      <c r="E24" s="162">
        <v>0</v>
      </c>
      <c r="F24" s="383" t="e">
        <f t="shared" si="0"/>
        <v>#DIV/0!</v>
      </c>
      <c r="G24" s="384"/>
      <c r="H24" s="389" t="s">
        <v>51</v>
      </c>
      <c r="I24" s="141"/>
      <c r="J24" s="390">
        <f>(M23-SUMIF($F$16:$F$25, "&lt;1E100"))*100</f>
        <v>-3.0014021276595471</v>
      </c>
      <c r="K24" s="141"/>
      <c r="L24" s="390"/>
      <c r="M24" s="390"/>
      <c r="N24" s="127"/>
      <c r="P24" s="164">
        <v>0.63</v>
      </c>
      <c r="Q24" s="137" t="s">
        <v>39</v>
      </c>
      <c r="R24" s="165">
        <v>0.67989999999999995</v>
      </c>
      <c r="S24" s="139" t="s">
        <v>3</v>
      </c>
    </row>
    <row r="25" spans="1:19" x14ac:dyDescent="0.45">
      <c r="A25" s="139">
        <v>10</v>
      </c>
      <c r="B25" s="161"/>
      <c r="C25" s="199">
        <f>D177</f>
        <v>0</v>
      </c>
      <c r="D25" s="199">
        <f>E177</f>
        <v>0</v>
      </c>
      <c r="E25" s="162">
        <v>0</v>
      </c>
      <c r="F25" s="383" t="e">
        <f t="shared" si="0"/>
        <v>#DIV/0!</v>
      </c>
      <c r="G25" s="384"/>
      <c r="H25" s="118"/>
      <c r="I25" s="119" t="s">
        <v>53</v>
      </c>
      <c r="J25" s="131">
        <f>J24/$M$16/100</f>
        <v>-0.13642736943907033</v>
      </c>
      <c r="K25" s="128" t="s">
        <v>52</v>
      </c>
      <c r="L25" s="129"/>
      <c r="M25" s="129"/>
      <c r="N25" s="130"/>
      <c r="P25" s="164">
        <v>0.6</v>
      </c>
      <c r="Q25" s="137" t="s">
        <v>39</v>
      </c>
      <c r="R25" s="165">
        <v>0.62990000000000002</v>
      </c>
      <c r="S25" s="139" t="s">
        <v>2</v>
      </c>
    </row>
    <row r="26" spans="1:19" x14ac:dyDescent="0.45">
      <c r="A26" s="141">
        <v>11</v>
      </c>
      <c r="B26" s="396" t="s">
        <v>29</v>
      </c>
      <c r="C26" s="429" t="s">
        <v>49</v>
      </c>
      <c r="D26" s="430"/>
      <c r="E26" s="163">
        <v>0.22</v>
      </c>
      <c r="F26" s="136" t="s">
        <v>42</v>
      </c>
      <c r="G26" s="3"/>
      <c r="H26" s="71" t="s">
        <v>57</v>
      </c>
      <c r="P26" s="164">
        <v>0</v>
      </c>
      <c r="Q26" s="137" t="s">
        <v>39</v>
      </c>
      <c r="R26" s="165">
        <v>0.59989999999999999</v>
      </c>
      <c r="S26" s="139" t="s">
        <v>1</v>
      </c>
    </row>
    <row r="27" spans="1:19" x14ac:dyDescent="0.45">
      <c r="A27" s="340" t="s">
        <v>37</v>
      </c>
      <c r="B27" s="341"/>
      <c r="C27" s="341"/>
      <c r="D27" s="342"/>
      <c r="E27" s="135">
        <f>SUM(E16:E26)</f>
        <v>1</v>
      </c>
      <c r="F27" s="397"/>
      <c r="G27" s="3"/>
    </row>
    <row r="28" spans="1:19" x14ac:dyDescent="0.45">
      <c r="B28" s="4"/>
      <c r="E28" s="72" t="s">
        <v>47</v>
      </c>
      <c r="G28" s="3"/>
    </row>
    <row r="29" spans="1:19" x14ac:dyDescent="0.45">
      <c r="B29" s="4"/>
      <c r="E29" s="5"/>
      <c r="G29" s="3"/>
    </row>
    <row r="30" spans="1:19" x14ac:dyDescent="0.45">
      <c r="A30" s="274" t="s">
        <v>64</v>
      </c>
      <c r="B30" s="275"/>
      <c r="C30" s="275"/>
      <c r="D30" s="275"/>
      <c r="E30" s="275"/>
      <c r="F30" s="276"/>
      <c r="G30" s="378"/>
    </row>
    <row r="31" spans="1:19" ht="15" customHeight="1" x14ac:dyDescent="0.45">
      <c r="A31" s="343" t="s">
        <v>155</v>
      </c>
      <c r="B31" s="344"/>
      <c r="C31" s="344"/>
      <c r="D31" s="344"/>
      <c r="E31" s="344"/>
      <c r="F31" s="345"/>
      <c r="G31" s="401"/>
    </row>
    <row r="32" spans="1:19" ht="15" customHeight="1" x14ac:dyDescent="0.45">
      <c r="A32" s="166"/>
      <c r="B32" s="402"/>
      <c r="C32" s="402"/>
      <c r="D32" s="402"/>
      <c r="E32" s="402"/>
      <c r="F32" s="168"/>
      <c r="G32" s="401"/>
    </row>
    <row r="33" spans="1:24" ht="15" customHeight="1" x14ac:dyDescent="0.45">
      <c r="A33" s="169"/>
      <c r="B33" s="170"/>
      <c r="C33" s="170"/>
      <c r="D33" s="170"/>
      <c r="E33" s="170"/>
      <c r="F33" s="171"/>
      <c r="G33" s="401"/>
    </row>
    <row r="34" spans="1:24" x14ac:dyDescent="0.45">
      <c r="B34" s="4"/>
      <c r="F34" s="5"/>
      <c r="G34" s="5"/>
      <c r="H34" s="5"/>
    </row>
    <row r="35" spans="1:24" x14ac:dyDescent="0.45">
      <c r="B35" s="274" t="s">
        <v>63</v>
      </c>
      <c r="C35" s="275"/>
      <c r="D35" s="275"/>
      <c r="E35" s="275"/>
      <c r="F35" s="275"/>
      <c r="G35" s="275"/>
      <c r="H35" s="275"/>
      <c r="I35" s="275"/>
      <c r="J35" s="275"/>
      <c r="K35" s="275"/>
      <c r="L35" s="275"/>
      <c r="M35" s="275"/>
      <c r="N35" s="275"/>
      <c r="O35" s="275"/>
      <c r="P35" s="275"/>
      <c r="Q35" s="275"/>
      <c r="R35" s="276"/>
      <c r="S35" s="403"/>
      <c r="T35" s="12"/>
      <c r="U35" s="12"/>
      <c r="V35" s="12"/>
      <c r="W35" s="12"/>
      <c r="X35" s="12"/>
    </row>
    <row r="36" spans="1:24" x14ac:dyDescent="0.45">
      <c r="B36" s="378"/>
      <c r="C36" s="378"/>
      <c r="D36" s="378"/>
      <c r="E36" s="378"/>
      <c r="F36" s="378"/>
      <c r="G36" s="378"/>
      <c r="H36" s="378"/>
      <c r="I36" s="378"/>
      <c r="J36" s="378"/>
      <c r="K36" s="378"/>
      <c r="L36" s="378"/>
      <c r="M36" s="378"/>
      <c r="N36" s="378"/>
      <c r="O36" s="378"/>
      <c r="P36" s="378"/>
      <c r="Q36" s="378"/>
      <c r="R36" s="378"/>
      <c r="S36" s="378"/>
      <c r="T36" s="14"/>
      <c r="U36" s="14"/>
      <c r="V36" s="14"/>
      <c r="W36" s="12"/>
      <c r="X36" s="12"/>
    </row>
    <row r="37" spans="1:24" s="13" customFormat="1" ht="26.65" x14ac:dyDescent="0.45">
      <c r="B37" s="226" t="str">
        <f>B16</f>
        <v>Homework</v>
      </c>
      <c r="C37" s="148" t="s">
        <v>31</v>
      </c>
      <c r="D37" s="149" t="s">
        <v>25</v>
      </c>
      <c r="E37" s="149" t="s">
        <v>24</v>
      </c>
      <c r="H37" s="226" t="str">
        <f>B17</f>
        <v>Tests</v>
      </c>
      <c r="I37" s="148" t="s">
        <v>31</v>
      </c>
      <c r="J37" s="149" t="s">
        <v>25</v>
      </c>
      <c r="K37" s="149" t="s">
        <v>24</v>
      </c>
      <c r="O37" s="226" t="str">
        <f>B18</f>
        <v>VT ChemPrep</v>
      </c>
      <c r="P37" s="148" t="s">
        <v>31</v>
      </c>
      <c r="Q37" s="149" t="s">
        <v>25</v>
      </c>
      <c r="R37" s="149" t="s">
        <v>24</v>
      </c>
    </row>
    <row r="38" spans="1:24" x14ac:dyDescent="0.45">
      <c r="B38" s="172" t="s">
        <v>276</v>
      </c>
      <c r="C38" s="173" t="s">
        <v>240</v>
      </c>
      <c r="D38" s="404">
        <v>100</v>
      </c>
      <c r="E38" s="174">
        <v>100</v>
      </c>
      <c r="G38" s="3"/>
      <c r="H38" s="172" t="s">
        <v>277</v>
      </c>
      <c r="I38" s="173"/>
      <c r="J38" s="404">
        <v>96.67</v>
      </c>
      <c r="K38" s="174">
        <v>100</v>
      </c>
      <c r="O38" s="172" t="s">
        <v>278</v>
      </c>
      <c r="P38" s="173"/>
      <c r="Q38" s="225">
        <v>100</v>
      </c>
      <c r="R38" s="174">
        <v>100</v>
      </c>
    </row>
    <row r="39" spans="1:24" x14ac:dyDescent="0.45">
      <c r="B39" s="172" t="s">
        <v>279</v>
      </c>
      <c r="C39" s="173" t="s">
        <v>280</v>
      </c>
      <c r="D39" s="404">
        <v>100</v>
      </c>
      <c r="E39" s="174">
        <v>100</v>
      </c>
      <c r="G39" s="3"/>
      <c r="H39" s="172" t="s">
        <v>281</v>
      </c>
      <c r="I39" s="174"/>
      <c r="J39" s="404">
        <v>86.8</v>
      </c>
      <c r="K39" s="174">
        <v>100</v>
      </c>
      <c r="O39" s="172"/>
      <c r="P39" s="173"/>
      <c r="Q39" s="174"/>
      <c r="R39" s="174"/>
    </row>
    <row r="40" spans="1:24" x14ac:dyDescent="0.45">
      <c r="B40" s="172" t="s">
        <v>282</v>
      </c>
      <c r="C40" s="173" t="s">
        <v>283</v>
      </c>
      <c r="D40" s="404">
        <v>100</v>
      </c>
      <c r="E40" s="174">
        <v>100</v>
      </c>
      <c r="G40" s="3"/>
      <c r="H40" s="172" t="s">
        <v>284</v>
      </c>
      <c r="I40" s="174"/>
      <c r="J40" s="404">
        <v>96.699999999999903</v>
      </c>
      <c r="K40" s="174">
        <v>100</v>
      </c>
      <c r="O40" s="172"/>
      <c r="P40" s="173"/>
      <c r="Q40" s="174"/>
      <c r="R40" s="174"/>
    </row>
    <row r="41" spans="1:24" x14ac:dyDescent="0.45">
      <c r="B41" s="172" t="s">
        <v>285</v>
      </c>
      <c r="C41" s="173" t="s">
        <v>286</v>
      </c>
      <c r="D41" s="404">
        <v>100</v>
      </c>
      <c r="E41" s="174">
        <v>100</v>
      </c>
      <c r="G41" s="3"/>
      <c r="H41" s="172" t="s">
        <v>287</v>
      </c>
      <c r="I41" s="174"/>
      <c r="J41" s="174"/>
      <c r="K41" s="174">
        <v>100</v>
      </c>
      <c r="O41" s="172"/>
      <c r="P41" s="173"/>
      <c r="Q41" s="174"/>
      <c r="R41" s="174"/>
    </row>
    <row r="42" spans="1:24" x14ac:dyDescent="0.45">
      <c r="B42" s="172" t="s">
        <v>288</v>
      </c>
      <c r="C42" s="173" t="s">
        <v>241</v>
      </c>
      <c r="D42" s="404">
        <v>100</v>
      </c>
      <c r="E42" s="174">
        <v>100</v>
      </c>
      <c r="G42" s="3"/>
      <c r="H42" s="172"/>
      <c r="I42" s="174"/>
      <c r="J42" s="174"/>
      <c r="K42" s="174"/>
      <c r="O42" s="172"/>
      <c r="P42" s="173"/>
      <c r="Q42" s="174"/>
      <c r="R42" s="174"/>
    </row>
    <row r="43" spans="1:24" x14ac:dyDescent="0.45">
      <c r="B43" s="172" t="s">
        <v>289</v>
      </c>
      <c r="C43" s="173" t="s">
        <v>290</v>
      </c>
      <c r="D43" s="404">
        <v>100</v>
      </c>
      <c r="E43" s="174">
        <v>100</v>
      </c>
      <c r="G43" s="3"/>
      <c r="H43" s="172"/>
      <c r="I43" s="174"/>
      <c r="J43" s="174"/>
      <c r="K43" s="174"/>
      <c r="O43" s="172"/>
      <c r="P43" s="173"/>
      <c r="Q43" s="174"/>
      <c r="R43" s="174"/>
    </row>
    <row r="44" spans="1:24" x14ac:dyDescent="0.45">
      <c r="B44" s="172" t="s">
        <v>291</v>
      </c>
      <c r="C44" s="174" t="s">
        <v>292</v>
      </c>
      <c r="D44" s="404">
        <v>100</v>
      </c>
      <c r="E44" s="174">
        <v>100</v>
      </c>
      <c r="G44" s="3"/>
      <c r="H44" s="172"/>
      <c r="I44" s="174"/>
      <c r="J44" s="174"/>
      <c r="K44" s="174"/>
      <c r="O44" s="172"/>
      <c r="P44" s="173"/>
      <c r="Q44" s="174"/>
      <c r="R44" s="174"/>
    </row>
    <row r="45" spans="1:24" x14ac:dyDescent="0.45">
      <c r="B45" s="172" t="s">
        <v>293</v>
      </c>
      <c r="C45" s="174" t="s">
        <v>294</v>
      </c>
      <c r="D45" s="404">
        <v>100</v>
      </c>
      <c r="E45" s="174">
        <v>100</v>
      </c>
      <c r="G45" s="3"/>
      <c r="H45" s="172"/>
      <c r="I45" s="174"/>
      <c r="J45" s="174"/>
      <c r="K45" s="174"/>
      <c r="O45" s="172"/>
      <c r="P45" s="173"/>
      <c r="Q45" s="174"/>
      <c r="R45" s="174"/>
    </row>
    <row r="46" spans="1:24" x14ac:dyDescent="0.45">
      <c r="B46" s="172" t="s">
        <v>295</v>
      </c>
      <c r="C46" s="174" t="s">
        <v>296</v>
      </c>
      <c r="D46" s="404">
        <v>100</v>
      </c>
      <c r="E46" s="174">
        <v>100</v>
      </c>
      <c r="G46" s="3"/>
      <c r="H46" s="172"/>
      <c r="I46" s="174"/>
      <c r="J46" s="174"/>
      <c r="K46" s="174"/>
      <c r="O46" s="172"/>
      <c r="P46" s="173"/>
      <c r="Q46" s="174"/>
      <c r="R46" s="174"/>
    </row>
    <row r="47" spans="1:24" x14ac:dyDescent="0.45">
      <c r="B47" s="175" t="s">
        <v>297</v>
      </c>
      <c r="C47" s="174" t="s">
        <v>242</v>
      </c>
      <c r="D47" s="404">
        <v>100</v>
      </c>
      <c r="E47" s="174">
        <v>100</v>
      </c>
      <c r="G47" s="3"/>
      <c r="H47" s="175"/>
      <c r="I47" s="174"/>
      <c r="J47" s="174"/>
      <c r="K47" s="174"/>
      <c r="O47" s="175"/>
      <c r="P47" s="173"/>
      <c r="Q47" s="174"/>
      <c r="R47" s="174"/>
    </row>
    <row r="48" spans="1:24" x14ac:dyDescent="0.45">
      <c r="B48" s="175" t="s">
        <v>298</v>
      </c>
      <c r="C48" s="174" t="s">
        <v>299</v>
      </c>
      <c r="D48" s="404">
        <v>100</v>
      </c>
      <c r="E48" s="174">
        <v>100</v>
      </c>
      <c r="G48" s="3"/>
      <c r="H48" s="175"/>
      <c r="I48" s="174"/>
      <c r="J48" s="174"/>
      <c r="K48" s="174"/>
      <c r="O48" s="175"/>
      <c r="P48" s="173"/>
      <c r="Q48" s="174"/>
      <c r="R48" s="174"/>
    </row>
    <row r="49" spans="2:18" x14ac:dyDescent="0.45">
      <c r="B49" s="175" t="s">
        <v>300</v>
      </c>
      <c r="C49" s="174" t="s">
        <v>301</v>
      </c>
      <c r="D49" s="404">
        <v>100</v>
      </c>
      <c r="E49" s="174">
        <v>100</v>
      </c>
      <c r="G49" s="3"/>
      <c r="H49" s="175"/>
      <c r="I49" s="174"/>
      <c r="J49" s="174"/>
      <c r="K49" s="174"/>
      <c r="O49" s="175"/>
      <c r="P49" s="173"/>
      <c r="Q49" s="174"/>
      <c r="R49" s="174"/>
    </row>
    <row r="50" spans="2:18" x14ac:dyDescent="0.45">
      <c r="B50" s="175" t="s">
        <v>302</v>
      </c>
      <c r="C50" s="174" t="s">
        <v>243</v>
      </c>
      <c r="D50" s="404">
        <v>100</v>
      </c>
      <c r="E50" s="174">
        <v>100</v>
      </c>
      <c r="G50" s="3"/>
      <c r="H50" s="175"/>
      <c r="I50" s="174"/>
      <c r="J50" s="174"/>
      <c r="K50" s="174"/>
      <c r="O50" s="175"/>
      <c r="P50" s="173"/>
      <c r="Q50" s="174"/>
      <c r="R50" s="174"/>
    </row>
    <row r="51" spans="2:18" x14ac:dyDescent="0.45">
      <c r="B51" s="175" t="s">
        <v>303</v>
      </c>
      <c r="C51" s="174" t="s">
        <v>256</v>
      </c>
      <c r="D51" s="404">
        <v>100</v>
      </c>
      <c r="E51" s="174">
        <v>100</v>
      </c>
      <c r="G51" s="3"/>
      <c r="H51" s="175"/>
      <c r="I51" s="174"/>
      <c r="J51" s="174"/>
      <c r="K51" s="174"/>
      <c r="O51" s="175"/>
      <c r="P51" s="173"/>
      <c r="Q51" s="174"/>
      <c r="R51" s="174"/>
    </row>
    <row r="52" spans="2:18" x14ac:dyDescent="0.45">
      <c r="B52" s="175" t="s">
        <v>304</v>
      </c>
      <c r="C52" s="174" t="s">
        <v>305</v>
      </c>
      <c r="D52" s="404">
        <v>100</v>
      </c>
      <c r="E52" s="174">
        <v>100</v>
      </c>
      <c r="G52" s="3"/>
      <c r="H52" s="175"/>
      <c r="I52" s="174"/>
      <c r="J52" s="174"/>
      <c r="K52" s="174"/>
      <c r="O52" s="175"/>
      <c r="P52" s="173"/>
      <c r="Q52" s="174"/>
      <c r="R52" s="174"/>
    </row>
    <row r="53" spans="2:18" x14ac:dyDescent="0.45">
      <c r="B53" s="175" t="s">
        <v>306</v>
      </c>
      <c r="C53" s="174" t="s">
        <v>307</v>
      </c>
      <c r="D53" s="404">
        <v>100</v>
      </c>
      <c r="E53" s="174">
        <v>100</v>
      </c>
      <c r="G53" s="3"/>
      <c r="H53" s="175"/>
      <c r="I53" s="174"/>
      <c r="J53" s="174"/>
      <c r="K53" s="174"/>
      <c r="O53" s="175"/>
      <c r="P53" s="173"/>
      <c r="Q53" s="174"/>
      <c r="R53" s="174"/>
    </row>
    <row r="54" spans="2:18" x14ac:dyDescent="0.45">
      <c r="B54" s="172" t="s">
        <v>308</v>
      </c>
      <c r="C54" s="174" t="s">
        <v>244</v>
      </c>
      <c r="D54" s="404">
        <v>100</v>
      </c>
      <c r="E54" s="174">
        <v>100</v>
      </c>
      <c r="G54" s="3"/>
      <c r="H54" s="172"/>
      <c r="I54" s="174"/>
      <c r="J54" s="174"/>
      <c r="K54" s="174"/>
      <c r="O54" s="172"/>
      <c r="P54" s="174"/>
      <c r="Q54" s="174"/>
      <c r="R54" s="174"/>
    </row>
    <row r="55" spans="2:18" x14ac:dyDescent="0.45">
      <c r="B55" s="175" t="s">
        <v>309</v>
      </c>
      <c r="C55" s="174" t="s">
        <v>310</v>
      </c>
      <c r="D55" s="404">
        <v>90.91</v>
      </c>
      <c r="E55" s="174">
        <v>100</v>
      </c>
      <c r="G55" s="3"/>
      <c r="H55" s="175"/>
      <c r="I55" s="174"/>
      <c r="J55" s="174"/>
      <c r="K55" s="174"/>
      <c r="O55" s="175"/>
      <c r="P55" s="174"/>
      <c r="Q55" s="174"/>
      <c r="R55" s="174"/>
    </row>
    <row r="56" spans="2:18" ht="15" customHeight="1" x14ac:dyDescent="0.45">
      <c r="B56" s="175" t="s">
        <v>311</v>
      </c>
      <c r="C56" s="174" t="s">
        <v>312</v>
      </c>
      <c r="D56" s="404">
        <v>0</v>
      </c>
      <c r="E56" s="174">
        <v>100</v>
      </c>
      <c r="G56" s="3"/>
      <c r="H56" s="175"/>
      <c r="I56" s="174"/>
      <c r="J56" s="174"/>
      <c r="K56" s="174"/>
      <c r="O56" s="175"/>
      <c r="P56" s="174"/>
      <c r="Q56" s="174"/>
      <c r="R56" s="174"/>
    </row>
    <row r="57" spans="2:18" x14ac:dyDescent="0.45">
      <c r="B57" s="175" t="s">
        <v>313</v>
      </c>
      <c r="C57" s="174" t="s">
        <v>314</v>
      </c>
      <c r="D57" s="404">
        <v>100</v>
      </c>
      <c r="E57" s="174">
        <v>100</v>
      </c>
      <c r="G57" s="3"/>
      <c r="H57" s="175"/>
      <c r="I57" s="174"/>
      <c r="J57" s="174"/>
      <c r="K57" s="174"/>
      <c r="O57" s="175"/>
      <c r="P57" s="174"/>
      <c r="Q57" s="174"/>
      <c r="R57" s="174"/>
    </row>
    <row r="58" spans="2:18" x14ac:dyDescent="0.45">
      <c r="B58" s="175" t="s">
        <v>315</v>
      </c>
      <c r="C58" s="174" t="s">
        <v>316</v>
      </c>
      <c r="D58" s="404">
        <v>100</v>
      </c>
      <c r="E58" s="174">
        <v>100</v>
      </c>
      <c r="G58" s="3"/>
      <c r="H58" s="175"/>
      <c r="I58" s="174"/>
      <c r="J58" s="174"/>
      <c r="K58" s="174"/>
      <c r="O58" s="175"/>
      <c r="P58" s="174"/>
      <c r="Q58" s="174"/>
      <c r="R58" s="174"/>
    </row>
    <row r="59" spans="2:18" x14ac:dyDescent="0.45">
      <c r="B59" s="175" t="s">
        <v>317</v>
      </c>
      <c r="C59" s="174" t="s">
        <v>245</v>
      </c>
      <c r="D59" s="404">
        <v>100</v>
      </c>
      <c r="E59" s="174">
        <v>100</v>
      </c>
      <c r="G59" s="3"/>
      <c r="H59" s="175"/>
      <c r="I59" s="174"/>
      <c r="J59" s="174"/>
      <c r="K59" s="174"/>
      <c r="O59" s="175"/>
      <c r="P59" s="174"/>
      <c r="Q59" s="174"/>
      <c r="R59" s="174"/>
    </row>
    <row r="60" spans="2:18" x14ac:dyDescent="0.45">
      <c r="B60" s="175" t="s">
        <v>318</v>
      </c>
      <c r="C60" s="174" t="s">
        <v>319</v>
      </c>
      <c r="D60" s="404">
        <v>87.5</v>
      </c>
      <c r="E60" s="174">
        <v>100</v>
      </c>
      <c r="G60" s="3"/>
      <c r="H60" s="175"/>
      <c r="I60" s="174"/>
      <c r="J60" s="174"/>
      <c r="K60" s="174"/>
      <c r="O60" s="175"/>
      <c r="P60" s="174"/>
      <c r="Q60" s="174"/>
      <c r="R60" s="174"/>
    </row>
    <row r="61" spans="2:18" x14ac:dyDescent="0.45">
      <c r="B61" s="175" t="s">
        <v>320</v>
      </c>
      <c r="C61" s="174" t="s">
        <v>321</v>
      </c>
      <c r="D61" s="404">
        <v>100</v>
      </c>
      <c r="E61" s="174">
        <v>100</v>
      </c>
      <c r="G61" s="3"/>
      <c r="H61" s="175"/>
      <c r="I61" s="174"/>
      <c r="J61" s="174"/>
      <c r="K61" s="174"/>
      <c r="O61" s="175"/>
      <c r="P61" s="174"/>
      <c r="Q61" s="174"/>
      <c r="R61" s="174"/>
    </row>
    <row r="62" spans="2:18" x14ac:dyDescent="0.45">
      <c r="B62" s="175" t="s">
        <v>322</v>
      </c>
      <c r="C62" s="174" t="s">
        <v>323</v>
      </c>
      <c r="D62" s="404">
        <v>100</v>
      </c>
      <c r="E62" s="174">
        <v>100</v>
      </c>
      <c r="G62" s="3"/>
      <c r="H62" s="175"/>
      <c r="I62" s="174"/>
      <c r="J62" s="174"/>
      <c r="K62" s="174"/>
      <c r="O62" s="175"/>
      <c r="P62" s="174"/>
      <c r="Q62" s="174"/>
      <c r="R62" s="174"/>
    </row>
    <row r="63" spans="2:18" x14ac:dyDescent="0.45">
      <c r="B63" s="175" t="s">
        <v>324</v>
      </c>
      <c r="C63" s="174" t="s">
        <v>325</v>
      </c>
      <c r="D63" s="404">
        <v>100</v>
      </c>
      <c r="E63" s="174">
        <v>100</v>
      </c>
      <c r="G63" s="3"/>
      <c r="H63" s="175"/>
      <c r="I63" s="174"/>
      <c r="J63" s="174"/>
      <c r="K63" s="174"/>
      <c r="O63" s="175"/>
      <c r="P63" s="174"/>
      <c r="Q63" s="174"/>
      <c r="R63" s="174"/>
    </row>
    <row r="64" spans="2:18" x14ac:dyDescent="0.45">
      <c r="B64" s="175" t="s">
        <v>326</v>
      </c>
      <c r="C64" s="174" t="s">
        <v>327</v>
      </c>
      <c r="D64" s="404">
        <v>100</v>
      </c>
      <c r="E64" s="174">
        <v>100</v>
      </c>
      <c r="G64" s="3"/>
      <c r="H64" s="175"/>
      <c r="I64" s="174"/>
      <c r="J64" s="174"/>
      <c r="K64" s="174"/>
      <c r="O64" s="175"/>
      <c r="P64" s="174"/>
      <c r="Q64" s="174"/>
      <c r="R64" s="174"/>
    </row>
    <row r="65" spans="2:18" x14ac:dyDescent="0.45">
      <c r="B65" s="175" t="s">
        <v>328</v>
      </c>
      <c r="C65" s="174" t="s">
        <v>329</v>
      </c>
      <c r="D65" s="404">
        <v>90</v>
      </c>
      <c r="E65" s="174">
        <v>100</v>
      </c>
      <c r="G65" s="3"/>
      <c r="H65" s="175"/>
      <c r="I65" s="174"/>
      <c r="J65" s="174"/>
      <c r="K65" s="174"/>
      <c r="O65" s="175"/>
      <c r="P65" s="174"/>
      <c r="Q65" s="174"/>
      <c r="R65" s="174"/>
    </row>
    <row r="66" spans="2:18" x14ac:dyDescent="0.45">
      <c r="B66" s="175" t="s">
        <v>330</v>
      </c>
      <c r="C66" s="174" t="s">
        <v>248</v>
      </c>
      <c r="D66" s="404">
        <v>100</v>
      </c>
      <c r="E66" s="174">
        <v>100</v>
      </c>
      <c r="G66" s="3"/>
      <c r="H66" s="175"/>
      <c r="I66" s="174"/>
      <c r="J66" s="174"/>
      <c r="K66" s="174"/>
      <c r="O66" s="175"/>
      <c r="P66" s="174"/>
      <c r="Q66" s="174"/>
      <c r="R66" s="174"/>
    </row>
    <row r="67" spans="2:18" x14ac:dyDescent="0.45">
      <c r="B67" s="175" t="s">
        <v>331</v>
      </c>
      <c r="C67" s="174" t="s">
        <v>263</v>
      </c>
      <c r="D67" s="404">
        <v>50</v>
      </c>
      <c r="E67" s="174">
        <v>100</v>
      </c>
      <c r="G67" s="3"/>
      <c r="H67" s="175"/>
      <c r="I67" s="174"/>
      <c r="J67" s="174"/>
      <c r="K67" s="174"/>
      <c r="O67" s="175"/>
      <c r="P67" s="174"/>
      <c r="Q67" s="174"/>
      <c r="R67" s="174"/>
    </row>
    <row r="68" spans="2:18" x14ac:dyDescent="0.45">
      <c r="B68" s="175" t="s">
        <v>332</v>
      </c>
      <c r="C68" s="174" t="s">
        <v>272</v>
      </c>
      <c r="D68" s="404">
        <v>61.111109999999996</v>
      </c>
      <c r="E68" s="174">
        <v>100</v>
      </c>
      <c r="G68" s="3"/>
      <c r="H68" s="175"/>
      <c r="I68" s="174"/>
      <c r="J68" s="174"/>
      <c r="K68" s="174"/>
      <c r="O68" s="175"/>
      <c r="P68" s="174"/>
      <c r="Q68" s="174"/>
      <c r="R68" s="174"/>
    </row>
    <row r="69" spans="2:18" x14ac:dyDescent="0.45">
      <c r="B69" s="175" t="s">
        <v>333</v>
      </c>
      <c r="C69" s="174" t="s">
        <v>334</v>
      </c>
      <c r="D69" s="404">
        <v>100</v>
      </c>
      <c r="E69" s="174">
        <v>100</v>
      </c>
      <c r="G69" s="3"/>
      <c r="H69" s="175"/>
      <c r="I69" s="174"/>
      <c r="J69" s="174"/>
      <c r="K69" s="174"/>
      <c r="O69" s="175"/>
      <c r="P69" s="174"/>
      <c r="Q69" s="174"/>
      <c r="R69" s="174"/>
    </row>
    <row r="70" spans="2:18" x14ac:dyDescent="0.45">
      <c r="B70" s="175" t="s">
        <v>335</v>
      </c>
      <c r="C70" s="174" t="s">
        <v>336</v>
      </c>
      <c r="D70" s="404">
        <v>100</v>
      </c>
      <c r="E70" s="174">
        <v>100</v>
      </c>
      <c r="G70" s="3"/>
      <c r="H70" s="175"/>
      <c r="I70" s="174"/>
      <c r="J70" s="174"/>
      <c r="K70" s="174"/>
      <c r="O70" s="175"/>
      <c r="P70" s="174"/>
      <c r="Q70" s="174"/>
      <c r="R70" s="174"/>
    </row>
    <row r="71" spans="2:18" x14ac:dyDescent="0.45">
      <c r="B71" s="175" t="s">
        <v>337</v>
      </c>
      <c r="C71" s="174" t="s">
        <v>338</v>
      </c>
      <c r="D71" s="404">
        <v>100</v>
      </c>
      <c r="E71" s="174">
        <v>100</v>
      </c>
      <c r="G71" s="3"/>
      <c r="H71" s="175"/>
      <c r="I71" s="174"/>
      <c r="J71" s="174"/>
      <c r="K71" s="174"/>
      <c r="O71" s="175"/>
      <c r="P71" s="174"/>
      <c r="Q71" s="174"/>
      <c r="R71" s="174"/>
    </row>
    <row r="72" spans="2:18" x14ac:dyDescent="0.45">
      <c r="B72" s="175" t="s">
        <v>339</v>
      </c>
      <c r="C72" s="174" t="s">
        <v>340</v>
      </c>
      <c r="D72" s="404">
        <v>100</v>
      </c>
      <c r="E72" s="174">
        <v>100</v>
      </c>
      <c r="G72" s="3"/>
      <c r="H72" s="175"/>
      <c r="I72" s="174"/>
      <c r="J72" s="174"/>
      <c r="K72" s="174"/>
      <c r="O72" s="175"/>
      <c r="P72" s="174"/>
      <c r="Q72" s="174"/>
      <c r="R72" s="174"/>
    </row>
    <row r="73" spans="2:18" x14ac:dyDescent="0.45">
      <c r="B73" s="175" t="s">
        <v>341</v>
      </c>
      <c r="C73" s="174" t="s">
        <v>342</v>
      </c>
      <c r="D73" s="404">
        <v>92.5</v>
      </c>
      <c r="E73" s="174">
        <v>100</v>
      </c>
      <c r="G73" s="3"/>
      <c r="H73" s="175"/>
      <c r="I73" s="174"/>
      <c r="J73" s="174"/>
      <c r="K73" s="174"/>
      <c r="O73" s="175"/>
      <c r="P73" s="174"/>
      <c r="Q73" s="174"/>
      <c r="R73" s="174"/>
    </row>
    <row r="74" spans="2:18" x14ac:dyDescent="0.45">
      <c r="B74" s="175" t="s">
        <v>343</v>
      </c>
      <c r="C74" s="174" t="s">
        <v>250</v>
      </c>
      <c r="D74" s="404">
        <v>100</v>
      </c>
      <c r="E74" s="174">
        <v>100</v>
      </c>
      <c r="G74" s="3"/>
      <c r="H74" s="175"/>
      <c r="I74" s="174"/>
      <c r="J74" s="174"/>
      <c r="K74" s="174"/>
      <c r="O74" s="175"/>
      <c r="P74" s="174"/>
      <c r="Q74" s="174"/>
      <c r="R74" s="174"/>
    </row>
    <row r="75" spans="2:18" x14ac:dyDescent="0.45">
      <c r="B75" s="175" t="s">
        <v>344</v>
      </c>
      <c r="C75" s="174" t="s">
        <v>345</v>
      </c>
      <c r="D75" s="404">
        <v>100</v>
      </c>
      <c r="E75" s="174">
        <v>100</v>
      </c>
      <c r="G75" s="3"/>
      <c r="H75" s="175"/>
      <c r="I75" s="174"/>
      <c r="J75" s="174"/>
      <c r="K75" s="174"/>
      <c r="O75" s="175"/>
      <c r="P75" s="174"/>
      <c r="Q75" s="174"/>
      <c r="R75" s="174"/>
    </row>
    <row r="76" spans="2:18" x14ac:dyDescent="0.45">
      <c r="B76" s="175" t="s">
        <v>346</v>
      </c>
      <c r="C76" s="174" t="s">
        <v>347</v>
      </c>
      <c r="D76" s="404">
        <v>63.157890000000002</v>
      </c>
      <c r="E76" s="174">
        <v>100</v>
      </c>
      <c r="G76" s="3"/>
      <c r="H76" s="175"/>
      <c r="I76" s="174"/>
      <c r="J76" s="174"/>
      <c r="K76" s="174"/>
      <c r="O76" s="175"/>
      <c r="P76" s="174"/>
      <c r="Q76" s="174"/>
      <c r="R76" s="174"/>
    </row>
    <row r="77" spans="2:18" x14ac:dyDescent="0.45">
      <c r="B77" s="175" t="s">
        <v>348</v>
      </c>
      <c r="C77" s="174" t="s">
        <v>252</v>
      </c>
      <c r="D77" s="404">
        <v>100</v>
      </c>
      <c r="E77" s="174">
        <v>100</v>
      </c>
      <c r="G77" s="3"/>
      <c r="H77" s="175"/>
      <c r="I77" s="174"/>
      <c r="J77" s="174"/>
      <c r="K77" s="174"/>
      <c r="O77" s="175"/>
      <c r="P77" s="174"/>
      <c r="Q77" s="174"/>
      <c r="R77" s="174"/>
    </row>
    <row r="78" spans="2:18" x14ac:dyDescent="0.45">
      <c r="B78" s="175" t="s">
        <v>349</v>
      </c>
      <c r="C78" s="174" t="s">
        <v>350</v>
      </c>
      <c r="D78" s="404">
        <v>97</v>
      </c>
      <c r="E78" s="174">
        <v>100</v>
      </c>
      <c r="G78" s="3"/>
      <c r="H78" s="175"/>
      <c r="I78" s="174"/>
      <c r="J78" s="174"/>
      <c r="K78" s="174"/>
      <c r="O78" s="175"/>
      <c r="P78" s="174"/>
      <c r="Q78" s="174"/>
      <c r="R78" s="174"/>
    </row>
    <row r="79" spans="2:18" x14ac:dyDescent="0.45">
      <c r="B79" s="175" t="s">
        <v>351</v>
      </c>
      <c r="C79" s="174" t="s">
        <v>258</v>
      </c>
      <c r="D79" s="404">
        <v>100</v>
      </c>
      <c r="E79" s="174">
        <v>100</v>
      </c>
      <c r="G79" s="3"/>
      <c r="H79" s="175"/>
      <c r="I79" s="174"/>
      <c r="J79" s="174"/>
      <c r="K79" s="174"/>
      <c r="O79" s="175"/>
      <c r="P79" s="174"/>
      <c r="Q79" s="174"/>
      <c r="R79" s="174"/>
    </row>
    <row r="80" spans="2:18" x14ac:dyDescent="0.45">
      <c r="B80" s="175" t="s">
        <v>352</v>
      </c>
      <c r="C80" s="174" t="s">
        <v>353</v>
      </c>
      <c r="D80" s="404">
        <v>100</v>
      </c>
      <c r="E80" s="174">
        <v>100</v>
      </c>
      <c r="G80" s="3"/>
      <c r="H80" s="175"/>
      <c r="I80" s="174"/>
      <c r="J80" s="174"/>
      <c r="K80" s="174"/>
      <c r="O80" s="175"/>
      <c r="P80" s="174"/>
      <c r="Q80" s="174"/>
      <c r="R80" s="174"/>
    </row>
    <row r="81" spans="2:18" x14ac:dyDescent="0.45">
      <c r="B81" s="175" t="s">
        <v>354</v>
      </c>
      <c r="C81" s="174" t="s">
        <v>264</v>
      </c>
      <c r="D81" s="404">
        <v>100</v>
      </c>
      <c r="E81" s="174">
        <v>100</v>
      </c>
      <c r="G81" s="3"/>
      <c r="H81" s="175"/>
      <c r="I81" s="174"/>
      <c r="J81" s="174"/>
      <c r="K81" s="174"/>
      <c r="O81" s="175"/>
      <c r="P81" s="174"/>
      <c r="Q81" s="174"/>
      <c r="R81" s="174"/>
    </row>
    <row r="82" spans="2:18" x14ac:dyDescent="0.45">
      <c r="B82" s="175" t="s">
        <v>355</v>
      </c>
      <c r="C82" s="174" t="s">
        <v>273</v>
      </c>
      <c r="D82" s="404">
        <v>100</v>
      </c>
      <c r="E82" s="174">
        <v>100</v>
      </c>
      <c r="G82" s="3"/>
      <c r="H82" s="175"/>
      <c r="I82" s="174"/>
      <c r="J82" s="174"/>
      <c r="K82" s="174"/>
      <c r="O82" s="175"/>
      <c r="P82" s="174"/>
      <c r="Q82" s="174"/>
      <c r="R82" s="174"/>
    </row>
    <row r="83" spans="2:18" x14ac:dyDescent="0.45">
      <c r="B83" s="175" t="s">
        <v>356</v>
      </c>
      <c r="C83" s="174" t="s">
        <v>357</v>
      </c>
      <c r="D83" s="404">
        <v>0</v>
      </c>
      <c r="E83" s="174">
        <v>100</v>
      </c>
      <c r="G83" s="3"/>
      <c r="H83" s="175"/>
      <c r="I83" s="174"/>
      <c r="J83" s="174"/>
      <c r="K83" s="174"/>
      <c r="O83" s="175"/>
      <c r="P83" s="174"/>
      <c r="Q83" s="174"/>
      <c r="R83" s="174"/>
    </row>
    <row r="84" spans="2:18" x14ac:dyDescent="0.45">
      <c r="B84" s="175" t="s">
        <v>358</v>
      </c>
      <c r="C84" s="174" t="s">
        <v>359</v>
      </c>
      <c r="D84" s="404">
        <v>100</v>
      </c>
      <c r="E84" s="174">
        <v>100</v>
      </c>
      <c r="G84" s="3"/>
      <c r="H84" s="175"/>
      <c r="I84" s="174"/>
      <c r="J84" s="174"/>
      <c r="K84" s="174"/>
      <c r="O84" s="175"/>
      <c r="P84" s="174"/>
      <c r="Q84" s="174"/>
      <c r="R84" s="174"/>
    </row>
    <row r="85" spans="2:18" ht="14.25" customHeight="1" x14ac:dyDescent="0.45">
      <c r="B85" s="283" t="s">
        <v>360</v>
      </c>
      <c r="C85" s="284"/>
      <c r="D85" s="284"/>
      <c r="E85" s="285"/>
      <c r="G85" s="3"/>
      <c r="H85" s="283" t="s">
        <v>360</v>
      </c>
      <c r="I85" s="284"/>
      <c r="J85" s="284"/>
      <c r="K85" s="285"/>
      <c r="O85" s="283" t="s">
        <v>360</v>
      </c>
      <c r="P85" s="284"/>
      <c r="Q85" s="284"/>
      <c r="R85" s="285"/>
    </row>
    <row r="86" spans="2:18" ht="15" customHeight="1" x14ac:dyDescent="0.45">
      <c r="B86" s="286"/>
      <c r="C86" s="287"/>
      <c r="D86" s="287"/>
      <c r="E86" s="288"/>
      <c r="G86" s="3"/>
      <c r="H86" s="286"/>
      <c r="I86" s="287"/>
      <c r="J86" s="287"/>
      <c r="K86" s="288"/>
      <c r="O86" s="286"/>
      <c r="P86" s="287"/>
      <c r="Q86" s="287"/>
      <c r="R86" s="288"/>
    </row>
    <row r="87" spans="2:18" ht="17.25" customHeight="1" x14ac:dyDescent="0.45">
      <c r="B87" s="228" t="str">
        <f>B16</f>
        <v>Homework</v>
      </c>
      <c r="C87" s="407" t="s">
        <v>37</v>
      </c>
      <c r="D87" s="151">
        <f>SUM(D38:D84)</f>
        <v>4332.1790000000001</v>
      </c>
      <c r="E87" s="152">
        <f>SUMIF(D38:D84,"&gt;=0",E38:E84)</f>
        <v>4700</v>
      </c>
      <c r="G87" s="3"/>
      <c r="H87" s="228" t="str">
        <f>B17</f>
        <v>Tests</v>
      </c>
      <c r="I87" s="407" t="s">
        <v>37</v>
      </c>
      <c r="J87" s="151">
        <f>SUM(J38:J84)</f>
        <v>280.1699999999999</v>
      </c>
      <c r="K87" s="152">
        <f>SUMIF(J38:J84,"&gt;=0",K38:K84)</f>
        <v>300</v>
      </c>
      <c r="O87" s="228" t="e">
        <f>#REF!</f>
        <v>#REF!</v>
      </c>
      <c r="P87" s="407" t="s">
        <v>37</v>
      </c>
      <c r="Q87" s="151">
        <f>SUM(Q38:Q84)</f>
        <v>100</v>
      </c>
      <c r="R87" s="152">
        <f>SUMIF(Q38:Q84,"&gt;=0",R38:R84)</f>
        <v>100</v>
      </c>
    </row>
    <row r="88" spans="2:18" x14ac:dyDescent="0.45">
      <c r="B88" s="408"/>
      <c r="C88" s="408"/>
      <c r="G88" s="3"/>
    </row>
    <row r="89" spans="2:18" ht="26.65" x14ac:dyDescent="0.45">
      <c r="B89" s="226" t="str">
        <f>B19</f>
        <v>iClicker</v>
      </c>
      <c r="C89" s="148" t="s">
        <v>31</v>
      </c>
      <c r="D89" s="149" t="s">
        <v>25</v>
      </c>
      <c r="E89" s="149" t="s">
        <v>24</v>
      </c>
      <c r="F89" s="13"/>
      <c r="G89" s="13"/>
      <c r="H89" s="226">
        <f>B20</f>
        <v>0</v>
      </c>
      <c r="I89" s="148" t="s">
        <v>31</v>
      </c>
      <c r="J89" s="149" t="s">
        <v>25</v>
      </c>
      <c r="K89" s="149" t="s">
        <v>24</v>
      </c>
      <c r="L89" s="13"/>
      <c r="M89" s="13"/>
      <c r="N89" s="13"/>
      <c r="O89" s="226">
        <f>B21</f>
        <v>0</v>
      </c>
      <c r="P89" s="148" t="s">
        <v>31</v>
      </c>
      <c r="Q89" s="149" t="s">
        <v>25</v>
      </c>
      <c r="R89" s="149" t="s">
        <v>24</v>
      </c>
    </row>
    <row r="90" spans="2:18" x14ac:dyDescent="0.45">
      <c r="B90" s="172" t="s">
        <v>361</v>
      </c>
      <c r="C90" s="173"/>
      <c r="D90" s="409">
        <v>95</v>
      </c>
      <c r="E90" s="174">
        <v>100</v>
      </c>
      <c r="G90" s="3"/>
      <c r="H90" s="172"/>
      <c r="I90" s="173"/>
      <c r="J90" s="174"/>
      <c r="K90" s="174"/>
      <c r="O90" s="172"/>
      <c r="P90" s="173"/>
      <c r="Q90" s="174"/>
      <c r="R90" s="174"/>
    </row>
    <row r="91" spans="2:18" x14ac:dyDescent="0.45">
      <c r="B91" s="172"/>
      <c r="C91" s="174"/>
      <c r="D91" s="174"/>
      <c r="E91" s="174"/>
      <c r="G91" s="3"/>
      <c r="H91" s="172"/>
      <c r="I91" s="174"/>
      <c r="J91" s="174"/>
      <c r="K91" s="174"/>
      <c r="O91" s="172"/>
      <c r="P91" s="174"/>
      <c r="Q91" s="174"/>
      <c r="R91" s="174"/>
    </row>
    <row r="92" spans="2:18" x14ac:dyDescent="0.45">
      <c r="B92" s="172"/>
      <c r="C92" s="174"/>
      <c r="D92" s="174"/>
      <c r="E92" s="174"/>
      <c r="G92" s="3"/>
      <c r="H92" s="172"/>
      <c r="I92" s="174"/>
      <c r="J92" s="174"/>
      <c r="K92" s="174"/>
      <c r="O92" s="172"/>
      <c r="P92" s="174"/>
      <c r="Q92" s="174"/>
      <c r="R92" s="174"/>
    </row>
    <row r="93" spans="2:18" x14ac:dyDescent="0.45">
      <c r="B93" s="172"/>
      <c r="C93" s="174"/>
      <c r="D93" s="174"/>
      <c r="E93" s="174"/>
      <c r="G93" s="3"/>
      <c r="H93" s="172"/>
      <c r="I93" s="174"/>
      <c r="J93" s="174"/>
      <c r="K93" s="174"/>
      <c r="O93" s="172"/>
      <c r="P93" s="174"/>
      <c r="Q93" s="174"/>
      <c r="R93" s="174"/>
    </row>
    <row r="94" spans="2:18" x14ac:dyDescent="0.45">
      <c r="B94" s="172"/>
      <c r="C94" s="174"/>
      <c r="D94" s="174"/>
      <c r="E94" s="174"/>
      <c r="G94" s="3"/>
      <c r="H94" s="172"/>
      <c r="I94" s="174"/>
      <c r="J94" s="174"/>
      <c r="K94" s="174"/>
      <c r="O94" s="172"/>
      <c r="P94" s="174"/>
      <c r="Q94" s="174"/>
      <c r="R94" s="174"/>
    </row>
    <row r="95" spans="2:18" x14ac:dyDescent="0.45">
      <c r="B95" s="172"/>
      <c r="C95" s="174"/>
      <c r="D95" s="174"/>
      <c r="E95" s="174"/>
      <c r="G95" s="3"/>
      <c r="H95" s="172"/>
      <c r="I95" s="174"/>
      <c r="J95" s="174"/>
      <c r="K95" s="174"/>
      <c r="O95" s="172"/>
      <c r="P95" s="174"/>
      <c r="Q95" s="174"/>
      <c r="R95" s="174"/>
    </row>
    <row r="96" spans="2:18" x14ac:dyDescent="0.45">
      <c r="B96" s="172"/>
      <c r="C96" s="174"/>
      <c r="D96" s="174"/>
      <c r="E96" s="174"/>
      <c r="G96" s="3"/>
      <c r="H96" s="172"/>
      <c r="I96" s="174"/>
      <c r="J96" s="174"/>
      <c r="K96" s="174"/>
      <c r="O96" s="172"/>
      <c r="P96" s="174"/>
      <c r="Q96" s="174"/>
      <c r="R96" s="174"/>
    </row>
    <row r="97" spans="2:18" x14ac:dyDescent="0.45">
      <c r="B97" s="175"/>
      <c r="C97" s="174"/>
      <c r="D97" s="174"/>
      <c r="E97" s="174"/>
      <c r="G97" s="3"/>
      <c r="H97" s="175"/>
      <c r="I97" s="174"/>
      <c r="J97" s="174"/>
      <c r="K97" s="174"/>
      <c r="O97" s="175"/>
      <c r="P97" s="174"/>
      <c r="Q97" s="174"/>
      <c r="R97" s="174"/>
    </row>
    <row r="98" spans="2:18" x14ac:dyDescent="0.45">
      <c r="B98" s="172"/>
      <c r="C98" s="174"/>
      <c r="D98" s="174"/>
      <c r="E98" s="174"/>
      <c r="G98" s="3"/>
      <c r="H98" s="172"/>
      <c r="I98" s="174"/>
      <c r="J98" s="174"/>
      <c r="K98" s="174"/>
      <c r="O98" s="172"/>
      <c r="P98" s="174"/>
      <c r="Q98" s="174"/>
      <c r="R98" s="174"/>
    </row>
    <row r="99" spans="2:18" x14ac:dyDescent="0.45">
      <c r="B99" s="172"/>
      <c r="C99" s="174"/>
      <c r="D99" s="174"/>
      <c r="E99" s="174"/>
      <c r="G99" s="3"/>
      <c r="H99" s="172"/>
      <c r="I99" s="174"/>
      <c r="J99" s="174"/>
      <c r="K99" s="174"/>
      <c r="O99" s="172"/>
      <c r="P99" s="174"/>
      <c r="Q99" s="174"/>
      <c r="R99" s="174"/>
    </row>
    <row r="100" spans="2:18" x14ac:dyDescent="0.45">
      <c r="B100" s="172"/>
      <c r="C100" s="174"/>
      <c r="D100" s="174"/>
      <c r="E100" s="174"/>
      <c r="G100" s="3"/>
      <c r="H100" s="172"/>
      <c r="I100" s="174"/>
      <c r="J100" s="174"/>
      <c r="K100" s="174"/>
      <c r="O100" s="172"/>
      <c r="P100" s="174"/>
      <c r="Q100" s="174"/>
      <c r="R100" s="174"/>
    </row>
    <row r="101" spans="2:18" x14ac:dyDescent="0.45">
      <c r="B101" s="172"/>
      <c r="C101" s="174"/>
      <c r="D101" s="174"/>
      <c r="E101" s="174"/>
      <c r="G101" s="3"/>
      <c r="H101" s="172"/>
      <c r="I101" s="174"/>
      <c r="J101" s="174"/>
      <c r="K101" s="174"/>
      <c r="O101" s="172"/>
      <c r="P101" s="174"/>
      <c r="Q101" s="174"/>
      <c r="R101" s="174"/>
    </row>
    <row r="102" spans="2:18" x14ac:dyDescent="0.45">
      <c r="B102" s="172"/>
      <c r="C102" s="174"/>
      <c r="D102" s="174"/>
      <c r="E102" s="174"/>
      <c r="G102" s="3"/>
      <c r="H102" s="172"/>
      <c r="I102" s="174"/>
      <c r="J102" s="174"/>
      <c r="K102" s="174"/>
      <c r="O102" s="172"/>
      <c r="P102" s="174"/>
      <c r="Q102" s="174"/>
      <c r="R102" s="174"/>
    </row>
    <row r="103" spans="2:18" x14ac:dyDescent="0.45">
      <c r="B103" s="172"/>
      <c r="C103" s="174"/>
      <c r="D103" s="174"/>
      <c r="E103" s="174"/>
      <c r="G103" s="3"/>
      <c r="H103" s="172"/>
      <c r="I103" s="174"/>
      <c r="J103" s="174"/>
      <c r="K103" s="174"/>
      <c r="O103" s="172"/>
      <c r="P103" s="174"/>
      <c r="Q103" s="174"/>
      <c r="R103" s="174"/>
    </row>
    <row r="104" spans="2:18" x14ac:dyDescent="0.45">
      <c r="B104" s="172"/>
      <c r="C104" s="174"/>
      <c r="D104" s="174"/>
      <c r="E104" s="174"/>
      <c r="G104" s="3"/>
      <c r="H104" s="172"/>
      <c r="I104" s="174"/>
      <c r="J104" s="174"/>
      <c r="K104" s="174"/>
      <c r="O104" s="172"/>
      <c r="P104" s="174"/>
      <c r="Q104" s="174"/>
      <c r="R104" s="174"/>
    </row>
    <row r="105" spans="2:18" x14ac:dyDescent="0.45">
      <c r="B105" s="172"/>
      <c r="C105" s="174"/>
      <c r="D105" s="174"/>
      <c r="E105" s="174"/>
      <c r="G105" s="3"/>
      <c r="H105" s="172"/>
      <c r="I105" s="174"/>
      <c r="J105" s="174"/>
      <c r="K105" s="174"/>
      <c r="O105" s="172"/>
      <c r="P105" s="174"/>
      <c r="Q105" s="174"/>
      <c r="R105" s="174"/>
    </row>
    <row r="106" spans="2:18" x14ac:dyDescent="0.45">
      <c r="B106" s="172"/>
      <c r="C106" s="174"/>
      <c r="D106" s="174"/>
      <c r="E106" s="174"/>
      <c r="G106" s="3"/>
      <c r="H106" s="172"/>
      <c r="I106" s="174"/>
      <c r="J106" s="174"/>
      <c r="K106" s="174"/>
      <c r="O106" s="172"/>
      <c r="P106" s="174"/>
      <c r="Q106" s="174"/>
      <c r="R106" s="174"/>
    </row>
    <row r="107" spans="2:18" x14ac:dyDescent="0.45">
      <c r="B107" s="172"/>
      <c r="C107" s="174"/>
      <c r="D107" s="174"/>
      <c r="E107" s="174"/>
      <c r="G107" s="3"/>
      <c r="H107" s="172"/>
      <c r="I107" s="174"/>
      <c r="J107" s="174"/>
      <c r="K107" s="174"/>
      <c r="O107" s="172"/>
      <c r="P107" s="174"/>
      <c r="Q107" s="174"/>
      <c r="R107" s="174"/>
    </row>
    <row r="108" spans="2:18" x14ac:dyDescent="0.45">
      <c r="B108" s="172"/>
      <c r="C108" s="174"/>
      <c r="D108" s="174"/>
      <c r="E108" s="174"/>
      <c r="G108" s="3"/>
      <c r="H108" s="172"/>
      <c r="I108" s="174"/>
      <c r="J108" s="174"/>
      <c r="K108" s="174"/>
      <c r="O108" s="172"/>
      <c r="P108" s="174"/>
      <c r="Q108" s="174"/>
      <c r="R108" s="174"/>
    </row>
    <row r="109" spans="2:18" x14ac:dyDescent="0.45">
      <c r="B109" s="172"/>
      <c r="C109" s="174"/>
      <c r="D109" s="174"/>
      <c r="E109" s="174"/>
      <c r="G109" s="3"/>
      <c r="H109" s="172"/>
      <c r="I109" s="174"/>
      <c r="J109" s="174"/>
      <c r="K109" s="174"/>
      <c r="O109" s="172"/>
      <c r="P109" s="174"/>
      <c r="Q109" s="174"/>
      <c r="R109" s="174"/>
    </row>
    <row r="110" spans="2:18" x14ac:dyDescent="0.45">
      <c r="B110" s="172"/>
      <c r="C110" s="174"/>
      <c r="D110" s="174"/>
      <c r="E110" s="174"/>
      <c r="G110" s="3"/>
      <c r="H110" s="172"/>
      <c r="I110" s="174"/>
      <c r="J110" s="174"/>
      <c r="K110" s="174"/>
      <c r="O110" s="172"/>
      <c r="P110" s="174"/>
      <c r="Q110" s="174"/>
      <c r="R110" s="174"/>
    </row>
    <row r="111" spans="2:18" x14ac:dyDescent="0.45">
      <c r="B111" s="172"/>
      <c r="C111" s="174"/>
      <c r="D111" s="174"/>
      <c r="E111" s="174"/>
      <c r="G111" s="3"/>
      <c r="H111" s="172"/>
      <c r="I111" s="174"/>
      <c r="J111" s="174"/>
      <c r="K111" s="174"/>
      <c r="O111" s="172"/>
      <c r="P111" s="174"/>
      <c r="Q111" s="174"/>
      <c r="R111" s="174"/>
    </row>
    <row r="112" spans="2:18" x14ac:dyDescent="0.45">
      <c r="B112" s="172"/>
      <c r="C112" s="174"/>
      <c r="D112" s="174"/>
      <c r="E112" s="174"/>
      <c r="G112" s="3"/>
      <c r="H112" s="172"/>
      <c r="I112" s="174"/>
      <c r="J112" s="174"/>
      <c r="K112" s="174"/>
      <c r="O112" s="172"/>
      <c r="P112" s="174"/>
      <c r="Q112" s="174"/>
      <c r="R112" s="174"/>
    </row>
    <row r="113" spans="2:18" x14ac:dyDescent="0.45">
      <c r="B113" s="172"/>
      <c r="C113" s="174"/>
      <c r="D113" s="174"/>
      <c r="E113" s="174"/>
      <c r="G113" s="3"/>
      <c r="H113" s="172"/>
      <c r="I113" s="174"/>
      <c r="J113" s="174"/>
      <c r="K113" s="174"/>
      <c r="O113" s="172"/>
      <c r="P113" s="174"/>
      <c r="Q113" s="174"/>
      <c r="R113" s="174"/>
    </row>
    <row r="114" spans="2:18" x14ac:dyDescent="0.45">
      <c r="B114" s="175"/>
      <c r="C114" s="174"/>
      <c r="D114" s="174"/>
      <c r="E114" s="174"/>
      <c r="G114" s="3"/>
      <c r="H114" s="175"/>
      <c r="I114" s="174"/>
      <c r="J114" s="174"/>
      <c r="K114" s="174"/>
      <c r="O114" s="175" t="s">
        <v>68</v>
      </c>
      <c r="P114" s="174"/>
      <c r="Q114" s="174"/>
      <c r="R114" s="174"/>
    </row>
    <row r="115" spans="2:18" ht="14.25" customHeight="1" x14ac:dyDescent="0.45">
      <c r="B115" s="283" t="s">
        <v>362</v>
      </c>
      <c r="C115" s="284"/>
      <c r="D115" s="284"/>
      <c r="E115" s="285"/>
      <c r="G115" s="3"/>
      <c r="H115" s="283" t="s">
        <v>362</v>
      </c>
      <c r="I115" s="284"/>
      <c r="J115" s="284"/>
      <c r="K115" s="285"/>
      <c r="O115" s="283" t="s">
        <v>362</v>
      </c>
      <c r="P115" s="284"/>
      <c r="Q115" s="284"/>
      <c r="R115" s="285"/>
    </row>
    <row r="116" spans="2:18" ht="15" customHeight="1" x14ac:dyDescent="0.45">
      <c r="B116" s="286"/>
      <c r="C116" s="287"/>
      <c r="D116" s="287"/>
      <c r="E116" s="288"/>
      <c r="G116" s="3"/>
      <c r="H116" s="286"/>
      <c r="I116" s="287"/>
      <c r="J116" s="287"/>
      <c r="K116" s="288"/>
      <c r="O116" s="286"/>
      <c r="P116" s="287"/>
      <c r="Q116" s="287"/>
      <c r="R116" s="288"/>
    </row>
    <row r="117" spans="2:18" x14ac:dyDescent="0.45">
      <c r="B117" s="228" t="str">
        <f>B19</f>
        <v>iClicker</v>
      </c>
      <c r="C117" s="407" t="s">
        <v>37</v>
      </c>
      <c r="D117" s="151">
        <f>SUM(D90:D114)</f>
        <v>95</v>
      </c>
      <c r="E117" s="152">
        <f>SUMIF(D90:D114,"&gt;=0",E90:E114)</f>
        <v>100</v>
      </c>
      <c r="G117" s="3"/>
      <c r="H117" s="228" t="str">
        <f>B18</f>
        <v>VT ChemPrep</v>
      </c>
      <c r="I117" s="407" t="s">
        <v>37</v>
      </c>
      <c r="J117" s="151">
        <f>SUM(J90:J114)</f>
        <v>0</v>
      </c>
      <c r="K117" s="152">
        <f>SUMIF(J90:J114,"&gt;=0",K90:K114)</f>
        <v>0</v>
      </c>
      <c r="O117" s="228">
        <f>B21</f>
        <v>0</v>
      </c>
      <c r="P117" s="407" t="s">
        <v>37</v>
      </c>
      <c r="Q117" s="151">
        <f>SUM(Q90:Q114)</f>
        <v>0</v>
      </c>
      <c r="R117" s="152">
        <f>SUMIF(Q90:Q114,"&gt;=0",R90:R114)</f>
        <v>0</v>
      </c>
    </row>
    <row r="118" spans="2:18" x14ac:dyDescent="0.45">
      <c r="B118" s="410"/>
      <c r="C118" s="410"/>
      <c r="G118" s="3"/>
    </row>
    <row r="119" spans="2:18" ht="26.65" x14ac:dyDescent="0.45">
      <c r="B119" s="226">
        <f>B22</f>
        <v>0</v>
      </c>
      <c r="C119" s="148" t="s">
        <v>31</v>
      </c>
      <c r="D119" s="149" t="s">
        <v>25</v>
      </c>
      <c r="E119" s="149" t="s">
        <v>24</v>
      </c>
      <c r="G119" s="3"/>
      <c r="H119" s="226">
        <f>B23</f>
        <v>0</v>
      </c>
      <c r="I119" s="148" t="s">
        <v>31</v>
      </c>
      <c r="J119" s="149" t="s">
        <v>25</v>
      </c>
      <c r="K119" s="149" t="s">
        <v>24</v>
      </c>
      <c r="O119" s="226">
        <f>B24</f>
        <v>0</v>
      </c>
      <c r="P119" s="148" t="s">
        <v>31</v>
      </c>
      <c r="Q119" s="149" t="s">
        <v>25</v>
      </c>
      <c r="R119" s="149" t="s">
        <v>24</v>
      </c>
    </row>
    <row r="120" spans="2:18" x14ac:dyDescent="0.45">
      <c r="B120" s="172"/>
      <c r="C120" s="173"/>
      <c r="D120" s="174"/>
      <c r="E120" s="174"/>
      <c r="G120" s="3"/>
      <c r="H120" s="172"/>
      <c r="I120" s="173"/>
      <c r="J120" s="174"/>
      <c r="K120" s="174"/>
      <c r="O120" s="172"/>
      <c r="P120" s="173"/>
      <c r="Q120" s="174"/>
      <c r="R120" s="174"/>
    </row>
    <row r="121" spans="2:18" x14ac:dyDescent="0.45">
      <c r="B121" s="172"/>
      <c r="C121" s="174"/>
      <c r="D121" s="174"/>
      <c r="E121" s="174"/>
      <c r="G121" s="3"/>
      <c r="H121" s="172"/>
      <c r="I121" s="174"/>
      <c r="J121" s="174"/>
      <c r="K121" s="174"/>
      <c r="O121" s="172"/>
      <c r="P121" s="174"/>
      <c r="Q121" s="174"/>
      <c r="R121" s="174"/>
    </row>
    <row r="122" spans="2:18" x14ac:dyDescent="0.45">
      <c r="B122" s="172"/>
      <c r="C122" s="174"/>
      <c r="D122" s="174"/>
      <c r="E122" s="174"/>
      <c r="G122" s="3"/>
      <c r="H122" s="172"/>
      <c r="I122" s="174"/>
      <c r="J122" s="174"/>
      <c r="K122" s="174"/>
      <c r="O122" s="172"/>
      <c r="P122" s="174"/>
      <c r="Q122" s="174"/>
      <c r="R122" s="174"/>
    </row>
    <row r="123" spans="2:18" x14ac:dyDescent="0.45">
      <c r="B123" s="172"/>
      <c r="C123" s="174"/>
      <c r="D123" s="174"/>
      <c r="E123" s="174"/>
      <c r="G123" s="3"/>
      <c r="H123" s="172"/>
      <c r="I123" s="174"/>
      <c r="J123" s="174"/>
      <c r="K123" s="174"/>
      <c r="O123" s="172"/>
      <c r="P123" s="174"/>
      <c r="Q123" s="174"/>
      <c r="R123" s="174"/>
    </row>
    <row r="124" spans="2:18" x14ac:dyDescent="0.45">
      <c r="B124" s="172"/>
      <c r="C124" s="174"/>
      <c r="D124" s="174"/>
      <c r="E124" s="174"/>
      <c r="G124" s="3"/>
      <c r="H124" s="172"/>
      <c r="I124" s="174"/>
      <c r="J124" s="174"/>
      <c r="K124" s="174"/>
      <c r="O124" s="172"/>
      <c r="P124" s="174"/>
      <c r="Q124" s="174"/>
      <c r="R124" s="174"/>
    </row>
    <row r="125" spans="2:18" x14ac:dyDescent="0.45">
      <c r="B125" s="172"/>
      <c r="C125" s="174"/>
      <c r="D125" s="174"/>
      <c r="E125" s="174"/>
      <c r="G125" s="3"/>
      <c r="H125" s="172"/>
      <c r="I125" s="174"/>
      <c r="J125" s="174"/>
      <c r="K125" s="174"/>
      <c r="O125" s="172"/>
      <c r="P125" s="174"/>
      <c r="Q125" s="174"/>
      <c r="R125" s="174"/>
    </row>
    <row r="126" spans="2:18" x14ac:dyDescent="0.45">
      <c r="B126" s="172"/>
      <c r="C126" s="174"/>
      <c r="D126" s="174"/>
      <c r="E126" s="174"/>
      <c r="G126" s="3"/>
      <c r="H126" s="172"/>
      <c r="I126" s="174"/>
      <c r="J126" s="174"/>
      <c r="K126" s="174"/>
      <c r="O126" s="172"/>
      <c r="P126" s="174"/>
      <c r="Q126" s="174"/>
      <c r="R126" s="174"/>
    </row>
    <row r="127" spans="2:18" x14ac:dyDescent="0.45">
      <c r="B127" s="175"/>
      <c r="C127" s="174"/>
      <c r="D127" s="174"/>
      <c r="E127" s="174"/>
      <c r="G127" s="3"/>
      <c r="H127" s="175"/>
      <c r="I127" s="174"/>
      <c r="J127" s="174"/>
      <c r="K127" s="174"/>
      <c r="O127" s="175"/>
      <c r="P127" s="174"/>
      <c r="Q127" s="174"/>
      <c r="R127" s="174"/>
    </row>
    <row r="128" spans="2:18" x14ac:dyDescent="0.45">
      <c r="B128" s="172"/>
      <c r="C128" s="174"/>
      <c r="D128" s="174"/>
      <c r="E128" s="174"/>
      <c r="G128" s="3"/>
      <c r="H128" s="172"/>
      <c r="I128" s="174"/>
      <c r="J128" s="174"/>
      <c r="K128" s="174"/>
      <c r="O128" s="172"/>
      <c r="P128" s="174"/>
      <c r="Q128" s="174"/>
      <c r="R128" s="174"/>
    </row>
    <row r="129" spans="2:18" x14ac:dyDescent="0.45">
      <c r="B129" s="172"/>
      <c r="C129" s="174"/>
      <c r="D129" s="174"/>
      <c r="E129" s="174"/>
      <c r="G129" s="3"/>
      <c r="H129" s="172"/>
      <c r="I129" s="174"/>
      <c r="J129" s="174"/>
      <c r="K129" s="174"/>
      <c r="O129" s="172"/>
      <c r="P129" s="174"/>
      <c r="Q129" s="174"/>
      <c r="R129" s="174"/>
    </row>
    <row r="130" spans="2:18" x14ac:dyDescent="0.45">
      <c r="B130" s="172"/>
      <c r="C130" s="174"/>
      <c r="D130" s="174"/>
      <c r="E130" s="174"/>
      <c r="G130" s="3"/>
      <c r="H130" s="172"/>
      <c r="I130" s="174"/>
      <c r="J130" s="174"/>
      <c r="K130" s="174"/>
      <c r="O130" s="172"/>
      <c r="P130" s="174"/>
      <c r="Q130" s="174"/>
      <c r="R130" s="174"/>
    </row>
    <row r="131" spans="2:18" x14ac:dyDescent="0.45">
      <c r="B131" s="172"/>
      <c r="C131" s="174"/>
      <c r="D131" s="174"/>
      <c r="E131" s="174"/>
      <c r="G131" s="3"/>
      <c r="H131" s="172"/>
      <c r="I131" s="174"/>
      <c r="J131" s="174"/>
      <c r="K131" s="174"/>
      <c r="O131" s="172"/>
      <c r="P131" s="174"/>
      <c r="Q131" s="174"/>
      <c r="R131" s="174"/>
    </row>
    <row r="132" spans="2:18" x14ac:dyDescent="0.45">
      <c r="B132" s="172"/>
      <c r="C132" s="174"/>
      <c r="D132" s="174"/>
      <c r="E132" s="174"/>
      <c r="G132" s="3"/>
      <c r="H132" s="172"/>
      <c r="I132" s="174"/>
      <c r="J132" s="174"/>
      <c r="K132" s="174"/>
      <c r="O132" s="172"/>
      <c r="P132" s="174"/>
      <c r="Q132" s="174"/>
      <c r="R132" s="174"/>
    </row>
    <row r="133" spans="2:18" x14ac:dyDescent="0.45">
      <c r="B133" s="172"/>
      <c r="C133" s="174"/>
      <c r="D133" s="174"/>
      <c r="E133" s="174"/>
      <c r="G133" s="3"/>
      <c r="H133" s="172"/>
      <c r="I133" s="174"/>
      <c r="J133" s="174"/>
      <c r="K133" s="174"/>
      <c r="O133" s="172"/>
      <c r="P133" s="174"/>
      <c r="Q133" s="174"/>
      <c r="R133" s="174"/>
    </row>
    <row r="134" spans="2:18" x14ac:dyDescent="0.45">
      <c r="B134" s="172"/>
      <c r="C134" s="174"/>
      <c r="D134" s="174"/>
      <c r="E134" s="174"/>
      <c r="G134" s="3"/>
      <c r="H134" s="172"/>
      <c r="I134" s="174"/>
      <c r="J134" s="174"/>
      <c r="K134" s="174"/>
      <c r="O134" s="172"/>
      <c r="P134" s="174"/>
      <c r="Q134" s="174"/>
      <c r="R134" s="174"/>
    </row>
    <row r="135" spans="2:18" x14ac:dyDescent="0.45">
      <c r="B135" s="172"/>
      <c r="C135" s="174"/>
      <c r="D135" s="174"/>
      <c r="E135" s="174"/>
      <c r="G135" s="3"/>
      <c r="H135" s="172"/>
      <c r="I135" s="174"/>
      <c r="J135" s="174"/>
      <c r="K135" s="174"/>
      <c r="O135" s="172"/>
      <c r="P135" s="174"/>
      <c r="Q135" s="174"/>
      <c r="R135" s="174"/>
    </row>
    <row r="136" spans="2:18" x14ac:dyDescent="0.45">
      <c r="B136" s="172"/>
      <c r="C136" s="174"/>
      <c r="D136" s="174"/>
      <c r="E136" s="174"/>
      <c r="G136" s="3"/>
      <c r="H136" s="172"/>
      <c r="I136" s="174"/>
      <c r="J136" s="174"/>
      <c r="K136" s="174"/>
      <c r="O136" s="172"/>
      <c r="P136" s="174"/>
      <c r="Q136" s="174"/>
      <c r="R136" s="174"/>
    </row>
    <row r="137" spans="2:18" x14ac:dyDescent="0.45">
      <c r="B137" s="172"/>
      <c r="C137" s="174"/>
      <c r="D137" s="174"/>
      <c r="E137" s="174"/>
      <c r="G137" s="3"/>
      <c r="H137" s="172"/>
      <c r="I137" s="174"/>
      <c r="J137" s="174"/>
      <c r="K137" s="174"/>
      <c r="O137" s="172"/>
      <c r="P137" s="174"/>
      <c r="Q137" s="174"/>
      <c r="R137" s="174"/>
    </row>
    <row r="138" spans="2:18" x14ac:dyDescent="0.45">
      <c r="B138" s="172"/>
      <c r="C138" s="174"/>
      <c r="D138" s="174"/>
      <c r="E138" s="174"/>
      <c r="G138" s="3"/>
      <c r="H138" s="172"/>
      <c r="I138" s="174"/>
      <c r="J138" s="174"/>
      <c r="K138" s="174"/>
      <c r="O138" s="172"/>
      <c r="P138" s="174"/>
      <c r="Q138" s="174"/>
      <c r="R138" s="174"/>
    </row>
    <row r="139" spans="2:18" x14ac:dyDescent="0.45">
      <c r="B139" s="172"/>
      <c r="C139" s="174"/>
      <c r="D139" s="174"/>
      <c r="E139" s="174"/>
      <c r="G139" s="3"/>
      <c r="H139" s="172"/>
      <c r="I139" s="174"/>
      <c r="J139" s="174"/>
      <c r="K139" s="174"/>
      <c r="O139" s="172"/>
      <c r="P139" s="174"/>
      <c r="Q139" s="174"/>
      <c r="R139" s="174"/>
    </row>
    <row r="140" spans="2:18" x14ac:dyDescent="0.45">
      <c r="B140" s="172"/>
      <c r="C140" s="174"/>
      <c r="D140" s="174"/>
      <c r="E140" s="174"/>
      <c r="G140" s="3"/>
      <c r="H140" s="172"/>
      <c r="I140" s="174"/>
      <c r="J140" s="174"/>
      <c r="K140" s="174"/>
      <c r="O140" s="172"/>
      <c r="P140" s="174"/>
      <c r="Q140" s="174"/>
      <c r="R140" s="174"/>
    </row>
    <row r="141" spans="2:18" x14ac:dyDescent="0.45">
      <c r="B141" s="172"/>
      <c r="C141" s="174"/>
      <c r="D141" s="174"/>
      <c r="E141" s="174"/>
      <c r="G141" s="3"/>
      <c r="H141" s="172"/>
      <c r="I141" s="174"/>
      <c r="J141" s="174"/>
      <c r="K141" s="174"/>
      <c r="O141" s="172"/>
      <c r="P141" s="174"/>
      <c r="Q141" s="174"/>
      <c r="R141" s="174"/>
    </row>
    <row r="142" spans="2:18" x14ac:dyDescent="0.45">
      <c r="B142" s="172"/>
      <c r="C142" s="174"/>
      <c r="D142" s="174"/>
      <c r="E142" s="174"/>
      <c r="G142" s="3"/>
      <c r="H142" s="172"/>
      <c r="I142" s="174"/>
      <c r="J142" s="174"/>
      <c r="K142" s="174"/>
      <c r="O142" s="172"/>
      <c r="P142" s="174"/>
      <c r="Q142" s="174"/>
      <c r="R142" s="174"/>
    </row>
    <row r="143" spans="2:18" x14ac:dyDescent="0.45">
      <c r="B143" s="172"/>
      <c r="C143" s="174"/>
      <c r="D143" s="174"/>
      <c r="E143" s="174"/>
      <c r="G143" s="3"/>
      <c r="H143" s="172"/>
      <c r="I143" s="174"/>
      <c r="J143" s="174"/>
      <c r="K143" s="174"/>
      <c r="O143" s="172"/>
      <c r="P143" s="174"/>
      <c r="Q143" s="174"/>
      <c r="R143" s="174"/>
    </row>
    <row r="144" spans="2:18" x14ac:dyDescent="0.45">
      <c r="B144" s="175" t="s">
        <v>68</v>
      </c>
      <c r="C144" s="174"/>
      <c r="D144" s="174"/>
      <c r="E144" s="174"/>
      <c r="G144" s="3"/>
      <c r="H144" s="175" t="s">
        <v>68</v>
      </c>
      <c r="I144" s="174"/>
      <c r="J144" s="174"/>
      <c r="K144" s="174"/>
      <c r="O144" s="175" t="s">
        <v>68</v>
      </c>
      <c r="P144" s="174"/>
      <c r="Q144" s="174"/>
      <c r="R144" s="174"/>
    </row>
    <row r="145" spans="2:18" ht="14.25" customHeight="1" x14ac:dyDescent="0.45">
      <c r="B145" s="283" t="s">
        <v>363</v>
      </c>
      <c r="C145" s="284"/>
      <c r="D145" s="284"/>
      <c r="E145" s="285"/>
      <c r="G145" s="3"/>
      <c r="H145" s="283" t="s">
        <v>363</v>
      </c>
      <c r="I145" s="284"/>
      <c r="J145" s="284"/>
      <c r="K145" s="285"/>
      <c r="O145" s="283" t="s">
        <v>363</v>
      </c>
      <c r="P145" s="284"/>
      <c r="Q145" s="284"/>
      <c r="R145" s="285"/>
    </row>
    <row r="146" spans="2:18" ht="14.25" customHeight="1" x14ac:dyDescent="0.45">
      <c r="B146" s="286"/>
      <c r="C146" s="287"/>
      <c r="D146" s="287"/>
      <c r="E146" s="288"/>
      <c r="G146" s="3"/>
      <c r="H146" s="286"/>
      <c r="I146" s="287"/>
      <c r="J146" s="287"/>
      <c r="K146" s="288"/>
      <c r="O146" s="286"/>
      <c r="P146" s="287"/>
      <c r="Q146" s="287"/>
      <c r="R146" s="288"/>
    </row>
    <row r="147" spans="2:18" x14ac:dyDescent="0.45">
      <c r="B147" s="228">
        <f>B22</f>
        <v>0</v>
      </c>
      <c r="C147" s="407" t="s">
        <v>37</v>
      </c>
      <c r="D147" s="151">
        <f>SUM(D120:D144)</f>
        <v>0</v>
      </c>
      <c r="E147" s="152">
        <f>SUMIF(D120:D144,"&gt;=0",E120:E144)</f>
        <v>0</v>
      </c>
      <c r="G147" s="3"/>
      <c r="H147" s="228">
        <f>B23</f>
        <v>0</v>
      </c>
      <c r="I147" s="407" t="s">
        <v>37</v>
      </c>
      <c r="J147" s="151">
        <f>SUM(J120:J144)</f>
        <v>0</v>
      </c>
      <c r="K147" s="152">
        <f>SUMIF(J120:J144,"&gt;=0",K120:K144)</f>
        <v>0</v>
      </c>
      <c r="O147" s="228">
        <f>B24</f>
        <v>0</v>
      </c>
      <c r="P147" s="407" t="s">
        <v>37</v>
      </c>
      <c r="Q147" s="151">
        <f>SUM(Q120:Q144)</f>
        <v>0</v>
      </c>
      <c r="R147" s="152">
        <f>SUMIF(Q120:Q144,"&gt;=0",R120:R144)</f>
        <v>0</v>
      </c>
    </row>
    <row r="148" spans="2:18" x14ac:dyDescent="0.45">
      <c r="G148" s="3"/>
    </row>
    <row r="149" spans="2:18" ht="26.65" x14ac:dyDescent="0.45">
      <c r="B149" s="226">
        <f>B25</f>
        <v>0</v>
      </c>
      <c r="C149" s="148" t="s">
        <v>31</v>
      </c>
      <c r="D149" s="149" t="s">
        <v>25</v>
      </c>
      <c r="E149" s="149" t="s">
        <v>24</v>
      </c>
      <c r="G149" s="3"/>
    </row>
    <row r="150" spans="2:18" x14ac:dyDescent="0.45">
      <c r="B150" s="172"/>
      <c r="C150" s="173"/>
      <c r="D150" s="174"/>
      <c r="E150" s="174"/>
      <c r="G150" s="3"/>
    </row>
    <row r="151" spans="2:18" x14ac:dyDescent="0.45">
      <c r="B151" s="172"/>
      <c r="C151" s="174"/>
      <c r="D151" s="174"/>
      <c r="E151" s="174"/>
      <c r="G151" s="3"/>
    </row>
    <row r="152" spans="2:18" x14ac:dyDescent="0.45">
      <c r="B152" s="172"/>
      <c r="C152" s="174"/>
      <c r="D152" s="174"/>
      <c r="E152" s="174"/>
      <c r="G152" s="3"/>
    </row>
    <row r="153" spans="2:18" x14ac:dyDescent="0.45">
      <c r="B153" s="172"/>
      <c r="C153" s="174"/>
      <c r="D153" s="174"/>
      <c r="E153" s="174"/>
      <c r="G153" s="3"/>
    </row>
    <row r="154" spans="2:18" x14ac:dyDescent="0.45">
      <c r="B154" s="172"/>
      <c r="C154" s="174"/>
      <c r="D154" s="174"/>
      <c r="E154" s="174"/>
      <c r="G154" s="3"/>
    </row>
    <row r="155" spans="2:18" x14ac:dyDescent="0.45">
      <c r="B155" s="172"/>
      <c r="C155" s="174"/>
      <c r="D155" s="174"/>
      <c r="E155" s="174"/>
      <c r="G155" s="3"/>
    </row>
    <row r="156" spans="2:18" x14ac:dyDescent="0.45">
      <c r="B156" s="172"/>
      <c r="C156" s="174"/>
      <c r="D156" s="174"/>
      <c r="E156" s="174"/>
      <c r="G156" s="3"/>
    </row>
    <row r="157" spans="2:18" x14ac:dyDescent="0.45">
      <c r="B157" s="175"/>
      <c r="C157" s="174"/>
      <c r="D157" s="174"/>
      <c r="E157" s="174"/>
      <c r="G157" s="3"/>
    </row>
    <row r="158" spans="2:18" x14ac:dyDescent="0.45">
      <c r="B158" s="172"/>
      <c r="C158" s="174"/>
      <c r="D158" s="174"/>
      <c r="E158" s="174"/>
      <c r="G158" s="3"/>
    </row>
    <row r="159" spans="2:18" x14ac:dyDescent="0.45">
      <c r="B159" s="172"/>
      <c r="C159" s="174"/>
      <c r="D159" s="174"/>
      <c r="E159" s="174"/>
      <c r="G159" s="3"/>
    </row>
    <row r="160" spans="2:18" x14ac:dyDescent="0.45">
      <c r="B160" s="172"/>
      <c r="C160" s="174"/>
      <c r="D160" s="174"/>
      <c r="E160" s="174"/>
      <c r="G160" s="3"/>
    </row>
    <row r="161" spans="2:18" x14ac:dyDescent="0.45">
      <c r="B161" s="172"/>
      <c r="C161" s="174"/>
      <c r="D161" s="174"/>
      <c r="E161" s="174"/>
      <c r="G161" s="3"/>
    </row>
    <row r="162" spans="2:18" x14ac:dyDescent="0.45">
      <c r="B162" s="172"/>
      <c r="C162" s="174"/>
      <c r="D162" s="174"/>
      <c r="E162" s="174"/>
      <c r="G162" s="3"/>
    </row>
    <row r="163" spans="2:18" x14ac:dyDescent="0.45">
      <c r="B163" s="172"/>
      <c r="C163" s="174"/>
      <c r="D163" s="174"/>
      <c r="E163" s="174"/>
      <c r="G163" s="3"/>
    </row>
    <row r="164" spans="2:18" x14ac:dyDescent="0.45">
      <c r="B164" s="172"/>
      <c r="C164" s="174"/>
      <c r="D164" s="174"/>
      <c r="E164" s="174"/>
      <c r="G164" s="3"/>
    </row>
    <row r="165" spans="2:18" x14ac:dyDescent="0.45">
      <c r="B165" s="172"/>
      <c r="C165" s="174"/>
      <c r="D165" s="174"/>
      <c r="E165" s="174"/>
      <c r="G165" s="3"/>
    </row>
    <row r="166" spans="2:18" x14ac:dyDescent="0.45">
      <c r="B166" s="172"/>
      <c r="C166" s="174"/>
      <c r="D166" s="174"/>
      <c r="E166" s="174"/>
      <c r="G166" s="3"/>
    </row>
    <row r="167" spans="2:18" x14ac:dyDescent="0.45">
      <c r="B167" s="172"/>
      <c r="C167" s="174"/>
      <c r="D167" s="174"/>
      <c r="E167" s="174"/>
      <c r="G167" s="3"/>
    </row>
    <row r="168" spans="2:18" x14ac:dyDescent="0.45">
      <c r="B168" s="172"/>
      <c r="C168" s="174"/>
      <c r="D168" s="174"/>
      <c r="E168" s="174"/>
      <c r="G168" s="3"/>
    </row>
    <row r="169" spans="2:18" x14ac:dyDescent="0.45">
      <c r="B169" s="172"/>
      <c r="C169" s="174"/>
      <c r="D169" s="174"/>
      <c r="E169" s="174"/>
      <c r="G169" s="3"/>
    </row>
    <row r="170" spans="2:18" x14ac:dyDescent="0.45">
      <c r="B170" s="172"/>
      <c r="C170" s="174"/>
      <c r="D170" s="174"/>
      <c r="E170" s="174"/>
      <c r="G170" s="3"/>
    </row>
    <row r="171" spans="2:18" x14ac:dyDescent="0.45">
      <c r="B171" s="172"/>
      <c r="C171" s="174"/>
      <c r="D171" s="174"/>
      <c r="E171" s="174"/>
      <c r="G171" s="3"/>
    </row>
    <row r="172" spans="2:18" x14ac:dyDescent="0.45">
      <c r="B172" s="172"/>
      <c r="C172" s="174"/>
      <c r="D172" s="174"/>
      <c r="E172" s="174"/>
      <c r="G172" s="3"/>
    </row>
    <row r="173" spans="2:18" x14ac:dyDescent="0.45">
      <c r="B173" s="172"/>
      <c r="C173" s="174"/>
      <c r="D173" s="174"/>
      <c r="E173" s="174"/>
      <c r="G173" s="3"/>
    </row>
    <row r="174" spans="2:18" x14ac:dyDescent="0.45">
      <c r="B174" s="175" t="s">
        <v>68</v>
      </c>
      <c r="C174" s="174"/>
      <c r="D174" s="174"/>
      <c r="E174" s="174"/>
      <c r="G174" s="3"/>
    </row>
    <row r="175" spans="2:18" x14ac:dyDescent="0.45">
      <c r="B175" s="283" t="s">
        <v>364</v>
      </c>
      <c r="C175" s="284"/>
      <c r="D175" s="284"/>
      <c r="E175" s="285"/>
      <c r="G175" s="3"/>
      <c r="H175" s="368"/>
      <c r="I175" s="368"/>
      <c r="J175" s="368"/>
      <c r="K175" s="368"/>
      <c r="O175" s="368"/>
      <c r="P175" s="368"/>
      <c r="Q175" s="368"/>
      <c r="R175" s="368"/>
    </row>
    <row r="176" spans="2:18" x14ac:dyDescent="0.45">
      <c r="B176" s="286"/>
      <c r="C176" s="287"/>
      <c r="D176" s="287"/>
      <c r="E176" s="288"/>
      <c r="G176" s="3"/>
      <c r="H176" s="368"/>
      <c r="I176" s="368"/>
      <c r="J176" s="368"/>
      <c r="K176" s="368"/>
      <c r="O176" s="368"/>
      <c r="P176" s="368"/>
      <c r="Q176" s="368"/>
      <c r="R176" s="368"/>
    </row>
    <row r="177" spans="2:7" x14ac:dyDescent="0.45">
      <c r="B177" s="228">
        <f>B25</f>
        <v>0</v>
      </c>
      <c r="C177" s="407" t="s">
        <v>37</v>
      </c>
      <c r="D177" s="151">
        <f>SUM(D150:D174)</f>
        <v>0</v>
      </c>
      <c r="E177" s="152">
        <f>SUMIF(D150:D174,"&gt;=0",E150:E174)</f>
        <v>0</v>
      </c>
      <c r="G177" s="3"/>
    </row>
    <row r="178" spans="2:7" x14ac:dyDescent="0.45">
      <c r="G178" s="3"/>
    </row>
  </sheetData>
  <mergeCells count="42">
    <mergeCell ref="B175:E176"/>
    <mergeCell ref="H175:K176"/>
    <mergeCell ref="O175:R176"/>
    <mergeCell ref="B85:E86"/>
    <mergeCell ref="H85:K86"/>
    <mergeCell ref="O85:R86"/>
    <mergeCell ref="B115:E116"/>
    <mergeCell ref="H115:K116"/>
    <mergeCell ref="O115:R116"/>
    <mergeCell ref="B145:E146"/>
    <mergeCell ref="H145:K146"/>
    <mergeCell ref="O145:R146"/>
    <mergeCell ref="A15:B15"/>
    <mergeCell ref="H15:N15"/>
    <mergeCell ref="J16:L16"/>
    <mergeCell ref="H17:I17"/>
    <mergeCell ref="H20:I20"/>
    <mergeCell ref="H23:I23"/>
    <mergeCell ref="C26:D26"/>
    <mergeCell ref="A27:D27"/>
    <mergeCell ref="A30:F30"/>
    <mergeCell ref="A31:F31"/>
    <mergeCell ref="B35:R35"/>
    <mergeCell ref="P14:S14"/>
    <mergeCell ref="A9:B9"/>
    <mergeCell ref="C9:E9"/>
    <mergeCell ref="A10:B10"/>
    <mergeCell ref="C10:E10"/>
    <mergeCell ref="A11:B11"/>
    <mergeCell ref="C11:E11"/>
    <mergeCell ref="H11:K11"/>
    <mergeCell ref="A12:B12"/>
    <mergeCell ref="C12:E12"/>
    <mergeCell ref="H12:J12"/>
    <mergeCell ref="A14:F14"/>
    <mergeCell ref="A8:B8"/>
    <mergeCell ref="C8:E8"/>
    <mergeCell ref="A1:O1"/>
    <mergeCell ref="A2:S2"/>
    <mergeCell ref="A3:S5"/>
    <mergeCell ref="A7:E7"/>
    <mergeCell ref="O7:S7"/>
  </mergeCells>
  <conditionalFormatting sqref="K12">
    <cfRule type="cellIs" dxfId="54" priority="6" operator="between">
      <formula>0</formula>
      <formula>0.69</formula>
    </cfRule>
    <cfRule type="cellIs" dxfId="53" priority="7" operator="between">
      <formula>0.7</formula>
      <formula>0.84</formula>
    </cfRule>
    <cfRule type="cellIs" dxfId="52" priority="8" operator="between">
      <formula>0.85</formula>
      <formula>1</formula>
    </cfRule>
  </conditionalFormatting>
  <conditionalFormatting sqref="C8:C9 F8:G8">
    <cfRule type="containsText" dxfId="43" priority="5" operator="containsText" text="Engineering 101">
      <formula>NOT(ISERROR(SEARCH("Engineering 101",C8)))</formula>
    </cfRule>
  </conditionalFormatting>
  <conditionalFormatting sqref="C11 F11:G11">
    <cfRule type="containsText" dxfId="42" priority="4" operator="containsText" text="Dr. Timothy Sands">
      <formula>NOT(ISERROR(SEARCH("Dr. Timothy Sands",C11)))</formula>
    </cfRule>
  </conditionalFormatting>
  <conditionalFormatting sqref="C10 F10:G10">
    <cfRule type="containsText" dxfId="41" priority="3" operator="containsText" text="0">
      <formula>NOT(ISERROR(SEARCH("0",C10)))</formula>
    </cfRule>
  </conditionalFormatting>
  <conditionalFormatting sqref="C9 F9:G9">
    <cfRule type="containsText" dxfId="40" priority="2" operator="containsText" text="MWF 8am">
      <formula>NOT(ISERROR(SEARCH("MWF 8am",C9)))</formula>
    </cfRule>
  </conditionalFormatting>
  <conditionalFormatting sqref="C12:C13 F12:G13">
    <cfRule type="containsText" dxfId="39" priority="1" operator="containsText" text="MWF 10am - 11am">
      <formula>NOT(ISERROR(SEARCH("MWF 10am - 11am",C12)))</formula>
    </cfRule>
  </conditionalFormatting>
  <pageMargins left="0.7" right="0.7" top="0.75" bottom="0.75" header="0.3" footer="0.3"/>
  <pageSetup scale="56"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8852-DE21-4E90-B886-0C404E01511D}">
  <dimension ref="A1:X143"/>
  <sheetViews>
    <sheetView showGridLines="0" topLeftCell="A33" zoomScaleNormal="100" workbookViewId="0">
      <selection activeCell="D41" sqref="D41"/>
    </sheetView>
  </sheetViews>
  <sheetFormatPr defaultColWidth="9.1328125" defaultRowHeight="14.25" x14ac:dyDescent="0.45"/>
  <cols>
    <col min="1" max="1" width="2.73046875" style="3" customWidth="1"/>
    <col min="2" max="2" width="22.265625" style="3" customWidth="1"/>
    <col min="3" max="3" width="8.73046875" style="3" customWidth="1"/>
    <col min="4" max="4" width="7.59765625" style="3" customWidth="1"/>
    <col min="5" max="5" width="11.86328125" style="3" customWidth="1"/>
    <col min="6" max="6" width="8.1328125" style="3" customWidth="1"/>
    <col min="7" max="7" width="3.59765625" style="16" customWidth="1"/>
    <col min="8" max="8" width="22.265625" style="3" customWidth="1"/>
    <col min="9" max="9" width="8.265625" style="3" customWidth="1"/>
    <col min="10" max="10" width="8.1328125" style="3" customWidth="1"/>
    <col min="11" max="11" width="8.86328125" style="3" customWidth="1"/>
    <col min="12" max="12" width="7" style="3" customWidth="1"/>
    <col min="13" max="13" width="5.1328125" style="3" customWidth="1"/>
    <col min="14" max="14" width="5.59765625" style="3" customWidth="1"/>
    <col min="15" max="15" width="17.1328125" style="3" customWidth="1"/>
    <col min="16" max="16" width="9.1328125" style="3" customWidth="1"/>
    <col min="17" max="18" width="8.1328125" style="3" customWidth="1"/>
    <col min="19" max="19" width="3.59765625" style="3" customWidth="1"/>
    <col min="20" max="20" width="3.73046875" style="3" customWidth="1"/>
    <col min="21" max="23" width="7.73046875" style="3" customWidth="1"/>
    <col min="24" max="16384" width="9.1328125" style="3"/>
  </cols>
  <sheetData>
    <row r="1" spans="1:24" ht="45.75" customHeight="1" thickBot="1" x14ac:dyDescent="0.5">
      <c r="A1" s="300" t="s">
        <v>38</v>
      </c>
      <c r="B1" s="301"/>
      <c r="C1" s="301"/>
      <c r="D1" s="301"/>
      <c r="E1" s="301"/>
      <c r="F1" s="301"/>
      <c r="G1" s="301"/>
      <c r="H1" s="301"/>
      <c r="I1" s="301"/>
      <c r="J1" s="301"/>
      <c r="K1" s="301"/>
      <c r="L1" s="301"/>
      <c r="M1" s="301"/>
      <c r="N1" s="301"/>
      <c r="O1" s="301"/>
      <c r="P1" s="27"/>
      <c r="Q1" s="22"/>
      <c r="R1" s="22"/>
      <c r="S1" s="23"/>
      <c r="T1" s="20"/>
      <c r="U1" s="20"/>
      <c r="V1" s="20"/>
      <c r="W1" s="20"/>
      <c r="X1" s="15"/>
    </row>
    <row r="2" spans="1:24" s="26" customFormat="1" ht="15" customHeight="1" thickBot="1" x14ac:dyDescent="0.5">
      <c r="A2" s="302" t="s">
        <v>91</v>
      </c>
      <c r="B2" s="303"/>
      <c r="C2" s="303"/>
      <c r="D2" s="303"/>
      <c r="E2" s="303"/>
      <c r="F2" s="303"/>
      <c r="G2" s="303"/>
      <c r="H2" s="303"/>
      <c r="I2" s="303"/>
      <c r="J2" s="303"/>
      <c r="K2" s="303"/>
      <c r="L2" s="303"/>
      <c r="M2" s="303"/>
      <c r="N2" s="303"/>
      <c r="O2" s="303"/>
      <c r="P2" s="303"/>
      <c r="Q2" s="303"/>
      <c r="R2" s="303"/>
      <c r="S2" s="304"/>
      <c r="T2" s="24"/>
      <c r="U2" s="24"/>
      <c r="V2" s="24"/>
      <c r="W2" s="24"/>
      <c r="X2" s="25"/>
    </row>
    <row r="3" spans="1:24" ht="15" customHeight="1" x14ac:dyDescent="0.45">
      <c r="A3" s="321" t="s">
        <v>73</v>
      </c>
      <c r="B3" s="322"/>
      <c r="C3" s="322"/>
      <c r="D3" s="322"/>
      <c r="E3" s="322"/>
      <c r="F3" s="322"/>
      <c r="G3" s="322"/>
      <c r="H3" s="322"/>
      <c r="I3" s="322"/>
      <c r="J3" s="322"/>
      <c r="K3" s="322"/>
      <c r="L3" s="322"/>
      <c r="M3" s="322"/>
      <c r="N3" s="322"/>
      <c r="O3" s="322"/>
      <c r="P3" s="322"/>
      <c r="Q3" s="322"/>
      <c r="R3" s="322"/>
      <c r="S3" s="323"/>
      <c r="T3" s="19"/>
      <c r="U3" s="19"/>
      <c r="V3" s="19"/>
      <c r="W3" s="19"/>
      <c r="X3" s="15"/>
    </row>
    <row r="4" spans="1:24" x14ac:dyDescent="0.45">
      <c r="A4" s="324"/>
      <c r="B4" s="325"/>
      <c r="C4" s="325"/>
      <c r="D4" s="325"/>
      <c r="E4" s="325"/>
      <c r="F4" s="325"/>
      <c r="G4" s="325"/>
      <c r="H4" s="325"/>
      <c r="I4" s="325"/>
      <c r="J4" s="325"/>
      <c r="K4" s="325"/>
      <c r="L4" s="325"/>
      <c r="M4" s="325"/>
      <c r="N4" s="325"/>
      <c r="O4" s="325"/>
      <c r="P4" s="325"/>
      <c r="Q4" s="325"/>
      <c r="R4" s="325"/>
      <c r="S4" s="326"/>
      <c r="T4" s="19"/>
      <c r="U4" s="19"/>
      <c r="V4" s="19"/>
      <c r="W4" s="19"/>
      <c r="X4" s="15"/>
    </row>
    <row r="5" spans="1:24" ht="14.65" thickBot="1" x14ac:dyDescent="0.5">
      <c r="A5" s="327"/>
      <c r="B5" s="328"/>
      <c r="C5" s="328"/>
      <c r="D5" s="328"/>
      <c r="E5" s="328"/>
      <c r="F5" s="328"/>
      <c r="G5" s="328"/>
      <c r="H5" s="328"/>
      <c r="I5" s="328"/>
      <c r="J5" s="328"/>
      <c r="K5" s="328"/>
      <c r="L5" s="328"/>
      <c r="M5" s="328"/>
      <c r="N5" s="328"/>
      <c r="O5" s="328"/>
      <c r="P5" s="328"/>
      <c r="Q5" s="328"/>
      <c r="R5" s="328"/>
      <c r="S5" s="329"/>
      <c r="T5" s="19"/>
      <c r="U5" s="19"/>
      <c r="V5" s="19"/>
      <c r="W5" s="19"/>
      <c r="X5" s="15"/>
    </row>
    <row r="6" spans="1:24" x14ac:dyDescent="0.45">
      <c r="A6" s="36"/>
      <c r="B6" s="36"/>
      <c r="C6" s="36"/>
      <c r="D6" s="36"/>
      <c r="E6" s="36"/>
      <c r="F6" s="36"/>
      <c r="G6" s="36"/>
      <c r="H6" s="36"/>
      <c r="I6" s="36"/>
      <c r="J6" s="36"/>
      <c r="K6" s="36"/>
      <c r="L6" s="36"/>
      <c r="M6" s="36"/>
      <c r="N6" s="36"/>
      <c r="O6" s="36"/>
      <c r="P6" s="36"/>
      <c r="Q6" s="36"/>
      <c r="R6" s="36"/>
      <c r="S6" s="36"/>
      <c r="T6" s="19"/>
      <c r="U6" s="19"/>
      <c r="V6" s="19"/>
      <c r="W6" s="19"/>
      <c r="X6" s="15"/>
    </row>
    <row r="7" spans="1:24" x14ac:dyDescent="0.45">
      <c r="A7" s="317" t="s">
        <v>60</v>
      </c>
      <c r="B7" s="317"/>
      <c r="C7" s="317"/>
      <c r="D7" s="317"/>
      <c r="E7" s="317"/>
      <c r="O7" s="318" t="s">
        <v>43</v>
      </c>
      <c r="P7" s="319"/>
      <c r="Q7" s="319"/>
      <c r="R7" s="319"/>
      <c r="S7" s="320"/>
      <c r="T7" s="12"/>
      <c r="U7" s="12"/>
      <c r="V7" s="12"/>
      <c r="W7" s="12"/>
    </row>
    <row r="8" spans="1:24" x14ac:dyDescent="0.45">
      <c r="A8" s="290" t="s">
        <v>35</v>
      </c>
      <c r="B8" s="290"/>
      <c r="C8" s="291" t="s">
        <v>156</v>
      </c>
      <c r="D8" s="291"/>
      <c r="E8" s="291"/>
      <c r="F8" s="9"/>
      <c r="G8" s="9"/>
      <c r="O8" s="28"/>
      <c r="P8" s="140" t="s">
        <v>44</v>
      </c>
      <c r="Q8" s="141"/>
      <c r="R8" s="142"/>
      <c r="S8" s="143"/>
      <c r="T8" s="17"/>
      <c r="U8" s="17"/>
      <c r="V8" s="17"/>
      <c r="W8" s="15"/>
    </row>
    <row r="9" spans="1:24" x14ac:dyDescent="0.45">
      <c r="A9" s="290" t="s">
        <v>34</v>
      </c>
      <c r="B9" s="290"/>
      <c r="C9" s="291" t="s">
        <v>157</v>
      </c>
      <c r="D9" s="291"/>
      <c r="E9" s="291"/>
      <c r="F9" s="9"/>
      <c r="G9" s="9"/>
      <c r="O9" s="29"/>
      <c r="P9" s="144" t="s">
        <v>45</v>
      </c>
      <c r="Q9" s="145"/>
      <c r="R9" s="146"/>
      <c r="S9" s="147"/>
      <c r="T9" s="18"/>
      <c r="U9" s="18"/>
      <c r="V9" s="18"/>
      <c r="W9" s="15"/>
    </row>
    <row r="10" spans="1:24" x14ac:dyDescent="0.45">
      <c r="A10" s="290" t="s">
        <v>23</v>
      </c>
      <c r="B10" s="290"/>
      <c r="C10" s="291">
        <v>3</v>
      </c>
      <c r="D10" s="291"/>
      <c r="E10" s="291"/>
      <c r="F10" s="9"/>
      <c r="G10" s="9"/>
      <c r="H10" s="15"/>
      <c r="I10" s="15"/>
      <c r="J10" s="15"/>
      <c r="K10" s="15"/>
      <c r="L10" s="15"/>
      <c r="M10" s="15"/>
      <c r="N10" s="15"/>
      <c r="P10" s="15"/>
      <c r="Q10" s="15"/>
      <c r="R10" s="15"/>
      <c r="S10" s="15"/>
      <c r="T10" s="15"/>
      <c r="U10" s="15"/>
      <c r="V10" s="15"/>
      <c r="W10" s="15"/>
    </row>
    <row r="11" spans="1:24" ht="15" customHeight="1" x14ac:dyDescent="0.45">
      <c r="A11" s="290" t="s">
        <v>26</v>
      </c>
      <c r="B11" s="290"/>
      <c r="C11" s="291" t="s">
        <v>158</v>
      </c>
      <c r="D11" s="291"/>
      <c r="E11" s="291"/>
      <c r="F11" s="9"/>
      <c r="G11" s="9"/>
      <c r="H11" s="330" t="s">
        <v>117</v>
      </c>
      <c r="I11" s="331"/>
      <c r="J11" s="331"/>
      <c r="K11" s="332"/>
      <c r="L11" s="35"/>
    </row>
    <row r="12" spans="1:24" ht="16.5" customHeight="1" x14ac:dyDescent="0.45">
      <c r="A12" s="290" t="s">
        <v>27</v>
      </c>
      <c r="B12" s="290"/>
      <c r="C12" s="291" t="s">
        <v>159</v>
      </c>
      <c r="D12" s="291"/>
      <c r="E12" s="291"/>
      <c r="F12" s="9"/>
      <c r="G12" s="9"/>
      <c r="H12" s="333" t="s">
        <v>66</v>
      </c>
      <c r="I12" s="334"/>
      <c r="J12" s="335"/>
      <c r="K12" s="101">
        <f>SUMIF(F16:F25, "&lt;1E100")/SUM(E16:E25)</f>
        <v>0.91888636363636356</v>
      </c>
      <c r="L12" s="14"/>
    </row>
    <row r="13" spans="1:24" x14ac:dyDescent="0.45">
      <c r="B13" s="8"/>
      <c r="C13" s="11"/>
      <c r="D13" s="11"/>
      <c r="E13" s="11"/>
      <c r="F13" s="9"/>
      <c r="G13" s="9"/>
    </row>
    <row r="14" spans="1:24" x14ac:dyDescent="0.45">
      <c r="A14" s="274" t="s">
        <v>61</v>
      </c>
      <c r="B14" s="275"/>
      <c r="C14" s="275"/>
      <c r="D14" s="275"/>
      <c r="E14" s="275"/>
      <c r="F14" s="276"/>
      <c r="G14" s="14"/>
      <c r="P14" s="274" t="s">
        <v>62</v>
      </c>
      <c r="Q14" s="275"/>
      <c r="R14" s="275"/>
      <c r="S14" s="276"/>
    </row>
    <row r="15" spans="1:24" ht="26.25" customHeight="1" x14ac:dyDescent="0.45">
      <c r="A15" s="289" t="s">
        <v>36</v>
      </c>
      <c r="B15" s="289"/>
      <c r="C15" s="132" t="s">
        <v>25</v>
      </c>
      <c r="D15" s="132" t="s">
        <v>24</v>
      </c>
      <c r="E15" s="132" t="s">
        <v>46</v>
      </c>
      <c r="F15" s="133" t="s">
        <v>41</v>
      </c>
      <c r="G15" s="30"/>
      <c r="H15" s="258" t="s">
        <v>115</v>
      </c>
      <c r="I15" s="259"/>
      <c r="J15" s="259"/>
      <c r="K15" s="259"/>
      <c r="L15" s="259"/>
      <c r="M15" s="259"/>
      <c r="N15" s="260"/>
      <c r="P15" s="164">
        <v>0.93</v>
      </c>
      <c r="Q15" s="137" t="s">
        <v>39</v>
      </c>
      <c r="R15" s="165">
        <v>1</v>
      </c>
      <c r="S15" s="138" t="s">
        <v>12</v>
      </c>
    </row>
    <row r="16" spans="1:24" x14ac:dyDescent="0.45">
      <c r="A16" s="155">
        <v>1</v>
      </c>
      <c r="B16" s="161" t="s">
        <v>28</v>
      </c>
      <c r="C16" s="102">
        <f>D53</f>
        <v>280</v>
      </c>
      <c r="D16" s="102">
        <f>E53</f>
        <v>300</v>
      </c>
      <c r="E16" s="162">
        <v>0.6</v>
      </c>
      <c r="F16" s="105">
        <f>C16/D16*E16</f>
        <v>0.55999999999999994</v>
      </c>
      <c r="G16" s="31"/>
      <c r="H16" s="155"/>
      <c r="I16" s="107"/>
      <c r="J16" s="336" t="s">
        <v>58</v>
      </c>
      <c r="K16" s="337"/>
      <c r="L16" s="337"/>
      <c r="M16" s="106">
        <f>E26</f>
        <v>0.2</v>
      </c>
      <c r="N16" s="107" t="s">
        <v>50</v>
      </c>
      <c r="P16" s="164">
        <v>0.9</v>
      </c>
      <c r="Q16" s="137" t="s">
        <v>39</v>
      </c>
      <c r="R16" s="165">
        <v>0.92989999999999995</v>
      </c>
      <c r="S16" s="139" t="s">
        <v>11</v>
      </c>
    </row>
    <row r="17" spans="1:19" x14ac:dyDescent="0.45">
      <c r="A17" s="155">
        <v>2</v>
      </c>
      <c r="B17" s="161" t="s">
        <v>161</v>
      </c>
      <c r="C17" s="102">
        <f>J53</f>
        <v>167</v>
      </c>
      <c r="D17" s="102">
        <f>K53</f>
        <v>200</v>
      </c>
      <c r="E17" s="162">
        <v>0.12</v>
      </c>
      <c r="F17" s="105">
        <f t="shared" ref="F17:F25" si="0">C17/D17*E17</f>
        <v>0.1002</v>
      </c>
      <c r="G17" s="31"/>
      <c r="H17" s="261" t="s">
        <v>54</v>
      </c>
      <c r="I17" s="262"/>
      <c r="J17" s="176" t="s">
        <v>12</v>
      </c>
      <c r="K17" s="112" t="s">
        <v>56</v>
      </c>
      <c r="L17" s="113"/>
      <c r="M17" s="114">
        <f>IF(J17=$S$15,$P$15,IF(J17=$S$16,$P$16,IF(J17=$S$17,$P$17,IF(J17=$S$18,$P$18,IF(J17=$S$19,$P$19,IF(J17=$S$20,$P$20,IF(J17=$S$21,$P$21,IF(J17=$S$22,$P$22,IF(J17=$S$23,$P$23,IF(J17=$S$24,$P$24,IF(J17=$S$25,$P$25,"less than 60%")))))))))))</f>
        <v>0.93</v>
      </c>
      <c r="N17" s="115" t="s">
        <v>55</v>
      </c>
      <c r="P17" s="164">
        <v>0.88</v>
      </c>
      <c r="Q17" s="137" t="s">
        <v>39</v>
      </c>
      <c r="R17" s="165">
        <v>0.89990000000000003</v>
      </c>
      <c r="S17" s="139" t="s">
        <v>10</v>
      </c>
    </row>
    <row r="18" spans="1:19" x14ac:dyDescent="0.45">
      <c r="A18" s="155">
        <v>3</v>
      </c>
      <c r="B18" s="161" t="s">
        <v>160</v>
      </c>
      <c r="C18" s="102">
        <f>Q53</f>
        <v>103</v>
      </c>
      <c r="D18" s="102">
        <f>R53</f>
        <v>110</v>
      </c>
      <c r="E18" s="162">
        <v>0.08</v>
      </c>
      <c r="F18" s="105">
        <f t="shared" si="0"/>
        <v>7.4909090909090911E-2</v>
      </c>
      <c r="G18" s="31"/>
      <c r="H18" s="108" t="s">
        <v>51</v>
      </c>
      <c r="I18" s="109"/>
      <c r="J18" s="117">
        <f>(M17-SUMIF($F$16:$F$25, "&lt;1E100"))*100</f>
        <v>19.489090909090923</v>
      </c>
      <c r="K18" s="109"/>
      <c r="L18" s="109"/>
      <c r="M18" s="109"/>
      <c r="N18" s="116"/>
      <c r="P18" s="164">
        <v>0.83</v>
      </c>
      <c r="Q18" s="137" t="s">
        <v>39</v>
      </c>
      <c r="R18" s="165">
        <v>0.87990000000000002</v>
      </c>
      <c r="S18" s="139" t="s">
        <v>9</v>
      </c>
    </row>
    <row r="19" spans="1:19" ht="14.65" thickBot="1" x14ac:dyDescent="0.5">
      <c r="A19" s="155">
        <v>4</v>
      </c>
      <c r="B19" s="161"/>
      <c r="C19" s="102">
        <f>D83</f>
        <v>0</v>
      </c>
      <c r="D19" s="102">
        <f>E83</f>
        <v>0</v>
      </c>
      <c r="E19" s="162">
        <v>0</v>
      </c>
      <c r="F19" s="105" t="e">
        <f t="shared" si="0"/>
        <v>#DIV/0!</v>
      </c>
      <c r="G19" s="31"/>
      <c r="H19" s="110"/>
      <c r="I19" s="111" t="s">
        <v>53</v>
      </c>
      <c r="J19" s="114">
        <f>J18/$M$16/100</f>
        <v>0.97445454545454613</v>
      </c>
      <c r="K19" s="112" t="s">
        <v>52</v>
      </c>
      <c r="L19" s="112"/>
      <c r="M19" s="109"/>
      <c r="N19" s="115"/>
      <c r="O19" s="7"/>
      <c r="P19" s="164">
        <v>0.8</v>
      </c>
      <c r="Q19" s="137" t="s">
        <v>39</v>
      </c>
      <c r="R19" s="165">
        <v>0.82989999999999997</v>
      </c>
      <c r="S19" s="139" t="s">
        <v>8</v>
      </c>
    </row>
    <row r="20" spans="1:19" ht="15" customHeight="1" x14ac:dyDescent="0.45">
      <c r="A20" s="155">
        <v>5</v>
      </c>
      <c r="B20" s="161"/>
      <c r="C20" s="102">
        <f>J83</f>
        <v>0</v>
      </c>
      <c r="D20" s="102">
        <f>K83</f>
        <v>0</v>
      </c>
      <c r="E20" s="162">
        <v>0</v>
      </c>
      <c r="F20" s="105" t="e">
        <f t="shared" si="0"/>
        <v>#DIV/0!</v>
      </c>
      <c r="G20" s="31"/>
      <c r="H20" s="263" t="s">
        <v>48</v>
      </c>
      <c r="I20" s="264"/>
      <c r="J20" s="177" t="s">
        <v>9</v>
      </c>
      <c r="K20" s="120" t="s">
        <v>56</v>
      </c>
      <c r="L20" s="121"/>
      <c r="M20" s="122">
        <f>IF(J20=$S$15,$P$15,IF(J20=$S$16,$P$16,IF(J20=$S$17,$P$17,IF(J20=$S$18,$P$18,IF(J20=$S$19,$P$19,IF(J20=$S$20,$P$20,IF(J20=$S$21,$P$21,IF(J20=$S$22,$P$22,IF(J20=$S$23,$P$23,IF(J20=$S$24,$P$24,IF(J20=$S$25,$P$25,"less than 60%")))))))))))</f>
        <v>0.83</v>
      </c>
      <c r="N20" s="123" t="s">
        <v>55</v>
      </c>
      <c r="O20" s="7"/>
      <c r="P20" s="164">
        <v>0.78</v>
      </c>
      <c r="Q20" s="137" t="s">
        <v>39</v>
      </c>
      <c r="R20" s="165">
        <v>0.79990000000000006</v>
      </c>
      <c r="S20" s="139" t="s">
        <v>7</v>
      </c>
    </row>
    <row r="21" spans="1:19" ht="15" customHeight="1" x14ac:dyDescent="0.45">
      <c r="A21" s="155">
        <v>6</v>
      </c>
      <c r="B21" s="161"/>
      <c r="C21" s="102">
        <f>Q83</f>
        <v>0</v>
      </c>
      <c r="D21" s="102">
        <f>R83</f>
        <v>0</v>
      </c>
      <c r="E21" s="162">
        <v>0</v>
      </c>
      <c r="F21" s="105" t="e">
        <f t="shared" si="0"/>
        <v>#DIV/0!</v>
      </c>
      <c r="G21" s="31"/>
      <c r="H21" s="108" t="s">
        <v>51</v>
      </c>
      <c r="I21" s="109"/>
      <c r="J21" s="117">
        <f>(M20-SUMIF($F$16:$F$25, "&lt;1E100"))*100</f>
        <v>9.4890909090909137</v>
      </c>
      <c r="K21" s="109"/>
      <c r="L21" s="109"/>
      <c r="M21" s="109"/>
      <c r="N21" s="116"/>
      <c r="O21" s="7"/>
      <c r="P21" s="164">
        <v>0.73</v>
      </c>
      <c r="Q21" s="137" t="s">
        <v>39</v>
      </c>
      <c r="R21" s="165">
        <v>0.77990000000000004</v>
      </c>
      <c r="S21" s="139" t="s">
        <v>6</v>
      </c>
    </row>
    <row r="22" spans="1:19" ht="14.65" thickBot="1" x14ac:dyDescent="0.5">
      <c r="A22" s="155">
        <v>7</v>
      </c>
      <c r="B22" s="161"/>
      <c r="C22" s="103">
        <f>D113</f>
        <v>0</v>
      </c>
      <c r="D22" s="104">
        <f>E113</f>
        <v>0</v>
      </c>
      <c r="E22" s="162">
        <v>0</v>
      </c>
      <c r="F22" s="105" t="e">
        <f t="shared" si="0"/>
        <v>#DIV/0!</v>
      </c>
      <c r="G22" s="31"/>
      <c r="H22" s="110"/>
      <c r="I22" s="111" t="s">
        <v>53</v>
      </c>
      <c r="J22" s="114">
        <f>J21/$M$16/100</f>
        <v>0.47445454545454568</v>
      </c>
      <c r="K22" s="112" t="s">
        <v>52</v>
      </c>
      <c r="L22" s="112"/>
      <c r="M22" s="109"/>
      <c r="N22" s="115"/>
      <c r="P22" s="164">
        <v>0.7</v>
      </c>
      <c r="Q22" s="137" t="s">
        <v>39</v>
      </c>
      <c r="R22" s="165">
        <v>0.72989999999999999</v>
      </c>
      <c r="S22" s="139" t="s">
        <v>5</v>
      </c>
    </row>
    <row r="23" spans="1:19" ht="15.75" customHeight="1" x14ac:dyDescent="0.45">
      <c r="A23" s="155">
        <v>8</v>
      </c>
      <c r="B23" s="161"/>
      <c r="C23" s="102">
        <f>J113</f>
        <v>0</v>
      </c>
      <c r="D23" s="102">
        <f>K113</f>
        <v>0</v>
      </c>
      <c r="E23" s="162">
        <v>0</v>
      </c>
      <c r="F23" s="105" t="e">
        <f t="shared" si="0"/>
        <v>#DIV/0!</v>
      </c>
      <c r="G23" s="31"/>
      <c r="H23" s="265" t="s">
        <v>59</v>
      </c>
      <c r="I23" s="266"/>
      <c r="J23" s="177" t="s">
        <v>5</v>
      </c>
      <c r="K23" s="120" t="s">
        <v>56</v>
      </c>
      <c r="L23" s="124"/>
      <c r="M23" s="122">
        <f>IF(J23=$S$15,$P$15,IF(J23=$S$16,$P$16,IF(J23=$S$17,$P$17,IF(J23=$S$18,$P$18,IF(J23=$S$19,$P$19,IF(J23=$S$20,$P$20,IF(J23=$S$21,$P$21,IF(J23=$S$22,$P$22,IF(J23=$S$23,$P$23,IF(J23=$S$24,$P$24,IF(J23=$S$25,$P$25,"less than 60%")))))))))))</f>
        <v>0.7</v>
      </c>
      <c r="N23" s="125" t="s">
        <v>55</v>
      </c>
      <c r="O23" s="7"/>
      <c r="P23" s="164">
        <v>0.68</v>
      </c>
      <c r="Q23" s="137" t="s">
        <v>39</v>
      </c>
      <c r="R23" s="165">
        <v>0.69989999999999997</v>
      </c>
      <c r="S23" s="139" t="s">
        <v>4</v>
      </c>
    </row>
    <row r="24" spans="1:19" x14ac:dyDescent="0.45">
      <c r="A24" s="155">
        <v>9</v>
      </c>
      <c r="B24" s="161"/>
      <c r="C24" s="102">
        <f>Q113</f>
        <v>0</v>
      </c>
      <c r="D24" s="102">
        <f>R113</f>
        <v>0</v>
      </c>
      <c r="E24" s="162">
        <v>0</v>
      </c>
      <c r="F24" s="105" t="e">
        <f t="shared" si="0"/>
        <v>#DIV/0!</v>
      </c>
      <c r="G24" s="31"/>
      <c r="H24" s="108" t="s">
        <v>51</v>
      </c>
      <c r="I24" s="109"/>
      <c r="J24" s="117">
        <f>(M23-SUMIF($F$16:$F$25, "&lt;1E100"))*100</f>
        <v>-3.5109090909090868</v>
      </c>
      <c r="K24" s="109"/>
      <c r="L24" s="126"/>
      <c r="M24" s="126"/>
      <c r="N24" s="127"/>
      <c r="P24" s="164">
        <v>0.63</v>
      </c>
      <c r="Q24" s="137" t="s">
        <v>39</v>
      </c>
      <c r="R24" s="165">
        <v>0.67989999999999995</v>
      </c>
      <c r="S24" s="139" t="s">
        <v>3</v>
      </c>
    </row>
    <row r="25" spans="1:19" x14ac:dyDescent="0.45">
      <c r="A25" s="139">
        <v>10</v>
      </c>
      <c r="B25" s="161"/>
      <c r="C25" s="102">
        <f>D143</f>
        <v>0</v>
      </c>
      <c r="D25" s="102">
        <f>E143</f>
        <v>0</v>
      </c>
      <c r="E25" s="162">
        <v>0</v>
      </c>
      <c r="F25" s="105" t="e">
        <f t="shared" si="0"/>
        <v>#DIV/0!</v>
      </c>
      <c r="G25" s="31"/>
      <c r="H25" s="118"/>
      <c r="I25" s="119" t="s">
        <v>53</v>
      </c>
      <c r="J25" s="131">
        <f>J24/$M$16/100</f>
        <v>-0.17554545454545434</v>
      </c>
      <c r="K25" s="128" t="s">
        <v>52</v>
      </c>
      <c r="L25" s="129"/>
      <c r="M25" s="129"/>
      <c r="N25" s="130"/>
      <c r="P25" s="164">
        <v>0.6</v>
      </c>
      <c r="Q25" s="137" t="s">
        <v>39</v>
      </c>
      <c r="R25" s="165">
        <v>0.62990000000000002</v>
      </c>
      <c r="S25" s="139" t="s">
        <v>2</v>
      </c>
    </row>
    <row r="26" spans="1:19" x14ac:dyDescent="0.45">
      <c r="A26" s="141">
        <v>11</v>
      </c>
      <c r="B26" s="134" t="s">
        <v>29</v>
      </c>
      <c r="C26" s="338" t="s">
        <v>49</v>
      </c>
      <c r="D26" s="339"/>
      <c r="E26" s="163">
        <v>0.2</v>
      </c>
      <c r="F26" s="136" t="s">
        <v>42</v>
      </c>
      <c r="G26" s="3"/>
      <c r="H26" s="71" t="s">
        <v>57</v>
      </c>
      <c r="P26" s="164">
        <v>0</v>
      </c>
      <c r="Q26" s="137" t="s">
        <v>39</v>
      </c>
      <c r="R26" s="165">
        <v>0.59989999999999999</v>
      </c>
      <c r="S26" s="139" t="s">
        <v>1</v>
      </c>
    </row>
    <row r="27" spans="1:19" x14ac:dyDescent="0.45">
      <c r="A27" s="340" t="s">
        <v>37</v>
      </c>
      <c r="B27" s="341"/>
      <c r="C27" s="341"/>
      <c r="D27" s="342"/>
      <c r="E27" s="135">
        <f>SUM(E16:E26)</f>
        <v>1</v>
      </c>
      <c r="F27" s="21"/>
      <c r="G27" s="9"/>
    </row>
    <row r="28" spans="1:19" x14ac:dyDescent="0.45">
      <c r="B28" s="4"/>
      <c r="E28" s="72" t="s">
        <v>47</v>
      </c>
    </row>
    <row r="29" spans="1:19" x14ac:dyDescent="0.45">
      <c r="B29" s="4"/>
      <c r="E29" s="5"/>
    </row>
    <row r="30" spans="1:19" x14ac:dyDescent="0.45">
      <c r="A30" s="267" t="s">
        <v>64</v>
      </c>
      <c r="B30" s="268"/>
      <c r="C30" s="268"/>
      <c r="D30" s="268"/>
      <c r="E30" s="268"/>
      <c r="F30" s="269"/>
      <c r="G30" s="14"/>
    </row>
    <row r="31" spans="1:19" ht="15" customHeight="1" x14ac:dyDescent="0.45">
      <c r="A31" s="346" t="s">
        <v>162</v>
      </c>
      <c r="B31" s="347"/>
      <c r="C31" s="347"/>
      <c r="D31" s="347"/>
      <c r="E31" s="347"/>
      <c r="F31" s="348"/>
      <c r="G31" s="32"/>
    </row>
    <row r="32" spans="1:19" ht="15" customHeight="1" x14ac:dyDescent="0.45">
      <c r="A32" s="349"/>
      <c r="B32" s="350"/>
      <c r="C32" s="350"/>
      <c r="D32" s="350"/>
      <c r="E32" s="350"/>
      <c r="F32" s="351"/>
      <c r="G32" s="32"/>
    </row>
    <row r="33" spans="1:24" ht="15" customHeight="1" x14ac:dyDescent="0.45">
      <c r="A33" s="352"/>
      <c r="B33" s="353"/>
      <c r="C33" s="353"/>
      <c r="D33" s="353"/>
      <c r="E33" s="353"/>
      <c r="F33" s="354"/>
      <c r="G33" s="32"/>
    </row>
    <row r="34" spans="1:24" x14ac:dyDescent="0.45">
      <c r="B34" s="4"/>
      <c r="F34" s="5"/>
      <c r="G34" s="33"/>
      <c r="H34" s="5"/>
    </row>
    <row r="35" spans="1:24" x14ac:dyDescent="0.45">
      <c r="B35" s="274" t="s">
        <v>63</v>
      </c>
      <c r="C35" s="275"/>
      <c r="D35" s="275"/>
      <c r="E35" s="275"/>
      <c r="F35" s="275"/>
      <c r="G35" s="275"/>
      <c r="H35" s="275"/>
      <c r="I35" s="275"/>
      <c r="J35" s="275"/>
      <c r="K35" s="275"/>
      <c r="L35" s="275"/>
      <c r="M35" s="275"/>
      <c r="N35" s="275"/>
      <c r="O35" s="275"/>
      <c r="P35" s="275"/>
      <c r="Q35" s="275"/>
      <c r="R35" s="276"/>
      <c r="S35" s="12"/>
      <c r="T35" s="12"/>
      <c r="U35" s="12"/>
      <c r="V35" s="12"/>
      <c r="W35" s="12"/>
      <c r="X35" s="12"/>
    </row>
    <row r="36" spans="1:24" x14ac:dyDescent="0.45">
      <c r="B36" s="14"/>
      <c r="C36" s="14"/>
      <c r="D36" s="14"/>
      <c r="E36" s="14"/>
      <c r="F36" s="14"/>
      <c r="G36" s="14"/>
      <c r="H36" s="14"/>
      <c r="I36" s="14"/>
      <c r="J36" s="14"/>
      <c r="K36" s="14"/>
      <c r="L36" s="14"/>
      <c r="M36" s="14"/>
      <c r="N36" s="14"/>
      <c r="O36" s="14"/>
      <c r="P36" s="14"/>
      <c r="Q36" s="14"/>
      <c r="R36" s="14"/>
      <c r="S36" s="14"/>
      <c r="T36" s="14"/>
      <c r="U36" s="14"/>
      <c r="V36" s="14"/>
      <c r="W36" s="12"/>
      <c r="X36" s="12"/>
    </row>
    <row r="37" spans="1:24" s="13" customFormat="1" ht="26.65" x14ac:dyDescent="0.45">
      <c r="B37" s="217" t="str">
        <f>B16</f>
        <v>Tests</v>
      </c>
      <c r="C37" s="148" t="s">
        <v>31</v>
      </c>
      <c r="D37" s="149" t="s">
        <v>25</v>
      </c>
      <c r="E37" s="149" t="s">
        <v>24</v>
      </c>
      <c r="G37" s="34"/>
      <c r="H37" s="217" t="str">
        <f>B17</f>
        <v>Problem Sets</v>
      </c>
      <c r="I37" s="148" t="s">
        <v>31</v>
      </c>
      <c r="J37" s="149" t="s">
        <v>25</v>
      </c>
      <c r="K37" s="149" t="s">
        <v>24</v>
      </c>
      <c r="O37" s="217" t="str">
        <f>B18</f>
        <v>Web Assign</v>
      </c>
      <c r="P37" s="148" t="s">
        <v>31</v>
      </c>
      <c r="Q37" s="149" t="s">
        <v>25</v>
      </c>
      <c r="R37" s="149" t="s">
        <v>24</v>
      </c>
    </row>
    <row r="38" spans="1:24" x14ac:dyDescent="0.45">
      <c r="B38" s="172" t="s">
        <v>107</v>
      </c>
      <c r="C38" s="173" t="s">
        <v>271</v>
      </c>
      <c r="D38" s="225">
        <v>99</v>
      </c>
      <c r="E38" s="174">
        <v>100</v>
      </c>
      <c r="H38" s="172" t="s">
        <v>210</v>
      </c>
      <c r="I38" s="173" t="s">
        <v>240</v>
      </c>
      <c r="J38" s="225">
        <v>18</v>
      </c>
      <c r="K38" s="174">
        <v>20</v>
      </c>
      <c r="O38" s="172" t="s">
        <v>255</v>
      </c>
      <c r="P38" s="173" t="s">
        <v>256</v>
      </c>
      <c r="Q38" s="225">
        <v>10</v>
      </c>
      <c r="R38" s="174">
        <v>10</v>
      </c>
    </row>
    <row r="39" spans="1:24" x14ac:dyDescent="0.45">
      <c r="B39" s="172" t="s">
        <v>108</v>
      </c>
      <c r="C39" s="173" t="s">
        <v>272</v>
      </c>
      <c r="D39" s="225">
        <v>89</v>
      </c>
      <c r="E39" s="174">
        <v>100</v>
      </c>
      <c r="H39" s="172" t="s">
        <v>211</v>
      </c>
      <c r="I39" s="173" t="s">
        <v>241</v>
      </c>
      <c r="J39" s="225">
        <v>20</v>
      </c>
      <c r="K39" s="174">
        <v>20</v>
      </c>
      <c r="O39" s="172" t="s">
        <v>257</v>
      </c>
      <c r="P39" s="173" t="s">
        <v>258</v>
      </c>
      <c r="Q39" s="225">
        <v>9.5</v>
      </c>
      <c r="R39" s="174">
        <v>10</v>
      </c>
    </row>
    <row r="40" spans="1:24" x14ac:dyDescent="0.45">
      <c r="B40" s="172" t="s">
        <v>109</v>
      </c>
      <c r="C40" s="173" t="s">
        <v>273</v>
      </c>
      <c r="D40" s="223">
        <v>92</v>
      </c>
      <c r="E40" s="174">
        <v>100</v>
      </c>
      <c r="H40" s="172" t="s">
        <v>212</v>
      </c>
      <c r="I40" s="173" t="s">
        <v>242</v>
      </c>
      <c r="J40" s="225">
        <v>12</v>
      </c>
      <c r="K40" s="174">
        <v>20</v>
      </c>
      <c r="O40" s="172" t="s">
        <v>259</v>
      </c>
      <c r="P40" s="173" t="s">
        <v>260</v>
      </c>
      <c r="Q40" s="225">
        <v>7.5</v>
      </c>
      <c r="R40" s="174">
        <v>10</v>
      </c>
    </row>
    <row r="41" spans="1:24" x14ac:dyDescent="0.45">
      <c r="B41" s="172"/>
      <c r="C41" s="173"/>
      <c r="D41" s="358"/>
      <c r="E41" s="174"/>
      <c r="H41" s="172" t="s">
        <v>213</v>
      </c>
      <c r="I41" s="173" t="s">
        <v>243</v>
      </c>
      <c r="J41" s="225">
        <v>16</v>
      </c>
      <c r="K41" s="174">
        <v>20</v>
      </c>
      <c r="O41" s="172" t="s">
        <v>261</v>
      </c>
      <c r="P41" s="173" t="s">
        <v>262</v>
      </c>
      <c r="Q41" s="225">
        <v>10</v>
      </c>
      <c r="R41" s="174">
        <v>10</v>
      </c>
    </row>
    <row r="42" spans="1:24" x14ac:dyDescent="0.45">
      <c r="B42" s="172"/>
      <c r="C42" s="174"/>
      <c r="D42" s="174"/>
      <c r="E42" s="174"/>
      <c r="H42" s="172" t="s">
        <v>214</v>
      </c>
      <c r="I42" s="174" t="s">
        <v>244</v>
      </c>
      <c r="J42" s="225">
        <v>20</v>
      </c>
      <c r="K42" s="174">
        <v>20</v>
      </c>
      <c r="O42" s="172" t="s">
        <v>218</v>
      </c>
      <c r="P42" s="173" t="s">
        <v>263</v>
      </c>
      <c r="Q42" s="225">
        <v>10</v>
      </c>
      <c r="R42" s="174">
        <v>10</v>
      </c>
    </row>
    <row r="43" spans="1:24" x14ac:dyDescent="0.45">
      <c r="B43" s="172"/>
      <c r="C43" s="174"/>
      <c r="D43" s="174"/>
      <c r="E43" s="174"/>
      <c r="H43" s="172" t="s">
        <v>215</v>
      </c>
      <c r="I43" s="174" t="s">
        <v>245</v>
      </c>
      <c r="J43" s="225">
        <v>19</v>
      </c>
      <c r="K43" s="174">
        <v>20</v>
      </c>
      <c r="O43" s="172" t="s">
        <v>219</v>
      </c>
      <c r="P43" s="173" t="s">
        <v>264</v>
      </c>
      <c r="Q43" s="225">
        <v>10</v>
      </c>
      <c r="R43" s="174">
        <v>10</v>
      </c>
    </row>
    <row r="44" spans="1:24" x14ac:dyDescent="0.45">
      <c r="B44" s="172"/>
      <c r="C44" s="174"/>
      <c r="D44" s="174"/>
      <c r="E44" s="174"/>
      <c r="H44" s="172" t="s">
        <v>216</v>
      </c>
      <c r="I44" s="174" t="s">
        <v>246</v>
      </c>
      <c r="J44" s="225">
        <v>20</v>
      </c>
      <c r="K44" s="174">
        <v>20</v>
      </c>
      <c r="O44" s="172" t="s">
        <v>265</v>
      </c>
      <c r="P44" s="173" t="s">
        <v>241</v>
      </c>
      <c r="Q44" s="225">
        <v>10</v>
      </c>
      <c r="R44" s="174">
        <v>10</v>
      </c>
    </row>
    <row r="45" spans="1:24" x14ac:dyDescent="0.45">
      <c r="B45" s="175"/>
      <c r="C45" s="174"/>
      <c r="D45" s="174"/>
      <c r="E45" s="174"/>
      <c r="H45" s="175" t="s">
        <v>247</v>
      </c>
      <c r="I45" s="174" t="s">
        <v>248</v>
      </c>
      <c r="J45" s="225">
        <v>16.5</v>
      </c>
      <c r="K45" s="174">
        <v>20</v>
      </c>
      <c r="O45" s="175" t="s">
        <v>217</v>
      </c>
      <c r="P45" s="173" t="s">
        <v>266</v>
      </c>
      <c r="Q45" s="225">
        <v>10</v>
      </c>
      <c r="R45" s="174">
        <v>10</v>
      </c>
    </row>
    <row r="46" spans="1:24" x14ac:dyDescent="0.45">
      <c r="B46" s="175"/>
      <c r="C46" s="174"/>
      <c r="D46" s="174"/>
      <c r="E46" s="174"/>
      <c r="H46" s="175" t="s">
        <v>249</v>
      </c>
      <c r="I46" s="174" t="s">
        <v>250</v>
      </c>
      <c r="J46" s="225">
        <v>19.5</v>
      </c>
      <c r="K46" s="174">
        <v>20</v>
      </c>
      <c r="O46" s="175" t="s">
        <v>267</v>
      </c>
      <c r="P46" s="173" t="s">
        <v>248</v>
      </c>
      <c r="Q46" s="225">
        <v>7</v>
      </c>
      <c r="R46" s="174">
        <v>10</v>
      </c>
    </row>
    <row r="47" spans="1:24" x14ac:dyDescent="0.45">
      <c r="B47" s="175"/>
      <c r="C47" s="174"/>
      <c r="D47" s="174"/>
      <c r="E47" s="174"/>
      <c r="H47" s="175" t="s">
        <v>251</v>
      </c>
      <c r="I47" s="174" t="s">
        <v>252</v>
      </c>
      <c r="J47" s="225">
        <v>6</v>
      </c>
      <c r="K47" s="174">
        <v>20</v>
      </c>
      <c r="O47" s="175" t="s">
        <v>268</v>
      </c>
      <c r="P47" s="173" t="s">
        <v>269</v>
      </c>
      <c r="Q47" s="225">
        <v>9</v>
      </c>
      <c r="R47" s="174">
        <v>10</v>
      </c>
    </row>
    <row r="48" spans="1:24" x14ac:dyDescent="0.45">
      <c r="B48" s="175"/>
      <c r="C48" s="174"/>
      <c r="D48" s="174"/>
      <c r="E48" s="174"/>
      <c r="H48" s="175" t="s">
        <v>253</v>
      </c>
      <c r="I48" s="174" t="s">
        <v>254</v>
      </c>
      <c r="J48" s="174"/>
      <c r="K48" s="174">
        <v>20</v>
      </c>
      <c r="O48" s="175" t="s">
        <v>270</v>
      </c>
      <c r="P48" s="173" t="s">
        <v>240</v>
      </c>
      <c r="Q48" s="225">
        <v>10</v>
      </c>
      <c r="R48" s="174">
        <v>10</v>
      </c>
    </row>
    <row r="49" spans="1:18" x14ac:dyDescent="0.45">
      <c r="B49" s="172"/>
      <c r="C49" s="174"/>
      <c r="D49" s="174"/>
      <c r="E49" s="174"/>
      <c r="H49" s="172"/>
      <c r="I49" s="173"/>
      <c r="J49" s="174"/>
      <c r="K49" s="174"/>
      <c r="O49" s="172" t="s">
        <v>220</v>
      </c>
      <c r="P49" s="173" t="s">
        <v>260</v>
      </c>
      <c r="Q49" s="174"/>
      <c r="R49" s="174">
        <v>10</v>
      </c>
    </row>
    <row r="50" spans="1:18" x14ac:dyDescent="0.45">
      <c r="B50" s="175" t="s">
        <v>68</v>
      </c>
      <c r="C50" s="174"/>
      <c r="D50" s="174"/>
      <c r="E50" s="174"/>
      <c r="H50" s="175" t="s">
        <v>68</v>
      </c>
      <c r="I50" s="173"/>
      <c r="J50" s="174"/>
      <c r="K50" s="174"/>
      <c r="O50" s="175" t="s">
        <v>68</v>
      </c>
      <c r="P50" s="173"/>
      <c r="Q50" s="174"/>
      <c r="R50" s="174"/>
    </row>
    <row r="51" spans="1:18" ht="15" customHeight="1" x14ac:dyDescent="0.45">
      <c r="B51" s="283" t="s">
        <v>94</v>
      </c>
      <c r="C51" s="284"/>
      <c r="D51" s="284"/>
      <c r="E51" s="285"/>
      <c r="H51" s="283" t="s">
        <v>94</v>
      </c>
      <c r="I51" s="284"/>
      <c r="J51" s="284"/>
      <c r="K51" s="285"/>
      <c r="O51" s="283" t="s">
        <v>94</v>
      </c>
      <c r="P51" s="284"/>
      <c r="Q51" s="284"/>
      <c r="R51" s="285"/>
    </row>
    <row r="52" spans="1:18" ht="22.5" customHeight="1" x14ac:dyDescent="0.45">
      <c r="B52" s="286"/>
      <c r="C52" s="287"/>
      <c r="D52" s="287"/>
      <c r="E52" s="288"/>
      <c r="H52" s="286"/>
      <c r="I52" s="287"/>
      <c r="J52" s="287"/>
      <c r="K52" s="288"/>
      <c r="O52" s="286"/>
      <c r="P52" s="287"/>
      <c r="Q52" s="287"/>
      <c r="R52" s="288"/>
    </row>
    <row r="53" spans="1:18" x14ac:dyDescent="0.45">
      <c r="B53" s="218" t="str">
        <f>B16</f>
        <v>Tests</v>
      </c>
      <c r="C53" s="150" t="s">
        <v>37</v>
      </c>
      <c r="D53" s="151">
        <f>SUM(D38:D52)</f>
        <v>280</v>
      </c>
      <c r="E53" s="152">
        <f>SUMIF(D38:D52,"&gt;=0",E38:E52)</f>
        <v>300</v>
      </c>
      <c r="H53" s="218" t="str">
        <f>B17</f>
        <v>Problem Sets</v>
      </c>
      <c r="I53" s="150" t="s">
        <v>37</v>
      </c>
      <c r="J53" s="151">
        <f>SUM(J38:J52)</f>
        <v>167</v>
      </c>
      <c r="K53" s="152">
        <f>SUMIF(J38:J52,"&gt;=0",K38:K52)</f>
        <v>200</v>
      </c>
      <c r="O53" s="218" t="str">
        <f>B18</f>
        <v>Web Assign</v>
      </c>
      <c r="P53" s="150" t="s">
        <v>37</v>
      </c>
      <c r="Q53" s="151">
        <f>SUM(Q38:Q52)</f>
        <v>103</v>
      </c>
      <c r="R53" s="152">
        <f>SUMIF(Q38:Q52,"&gt;=0",R38:R52)</f>
        <v>110</v>
      </c>
    </row>
    <row r="54" spans="1:18" x14ac:dyDescent="0.45">
      <c r="B54" s="6"/>
      <c r="C54" s="6"/>
      <c r="D54" s="7"/>
      <c r="E54" s="7"/>
    </row>
    <row r="55" spans="1:18" ht="26.65" x14ac:dyDescent="0.45">
      <c r="B55" s="217">
        <f>B19</f>
        <v>0</v>
      </c>
      <c r="C55" s="148" t="s">
        <v>31</v>
      </c>
      <c r="D55" s="149" t="s">
        <v>25</v>
      </c>
      <c r="E55" s="149" t="s">
        <v>24</v>
      </c>
      <c r="F55" s="13"/>
      <c r="G55" s="34"/>
      <c r="H55" s="217">
        <f>B20</f>
        <v>0</v>
      </c>
      <c r="I55" s="148" t="s">
        <v>31</v>
      </c>
      <c r="J55" s="149" t="s">
        <v>25</v>
      </c>
      <c r="K55" s="149" t="s">
        <v>24</v>
      </c>
      <c r="L55" s="13"/>
      <c r="M55" s="13"/>
      <c r="N55" s="13"/>
      <c r="O55" s="217">
        <f>B21</f>
        <v>0</v>
      </c>
      <c r="P55" s="148" t="s">
        <v>31</v>
      </c>
      <c r="Q55" s="149" t="s">
        <v>25</v>
      </c>
      <c r="R55" s="149" t="s">
        <v>24</v>
      </c>
    </row>
    <row r="56" spans="1:18" x14ac:dyDescent="0.45">
      <c r="B56" s="172"/>
      <c r="C56" s="173"/>
      <c r="D56" s="174"/>
      <c r="E56" s="174"/>
      <c r="H56" s="172"/>
      <c r="I56" s="173"/>
      <c r="J56" s="174"/>
      <c r="K56" s="174"/>
      <c r="O56" s="172"/>
      <c r="P56" s="173"/>
      <c r="Q56" s="174"/>
      <c r="R56" s="174"/>
    </row>
    <row r="57" spans="1:18" x14ac:dyDescent="0.45">
      <c r="B57" s="172"/>
      <c r="C57" s="174"/>
      <c r="D57" s="174"/>
      <c r="E57" s="174"/>
      <c r="H57" s="172"/>
      <c r="I57" s="174"/>
      <c r="J57" s="174"/>
      <c r="K57" s="174"/>
      <c r="O57" s="172"/>
      <c r="P57" s="174"/>
      <c r="Q57" s="174"/>
      <c r="R57" s="174"/>
    </row>
    <row r="58" spans="1:18" x14ac:dyDescent="0.45">
      <c r="B58" s="172"/>
      <c r="C58" s="174"/>
      <c r="D58" s="174"/>
      <c r="E58" s="174"/>
      <c r="H58" s="172"/>
      <c r="I58" s="174"/>
      <c r="J58" s="174"/>
      <c r="K58" s="174"/>
      <c r="O58" s="172"/>
      <c r="P58" s="174"/>
      <c r="Q58" s="174"/>
      <c r="R58" s="174"/>
    </row>
    <row r="59" spans="1:18" x14ac:dyDescent="0.45">
      <c r="A59" s="7"/>
      <c r="B59" s="172"/>
      <c r="C59" s="174"/>
      <c r="D59" s="174"/>
      <c r="E59" s="174"/>
      <c r="H59" s="172"/>
      <c r="I59" s="174"/>
      <c r="J59" s="174"/>
      <c r="K59" s="174"/>
      <c r="O59" s="172"/>
      <c r="P59" s="174"/>
      <c r="Q59" s="174"/>
      <c r="R59" s="174"/>
    </row>
    <row r="60" spans="1:18" x14ac:dyDescent="0.45">
      <c r="A60" s="7"/>
      <c r="B60" s="172"/>
      <c r="C60" s="174"/>
      <c r="D60" s="174"/>
      <c r="E60" s="174"/>
      <c r="H60" s="172"/>
      <c r="I60" s="174"/>
      <c r="J60" s="174"/>
      <c r="K60" s="174"/>
      <c r="O60" s="172"/>
      <c r="P60" s="174"/>
      <c r="Q60" s="174"/>
      <c r="R60" s="174"/>
    </row>
    <row r="61" spans="1:18" x14ac:dyDescent="0.45">
      <c r="A61" s="7"/>
      <c r="B61" s="172"/>
      <c r="C61" s="174"/>
      <c r="D61" s="174"/>
      <c r="E61" s="174"/>
      <c r="H61" s="172"/>
      <c r="I61" s="174"/>
      <c r="J61" s="174"/>
      <c r="K61" s="174"/>
      <c r="O61" s="172"/>
      <c r="P61" s="174"/>
      <c r="Q61" s="174"/>
      <c r="R61" s="174"/>
    </row>
    <row r="62" spans="1:18" x14ac:dyDescent="0.45">
      <c r="B62" s="172"/>
      <c r="C62" s="174"/>
      <c r="D62" s="174"/>
      <c r="E62" s="174"/>
      <c r="H62" s="172"/>
      <c r="I62" s="174"/>
      <c r="J62" s="174"/>
      <c r="K62" s="174"/>
      <c r="O62" s="172"/>
      <c r="P62" s="174"/>
      <c r="Q62" s="174"/>
      <c r="R62" s="174"/>
    </row>
    <row r="63" spans="1:18" x14ac:dyDescent="0.45">
      <c r="B63" s="175"/>
      <c r="C63" s="174"/>
      <c r="D63" s="174"/>
      <c r="E63" s="174"/>
      <c r="H63" s="175"/>
      <c r="I63" s="174"/>
      <c r="J63" s="174"/>
      <c r="K63" s="174"/>
      <c r="O63" s="175"/>
      <c r="P63" s="174"/>
      <c r="Q63" s="174"/>
      <c r="R63" s="174"/>
    </row>
    <row r="64" spans="1:18" x14ac:dyDescent="0.45">
      <c r="B64" s="172"/>
      <c r="C64" s="174"/>
      <c r="D64" s="174"/>
      <c r="E64" s="174"/>
      <c r="H64" s="172"/>
      <c r="I64" s="174"/>
      <c r="J64" s="174"/>
      <c r="K64" s="174"/>
      <c r="O64" s="172"/>
      <c r="P64" s="174"/>
      <c r="Q64" s="174"/>
      <c r="R64" s="174"/>
    </row>
    <row r="65" spans="2:18" x14ac:dyDescent="0.45">
      <c r="B65" s="172"/>
      <c r="C65" s="174"/>
      <c r="D65" s="174"/>
      <c r="E65" s="174"/>
      <c r="H65" s="172"/>
      <c r="I65" s="174"/>
      <c r="J65" s="174"/>
      <c r="K65" s="174"/>
      <c r="O65" s="172"/>
      <c r="P65" s="174"/>
      <c r="Q65" s="174"/>
      <c r="R65" s="174"/>
    </row>
    <row r="66" spans="2:18" x14ac:dyDescent="0.45">
      <c r="B66" s="172"/>
      <c r="C66" s="174"/>
      <c r="D66" s="174"/>
      <c r="E66" s="174"/>
      <c r="H66" s="172"/>
      <c r="I66" s="174"/>
      <c r="J66" s="174"/>
      <c r="K66" s="174"/>
      <c r="O66" s="172"/>
      <c r="P66" s="174"/>
      <c r="Q66" s="174"/>
      <c r="R66" s="174"/>
    </row>
    <row r="67" spans="2:18" x14ac:dyDescent="0.45">
      <c r="B67" s="172"/>
      <c r="C67" s="174"/>
      <c r="D67" s="174"/>
      <c r="E67" s="174"/>
      <c r="H67" s="172"/>
      <c r="I67" s="174"/>
      <c r="J67" s="174"/>
      <c r="K67" s="174"/>
      <c r="O67" s="172"/>
      <c r="P67" s="174"/>
      <c r="Q67" s="174"/>
      <c r="R67" s="174"/>
    </row>
    <row r="68" spans="2:18" x14ac:dyDescent="0.45">
      <c r="B68" s="172"/>
      <c r="C68" s="174"/>
      <c r="D68" s="174"/>
      <c r="E68" s="174"/>
      <c r="H68" s="172"/>
      <c r="I68" s="174"/>
      <c r="J68" s="174"/>
      <c r="K68" s="174"/>
      <c r="O68" s="172"/>
      <c r="P68" s="174"/>
      <c r="Q68" s="174"/>
      <c r="R68" s="174"/>
    </row>
    <row r="69" spans="2:18" x14ac:dyDescent="0.45">
      <c r="B69" s="172"/>
      <c r="C69" s="174"/>
      <c r="D69" s="174"/>
      <c r="E69" s="174"/>
      <c r="H69" s="172"/>
      <c r="I69" s="174"/>
      <c r="J69" s="174"/>
      <c r="K69" s="174"/>
      <c r="O69" s="172"/>
      <c r="P69" s="174"/>
      <c r="Q69" s="174"/>
      <c r="R69" s="174"/>
    </row>
    <row r="70" spans="2:18" x14ac:dyDescent="0.45">
      <c r="B70" s="172"/>
      <c r="C70" s="174"/>
      <c r="D70" s="174"/>
      <c r="E70" s="174"/>
      <c r="H70" s="172"/>
      <c r="I70" s="174"/>
      <c r="J70" s="174"/>
      <c r="K70" s="174"/>
      <c r="O70" s="172"/>
      <c r="P70" s="174"/>
      <c r="Q70" s="174"/>
      <c r="R70" s="174"/>
    </row>
    <row r="71" spans="2:18" x14ac:dyDescent="0.45">
      <c r="B71" s="172"/>
      <c r="C71" s="174"/>
      <c r="D71" s="174"/>
      <c r="E71" s="174"/>
      <c r="H71" s="172"/>
      <c r="I71" s="174"/>
      <c r="J71" s="174"/>
      <c r="K71" s="174"/>
      <c r="O71" s="172"/>
      <c r="P71" s="174"/>
      <c r="Q71" s="174"/>
      <c r="R71" s="174"/>
    </row>
    <row r="72" spans="2:18" x14ac:dyDescent="0.45">
      <c r="B72" s="172"/>
      <c r="C72" s="174"/>
      <c r="D72" s="174"/>
      <c r="E72" s="174"/>
      <c r="H72" s="172"/>
      <c r="I72" s="174"/>
      <c r="J72" s="174"/>
      <c r="K72" s="174"/>
      <c r="O72" s="172"/>
      <c r="P72" s="174"/>
      <c r="Q72" s="174"/>
      <c r="R72" s="174"/>
    </row>
    <row r="73" spans="2:18" x14ac:dyDescent="0.45">
      <c r="B73" s="172"/>
      <c r="C73" s="174"/>
      <c r="D73" s="174"/>
      <c r="E73" s="174"/>
      <c r="H73" s="172"/>
      <c r="I73" s="174"/>
      <c r="J73" s="174"/>
      <c r="K73" s="174"/>
      <c r="O73" s="172"/>
      <c r="P73" s="174"/>
      <c r="Q73" s="174"/>
      <c r="R73" s="174"/>
    </row>
    <row r="74" spans="2:18" x14ac:dyDescent="0.45">
      <c r="B74" s="172"/>
      <c r="C74" s="174"/>
      <c r="D74" s="174"/>
      <c r="E74" s="174"/>
      <c r="H74" s="172"/>
      <c r="I74" s="174"/>
      <c r="J74" s="174"/>
      <c r="K74" s="174"/>
      <c r="O74" s="172"/>
      <c r="P74" s="174"/>
      <c r="Q74" s="174"/>
      <c r="R74" s="174"/>
    </row>
    <row r="75" spans="2:18" x14ac:dyDescent="0.45">
      <c r="B75" s="172"/>
      <c r="C75" s="174"/>
      <c r="D75" s="174"/>
      <c r="E75" s="174"/>
      <c r="H75" s="172"/>
      <c r="I75" s="174"/>
      <c r="J75" s="174"/>
      <c r="K75" s="174"/>
      <c r="O75" s="172"/>
      <c r="P75" s="174"/>
      <c r="Q75" s="174"/>
      <c r="R75" s="174"/>
    </row>
    <row r="76" spans="2:18" x14ac:dyDescent="0.45">
      <c r="B76" s="172"/>
      <c r="C76" s="174"/>
      <c r="D76" s="174"/>
      <c r="E76" s="174"/>
      <c r="H76" s="172"/>
      <c r="I76" s="174"/>
      <c r="J76" s="174"/>
      <c r="K76" s="174"/>
      <c r="O76" s="172"/>
      <c r="P76" s="174"/>
      <c r="Q76" s="174"/>
      <c r="R76" s="174"/>
    </row>
    <row r="77" spans="2:18" x14ac:dyDescent="0.45">
      <c r="B77" s="172"/>
      <c r="C77" s="174"/>
      <c r="D77" s="174"/>
      <c r="E77" s="174"/>
      <c r="H77" s="172"/>
      <c r="I77" s="174"/>
      <c r="J77" s="174"/>
      <c r="K77" s="174"/>
      <c r="O77" s="172"/>
      <c r="P77" s="174"/>
      <c r="Q77" s="174"/>
      <c r="R77" s="174"/>
    </row>
    <row r="78" spans="2:18" x14ac:dyDescent="0.45">
      <c r="B78" s="172"/>
      <c r="C78" s="174"/>
      <c r="D78" s="174"/>
      <c r="E78" s="174"/>
      <c r="H78" s="172"/>
      <c r="I78" s="174"/>
      <c r="J78" s="174"/>
      <c r="K78" s="174"/>
      <c r="O78" s="172"/>
      <c r="P78" s="174"/>
      <c r="Q78" s="174"/>
      <c r="R78" s="174"/>
    </row>
    <row r="79" spans="2:18" x14ac:dyDescent="0.45">
      <c r="B79" s="172"/>
      <c r="C79" s="174"/>
      <c r="D79" s="174"/>
      <c r="E79" s="174"/>
      <c r="H79" s="172"/>
      <c r="I79" s="174"/>
      <c r="J79" s="174"/>
      <c r="K79" s="174"/>
      <c r="O79" s="172"/>
      <c r="P79" s="174"/>
      <c r="Q79" s="174"/>
      <c r="R79" s="174"/>
    </row>
    <row r="80" spans="2:18" x14ac:dyDescent="0.45">
      <c r="B80" s="175" t="s">
        <v>68</v>
      </c>
      <c r="C80" s="174"/>
      <c r="D80" s="174"/>
      <c r="E80" s="174"/>
      <c r="H80" s="175" t="s">
        <v>68</v>
      </c>
      <c r="I80" s="174"/>
      <c r="J80" s="174"/>
      <c r="K80" s="174"/>
      <c r="O80" s="175" t="s">
        <v>68</v>
      </c>
      <c r="P80" s="174"/>
      <c r="Q80" s="174"/>
      <c r="R80" s="174"/>
    </row>
    <row r="81" spans="2:18" ht="15" customHeight="1" x14ac:dyDescent="0.45">
      <c r="B81" s="283" t="s">
        <v>93</v>
      </c>
      <c r="C81" s="284"/>
      <c r="D81" s="284"/>
      <c r="E81" s="285"/>
      <c r="H81" s="283" t="s">
        <v>93</v>
      </c>
      <c r="I81" s="284"/>
      <c r="J81" s="284"/>
      <c r="K81" s="285"/>
      <c r="O81" s="283" t="s">
        <v>93</v>
      </c>
      <c r="P81" s="284"/>
      <c r="Q81" s="284"/>
      <c r="R81" s="285"/>
    </row>
    <row r="82" spans="2:18" ht="17.25" customHeight="1" x14ac:dyDescent="0.45">
      <c r="B82" s="286"/>
      <c r="C82" s="287"/>
      <c r="D82" s="287"/>
      <c r="E82" s="288"/>
      <c r="H82" s="286"/>
      <c r="I82" s="287"/>
      <c r="J82" s="287"/>
      <c r="K82" s="288"/>
      <c r="O82" s="286"/>
      <c r="P82" s="287"/>
      <c r="Q82" s="287"/>
      <c r="R82" s="288"/>
    </row>
    <row r="83" spans="2:18" x14ac:dyDescent="0.45">
      <c r="B83" s="218">
        <f>B19</f>
        <v>0</v>
      </c>
      <c r="C83" s="150" t="s">
        <v>37</v>
      </c>
      <c r="D83" s="151">
        <f>SUM(D56:D80)</f>
        <v>0</v>
      </c>
      <c r="E83" s="152">
        <f>SUMIF(D56:D82,"&gt;=0",E56:E82)</f>
        <v>0</v>
      </c>
      <c r="H83" s="218">
        <f>B20</f>
        <v>0</v>
      </c>
      <c r="I83" s="150" t="s">
        <v>37</v>
      </c>
      <c r="J83" s="151">
        <f>SUM(J56:J80)</f>
        <v>0</v>
      </c>
      <c r="K83" s="152">
        <f>SUMIF(J56:J82,"&gt;=0",K56:K82)</f>
        <v>0</v>
      </c>
      <c r="O83" s="218">
        <f>B21</f>
        <v>0</v>
      </c>
      <c r="P83" s="150" t="s">
        <v>37</v>
      </c>
      <c r="Q83" s="151">
        <f>SUM(Q56:Q80)</f>
        <v>0</v>
      </c>
      <c r="R83" s="152">
        <f>SUMIF(Q56:Q82,"&gt;=0",R56:R82)</f>
        <v>0</v>
      </c>
    </row>
    <row r="84" spans="2:18" x14ac:dyDescent="0.45">
      <c r="B84" s="10"/>
      <c r="C84" s="10"/>
    </row>
    <row r="85" spans="2:18" ht="26.65" x14ac:dyDescent="0.45">
      <c r="B85" s="217">
        <f>B22</f>
        <v>0</v>
      </c>
      <c r="C85" s="148" t="s">
        <v>31</v>
      </c>
      <c r="D85" s="149" t="s">
        <v>25</v>
      </c>
      <c r="E85" s="149" t="s">
        <v>24</v>
      </c>
      <c r="H85" s="217">
        <f>B23</f>
        <v>0</v>
      </c>
      <c r="I85" s="148" t="s">
        <v>31</v>
      </c>
      <c r="J85" s="149" t="s">
        <v>25</v>
      </c>
      <c r="K85" s="149" t="s">
        <v>24</v>
      </c>
      <c r="O85" s="217">
        <f>B24</f>
        <v>0</v>
      </c>
      <c r="P85" s="148" t="s">
        <v>31</v>
      </c>
      <c r="Q85" s="149" t="s">
        <v>25</v>
      </c>
      <c r="R85" s="149" t="s">
        <v>24</v>
      </c>
    </row>
    <row r="86" spans="2:18" x14ac:dyDescent="0.45">
      <c r="B86" s="172"/>
      <c r="C86" s="173"/>
      <c r="D86" s="174"/>
      <c r="E86" s="174"/>
      <c r="H86" s="172"/>
      <c r="I86" s="173"/>
      <c r="J86" s="174"/>
      <c r="K86" s="174"/>
      <c r="O86" s="172"/>
      <c r="P86" s="173"/>
      <c r="Q86" s="174"/>
      <c r="R86" s="174"/>
    </row>
    <row r="87" spans="2:18" x14ac:dyDescent="0.45">
      <c r="B87" s="172"/>
      <c r="C87" s="174"/>
      <c r="D87" s="174"/>
      <c r="E87" s="174"/>
      <c r="H87" s="172"/>
      <c r="I87" s="174"/>
      <c r="J87" s="174"/>
      <c r="K87" s="174"/>
      <c r="O87" s="172"/>
      <c r="P87" s="174"/>
      <c r="Q87" s="174"/>
      <c r="R87" s="174"/>
    </row>
    <row r="88" spans="2:18" x14ac:dyDescent="0.45">
      <c r="B88" s="172"/>
      <c r="C88" s="174"/>
      <c r="D88" s="174"/>
      <c r="E88" s="174"/>
      <c r="H88" s="172"/>
      <c r="I88" s="174"/>
      <c r="J88" s="174"/>
      <c r="K88" s="174"/>
      <c r="O88" s="172"/>
      <c r="P88" s="174"/>
      <c r="Q88" s="174"/>
      <c r="R88" s="174"/>
    </row>
    <row r="89" spans="2:18" x14ac:dyDescent="0.45">
      <c r="B89" s="172"/>
      <c r="C89" s="174"/>
      <c r="D89" s="174"/>
      <c r="E89" s="174"/>
      <c r="H89" s="172"/>
      <c r="I89" s="174"/>
      <c r="J89" s="174"/>
      <c r="K89" s="174"/>
      <c r="O89" s="172"/>
      <c r="P89" s="174"/>
      <c r="Q89" s="174"/>
      <c r="R89" s="174"/>
    </row>
    <row r="90" spans="2:18" x14ac:dyDescent="0.45">
      <c r="B90" s="172"/>
      <c r="C90" s="174"/>
      <c r="D90" s="174"/>
      <c r="E90" s="174"/>
      <c r="H90" s="172"/>
      <c r="I90" s="174"/>
      <c r="J90" s="174"/>
      <c r="K90" s="174"/>
      <c r="O90" s="172"/>
      <c r="P90" s="174"/>
      <c r="Q90" s="174"/>
      <c r="R90" s="174"/>
    </row>
    <row r="91" spans="2:18" x14ac:dyDescent="0.45">
      <c r="B91" s="172"/>
      <c r="C91" s="174"/>
      <c r="D91" s="174"/>
      <c r="E91" s="174"/>
      <c r="H91" s="172"/>
      <c r="I91" s="174"/>
      <c r="J91" s="174"/>
      <c r="K91" s="174"/>
      <c r="O91" s="172"/>
      <c r="P91" s="174"/>
      <c r="Q91" s="174"/>
      <c r="R91" s="174"/>
    </row>
    <row r="92" spans="2:18" x14ac:dyDescent="0.45">
      <c r="B92" s="172"/>
      <c r="C92" s="174"/>
      <c r="D92" s="174"/>
      <c r="E92" s="174"/>
      <c r="H92" s="172"/>
      <c r="I92" s="174"/>
      <c r="J92" s="174"/>
      <c r="K92" s="174"/>
      <c r="O92" s="172"/>
      <c r="P92" s="174"/>
      <c r="Q92" s="174"/>
      <c r="R92" s="174"/>
    </row>
    <row r="93" spans="2:18" x14ac:dyDescent="0.45">
      <c r="B93" s="175"/>
      <c r="C93" s="174"/>
      <c r="D93" s="174"/>
      <c r="E93" s="174"/>
      <c r="H93" s="175"/>
      <c r="I93" s="174"/>
      <c r="J93" s="174"/>
      <c r="K93" s="174"/>
      <c r="O93" s="175"/>
      <c r="P93" s="174"/>
      <c r="Q93" s="174"/>
      <c r="R93" s="174"/>
    </row>
    <row r="94" spans="2:18" x14ac:dyDescent="0.45">
      <c r="B94" s="172"/>
      <c r="C94" s="174"/>
      <c r="D94" s="174"/>
      <c r="E94" s="174"/>
      <c r="H94" s="172"/>
      <c r="I94" s="174"/>
      <c r="J94" s="174"/>
      <c r="K94" s="174"/>
      <c r="O94" s="172"/>
      <c r="P94" s="174"/>
      <c r="Q94" s="174"/>
      <c r="R94" s="174"/>
    </row>
    <row r="95" spans="2:18" x14ac:dyDescent="0.45">
      <c r="B95" s="172"/>
      <c r="C95" s="174"/>
      <c r="D95" s="174"/>
      <c r="E95" s="174"/>
      <c r="H95" s="172"/>
      <c r="I95" s="174"/>
      <c r="J95" s="174"/>
      <c r="K95" s="174"/>
      <c r="O95" s="172"/>
      <c r="P95" s="174"/>
      <c r="Q95" s="174"/>
      <c r="R95" s="174"/>
    </row>
    <row r="96" spans="2:18" x14ac:dyDescent="0.45">
      <c r="B96" s="172"/>
      <c r="C96" s="174"/>
      <c r="D96" s="174"/>
      <c r="E96" s="174"/>
      <c r="H96" s="172"/>
      <c r="I96" s="174"/>
      <c r="J96" s="174"/>
      <c r="K96" s="174"/>
      <c r="O96" s="172"/>
      <c r="P96" s="174"/>
      <c r="Q96" s="174"/>
      <c r="R96" s="174"/>
    </row>
    <row r="97" spans="2:18" x14ac:dyDescent="0.45">
      <c r="B97" s="172"/>
      <c r="C97" s="174"/>
      <c r="D97" s="174"/>
      <c r="E97" s="174"/>
      <c r="H97" s="172"/>
      <c r="I97" s="174"/>
      <c r="J97" s="174"/>
      <c r="K97" s="174"/>
      <c r="O97" s="172"/>
      <c r="P97" s="174"/>
      <c r="Q97" s="174"/>
      <c r="R97" s="174"/>
    </row>
    <row r="98" spans="2:18" x14ac:dyDescent="0.45">
      <c r="B98" s="172"/>
      <c r="C98" s="174"/>
      <c r="D98" s="174"/>
      <c r="E98" s="174"/>
      <c r="H98" s="172"/>
      <c r="I98" s="174"/>
      <c r="J98" s="174"/>
      <c r="K98" s="174"/>
      <c r="O98" s="172"/>
      <c r="P98" s="174"/>
      <c r="Q98" s="174"/>
      <c r="R98" s="174"/>
    </row>
    <row r="99" spans="2:18" x14ac:dyDescent="0.45">
      <c r="B99" s="172"/>
      <c r="C99" s="174"/>
      <c r="D99" s="174"/>
      <c r="E99" s="174"/>
      <c r="H99" s="172"/>
      <c r="I99" s="174"/>
      <c r="J99" s="174"/>
      <c r="K99" s="174"/>
      <c r="O99" s="172"/>
      <c r="P99" s="174"/>
      <c r="Q99" s="174"/>
      <c r="R99" s="174"/>
    </row>
    <row r="100" spans="2:18" x14ac:dyDescent="0.45">
      <c r="B100" s="172"/>
      <c r="C100" s="174"/>
      <c r="D100" s="174"/>
      <c r="E100" s="174"/>
      <c r="H100" s="172"/>
      <c r="I100" s="174"/>
      <c r="J100" s="174"/>
      <c r="K100" s="174"/>
      <c r="O100" s="172"/>
      <c r="P100" s="174"/>
      <c r="Q100" s="174"/>
      <c r="R100" s="174"/>
    </row>
    <row r="101" spans="2:18" x14ac:dyDescent="0.45">
      <c r="B101" s="172"/>
      <c r="C101" s="174"/>
      <c r="D101" s="174"/>
      <c r="E101" s="174"/>
      <c r="H101" s="172"/>
      <c r="I101" s="174"/>
      <c r="J101" s="174"/>
      <c r="K101" s="174"/>
      <c r="O101" s="172"/>
      <c r="P101" s="174"/>
      <c r="Q101" s="174"/>
      <c r="R101" s="174"/>
    </row>
    <row r="102" spans="2:18" x14ac:dyDescent="0.45">
      <c r="B102" s="172"/>
      <c r="C102" s="174"/>
      <c r="D102" s="174"/>
      <c r="E102" s="174"/>
      <c r="H102" s="172"/>
      <c r="I102" s="174"/>
      <c r="J102" s="174"/>
      <c r="K102" s="174"/>
      <c r="O102" s="172"/>
      <c r="P102" s="174"/>
      <c r="Q102" s="174"/>
      <c r="R102" s="174"/>
    </row>
    <row r="103" spans="2:18" x14ac:dyDescent="0.45">
      <c r="B103" s="172"/>
      <c r="C103" s="174"/>
      <c r="D103" s="174"/>
      <c r="E103" s="174"/>
      <c r="H103" s="172"/>
      <c r="I103" s="174"/>
      <c r="J103" s="174"/>
      <c r="K103" s="174"/>
      <c r="O103" s="172"/>
      <c r="P103" s="174"/>
      <c r="Q103" s="174"/>
      <c r="R103" s="174"/>
    </row>
    <row r="104" spans="2:18" x14ac:dyDescent="0.45">
      <c r="B104" s="172"/>
      <c r="C104" s="174"/>
      <c r="D104" s="174"/>
      <c r="E104" s="174"/>
      <c r="H104" s="172"/>
      <c r="I104" s="174"/>
      <c r="J104" s="174"/>
      <c r="K104" s="174"/>
      <c r="O104" s="172"/>
      <c r="P104" s="174"/>
      <c r="Q104" s="174"/>
      <c r="R104" s="174"/>
    </row>
    <row r="105" spans="2:18" x14ac:dyDescent="0.45">
      <c r="B105" s="172"/>
      <c r="C105" s="174"/>
      <c r="D105" s="174"/>
      <c r="E105" s="174"/>
      <c r="H105" s="172"/>
      <c r="I105" s="174"/>
      <c r="J105" s="174"/>
      <c r="K105" s="174"/>
      <c r="O105" s="172"/>
      <c r="P105" s="174"/>
      <c r="Q105" s="174"/>
      <c r="R105" s="174"/>
    </row>
    <row r="106" spans="2:18" x14ac:dyDescent="0.45">
      <c r="B106" s="172"/>
      <c r="C106" s="174"/>
      <c r="D106" s="174"/>
      <c r="E106" s="174"/>
      <c r="H106" s="172"/>
      <c r="I106" s="174"/>
      <c r="J106" s="174"/>
      <c r="K106" s="174"/>
      <c r="O106" s="172"/>
      <c r="P106" s="174"/>
      <c r="Q106" s="174"/>
      <c r="R106" s="174"/>
    </row>
    <row r="107" spans="2:18" x14ac:dyDescent="0.45">
      <c r="B107" s="172"/>
      <c r="C107" s="174"/>
      <c r="D107" s="174"/>
      <c r="E107" s="174"/>
      <c r="H107" s="172"/>
      <c r="I107" s="174"/>
      <c r="J107" s="174"/>
      <c r="K107" s="174"/>
      <c r="O107" s="172"/>
      <c r="P107" s="174"/>
      <c r="Q107" s="174"/>
      <c r="R107" s="174"/>
    </row>
    <row r="108" spans="2:18" x14ac:dyDescent="0.45">
      <c r="B108" s="172"/>
      <c r="C108" s="174"/>
      <c r="D108" s="174"/>
      <c r="E108" s="174"/>
      <c r="H108" s="172"/>
      <c r="I108" s="174"/>
      <c r="J108" s="174"/>
      <c r="K108" s="174"/>
      <c r="O108" s="172"/>
      <c r="P108" s="174"/>
      <c r="Q108" s="174"/>
      <c r="R108" s="174"/>
    </row>
    <row r="109" spans="2:18" x14ac:dyDescent="0.45">
      <c r="B109" s="172"/>
      <c r="C109" s="174"/>
      <c r="D109" s="174"/>
      <c r="E109" s="174"/>
      <c r="H109" s="172"/>
      <c r="I109" s="174"/>
      <c r="J109" s="174"/>
      <c r="K109" s="174"/>
      <c r="O109" s="172"/>
      <c r="P109" s="174"/>
      <c r="Q109" s="174"/>
      <c r="R109" s="174"/>
    </row>
    <row r="110" spans="2:18" x14ac:dyDescent="0.45">
      <c r="B110" s="175" t="s">
        <v>68</v>
      </c>
      <c r="C110" s="174"/>
      <c r="D110" s="174"/>
      <c r="E110" s="174"/>
      <c r="H110" s="175" t="s">
        <v>68</v>
      </c>
      <c r="I110" s="174"/>
      <c r="J110" s="174"/>
      <c r="K110" s="174"/>
      <c r="O110" s="175" t="s">
        <v>68</v>
      </c>
      <c r="P110" s="174"/>
      <c r="Q110" s="174"/>
      <c r="R110" s="174"/>
    </row>
    <row r="111" spans="2:18" ht="15" customHeight="1" x14ac:dyDescent="0.45">
      <c r="B111" s="283" t="s">
        <v>95</v>
      </c>
      <c r="C111" s="284"/>
      <c r="D111" s="284"/>
      <c r="E111" s="285"/>
      <c r="H111" s="283" t="s">
        <v>95</v>
      </c>
      <c r="I111" s="284"/>
      <c r="J111" s="284"/>
      <c r="K111" s="285"/>
      <c r="O111" s="283" t="s">
        <v>95</v>
      </c>
      <c r="P111" s="284"/>
      <c r="Q111" s="284"/>
      <c r="R111" s="285"/>
    </row>
    <row r="112" spans="2:18" x14ac:dyDescent="0.45">
      <c r="B112" s="286"/>
      <c r="C112" s="287"/>
      <c r="D112" s="287"/>
      <c r="E112" s="288"/>
      <c r="H112" s="286"/>
      <c r="I112" s="287"/>
      <c r="J112" s="287"/>
      <c r="K112" s="288"/>
      <c r="O112" s="286"/>
      <c r="P112" s="287"/>
      <c r="Q112" s="287"/>
      <c r="R112" s="288"/>
    </row>
    <row r="113" spans="2:18" x14ac:dyDescent="0.45">
      <c r="B113" s="218">
        <f>B22</f>
        <v>0</v>
      </c>
      <c r="C113" s="150" t="s">
        <v>37</v>
      </c>
      <c r="D113" s="151">
        <f>SUM(D86:D110)</f>
        <v>0</v>
      </c>
      <c r="E113" s="152">
        <f>SUMIF(D86:D112,"&gt;=0",E86:E112)</f>
        <v>0</v>
      </c>
      <c r="H113" s="218">
        <f>B23</f>
        <v>0</v>
      </c>
      <c r="I113" s="150" t="s">
        <v>37</v>
      </c>
      <c r="J113" s="151">
        <f>SUM(J86:J110)</f>
        <v>0</v>
      </c>
      <c r="K113" s="152">
        <f>SUMIF(J86:J112,"&gt;=0",K86:K112)</f>
        <v>0</v>
      </c>
      <c r="O113" s="218">
        <f>B24</f>
        <v>0</v>
      </c>
      <c r="P113" s="150" t="s">
        <v>37</v>
      </c>
      <c r="Q113" s="151">
        <f>SUM(Q86:Q110)</f>
        <v>0</v>
      </c>
      <c r="R113" s="152">
        <f>SUMIF(Q86:Q112,"&gt;=0",R86:R112)</f>
        <v>0</v>
      </c>
    </row>
    <row r="115" spans="2:18" ht="26.65" x14ac:dyDescent="0.45">
      <c r="B115" s="217">
        <f>B25</f>
        <v>0</v>
      </c>
      <c r="C115" s="148" t="s">
        <v>31</v>
      </c>
      <c r="D115" s="149" t="s">
        <v>25</v>
      </c>
      <c r="E115" s="149" t="s">
        <v>24</v>
      </c>
    </row>
    <row r="116" spans="2:18" x14ac:dyDescent="0.45">
      <c r="B116" s="172"/>
      <c r="C116" s="173"/>
      <c r="D116" s="174"/>
      <c r="E116" s="174"/>
    </row>
    <row r="117" spans="2:18" x14ac:dyDescent="0.45">
      <c r="B117" s="172"/>
      <c r="C117" s="174"/>
      <c r="D117" s="174"/>
      <c r="E117" s="174"/>
    </row>
    <row r="118" spans="2:18" x14ac:dyDescent="0.45">
      <c r="B118" s="172"/>
      <c r="C118" s="174"/>
      <c r="D118" s="174"/>
      <c r="E118" s="174"/>
    </row>
    <row r="119" spans="2:18" x14ac:dyDescent="0.45">
      <c r="B119" s="172"/>
      <c r="C119" s="174"/>
      <c r="D119" s="174"/>
      <c r="E119" s="174"/>
    </row>
    <row r="120" spans="2:18" x14ac:dyDescent="0.45">
      <c r="B120" s="172"/>
      <c r="C120" s="174"/>
      <c r="D120" s="174"/>
      <c r="E120" s="174"/>
    </row>
    <row r="121" spans="2:18" x14ac:dyDescent="0.45">
      <c r="B121" s="172"/>
      <c r="C121" s="174"/>
      <c r="D121" s="174"/>
      <c r="E121" s="174"/>
    </row>
    <row r="122" spans="2:18" x14ac:dyDescent="0.45">
      <c r="B122" s="172"/>
      <c r="C122" s="174"/>
      <c r="D122" s="174"/>
      <c r="E122" s="174"/>
    </row>
    <row r="123" spans="2:18" x14ac:dyDescent="0.45">
      <c r="B123" s="175"/>
      <c r="C123" s="174"/>
      <c r="D123" s="174"/>
      <c r="E123" s="174"/>
    </row>
    <row r="124" spans="2:18" x14ac:dyDescent="0.45">
      <c r="B124" s="172"/>
      <c r="C124" s="174"/>
      <c r="D124" s="174"/>
      <c r="E124" s="174"/>
    </row>
    <row r="125" spans="2:18" x14ac:dyDescent="0.45">
      <c r="B125" s="172"/>
      <c r="C125" s="174"/>
      <c r="D125" s="174"/>
      <c r="E125" s="174"/>
    </row>
    <row r="126" spans="2:18" x14ac:dyDescent="0.45">
      <c r="B126" s="172"/>
      <c r="C126" s="174"/>
      <c r="D126" s="174"/>
      <c r="E126" s="174"/>
    </row>
    <row r="127" spans="2:18" x14ac:dyDescent="0.45">
      <c r="B127" s="172"/>
      <c r="C127" s="174"/>
      <c r="D127" s="174"/>
      <c r="E127" s="174"/>
    </row>
    <row r="128" spans="2:18" x14ac:dyDescent="0.45">
      <c r="B128" s="172"/>
      <c r="C128" s="174"/>
      <c r="D128" s="174"/>
      <c r="E128" s="174"/>
    </row>
    <row r="129" spans="2:5" x14ac:dyDescent="0.45">
      <c r="B129" s="172"/>
      <c r="C129" s="174"/>
      <c r="D129" s="174"/>
      <c r="E129" s="174"/>
    </row>
    <row r="130" spans="2:5" x14ac:dyDescent="0.45">
      <c r="B130" s="172"/>
      <c r="C130" s="174"/>
      <c r="D130" s="174"/>
      <c r="E130" s="174"/>
    </row>
    <row r="131" spans="2:5" x14ac:dyDescent="0.45">
      <c r="B131" s="172"/>
      <c r="C131" s="174"/>
      <c r="D131" s="174"/>
      <c r="E131" s="174"/>
    </row>
    <row r="132" spans="2:5" x14ac:dyDescent="0.45">
      <c r="B132" s="172"/>
      <c r="C132" s="174"/>
      <c r="D132" s="174"/>
      <c r="E132" s="174"/>
    </row>
    <row r="133" spans="2:5" x14ac:dyDescent="0.45">
      <c r="B133" s="172"/>
      <c r="C133" s="174"/>
      <c r="D133" s="174"/>
      <c r="E133" s="174"/>
    </row>
    <row r="134" spans="2:5" x14ac:dyDescent="0.45">
      <c r="B134" s="172"/>
      <c r="C134" s="174"/>
      <c r="D134" s="174"/>
      <c r="E134" s="174"/>
    </row>
    <row r="135" spans="2:5" x14ac:dyDescent="0.45">
      <c r="B135" s="172"/>
      <c r="C135" s="174"/>
      <c r="D135" s="174"/>
      <c r="E135" s="174"/>
    </row>
    <row r="136" spans="2:5" x14ac:dyDescent="0.45">
      <c r="B136" s="172"/>
      <c r="C136" s="174"/>
      <c r="D136" s="174"/>
      <c r="E136" s="174"/>
    </row>
    <row r="137" spans="2:5" x14ac:dyDescent="0.45">
      <c r="B137" s="172"/>
      <c r="C137" s="174"/>
      <c r="D137" s="174"/>
      <c r="E137" s="174"/>
    </row>
    <row r="138" spans="2:5" x14ac:dyDescent="0.45">
      <c r="B138" s="172"/>
      <c r="C138" s="174"/>
      <c r="D138" s="174"/>
      <c r="E138" s="174"/>
    </row>
    <row r="139" spans="2:5" x14ac:dyDescent="0.45">
      <c r="B139" s="172"/>
      <c r="C139" s="174"/>
      <c r="D139" s="174"/>
      <c r="E139" s="174"/>
    </row>
    <row r="140" spans="2:5" x14ac:dyDescent="0.45">
      <c r="B140" s="175" t="s">
        <v>68</v>
      </c>
      <c r="C140" s="174"/>
      <c r="D140" s="174"/>
      <c r="E140" s="174"/>
    </row>
    <row r="141" spans="2:5" x14ac:dyDescent="0.45">
      <c r="B141" s="283" t="s">
        <v>96</v>
      </c>
      <c r="C141" s="284"/>
      <c r="D141" s="284"/>
      <c r="E141" s="285"/>
    </row>
    <row r="142" spans="2:5" x14ac:dyDescent="0.45">
      <c r="B142" s="286"/>
      <c r="C142" s="287"/>
      <c r="D142" s="287"/>
      <c r="E142" s="288"/>
    </row>
    <row r="143" spans="2:5" x14ac:dyDescent="0.45">
      <c r="B143" s="218">
        <f>B25</f>
        <v>0</v>
      </c>
      <c r="C143" s="150" t="s">
        <v>37</v>
      </c>
      <c r="D143" s="151">
        <f>SUM(D116:D140)</f>
        <v>0</v>
      </c>
      <c r="E143" s="152">
        <f>SUMIF(D116:D142,"&gt;=0",E116:E142)</f>
        <v>0</v>
      </c>
    </row>
  </sheetData>
  <mergeCells count="40">
    <mergeCell ref="B141:E142"/>
    <mergeCell ref="A31:F33"/>
    <mergeCell ref="B81:E82"/>
    <mergeCell ref="H81:K82"/>
    <mergeCell ref="O81:R82"/>
    <mergeCell ref="B111:E112"/>
    <mergeCell ref="H111:K112"/>
    <mergeCell ref="O111:R112"/>
    <mergeCell ref="C26:D26"/>
    <mergeCell ref="A27:D27"/>
    <mergeCell ref="A30:F30"/>
    <mergeCell ref="B35:R35"/>
    <mergeCell ref="B51:E52"/>
    <mergeCell ref="H51:K52"/>
    <mergeCell ref="O51:R52"/>
    <mergeCell ref="H23:I23"/>
    <mergeCell ref="H11:K11"/>
    <mergeCell ref="A12:B12"/>
    <mergeCell ref="C12:E12"/>
    <mergeCell ref="H12:J12"/>
    <mergeCell ref="A14:F14"/>
    <mergeCell ref="A15:B15"/>
    <mergeCell ref="H15:N15"/>
    <mergeCell ref="J16:L16"/>
    <mergeCell ref="H17:I17"/>
    <mergeCell ref="H20:I20"/>
    <mergeCell ref="P14:S14"/>
    <mergeCell ref="A9:B9"/>
    <mergeCell ref="C9:E9"/>
    <mergeCell ref="A10:B10"/>
    <mergeCell ref="C10:E10"/>
    <mergeCell ref="A11:B11"/>
    <mergeCell ref="C11:E11"/>
    <mergeCell ref="A8:B8"/>
    <mergeCell ref="C8:E8"/>
    <mergeCell ref="A1:O1"/>
    <mergeCell ref="A2:S2"/>
    <mergeCell ref="A3:S5"/>
    <mergeCell ref="A7:E7"/>
    <mergeCell ref="O7:S7"/>
  </mergeCells>
  <phoneticPr fontId="27" type="noConversion"/>
  <conditionalFormatting sqref="K12">
    <cfRule type="cellIs" dxfId="38" priority="6" operator="between">
      <formula>0</formula>
      <formula>0.69</formula>
    </cfRule>
    <cfRule type="cellIs" dxfId="37" priority="7" operator="between">
      <formula>0.7</formula>
      <formula>0.84</formula>
    </cfRule>
    <cfRule type="cellIs" dxfId="36" priority="8" operator="between">
      <formula>0.85</formula>
      <formula>1</formula>
    </cfRule>
  </conditionalFormatting>
  <conditionalFormatting sqref="C8:C9 F8:G8">
    <cfRule type="containsText" dxfId="35" priority="5" operator="containsText" text="Engineering 101">
      <formula>NOT(ISERROR(SEARCH("Engineering 101",C8)))</formula>
    </cfRule>
  </conditionalFormatting>
  <conditionalFormatting sqref="C11 F11:G11">
    <cfRule type="containsText" dxfId="34" priority="4" operator="containsText" text="Dr. Timothy Sands">
      <formula>NOT(ISERROR(SEARCH("Dr. Timothy Sands",C11)))</formula>
    </cfRule>
  </conditionalFormatting>
  <conditionalFormatting sqref="C10 F10:G10">
    <cfRule type="containsText" dxfId="33" priority="3" operator="containsText" text="0">
      <formula>NOT(ISERROR(SEARCH("0",C10)))</formula>
    </cfRule>
  </conditionalFormatting>
  <conditionalFormatting sqref="C9 F9:G9">
    <cfRule type="containsText" dxfId="32" priority="2" operator="containsText" text="MWF 8am">
      <formula>NOT(ISERROR(SEARCH("MWF 8am",C9)))</formula>
    </cfRule>
  </conditionalFormatting>
  <conditionalFormatting sqref="C12:C13 F12:G13">
    <cfRule type="containsText" dxfId="31" priority="1" operator="containsText" text="MWF 10am - 11am">
      <formula>NOT(ISERROR(SEARCH("MWF 10am - 11am",C12)))</formula>
    </cfRule>
  </conditionalFormatting>
  <pageMargins left="0.7" right="0.7" top="0.75" bottom="0.75" header="0.3" footer="0.3"/>
  <pageSetup scale="5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CB2B4-3EA3-4ED8-8511-2A68BE36EEF0}">
  <dimension ref="A1:Z141"/>
  <sheetViews>
    <sheetView topLeftCell="A23" zoomScaleNormal="100" workbookViewId="0">
      <selection activeCell="J47" sqref="J47"/>
    </sheetView>
  </sheetViews>
  <sheetFormatPr defaultColWidth="9.1328125" defaultRowHeight="14.25" x14ac:dyDescent="0.45"/>
  <cols>
    <col min="1" max="1" width="2.73046875" style="42" customWidth="1"/>
    <col min="2" max="2" width="38.265625" style="42" bestFit="1" customWidth="1"/>
    <col min="3" max="3" width="33.19921875" style="42" customWidth="1"/>
    <col min="4" max="4" width="8.46484375" style="42" customWidth="1"/>
    <col min="5" max="5" width="4.53125" style="42" hidden="1" customWidth="1"/>
    <col min="6" max="6" width="5.46484375" style="42" hidden="1" customWidth="1"/>
    <col min="7" max="7" width="11.86328125" style="42" customWidth="1"/>
    <col min="8" max="8" width="2.3984375" style="42" customWidth="1"/>
    <col min="9" max="9" width="4.265625" style="42" customWidth="1"/>
    <col min="10" max="10" width="21.59765625" style="42" customWidth="1"/>
    <col min="11" max="11" width="8.265625" style="42" customWidth="1"/>
    <col min="12" max="12" width="8.1328125" style="42" customWidth="1"/>
    <col min="13" max="13" width="8.86328125" style="42" customWidth="1"/>
    <col min="14" max="14" width="7" style="42" customWidth="1"/>
    <col min="15" max="15" width="6.3984375" style="42" customWidth="1"/>
    <col min="16" max="16" width="12.73046875" style="42" customWidth="1"/>
    <col min="17" max="17" width="6.86328125" style="42" customWidth="1"/>
    <col min="18" max="19" width="6.1328125" style="42" customWidth="1"/>
    <col min="20" max="20" width="8.265625" style="42" customWidth="1"/>
    <col min="21" max="21" width="3.59765625" style="42" customWidth="1"/>
    <col min="22" max="22" width="3.73046875" style="42" customWidth="1"/>
    <col min="23" max="25" width="7.73046875" style="42" customWidth="1"/>
    <col min="26" max="16384" width="9.1328125" style="42"/>
  </cols>
  <sheetData>
    <row r="1" spans="1:25" ht="45.75" customHeight="1" thickBot="1" x14ac:dyDescent="0.5">
      <c r="A1" s="300" t="s">
        <v>38</v>
      </c>
      <c r="B1" s="359"/>
      <c r="C1" s="359"/>
      <c r="D1" s="359"/>
      <c r="E1" s="359"/>
      <c r="F1" s="359"/>
      <c r="G1" s="359"/>
      <c r="H1" s="359"/>
      <c r="I1" s="359"/>
      <c r="J1" s="359"/>
      <c r="K1" s="359"/>
      <c r="L1" s="359"/>
      <c r="M1" s="359"/>
      <c r="N1" s="359"/>
      <c r="O1" s="359"/>
      <c r="P1" s="359"/>
      <c r="Q1" s="359"/>
      <c r="R1" s="37"/>
      <c r="S1" s="38"/>
      <c r="T1" s="38"/>
      <c r="U1" s="39"/>
      <c r="V1" s="431"/>
      <c r="W1" s="431"/>
      <c r="X1" s="431"/>
      <c r="Y1" s="431"/>
    </row>
    <row r="2" spans="1:25" ht="15" customHeight="1" thickBot="1" x14ac:dyDescent="0.5">
      <c r="A2" s="363" t="s">
        <v>92</v>
      </c>
      <c r="B2" s="359"/>
      <c r="C2" s="359"/>
      <c r="D2" s="359"/>
      <c r="E2" s="359"/>
      <c r="F2" s="359"/>
      <c r="G2" s="359"/>
      <c r="H2" s="359"/>
      <c r="I2" s="359"/>
      <c r="J2" s="359"/>
      <c r="K2" s="359"/>
      <c r="L2" s="359"/>
      <c r="M2" s="359"/>
      <c r="N2" s="359"/>
      <c r="O2" s="359"/>
      <c r="P2" s="359"/>
      <c r="Q2" s="359"/>
      <c r="R2" s="359"/>
      <c r="S2" s="359"/>
      <c r="T2" s="359"/>
      <c r="U2" s="364"/>
      <c r="V2" s="432"/>
      <c r="W2" s="432"/>
      <c r="X2" s="432"/>
      <c r="Y2" s="432"/>
    </row>
    <row r="3" spans="1:25" ht="15" customHeight="1" x14ac:dyDescent="0.45">
      <c r="A3" s="305" t="s">
        <v>402</v>
      </c>
      <c r="B3" s="365"/>
      <c r="C3" s="365"/>
      <c r="D3" s="365"/>
      <c r="E3" s="365"/>
      <c r="F3" s="365"/>
      <c r="G3" s="365"/>
      <c r="H3" s="365"/>
      <c r="I3" s="365"/>
      <c r="J3" s="365"/>
      <c r="K3" s="365"/>
      <c r="L3" s="365"/>
      <c r="M3" s="365"/>
      <c r="N3" s="365"/>
      <c r="O3" s="365"/>
      <c r="P3" s="365"/>
      <c r="Q3" s="365"/>
      <c r="R3" s="365"/>
      <c r="S3" s="365"/>
      <c r="T3" s="365"/>
      <c r="U3" s="366"/>
      <c r="V3" s="433"/>
      <c r="W3" s="433"/>
      <c r="X3" s="433"/>
      <c r="Y3" s="433"/>
    </row>
    <row r="4" spans="1:25" x14ac:dyDescent="0.45">
      <c r="A4" s="367"/>
      <c r="B4" s="434"/>
      <c r="C4" s="434"/>
      <c r="D4" s="434"/>
      <c r="E4" s="434"/>
      <c r="F4" s="434"/>
      <c r="G4" s="434"/>
      <c r="H4" s="434"/>
      <c r="I4" s="434"/>
      <c r="J4" s="434"/>
      <c r="K4" s="434"/>
      <c r="L4" s="434"/>
      <c r="M4" s="434"/>
      <c r="N4" s="434"/>
      <c r="O4" s="434"/>
      <c r="P4" s="434"/>
      <c r="Q4" s="434"/>
      <c r="R4" s="434"/>
      <c r="S4" s="434"/>
      <c r="T4" s="434"/>
      <c r="U4" s="369"/>
      <c r="V4" s="433"/>
      <c r="W4" s="433"/>
      <c r="X4" s="433"/>
      <c r="Y4" s="433"/>
    </row>
    <row r="5" spans="1:25" ht="14.65" customHeight="1" x14ac:dyDescent="0.45">
      <c r="A5" s="370"/>
      <c r="B5" s="371"/>
      <c r="C5" s="371"/>
      <c r="D5" s="371"/>
      <c r="E5" s="371"/>
      <c r="F5" s="371"/>
      <c r="G5" s="371"/>
      <c r="H5" s="371"/>
      <c r="I5" s="371"/>
      <c r="J5" s="371"/>
      <c r="K5" s="371"/>
      <c r="L5" s="371"/>
      <c r="M5" s="371"/>
      <c r="N5" s="371"/>
      <c r="O5" s="371"/>
      <c r="P5" s="371"/>
      <c r="Q5" s="371"/>
      <c r="R5" s="371"/>
      <c r="S5" s="371"/>
      <c r="T5" s="371"/>
      <c r="U5" s="372"/>
      <c r="V5" s="433"/>
      <c r="W5" s="433"/>
      <c r="X5" s="433"/>
      <c r="Y5" s="433"/>
    </row>
    <row r="6" spans="1:25" x14ac:dyDescent="0.45">
      <c r="A6" s="435"/>
      <c r="B6" s="435"/>
      <c r="C6" s="435"/>
      <c r="D6" s="435"/>
      <c r="E6" s="435"/>
      <c r="F6" s="435"/>
      <c r="G6" s="435"/>
      <c r="H6" s="435"/>
      <c r="I6" s="435"/>
      <c r="J6" s="435"/>
      <c r="K6" s="435"/>
      <c r="L6" s="435"/>
      <c r="M6" s="435"/>
      <c r="N6" s="435"/>
      <c r="O6" s="435"/>
      <c r="P6" s="435"/>
      <c r="Q6" s="435"/>
      <c r="R6" s="435"/>
      <c r="S6" s="435"/>
      <c r="T6" s="435"/>
      <c r="U6" s="435"/>
      <c r="V6" s="433"/>
      <c r="W6" s="433"/>
      <c r="X6" s="433"/>
      <c r="Y6" s="433"/>
    </row>
    <row r="7" spans="1:25" ht="15" customHeight="1" x14ac:dyDescent="0.45">
      <c r="A7" s="317" t="s">
        <v>60</v>
      </c>
      <c r="B7" s="374"/>
      <c r="C7" s="374"/>
      <c r="D7" s="374"/>
      <c r="E7" s="374"/>
      <c r="F7" s="374"/>
      <c r="G7" s="375"/>
      <c r="J7" s="100" t="s">
        <v>117</v>
      </c>
      <c r="K7" s="99"/>
      <c r="Q7" s="290" t="s">
        <v>43</v>
      </c>
      <c r="R7" s="374"/>
      <c r="S7" s="374"/>
      <c r="T7" s="374"/>
      <c r="U7" s="375"/>
      <c r="V7" s="436"/>
      <c r="W7" s="436"/>
      <c r="X7" s="436"/>
      <c r="Y7" s="436"/>
    </row>
    <row r="8" spans="1:25" x14ac:dyDescent="0.45">
      <c r="A8" s="290" t="s">
        <v>35</v>
      </c>
      <c r="B8" s="375"/>
      <c r="C8" s="291" t="s">
        <v>190</v>
      </c>
      <c r="D8" s="374"/>
      <c r="E8" s="374"/>
      <c r="F8" s="374"/>
      <c r="G8" s="375"/>
      <c r="J8" s="139" t="s">
        <v>114</v>
      </c>
      <c r="K8" s="139">
        <f>D50 / G50 * 100</f>
        <v>103.39622641509433</v>
      </c>
      <c r="Q8" s="28"/>
      <c r="R8" s="140" t="s">
        <v>44</v>
      </c>
      <c r="S8" s="141"/>
      <c r="T8" s="142"/>
      <c r="U8" s="143"/>
      <c r="V8" s="437"/>
      <c r="W8" s="437"/>
      <c r="X8" s="437"/>
    </row>
    <row r="9" spans="1:25" x14ac:dyDescent="0.45">
      <c r="A9" s="290" t="s">
        <v>34</v>
      </c>
      <c r="B9" s="375"/>
      <c r="C9" s="291" t="s">
        <v>189</v>
      </c>
      <c r="D9" s="374"/>
      <c r="E9" s="374"/>
      <c r="F9" s="374"/>
      <c r="G9" s="375"/>
      <c r="J9" s="139" t="s">
        <v>116</v>
      </c>
      <c r="K9" s="139">
        <f>D50</f>
        <v>822</v>
      </c>
      <c r="Q9" s="29"/>
      <c r="R9" s="144" t="s">
        <v>45</v>
      </c>
      <c r="S9" s="145"/>
      <c r="T9" s="146"/>
      <c r="U9" s="147"/>
      <c r="V9" s="438"/>
      <c r="W9" s="438"/>
      <c r="X9" s="438"/>
    </row>
    <row r="10" spans="1:25" x14ac:dyDescent="0.45">
      <c r="A10" s="290" t="s">
        <v>23</v>
      </c>
      <c r="B10" s="375"/>
      <c r="C10" s="291">
        <v>1</v>
      </c>
      <c r="D10" s="374"/>
      <c r="E10" s="374"/>
      <c r="F10" s="374"/>
      <c r="G10" s="375"/>
    </row>
    <row r="11" spans="1:25" ht="15" customHeight="1" x14ac:dyDescent="0.45">
      <c r="A11" s="290" t="s">
        <v>26</v>
      </c>
      <c r="B11" s="375"/>
      <c r="C11" s="291" t="s">
        <v>191</v>
      </c>
      <c r="D11" s="374"/>
      <c r="E11" s="374"/>
      <c r="F11" s="374"/>
      <c r="G11" s="375"/>
      <c r="J11" s="439"/>
      <c r="K11" s="439"/>
      <c r="L11" s="439"/>
      <c r="M11" s="439"/>
      <c r="N11" s="439"/>
    </row>
    <row r="12" spans="1:25" ht="16.5" customHeight="1" x14ac:dyDescent="0.45">
      <c r="A12" s="290" t="s">
        <v>27</v>
      </c>
      <c r="B12" s="375"/>
      <c r="C12" s="291" t="s">
        <v>202</v>
      </c>
      <c r="D12" s="374"/>
      <c r="E12" s="374"/>
      <c r="F12" s="374"/>
      <c r="G12" s="375"/>
      <c r="J12" s="440"/>
      <c r="K12" s="434"/>
      <c r="L12" s="434"/>
      <c r="N12" s="441"/>
    </row>
    <row r="13" spans="1:25" x14ac:dyDescent="0.45">
      <c r="B13" s="442"/>
      <c r="C13" s="443"/>
      <c r="D13" s="443"/>
      <c r="E13" s="443"/>
      <c r="F13" s="443"/>
      <c r="G13" s="443"/>
    </row>
    <row r="14" spans="1:25" x14ac:dyDescent="0.45">
      <c r="A14" s="317" t="s">
        <v>61</v>
      </c>
      <c r="B14" s="374"/>
      <c r="C14" s="374"/>
      <c r="D14" s="374"/>
      <c r="E14" s="374"/>
      <c r="F14" s="374"/>
      <c r="G14" s="375"/>
      <c r="H14" s="403"/>
      <c r="I14" s="441"/>
      <c r="R14" s="317" t="s">
        <v>62</v>
      </c>
      <c r="S14" s="374"/>
      <c r="T14" s="374"/>
      <c r="U14" s="375"/>
    </row>
    <row r="15" spans="1:25" ht="26.25" customHeight="1" x14ac:dyDescent="0.45">
      <c r="A15" s="289" t="s">
        <v>30</v>
      </c>
      <c r="B15" s="375"/>
      <c r="C15" s="132" t="s">
        <v>31</v>
      </c>
      <c r="D15" s="132" t="s">
        <v>25</v>
      </c>
      <c r="E15" s="132" t="s">
        <v>112</v>
      </c>
      <c r="F15" s="132" t="s">
        <v>113</v>
      </c>
      <c r="G15" s="132" t="s">
        <v>24</v>
      </c>
      <c r="H15" s="444"/>
      <c r="I15" s="444"/>
      <c r="R15" s="317" t="s">
        <v>110</v>
      </c>
      <c r="S15" s="374"/>
      <c r="T15" s="374"/>
      <c r="U15" s="375"/>
    </row>
    <row r="16" spans="1:25" x14ac:dyDescent="0.45">
      <c r="A16" s="155"/>
      <c r="B16" s="178" t="s">
        <v>192</v>
      </c>
      <c r="C16" s="179" t="s">
        <v>403</v>
      </c>
      <c r="D16" s="404">
        <v>10</v>
      </c>
      <c r="E16" s="227">
        <f t="shared" ref="E16:E29" si="0">IF(D16="",0,1)</f>
        <v>1</v>
      </c>
      <c r="F16" s="227">
        <f t="shared" ref="F16:F29" si="1">E16*G16</f>
        <v>10</v>
      </c>
      <c r="G16" s="219">
        <v>10</v>
      </c>
      <c r="H16" s="445"/>
      <c r="I16" s="445"/>
      <c r="J16" s="382" t="s">
        <v>115</v>
      </c>
      <c r="K16" s="374"/>
      <c r="L16" s="374"/>
      <c r="M16" s="374"/>
      <c r="N16" s="374"/>
      <c r="O16" s="374"/>
      <c r="P16" s="375"/>
      <c r="R16" s="446">
        <f>SUM(G16:G49)</f>
        <v>945</v>
      </c>
      <c r="S16" s="374"/>
      <c r="T16" s="374"/>
      <c r="U16" s="375"/>
    </row>
    <row r="17" spans="1:21" x14ac:dyDescent="0.45">
      <c r="A17" s="155"/>
      <c r="B17" s="178" t="s">
        <v>404</v>
      </c>
      <c r="C17" s="179" t="s">
        <v>403</v>
      </c>
      <c r="D17" s="404">
        <v>20</v>
      </c>
      <c r="E17" s="227">
        <f t="shared" si="0"/>
        <v>1</v>
      </c>
      <c r="F17" s="227">
        <f t="shared" si="1"/>
        <v>20</v>
      </c>
      <c r="G17" s="219">
        <v>20</v>
      </c>
      <c r="H17" s="445"/>
      <c r="I17" s="445"/>
      <c r="J17" s="261" t="s">
        <v>54</v>
      </c>
      <c r="K17" s="434"/>
      <c r="L17" s="385" t="s">
        <v>12</v>
      </c>
      <c r="M17" s="386" t="s">
        <v>56</v>
      </c>
      <c r="N17" s="387"/>
      <c r="O17" s="141">
        <f>IF(L17=$U$17,$R$17,IF(L17=$U$18,$R$18,IF(L17=$U$19,$R$19,IF(L17=$U$20,$R$20,IF(L17=$U$21,$R$21,IF(L17=$U$22,$R$22,IF(L17=$U$23,$R$23,IF(L17=$U$24,$R$24,IF(L17=$U$25,$R$25,IF(L17=$U$26,$R$26,IF(L17=$U$27,$R$27,"less than 60%")))))))))))</f>
        <v>878.85</v>
      </c>
      <c r="P17" s="115" t="s">
        <v>67</v>
      </c>
      <c r="R17" s="447">
        <f>R16*0.93</f>
        <v>878.85</v>
      </c>
      <c r="S17" s="137" t="s">
        <v>39</v>
      </c>
      <c r="T17" s="448">
        <f t="shared" ref="T17:T28" si="2">R16</f>
        <v>945</v>
      </c>
      <c r="U17" s="138" t="s">
        <v>12</v>
      </c>
    </row>
    <row r="18" spans="1:21" x14ac:dyDescent="0.45">
      <c r="A18" s="155"/>
      <c r="B18" s="178" t="s">
        <v>405</v>
      </c>
      <c r="C18" s="179" t="s">
        <v>406</v>
      </c>
      <c r="D18" s="404">
        <v>17</v>
      </c>
      <c r="E18" s="227">
        <f t="shared" si="0"/>
        <v>1</v>
      </c>
      <c r="F18" s="227">
        <f t="shared" si="1"/>
        <v>20</v>
      </c>
      <c r="G18" s="219">
        <v>20</v>
      </c>
      <c r="H18" s="445"/>
      <c r="I18" s="445"/>
      <c r="J18" s="110"/>
      <c r="K18" s="391" t="s">
        <v>69</v>
      </c>
      <c r="L18" s="141">
        <f>IF((O17-SUM($D$16:$D$48))&lt;0,0,O17-SUM($D$16:$D$48))</f>
        <v>66.850000000000023</v>
      </c>
      <c r="M18" s="386" t="s">
        <v>89</v>
      </c>
      <c r="N18" s="386"/>
      <c r="O18" s="141"/>
      <c r="P18" s="116"/>
      <c r="R18" s="447">
        <f>R16*0.9</f>
        <v>850.5</v>
      </c>
      <c r="S18" s="137" t="s">
        <v>39</v>
      </c>
      <c r="T18" s="448">
        <f t="shared" si="2"/>
        <v>878.85</v>
      </c>
      <c r="U18" s="139" t="s">
        <v>11</v>
      </c>
    </row>
    <row r="19" spans="1:21" ht="14.65" customHeight="1" thickBot="1" x14ac:dyDescent="0.5">
      <c r="A19" s="155"/>
      <c r="B19" s="178" t="s">
        <v>193</v>
      </c>
      <c r="C19" s="179" t="s">
        <v>406</v>
      </c>
      <c r="D19" s="404">
        <v>20</v>
      </c>
      <c r="E19" s="227">
        <f t="shared" si="0"/>
        <v>1</v>
      </c>
      <c r="F19" s="227">
        <f t="shared" si="1"/>
        <v>20</v>
      </c>
      <c r="G19" s="219">
        <v>20</v>
      </c>
      <c r="H19" s="445"/>
      <c r="I19" s="445"/>
      <c r="J19" s="110"/>
      <c r="K19" s="141"/>
      <c r="L19" s="141"/>
      <c r="M19" s="141"/>
      <c r="N19" s="141"/>
      <c r="O19" s="141"/>
      <c r="P19" s="115"/>
      <c r="R19" s="447">
        <f>R16*0.87</f>
        <v>822.15</v>
      </c>
      <c r="S19" s="137" t="s">
        <v>39</v>
      </c>
      <c r="T19" s="448">
        <f t="shared" si="2"/>
        <v>850.5</v>
      </c>
      <c r="U19" s="139" t="s">
        <v>10</v>
      </c>
    </row>
    <row r="20" spans="1:21" ht="15" customHeight="1" x14ac:dyDescent="0.45">
      <c r="A20" s="155"/>
      <c r="B20" s="178" t="s">
        <v>194</v>
      </c>
      <c r="C20" s="179" t="s">
        <v>407</v>
      </c>
      <c r="D20" s="404">
        <v>60</v>
      </c>
      <c r="E20" s="227">
        <f t="shared" si="0"/>
        <v>1</v>
      </c>
      <c r="F20" s="227">
        <f t="shared" si="1"/>
        <v>0</v>
      </c>
      <c r="G20" s="219">
        <v>0</v>
      </c>
      <c r="H20" s="445"/>
      <c r="I20" s="445"/>
      <c r="J20" s="263" t="s">
        <v>48</v>
      </c>
      <c r="K20" s="365"/>
      <c r="L20" s="393" t="s">
        <v>9</v>
      </c>
      <c r="M20" s="120" t="s">
        <v>56</v>
      </c>
      <c r="N20" s="121"/>
      <c r="O20" s="449">
        <f>IF(L20=$U$17,$R$17,IF(L20=$U$18,$R$18,IF(L20=$U$19,$R$19,IF(L20=$U$20,$R$20,IF(L20=$U$21,$R$21,IF(L20=$U$22,$R$22,IF(L20=$U$23,$R$23,IF(L20=$U$24,$R$24,IF(L20=$U$25,$R$25,IF(L20=$U$26,$R$26,IF(L20=$U$27,$R$27,"less than 60%")))))))))))</f>
        <v>784.34999999999991</v>
      </c>
      <c r="P20" s="123" t="s">
        <v>67</v>
      </c>
      <c r="R20" s="447">
        <f>R16*0.83</f>
        <v>784.34999999999991</v>
      </c>
      <c r="S20" s="137" t="s">
        <v>39</v>
      </c>
      <c r="T20" s="448">
        <f t="shared" si="2"/>
        <v>822.15</v>
      </c>
      <c r="U20" s="139" t="s">
        <v>9</v>
      </c>
    </row>
    <row r="21" spans="1:21" ht="15" customHeight="1" x14ac:dyDescent="0.45">
      <c r="A21" s="155"/>
      <c r="B21" s="178" t="s">
        <v>408</v>
      </c>
      <c r="C21" s="179"/>
      <c r="D21" s="404">
        <v>40</v>
      </c>
      <c r="E21" s="227">
        <f t="shared" si="0"/>
        <v>1</v>
      </c>
      <c r="F21" s="227">
        <f t="shared" si="1"/>
        <v>40</v>
      </c>
      <c r="G21" s="219">
        <v>40</v>
      </c>
      <c r="H21" s="445"/>
      <c r="I21" s="445"/>
      <c r="J21" s="110"/>
      <c r="K21" s="391" t="s">
        <v>69</v>
      </c>
      <c r="L21" s="141">
        <f>IF((O20-SUM($D$16:$D$48))&lt;0,0,O20-SUM($D$16:$D$48))</f>
        <v>0</v>
      </c>
      <c r="M21" s="386" t="s">
        <v>90</v>
      </c>
      <c r="N21" s="386"/>
      <c r="O21" s="141"/>
      <c r="P21" s="116"/>
      <c r="R21" s="447">
        <f>R16*0.8</f>
        <v>756</v>
      </c>
      <c r="S21" s="137" t="s">
        <v>39</v>
      </c>
      <c r="T21" s="448">
        <f t="shared" si="2"/>
        <v>784.34999999999991</v>
      </c>
      <c r="U21" s="139" t="s">
        <v>8</v>
      </c>
    </row>
    <row r="22" spans="1:21" ht="14.65" customHeight="1" thickBot="1" x14ac:dyDescent="0.5">
      <c r="A22" s="155"/>
      <c r="B22" s="178" t="s">
        <v>29</v>
      </c>
      <c r="C22" s="179"/>
      <c r="D22" s="450"/>
      <c r="E22" s="227">
        <f t="shared" si="0"/>
        <v>0</v>
      </c>
      <c r="F22" s="227">
        <f t="shared" si="1"/>
        <v>0</v>
      </c>
      <c r="G22" s="219">
        <v>150</v>
      </c>
      <c r="H22" s="445"/>
      <c r="I22" s="445"/>
      <c r="J22" s="110"/>
      <c r="K22" s="141"/>
      <c r="L22" s="141"/>
      <c r="M22" s="141"/>
      <c r="N22" s="141"/>
      <c r="O22" s="141"/>
      <c r="P22" s="115"/>
      <c r="R22" s="447">
        <f>R16*0.77</f>
        <v>727.65</v>
      </c>
      <c r="S22" s="137" t="s">
        <v>39</v>
      </c>
      <c r="T22" s="448">
        <f t="shared" si="2"/>
        <v>756</v>
      </c>
      <c r="U22" s="139" t="s">
        <v>7</v>
      </c>
    </row>
    <row r="23" spans="1:21" ht="15.75" customHeight="1" x14ac:dyDescent="0.45">
      <c r="A23" s="155"/>
      <c r="B23" s="178" t="s">
        <v>409</v>
      </c>
      <c r="C23" s="179"/>
      <c r="D23" s="404">
        <v>10</v>
      </c>
      <c r="E23" s="227">
        <f t="shared" si="0"/>
        <v>1</v>
      </c>
      <c r="F23" s="227">
        <f t="shared" si="1"/>
        <v>10</v>
      </c>
      <c r="G23" s="219">
        <v>10</v>
      </c>
      <c r="H23" s="445"/>
      <c r="I23" s="445"/>
      <c r="J23" s="265" t="s">
        <v>59</v>
      </c>
      <c r="K23" s="365"/>
      <c r="L23" s="393" t="s">
        <v>5</v>
      </c>
      <c r="M23" s="120" t="s">
        <v>56</v>
      </c>
      <c r="N23" s="124"/>
      <c r="O23" s="449">
        <f>IF(L23=$U$17,$R$17,IF(L23=$U$18,$R$18,IF(L23=$U$19,$R$19,IF(L23=$U$20,$R$20,IF(L23=$U$21,$R$21,IF(L23=$U$22,$R$22,IF(L23=$U$23,$R$23,IF(L23=$U$24,$R$24,IF(L23=$U$25,$R$25,IF(L23=$U$26,$R$26,IF(L23=$U$27,$R$27,"less than 60%")))))))))))</f>
        <v>661.5</v>
      </c>
      <c r="P23" s="125" t="s">
        <v>67</v>
      </c>
      <c r="R23" s="447">
        <f>R16*0.73</f>
        <v>689.85</v>
      </c>
      <c r="S23" s="137" t="s">
        <v>39</v>
      </c>
      <c r="T23" s="448">
        <f t="shared" si="2"/>
        <v>727.65</v>
      </c>
      <c r="U23" s="139" t="s">
        <v>6</v>
      </c>
    </row>
    <row r="24" spans="1:21" x14ac:dyDescent="0.45">
      <c r="A24" s="155"/>
      <c r="B24" s="178" t="s">
        <v>410</v>
      </c>
      <c r="C24" s="179"/>
      <c r="D24" s="404">
        <v>46</v>
      </c>
      <c r="E24" s="227">
        <f t="shared" si="0"/>
        <v>1</v>
      </c>
      <c r="F24" s="227">
        <f t="shared" si="1"/>
        <v>50</v>
      </c>
      <c r="G24" s="219">
        <v>50</v>
      </c>
      <c r="H24" s="445"/>
      <c r="I24" s="445"/>
      <c r="J24" s="110"/>
      <c r="K24" s="391" t="s">
        <v>69</v>
      </c>
      <c r="L24" s="141">
        <f>IF((O23-SUM($D$16:$D$48))&lt;0,0,O23-SUM($D$16:$D$48))</f>
        <v>0</v>
      </c>
      <c r="M24" s="386" t="s">
        <v>70</v>
      </c>
      <c r="N24" s="390"/>
      <c r="O24" s="390"/>
      <c r="P24" s="127"/>
      <c r="R24" s="447">
        <f>R16*0.7</f>
        <v>661.5</v>
      </c>
      <c r="S24" s="137" t="s">
        <v>39</v>
      </c>
      <c r="T24" s="448">
        <f t="shared" si="2"/>
        <v>689.85</v>
      </c>
      <c r="U24" s="139" t="s">
        <v>5</v>
      </c>
    </row>
    <row r="25" spans="1:21" x14ac:dyDescent="0.45">
      <c r="A25" s="155"/>
      <c r="B25" s="178" t="s">
        <v>411</v>
      </c>
      <c r="C25" s="179"/>
      <c r="D25" s="404">
        <v>50</v>
      </c>
      <c r="E25" s="227">
        <f t="shared" si="0"/>
        <v>1</v>
      </c>
      <c r="F25" s="227">
        <f t="shared" si="1"/>
        <v>50</v>
      </c>
      <c r="G25" s="219">
        <v>50</v>
      </c>
      <c r="H25" s="445"/>
      <c r="I25" s="445"/>
      <c r="J25" s="118"/>
      <c r="K25" s="145"/>
      <c r="L25" s="145"/>
      <c r="M25" s="145"/>
      <c r="N25" s="145"/>
      <c r="O25" s="145"/>
      <c r="P25" s="130"/>
      <c r="R25" s="447">
        <f>R16*0.67</f>
        <v>633.15000000000009</v>
      </c>
      <c r="S25" s="137" t="s">
        <v>39</v>
      </c>
      <c r="T25" s="448">
        <f t="shared" si="2"/>
        <v>661.5</v>
      </c>
      <c r="U25" s="139" t="s">
        <v>4</v>
      </c>
    </row>
    <row r="26" spans="1:21" x14ac:dyDescent="0.45">
      <c r="A26" s="155"/>
      <c r="B26" s="178" t="s">
        <v>412</v>
      </c>
      <c r="C26" s="179"/>
      <c r="D26" s="404">
        <v>49</v>
      </c>
      <c r="E26" s="227">
        <f t="shared" si="0"/>
        <v>1</v>
      </c>
      <c r="F26" s="227">
        <f t="shared" si="1"/>
        <v>50</v>
      </c>
      <c r="G26" s="219">
        <v>50</v>
      </c>
      <c r="H26" s="445"/>
      <c r="J26" s="70" t="s">
        <v>57</v>
      </c>
      <c r="R26" s="447">
        <f>R16*0.63</f>
        <v>595.35</v>
      </c>
      <c r="S26" s="137" t="s">
        <v>39</v>
      </c>
      <c r="T26" s="448">
        <f t="shared" si="2"/>
        <v>633.15000000000009</v>
      </c>
      <c r="U26" s="139" t="s">
        <v>3</v>
      </c>
    </row>
    <row r="27" spans="1:21" x14ac:dyDescent="0.45">
      <c r="A27" s="155"/>
      <c r="B27" s="178" t="s">
        <v>413</v>
      </c>
      <c r="C27" s="179"/>
      <c r="D27" s="451" t="s">
        <v>414</v>
      </c>
      <c r="E27" s="227">
        <f t="shared" si="0"/>
        <v>1</v>
      </c>
      <c r="F27" s="227">
        <f t="shared" si="1"/>
        <v>0</v>
      </c>
      <c r="G27" s="219"/>
      <c r="H27" s="445"/>
      <c r="J27" s="69" t="s">
        <v>71</v>
      </c>
      <c r="R27" s="447">
        <f>R16*0.6</f>
        <v>567</v>
      </c>
      <c r="S27" s="137" t="s">
        <v>39</v>
      </c>
      <c r="T27" s="448">
        <f t="shared" si="2"/>
        <v>595.35</v>
      </c>
      <c r="U27" s="139" t="s">
        <v>2</v>
      </c>
    </row>
    <row r="28" spans="1:21" x14ac:dyDescent="0.45">
      <c r="A28" s="155"/>
      <c r="B28" s="178" t="s">
        <v>415</v>
      </c>
      <c r="C28" s="179"/>
      <c r="D28" s="404">
        <v>49</v>
      </c>
      <c r="E28" s="227">
        <f t="shared" si="0"/>
        <v>1</v>
      </c>
      <c r="F28" s="227">
        <f t="shared" si="1"/>
        <v>50</v>
      </c>
      <c r="G28" s="219">
        <v>50</v>
      </c>
      <c r="H28" s="445"/>
      <c r="R28" s="447">
        <v>0</v>
      </c>
      <c r="S28" s="137" t="s">
        <v>39</v>
      </c>
      <c r="T28" s="448">
        <f t="shared" si="2"/>
        <v>567</v>
      </c>
      <c r="U28" s="139" t="s">
        <v>1</v>
      </c>
    </row>
    <row r="29" spans="1:21" x14ac:dyDescent="0.45">
      <c r="A29" s="155"/>
      <c r="B29" s="178" t="s">
        <v>416</v>
      </c>
      <c r="C29" s="179"/>
      <c r="D29" s="404">
        <v>50</v>
      </c>
      <c r="E29" s="227">
        <f t="shared" si="0"/>
        <v>1</v>
      </c>
      <c r="F29" s="227">
        <f t="shared" si="1"/>
        <v>50</v>
      </c>
      <c r="G29" s="219">
        <v>50</v>
      </c>
      <c r="H29" s="445"/>
    </row>
    <row r="30" spans="1:21" x14ac:dyDescent="0.45">
      <c r="A30" s="155"/>
      <c r="B30" s="178" t="s">
        <v>417</v>
      </c>
      <c r="C30" s="181"/>
      <c r="D30" s="404">
        <v>43</v>
      </c>
      <c r="E30" s="227">
        <f t="shared" ref="E30:E49" si="3">IF(D30="",0,1)</f>
        <v>1</v>
      </c>
      <c r="F30" s="227">
        <f t="shared" ref="F30:F49" si="4">E30*G30</f>
        <v>50</v>
      </c>
      <c r="G30" s="219">
        <v>50</v>
      </c>
      <c r="H30" s="445"/>
      <c r="I30" s="441"/>
      <c r="J30" s="398" t="s">
        <v>64</v>
      </c>
      <c r="K30" s="399"/>
      <c r="L30" s="399"/>
      <c r="M30" s="399"/>
      <c r="N30" s="399"/>
      <c r="O30" s="400"/>
    </row>
    <row r="31" spans="1:21" ht="15" customHeight="1" x14ac:dyDescent="0.45">
      <c r="A31" s="139"/>
      <c r="B31" s="178" t="s">
        <v>418</v>
      </c>
      <c r="C31" s="181"/>
      <c r="D31" s="404">
        <v>50</v>
      </c>
      <c r="E31" s="227">
        <f t="shared" si="3"/>
        <v>1</v>
      </c>
      <c r="F31" s="227">
        <f t="shared" si="4"/>
        <v>50</v>
      </c>
      <c r="G31" s="182">
        <v>50</v>
      </c>
      <c r="H31" s="445"/>
      <c r="I31" s="452"/>
      <c r="J31" s="453"/>
      <c r="K31" s="399"/>
      <c r="L31" s="399"/>
      <c r="M31" s="399"/>
      <c r="N31" s="399"/>
      <c r="O31" s="400"/>
    </row>
    <row r="32" spans="1:21" ht="15" customHeight="1" x14ac:dyDescent="0.45">
      <c r="A32" s="139"/>
      <c r="B32" s="178" t="s">
        <v>419</v>
      </c>
      <c r="C32" s="181"/>
      <c r="D32" s="404">
        <v>45</v>
      </c>
      <c r="E32" s="227">
        <f t="shared" si="3"/>
        <v>1</v>
      </c>
      <c r="F32" s="227">
        <f t="shared" si="4"/>
        <v>50</v>
      </c>
      <c r="G32" s="182">
        <v>50</v>
      </c>
      <c r="H32" s="445"/>
      <c r="I32" s="452"/>
      <c r="J32" s="454"/>
      <c r="K32" s="434"/>
      <c r="L32" s="434"/>
      <c r="M32" s="434"/>
      <c r="N32" s="434"/>
      <c r="O32" s="369"/>
    </row>
    <row r="33" spans="1:26" ht="15" customHeight="1" x14ac:dyDescent="0.45">
      <c r="A33" s="139"/>
      <c r="B33" s="178" t="s">
        <v>420</v>
      </c>
      <c r="C33" s="181"/>
      <c r="D33" s="450" t="s">
        <v>414</v>
      </c>
      <c r="E33" s="227">
        <f t="shared" si="3"/>
        <v>1</v>
      </c>
      <c r="F33" s="227">
        <f t="shared" si="4"/>
        <v>0</v>
      </c>
      <c r="G33" s="182"/>
      <c r="H33" s="445"/>
      <c r="I33" s="452"/>
      <c r="J33" s="156"/>
      <c r="K33" s="157"/>
      <c r="L33" s="157"/>
      <c r="M33" s="157"/>
      <c r="N33" s="157"/>
      <c r="O33" s="158"/>
    </row>
    <row r="34" spans="1:26" x14ac:dyDescent="0.45">
      <c r="A34" s="139"/>
      <c r="B34" s="178" t="s">
        <v>421</v>
      </c>
      <c r="C34" s="181"/>
      <c r="D34" s="404">
        <v>80</v>
      </c>
      <c r="E34" s="227">
        <f t="shared" si="3"/>
        <v>1</v>
      </c>
      <c r="F34" s="227">
        <f t="shared" si="4"/>
        <v>80</v>
      </c>
      <c r="G34" s="182">
        <v>80</v>
      </c>
      <c r="H34" s="445"/>
      <c r="I34" s="57"/>
    </row>
    <row r="35" spans="1:26" x14ac:dyDescent="0.45">
      <c r="A35" s="139"/>
      <c r="B35" s="178" t="s">
        <v>422</v>
      </c>
      <c r="C35" s="181"/>
      <c r="D35" s="404">
        <v>13</v>
      </c>
      <c r="E35" s="227">
        <f t="shared" si="3"/>
        <v>1</v>
      </c>
      <c r="F35" s="227">
        <f t="shared" si="4"/>
        <v>15</v>
      </c>
      <c r="G35" s="182">
        <v>15</v>
      </c>
      <c r="H35" s="445"/>
      <c r="I35" s="436"/>
      <c r="K35" s="436"/>
      <c r="L35" s="436"/>
      <c r="M35" s="436"/>
      <c r="N35" s="436"/>
      <c r="O35" s="436"/>
      <c r="P35" s="436"/>
      <c r="Q35" s="436"/>
      <c r="V35" s="436"/>
      <c r="W35" s="436"/>
      <c r="X35" s="436"/>
      <c r="Y35" s="436"/>
      <c r="Z35" s="436"/>
    </row>
    <row r="36" spans="1:26" x14ac:dyDescent="0.45">
      <c r="A36" s="139"/>
      <c r="B36" s="178" t="s">
        <v>423</v>
      </c>
      <c r="C36" s="181"/>
      <c r="D36" s="404">
        <v>14</v>
      </c>
      <c r="E36" s="227">
        <f t="shared" si="3"/>
        <v>1</v>
      </c>
      <c r="F36" s="227">
        <f t="shared" si="4"/>
        <v>15</v>
      </c>
      <c r="G36" s="182">
        <v>15</v>
      </c>
      <c r="H36" s="445"/>
      <c r="I36" s="441"/>
      <c r="K36" s="441"/>
      <c r="L36" s="441"/>
      <c r="M36" s="441"/>
      <c r="N36" s="441"/>
      <c r="O36" s="441"/>
      <c r="P36" s="441"/>
      <c r="Q36" s="441"/>
      <c r="V36" s="441"/>
      <c r="W36" s="441"/>
      <c r="X36" s="441"/>
      <c r="Y36" s="436"/>
      <c r="Z36" s="436"/>
    </row>
    <row r="37" spans="1:26" s="455" customFormat="1" x14ac:dyDescent="0.45">
      <c r="A37" s="139"/>
      <c r="B37" s="178" t="s">
        <v>424</v>
      </c>
      <c r="C37" s="183"/>
      <c r="D37" s="404">
        <v>14</v>
      </c>
      <c r="E37" s="227">
        <f t="shared" si="3"/>
        <v>1</v>
      </c>
      <c r="F37" s="227">
        <f t="shared" si="4"/>
        <v>15</v>
      </c>
      <c r="G37" s="182">
        <v>15</v>
      </c>
      <c r="H37" s="445"/>
      <c r="J37" s="42"/>
      <c r="K37" s="456"/>
      <c r="L37" s="457"/>
      <c r="M37" s="457"/>
      <c r="Q37" s="441"/>
      <c r="R37" s="436"/>
      <c r="S37" s="436"/>
      <c r="T37" s="436"/>
      <c r="U37" s="436"/>
    </row>
    <row r="38" spans="1:26" x14ac:dyDescent="0.45">
      <c r="A38" s="139"/>
      <c r="B38" s="178" t="s">
        <v>425</v>
      </c>
      <c r="C38" s="181"/>
      <c r="D38" s="404">
        <v>15</v>
      </c>
      <c r="E38" s="227">
        <f t="shared" si="3"/>
        <v>1</v>
      </c>
      <c r="F38" s="227">
        <f t="shared" si="4"/>
        <v>15</v>
      </c>
      <c r="G38" s="182">
        <v>15</v>
      </c>
      <c r="H38" s="445"/>
      <c r="K38" s="458"/>
      <c r="Q38" s="459"/>
      <c r="R38" s="441"/>
      <c r="S38" s="441"/>
      <c r="T38" s="441"/>
      <c r="U38" s="441"/>
    </row>
    <row r="39" spans="1:26" x14ac:dyDescent="0.45">
      <c r="A39" s="139"/>
      <c r="B39" s="178" t="s">
        <v>426</v>
      </c>
      <c r="C39" s="181"/>
      <c r="D39" s="404">
        <v>14</v>
      </c>
      <c r="E39" s="227">
        <f t="shared" si="3"/>
        <v>1</v>
      </c>
      <c r="F39" s="227">
        <f t="shared" si="4"/>
        <v>15</v>
      </c>
      <c r="G39" s="182">
        <v>15</v>
      </c>
      <c r="H39" s="445"/>
      <c r="Q39" s="459"/>
      <c r="R39" s="456"/>
      <c r="S39" s="457"/>
      <c r="T39" s="457"/>
      <c r="U39" s="455"/>
    </row>
    <row r="40" spans="1:26" x14ac:dyDescent="0.45">
      <c r="A40" s="139"/>
      <c r="B40" s="178" t="s">
        <v>427</v>
      </c>
      <c r="C40" s="181"/>
      <c r="D40" s="404">
        <v>15</v>
      </c>
      <c r="E40" s="227">
        <f t="shared" si="3"/>
        <v>1</v>
      </c>
      <c r="F40" s="227">
        <f t="shared" si="4"/>
        <v>15</v>
      </c>
      <c r="G40" s="182">
        <v>15</v>
      </c>
      <c r="H40" s="445"/>
      <c r="Q40" s="459"/>
      <c r="R40" s="458"/>
    </row>
    <row r="41" spans="1:26" x14ac:dyDescent="0.45">
      <c r="A41" s="139"/>
      <c r="B41" s="178" t="s">
        <v>428</v>
      </c>
      <c r="C41" s="181"/>
      <c r="D41" s="404">
        <v>13</v>
      </c>
      <c r="E41" s="227">
        <f t="shared" si="3"/>
        <v>1</v>
      </c>
      <c r="F41" s="227">
        <f t="shared" si="4"/>
        <v>15</v>
      </c>
      <c r="G41" s="227">
        <v>15</v>
      </c>
      <c r="H41" s="445"/>
      <c r="Q41" s="459"/>
    </row>
    <row r="42" spans="1:26" x14ac:dyDescent="0.45">
      <c r="A42" s="139"/>
      <c r="B42" s="178" t="s">
        <v>429</v>
      </c>
      <c r="C42" s="181"/>
      <c r="D42" s="404">
        <v>15</v>
      </c>
      <c r="E42" s="227">
        <f t="shared" si="3"/>
        <v>1</v>
      </c>
      <c r="F42" s="227">
        <f t="shared" si="4"/>
        <v>15</v>
      </c>
      <c r="G42" s="227">
        <v>15</v>
      </c>
      <c r="H42" s="445"/>
      <c r="Q42" s="459"/>
    </row>
    <row r="43" spans="1:26" x14ac:dyDescent="0.45">
      <c r="A43" s="139"/>
      <c r="B43" s="178" t="s">
        <v>430</v>
      </c>
      <c r="C43" s="181"/>
      <c r="D43" s="404">
        <v>10</v>
      </c>
      <c r="E43" s="227">
        <f t="shared" si="3"/>
        <v>1</v>
      </c>
      <c r="F43" s="227">
        <f t="shared" si="4"/>
        <v>15</v>
      </c>
      <c r="G43" s="227">
        <v>15</v>
      </c>
      <c r="H43" s="445"/>
      <c r="Q43" s="459"/>
    </row>
    <row r="44" spans="1:26" x14ac:dyDescent="0.45">
      <c r="A44" s="139"/>
      <c r="B44" s="178" t="s">
        <v>195</v>
      </c>
      <c r="C44" s="181"/>
      <c r="D44" s="404">
        <v>10</v>
      </c>
      <c r="E44" s="227">
        <f t="shared" si="3"/>
        <v>1</v>
      </c>
      <c r="F44" s="227">
        <f t="shared" si="4"/>
        <v>10</v>
      </c>
      <c r="G44" s="227">
        <v>10</v>
      </c>
      <c r="H44" s="445"/>
      <c r="Q44" s="459"/>
    </row>
    <row r="45" spans="1:26" x14ac:dyDescent="0.45">
      <c r="A45" s="139"/>
      <c r="B45" s="178" t="s">
        <v>196</v>
      </c>
      <c r="C45" s="181"/>
      <c r="D45" s="404">
        <v>10</v>
      </c>
      <c r="E45" s="227">
        <f t="shared" si="3"/>
        <v>1</v>
      </c>
      <c r="F45" s="227">
        <f t="shared" si="4"/>
        <v>10</v>
      </c>
      <c r="G45" s="227">
        <v>10</v>
      </c>
      <c r="H45" s="445"/>
      <c r="Q45" s="459"/>
    </row>
    <row r="46" spans="1:26" x14ac:dyDescent="0.45">
      <c r="A46" s="139"/>
      <c r="B46" s="178" t="s">
        <v>197</v>
      </c>
      <c r="C46" s="181"/>
      <c r="D46" s="404">
        <v>10</v>
      </c>
      <c r="E46" s="227">
        <f t="shared" si="3"/>
        <v>1</v>
      </c>
      <c r="F46" s="227">
        <f t="shared" si="4"/>
        <v>10</v>
      </c>
      <c r="G46" s="227">
        <v>10</v>
      </c>
      <c r="H46" s="445"/>
      <c r="Q46" s="459"/>
    </row>
    <row r="47" spans="1:26" x14ac:dyDescent="0.45">
      <c r="A47" s="139"/>
      <c r="B47" s="178" t="s">
        <v>198</v>
      </c>
      <c r="C47" s="181"/>
      <c r="D47" s="404">
        <v>10</v>
      </c>
      <c r="E47" s="227">
        <f t="shared" si="3"/>
        <v>1</v>
      </c>
      <c r="F47" s="227">
        <f t="shared" si="4"/>
        <v>10</v>
      </c>
      <c r="G47" s="227">
        <v>10</v>
      </c>
      <c r="H47" s="445"/>
      <c r="Q47" s="459"/>
    </row>
    <row r="48" spans="1:26" ht="15" customHeight="1" x14ac:dyDescent="0.45">
      <c r="A48" s="139"/>
      <c r="B48" s="178" t="s">
        <v>199</v>
      </c>
      <c r="C48" s="181"/>
      <c r="D48" s="404">
        <v>10</v>
      </c>
      <c r="E48" s="227">
        <f t="shared" si="3"/>
        <v>1</v>
      </c>
      <c r="F48" s="227">
        <f t="shared" si="4"/>
        <v>10</v>
      </c>
      <c r="G48" s="227">
        <v>10</v>
      </c>
      <c r="H48" s="445"/>
    </row>
    <row r="49" spans="1:20" ht="15" customHeight="1" x14ac:dyDescent="0.45">
      <c r="A49" s="139"/>
      <c r="B49" s="178" t="s">
        <v>200</v>
      </c>
      <c r="C49" s="181"/>
      <c r="D49" s="404">
        <v>10</v>
      </c>
      <c r="E49" s="227">
        <f t="shared" si="3"/>
        <v>1</v>
      </c>
      <c r="F49" s="227">
        <f t="shared" si="4"/>
        <v>10</v>
      </c>
      <c r="G49" s="227">
        <v>10</v>
      </c>
    </row>
    <row r="50" spans="1:20" ht="14.25" customHeight="1" x14ac:dyDescent="0.45">
      <c r="A50" s="139"/>
      <c r="B50" s="159" t="s">
        <v>111</v>
      </c>
      <c r="C50" s="136"/>
      <c r="D50" s="160">
        <f>SUM(D16:D49)</f>
        <v>822</v>
      </c>
      <c r="E50" s="160"/>
      <c r="F50" s="160"/>
      <c r="G50" s="160">
        <f>SUMIF(D16:D49,"&gt;=0",G16:G49)</f>
        <v>795</v>
      </c>
      <c r="H50" s="445"/>
    </row>
    <row r="51" spans="1:20" x14ac:dyDescent="0.45">
      <c r="A51" s="405" t="s">
        <v>431</v>
      </c>
      <c r="B51" s="399"/>
      <c r="C51" s="399"/>
      <c r="D51" s="399"/>
      <c r="E51" s="399"/>
      <c r="F51" s="399"/>
      <c r="G51" s="400"/>
      <c r="H51" s="460"/>
      <c r="J51" s="460"/>
      <c r="K51" s="460"/>
      <c r="L51" s="460"/>
      <c r="M51" s="460"/>
      <c r="Q51" s="460"/>
    </row>
    <row r="52" spans="1:20" x14ac:dyDescent="0.45">
      <c r="A52" s="406"/>
      <c r="B52" s="371"/>
      <c r="C52" s="371"/>
      <c r="D52" s="371"/>
      <c r="E52" s="371"/>
      <c r="F52" s="371"/>
      <c r="G52" s="372"/>
      <c r="H52" s="460"/>
      <c r="J52" s="442"/>
      <c r="K52" s="436"/>
      <c r="L52" s="436"/>
      <c r="M52" s="436"/>
      <c r="Q52" s="442"/>
    </row>
    <row r="53" spans="1:20" x14ac:dyDescent="0.45">
      <c r="B53" s="461"/>
      <c r="C53" s="443"/>
      <c r="D53" s="443"/>
      <c r="E53" s="443"/>
      <c r="F53" s="443"/>
      <c r="G53" s="462"/>
      <c r="H53" s="445"/>
      <c r="R53" s="460"/>
      <c r="S53" s="460"/>
      <c r="T53" s="460"/>
    </row>
    <row r="54" spans="1:20" x14ac:dyDescent="0.45">
      <c r="B54" s="461"/>
      <c r="C54" s="443"/>
      <c r="D54" s="443"/>
      <c r="E54" s="443"/>
      <c r="F54" s="443"/>
      <c r="G54" s="462"/>
      <c r="H54" s="445"/>
      <c r="I54" s="455"/>
      <c r="J54" s="441"/>
      <c r="K54" s="456"/>
      <c r="L54" s="457"/>
      <c r="M54" s="457"/>
      <c r="N54" s="455"/>
      <c r="O54" s="455"/>
      <c r="P54" s="455"/>
      <c r="Q54" s="441"/>
      <c r="R54" s="436"/>
      <c r="S54" s="436"/>
      <c r="T54" s="436"/>
    </row>
    <row r="55" spans="1:20" x14ac:dyDescent="0.45">
      <c r="B55" s="461"/>
      <c r="C55" s="443"/>
      <c r="D55" s="443"/>
      <c r="E55" s="443"/>
      <c r="F55" s="443"/>
      <c r="G55" s="462"/>
      <c r="H55" s="445"/>
      <c r="J55" s="459"/>
      <c r="K55" s="458"/>
      <c r="Q55" s="459"/>
    </row>
    <row r="56" spans="1:20" x14ac:dyDescent="0.45">
      <c r="B56" s="461"/>
      <c r="C56" s="443"/>
      <c r="D56" s="443"/>
      <c r="E56" s="443"/>
      <c r="F56" s="443"/>
      <c r="G56" s="462"/>
      <c r="H56" s="445"/>
      <c r="J56" s="459"/>
      <c r="Q56" s="459"/>
      <c r="R56" s="456"/>
      <c r="S56" s="457"/>
      <c r="T56" s="457"/>
    </row>
    <row r="57" spans="1:20" x14ac:dyDescent="0.45">
      <c r="B57" s="461"/>
      <c r="C57" s="443"/>
      <c r="D57" s="443"/>
      <c r="E57" s="443"/>
      <c r="F57" s="443"/>
      <c r="G57" s="462"/>
      <c r="H57" s="445"/>
      <c r="J57" s="459"/>
      <c r="Q57" s="459"/>
      <c r="R57" s="458"/>
    </row>
    <row r="58" spans="1:20" x14ac:dyDescent="0.45">
      <c r="B58" s="461"/>
      <c r="C58" s="443"/>
      <c r="D58" s="443"/>
      <c r="E58" s="443"/>
      <c r="F58" s="443"/>
      <c r="G58" s="462"/>
      <c r="H58" s="445"/>
      <c r="J58" s="459"/>
      <c r="Q58" s="459"/>
    </row>
    <row r="59" spans="1:20" x14ac:dyDescent="0.45">
      <c r="B59" s="461"/>
      <c r="C59" s="443"/>
      <c r="D59" s="443"/>
      <c r="E59" s="443"/>
      <c r="F59" s="443"/>
      <c r="G59" s="462"/>
      <c r="H59" s="445"/>
      <c r="J59" s="459"/>
      <c r="Q59" s="459"/>
    </row>
    <row r="60" spans="1:20" x14ac:dyDescent="0.45">
      <c r="B60" s="459"/>
      <c r="J60" s="459"/>
      <c r="Q60" s="459"/>
    </row>
    <row r="61" spans="1:20" x14ac:dyDescent="0.45">
      <c r="B61" s="459"/>
      <c r="J61" s="459"/>
      <c r="Q61" s="459"/>
    </row>
    <row r="62" spans="1:20" x14ac:dyDescent="0.45">
      <c r="B62" s="459"/>
      <c r="J62" s="459"/>
      <c r="Q62" s="459"/>
    </row>
    <row r="63" spans="1:20" x14ac:dyDescent="0.45">
      <c r="B63" s="459"/>
      <c r="J63" s="459"/>
      <c r="Q63" s="459"/>
    </row>
    <row r="64" spans="1:20" x14ac:dyDescent="0.45">
      <c r="B64" s="459"/>
      <c r="J64" s="459"/>
      <c r="Q64" s="459"/>
    </row>
    <row r="65" spans="2:17" x14ac:dyDescent="0.45">
      <c r="B65" s="459"/>
      <c r="J65" s="459"/>
      <c r="Q65" s="459"/>
    </row>
    <row r="66" spans="2:17" x14ac:dyDescent="0.45">
      <c r="B66" s="459"/>
      <c r="J66" s="459"/>
      <c r="Q66" s="459"/>
    </row>
    <row r="67" spans="2:17" x14ac:dyDescent="0.45">
      <c r="B67" s="459"/>
      <c r="J67" s="459"/>
      <c r="Q67" s="459"/>
    </row>
    <row r="68" spans="2:17" x14ac:dyDescent="0.45">
      <c r="B68" s="459"/>
      <c r="J68" s="459"/>
      <c r="Q68" s="459"/>
    </row>
    <row r="69" spans="2:17" x14ac:dyDescent="0.45">
      <c r="B69" s="459"/>
      <c r="J69" s="459"/>
      <c r="Q69" s="459"/>
    </row>
    <row r="70" spans="2:17" x14ac:dyDescent="0.45">
      <c r="B70" s="459"/>
      <c r="J70" s="459"/>
      <c r="Q70" s="459"/>
    </row>
    <row r="71" spans="2:17" x14ac:dyDescent="0.45">
      <c r="B71" s="459"/>
      <c r="J71" s="459"/>
      <c r="Q71" s="459"/>
    </row>
    <row r="72" spans="2:17" x14ac:dyDescent="0.45">
      <c r="B72" s="459"/>
      <c r="J72" s="459"/>
      <c r="Q72" s="459"/>
    </row>
    <row r="73" spans="2:17" x14ac:dyDescent="0.45">
      <c r="B73" s="459"/>
      <c r="J73" s="459"/>
      <c r="Q73" s="459"/>
    </row>
    <row r="74" spans="2:17" x14ac:dyDescent="0.45">
      <c r="B74" s="459"/>
      <c r="J74" s="459"/>
      <c r="Q74" s="459"/>
    </row>
    <row r="75" spans="2:17" x14ac:dyDescent="0.45">
      <c r="B75" s="459"/>
      <c r="J75" s="459"/>
      <c r="Q75" s="459"/>
    </row>
    <row r="76" spans="2:17" x14ac:dyDescent="0.45">
      <c r="B76" s="459"/>
      <c r="J76" s="459"/>
      <c r="Q76" s="459"/>
    </row>
    <row r="77" spans="2:17" x14ac:dyDescent="0.45">
      <c r="B77" s="459"/>
      <c r="J77" s="459"/>
      <c r="Q77" s="459"/>
    </row>
    <row r="78" spans="2:17" ht="15" customHeight="1" x14ac:dyDescent="0.45">
      <c r="B78" s="459"/>
      <c r="J78" s="459"/>
      <c r="Q78" s="459"/>
    </row>
    <row r="79" spans="2:17" ht="17.25" customHeight="1" x14ac:dyDescent="0.45">
      <c r="B79" s="460"/>
      <c r="C79" s="460"/>
      <c r="D79" s="460"/>
      <c r="E79" s="460"/>
      <c r="F79" s="460"/>
      <c r="G79" s="460"/>
      <c r="J79" s="460"/>
      <c r="K79" s="460"/>
      <c r="L79" s="460"/>
      <c r="M79" s="460"/>
      <c r="Q79" s="460"/>
    </row>
    <row r="80" spans="2:17" x14ac:dyDescent="0.45">
      <c r="B80" s="460"/>
      <c r="C80" s="460"/>
      <c r="D80" s="460"/>
      <c r="E80" s="460"/>
      <c r="F80" s="460"/>
      <c r="G80" s="460"/>
      <c r="J80" s="460"/>
      <c r="K80" s="460"/>
      <c r="L80" s="460"/>
      <c r="M80" s="460"/>
      <c r="Q80" s="460"/>
    </row>
    <row r="81" spans="2:20" x14ac:dyDescent="0.45">
      <c r="B81" s="442"/>
      <c r="C81" s="436"/>
      <c r="D81" s="436"/>
      <c r="E81" s="436"/>
      <c r="F81" s="436"/>
      <c r="G81" s="436"/>
      <c r="J81" s="442"/>
      <c r="K81" s="436"/>
      <c r="L81" s="436"/>
      <c r="M81" s="436"/>
      <c r="Q81" s="442"/>
      <c r="R81" s="460"/>
      <c r="S81" s="460"/>
      <c r="T81" s="460"/>
    </row>
    <row r="82" spans="2:20" x14ac:dyDescent="0.45">
      <c r="B82" s="463"/>
      <c r="C82" s="463"/>
      <c r="R82" s="460"/>
      <c r="S82" s="460"/>
      <c r="T82" s="460"/>
    </row>
    <row r="83" spans="2:20" x14ac:dyDescent="0.45">
      <c r="B83" s="441"/>
      <c r="C83" s="456"/>
      <c r="D83" s="457"/>
      <c r="E83" s="457"/>
      <c r="F83" s="457"/>
      <c r="G83" s="457"/>
      <c r="J83" s="441"/>
      <c r="K83" s="456"/>
      <c r="L83" s="457"/>
      <c r="M83" s="457"/>
      <c r="Q83" s="441"/>
      <c r="R83" s="436"/>
      <c r="S83" s="436"/>
      <c r="T83" s="436"/>
    </row>
    <row r="84" spans="2:20" x14ac:dyDescent="0.45">
      <c r="B84" s="459"/>
      <c r="C84" s="458"/>
      <c r="J84" s="459"/>
      <c r="K84" s="458"/>
      <c r="Q84" s="459"/>
    </row>
    <row r="85" spans="2:20" x14ac:dyDescent="0.45">
      <c r="B85" s="459"/>
      <c r="J85" s="459"/>
      <c r="Q85" s="459"/>
      <c r="R85" s="456"/>
      <c r="S85" s="457"/>
      <c r="T85" s="457"/>
    </row>
    <row r="86" spans="2:20" x14ac:dyDescent="0.45">
      <c r="B86" s="459"/>
      <c r="J86" s="459"/>
      <c r="Q86" s="459"/>
      <c r="R86" s="458"/>
    </row>
    <row r="87" spans="2:20" x14ac:dyDescent="0.45">
      <c r="B87" s="459"/>
      <c r="J87" s="459"/>
      <c r="Q87" s="459"/>
    </row>
    <row r="88" spans="2:20" x14ac:dyDescent="0.45">
      <c r="B88" s="459"/>
      <c r="J88" s="459"/>
      <c r="Q88" s="459"/>
    </row>
    <row r="89" spans="2:20" x14ac:dyDescent="0.45">
      <c r="B89" s="459"/>
      <c r="J89" s="459"/>
      <c r="Q89" s="459"/>
    </row>
    <row r="90" spans="2:20" x14ac:dyDescent="0.45">
      <c r="B90" s="459"/>
      <c r="J90" s="459"/>
      <c r="Q90" s="459"/>
    </row>
    <row r="91" spans="2:20" x14ac:dyDescent="0.45">
      <c r="B91" s="459"/>
      <c r="J91" s="459"/>
      <c r="Q91" s="459"/>
    </row>
    <row r="92" spans="2:20" x14ac:dyDescent="0.45">
      <c r="B92" s="459"/>
      <c r="J92" s="459"/>
      <c r="Q92" s="459"/>
    </row>
    <row r="93" spans="2:20" x14ac:dyDescent="0.45">
      <c r="B93" s="459"/>
      <c r="J93" s="459"/>
      <c r="Q93" s="459"/>
    </row>
    <row r="94" spans="2:20" x14ac:dyDescent="0.45">
      <c r="B94" s="459"/>
      <c r="J94" s="459"/>
      <c r="Q94" s="459"/>
    </row>
    <row r="95" spans="2:20" x14ac:dyDescent="0.45">
      <c r="B95" s="459"/>
      <c r="J95" s="459"/>
      <c r="Q95" s="459"/>
    </row>
    <row r="96" spans="2:20" x14ac:dyDescent="0.45">
      <c r="B96" s="459"/>
      <c r="J96" s="459"/>
      <c r="Q96" s="459"/>
    </row>
    <row r="97" spans="2:20" x14ac:dyDescent="0.45">
      <c r="B97" s="459"/>
      <c r="J97" s="459"/>
      <c r="Q97" s="459"/>
    </row>
    <row r="98" spans="2:20" x14ac:dyDescent="0.45">
      <c r="B98" s="459"/>
      <c r="J98" s="459"/>
      <c r="Q98" s="459"/>
    </row>
    <row r="99" spans="2:20" x14ac:dyDescent="0.45">
      <c r="B99" s="459"/>
      <c r="J99" s="459"/>
      <c r="Q99" s="459"/>
    </row>
    <row r="100" spans="2:20" x14ac:dyDescent="0.45">
      <c r="B100" s="459"/>
      <c r="J100" s="459"/>
      <c r="Q100" s="459"/>
    </row>
    <row r="101" spans="2:20" x14ac:dyDescent="0.45">
      <c r="B101" s="459"/>
      <c r="J101" s="459"/>
      <c r="Q101" s="459"/>
    </row>
    <row r="102" spans="2:20" x14ac:dyDescent="0.45">
      <c r="B102" s="459"/>
      <c r="J102" s="459"/>
      <c r="Q102" s="459"/>
    </row>
    <row r="103" spans="2:20" x14ac:dyDescent="0.45">
      <c r="B103" s="459"/>
      <c r="J103" s="459"/>
      <c r="Q103" s="459"/>
    </row>
    <row r="104" spans="2:20" x14ac:dyDescent="0.45">
      <c r="B104" s="459"/>
      <c r="J104" s="459"/>
      <c r="Q104" s="459"/>
    </row>
    <row r="105" spans="2:20" x14ac:dyDescent="0.45">
      <c r="B105" s="459"/>
      <c r="J105" s="459"/>
      <c r="Q105" s="459"/>
    </row>
    <row r="106" spans="2:20" x14ac:dyDescent="0.45">
      <c r="B106" s="459"/>
      <c r="J106" s="459"/>
      <c r="Q106" s="459"/>
    </row>
    <row r="107" spans="2:20" x14ac:dyDescent="0.45">
      <c r="B107" s="459"/>
      <c r="J107" s="459"/>
      <c r="Q107" s="459"/>
    </row>
    <row r="108" spans="2:20" ht="15" customHeight="1" x14ac:dyDescent="0.45">
      <c r="B108" s="459"/>
      <c r="J108" s="459"/>
      <c r="Q108" s="459"/>
    </row>
    <row r="109" spans="2:20" x14ac:dyDescent="0.45">
      <c r="B109" s="460"/>
      <c r="C109" s="460"/>
      <c r="D109" s="460"/>
      <c r="E109" s="460"/>
      <c r="F109" s="460"/>
      <c r="G109" s="460"/>
      <c r="J109" s="460"/>
      <c r="K109" s="460"/>
      <c r="L109" s="460"/>
      <c r="M109" s="460"/>
      <c r="Q109" s="460"/>
    </row>
    <row r="110" spans="2:20" x14ac:dyDescent="0.45">
      <c r="B110" s="460"/>
      <c r="C110" s="460"/>
      <c r="D110" s="460"/>
      <c r="E110" s="460"/>
      <c r="F110" s="460"/>
      <c r="G110" s="460"/>
      <c r="J110" s="460"/>
      <c r="K110" s="460"/>
      <c r="L110" s="460"/>
      <c r="M110" s="460"/>
      <c r="Q110" s="460"/>
    </row>
    <row r="111" spans="2:20" x14ac:dyDescent="0.45">
      <c r="B111" s="442"/>
      <c r="C111" s="436"/>
      <c r="D111" s="436"/>
      <c r="E111" s="436"/>
      <c r="F111" s="436"/>
      <c r="G111" s="436"/>
      <c r="J111" s="442"/>
      <c r="K111" s="436"/>
      <c r="L111" s="436"/>
      <c r="M111" s="436"/>
      <c r="Q111" s="442"/>
      <c r="R111" s="460"/>
      <c r="S111" s="460"/>
      <c r="T111" s="460"/>
    </row>
    <row r="112" spans="2:20" x14ac:dyDescent="0.45">
      <c r="R112" s="460"/>
      <c r="S112" s="460"/>
      <c r="T112" s="460"/>
    </row>
    <row r="113" spans="2:20" x14ac:dyDescent="0.45">
      <c r="B113" s="441"/>
      <c r="C113" s="456"/>
      <c r="D113" s="457"/>
      <c r="E113" s="457"/>
      <c r="F113" s="457"/>
      <c r="G113" s="457"/>
      <c r="R113" s="436"/>
      <c r="S113" s="436"/>
      <c r="T113" s="436"/>
    </row>
    <row r="114" spans="2:20" x14ac:dyDescent="0.45">
      <c r="B114" s="459"/>
      <c r="C114" s="458"/>
    </row>
    <row r="115" spans="2:20" x14ac:dyDescent="0.45">
      <c r="B115" s="459"/>
    </row>
    <row r="116" spans="2:20" x14ac:dyDescent="0.45">
      <c r="B116" s="459"/>
    </row>
    <row r="117" spans="2:20" x14ac:dyDescent="0.45">
      <c r="B117" s="459"/>
    </row>
    <row r="118" spans="2:20" x14ac:dyDescent="0.45">
      <c r="B118" s="459"/>
    </row>
    <row r="119" spans="2:20" x14ac:dyDescent="0.45">
      <c r="B119" s="459"/>
    </row>
    <row r="120" spans="2:20" x14ac:dyDescent="0.45">
      <c r="B120" s="459"/>
    </row>
    <row r="121" spans="2:20" x14ac:dyDescent="0.45">
      <c r="B121" s="459"/>
    </row>
    <row r="122" spans="2:20" x14ac:dyDescent="0.45">
      <c r="B122" s="459"/>
    </row>
    <row r="123" spans="2:20" x14ac:dyDescent="0.45">
      <c r="B123" s="459"/>
    </row>
    <row r="124" spans="2:20" x14ac:dyDescent="0.45">
      <c r="B124" s="459"/>
    </row>
    <row r="125" spans="2:20" x14ac:dyDescent="0.45">
      <c r="B125" s="459"/>
    </row>
    <row r="126" spans="2:20" x14ac:dyDescent="0.45">
      <c r="B126" s="459"/>
    </row>
    <row r="127" spans="2:20" x14ac:dyDescent="0.45">
      <c r="B127" s="459"/>
    </row>
    <row r="128" spans="2:20" x14ac:dyDescent="0.45">
      <c r="B128" s="459"/>
    </row>
    <row r="129" spans="2:7" x14ac:dyDescent="0.45">
      <c r="B129" s="459"/>
    </row>
    <row r="130" spans="2:7" x14ac:dyDescent="0.45">
      <c r="B130" s="459"/>
    </row>
    <row r="131" spans="2:7" x14ac:dyDescent="0.45">
      <c r="B131" s="459"/>
    </row>
    <row r="132" spans="2:7" x14ac:dyDescent="0.45">
      <c r="B132" s="459"/>
    </row>
    <row r="133" spans="2:7" x14ac:dyDescent="0.45">
      <c r="B133" s="459"/>
    </row>
    <row r="134" spans="2:7" x14ac:dyDescent="0.45">
      <c r="B134" s="459"/>
    </row>
    <row r="135" spans="2:7" x14ac:dyDescent="0.45">
      <c r="B135" s="459"/>
    </row>
    <row r="136" spans="2:7" x14ac:dyDescent="0.45">
      <c r="B136" s="459"/>
    </row>
    <row r="137" spans="2:7" x14ac:dyDescent="0.45">
      <c r="B137" s="459"/>
    </row>
    <row r="138" spans="2:7" x14ac:dyDescent="0.45">
      <c r="B138" s="464"/>
      <c r="C138" s="434"/>
      <c r="D138" s="434"/>
      <c r="E138" s="434"/>
      <c r="F138" s="434"/>
      <c r="G138" s="434"/>
    </row>
    <row r="139" spans="2:7" x14ac:dyDescent="0.45">
      <c r="B139" s="465"/>
      <c r="C139" s="434"/>
      <c r="D139" s="434"/>
      <c r="E139" s="434"/>
      <c r="F139" s="434"/>
      <c r="G139" s="434"/>
    </row>
    <row r="141" spans="2:7" x14ac:dyDescent="0.45">
      <c r="B141" s="442"/>
      <c r="C141" s="436"/>
      <c r="D141" s="436"/>
      <c r="E141" s="436"/>
      <c r="F141" s="436"/>
      <c r="G141" s="436"/>
    </row>
  </sheetData>
  <mergeCells count="30">
    <mergeCell ref="J31:O31"/>
    <mergeCell ref="J32:O32"/>
    <mergeCell ref="B138:G139"/>
    <mergeCell ref="J16:P16"/>
    <mergeCell ref="A51:G52"/>
    <mergeCell ref="R16:U16"/>
    <mergeCell ref="J17:K17"/>
    <mergeCell ref="J20:K20"/>
    <mergeCell ref="J23:K23"/>
    <mergeCell ref="J30:O30"/>
    <mergeCell ref="A15:B15"/>
    <mergeCell ref="R15:U15"/>
    <mergeCell ref="A9:B9"/>
    <mergeCell ref="C9:G9"/>
    <mergeCell ref="A10:B10"/>
    <mergeCell ref="C10:G10"/>
    <mergeCell ref="A11:B11"/>
    <mergeCell ref="C11:G11"/>
    <mergeCell ref="A12:B12"/>
    <mergeCell ref="C12:G12"/>
    <mergeCell ref="J12:L12"/>
    <mergeCell ref="A14:G14"/>
    <mergeCell ref="R14:U14"/>
    <mergeCell ref="A8:B8"/>
    <mergeCell ref="C8:G8"/>
    <mergeCell ref="A1:Q1"/>
    <mergeCell ref="A2:U2"/>
    <mergeCell ref="A3:U5"/>
    <mergeCell ref="A7:G7"/>
    <mergeCell ref="Q7:U7"/>
  </mergeCells>
  <phoneticPr fontId="27" type="noConversion"/>
  <conditionalFormatting sqref="H8:I8">
    <cfRule type="containsText" dxfId="21" priority="9" operator="containsText" text="Engineering 101">
      <formula>NOT(ISERROR(SEARCH("Engineering 101",H8)))</formula>
    </cfRule>
  </conditionalFormatting>
  <conditionalFormatting sqref="H11:I11">
    <cfRule type="containsText" dxfId="20" priority="8" operator="containsText" text="Dr. Timothy Sands">
      <formula>NOT(ISERROR(SEARCH("Dr. Timothy Sands",H11)))</formula>
    </cfRule>
  </conditionalFormatting>
  <conditionalFormatting sqref="H10:I10">
    <cfRule type="containsText" dxfId="19" priority="7" operator="containsText" text="0">
      <formula>NOT(ISERROR(SEARCH("0",H10)))</formula>
    </cfRule>
  </conditionalFormatting>
  <conditionalFormatting sqref="H9:I9">
    <cfRule type="containsText" dxfId="18" priority="6" operator="containsText" text="MWF 8am">
      <formula>NOT(ISERROR(SEARCH("MWF 8am",H9)))</formula>
    </cfRule>
  </conditionalFormatting>
  <conditionalFormatting sqref="C13 H12:I13">
    <cfRule type="containsText" dxfId="17" priority="5" operator="containsText" text="MWF 10am - 11am">
      <formula>NOT(ISERROR(SEARCH("MWF 10am - 11am",C12)))</formula>
    </cfRule>
  </conditionalFormatting>
  <conditionalFormatting sqref="C8">
    <cfRule type="containsText" dxfId="16" priority="4" operator="containsText" text="Engineering 101">
      <formula>NOT(ISERROR(SEARCH("Engineering 101",C8)))</formula>
    </cfRule>
  </conditionalFormatting>
  <conditionalFormatting sqref="C11">
    <cfRule type="containsText" dxfId="15" priority="3" operator="containsText" text="Dr. Timothy Sands">
      <formula>NOT(ISERROR(SEARCH("Dr. Timothy Sands",C11)))</formula>
    </cfRule>
  </conditionalFormatting>
  <conditionalFormatting sqref="C12">
    <cfRule type="containsText" dxfId="14" priority="2" operator="containsText" text="MWF 10am - 11am">
      <formula>NOT(ISERROR(SEARCH("MWF 10am - 11am",C12)))</formula>
    </cfRule>
  </conditionalFormatting>
  <conditionalFormatting sqref="C9:C10">
    <cfRule type="containsText" dxfId="13" priority="1" operator="containsText" text="Dr. Timothy Sands">
      <formula>NOT(ISERROR(SEARCH("Dr. Timothy Sands",C9)))</formula>
    </cfRule>
  </conditionalFormatting>
  <pageMargins left="0.7" right="0.7" top="0.75" bottom="0.75" header="0.3" footer="0.3"/>
  <pageSetup orientation="portrait" horizontalDpi="4294967295" verticalDpi="4294967295"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3E201-D1EA-47FA-BAFA-E5CB6016B5F1}">
  <dimension ref="A1:Z173"/>
  <sheetViews>
    <sheetView zoomScaleNormal="100" workbookViewId="0">
      <selection activeCell="J73" sqref="J73"/>
    </sheetView>
  </sheetViews>
  <sheetFormatPr defaultColWidth="9.1328125" defaultRowHeight="14.25" x14ac:dyDescent="0.45"/>
  <cols>
    <col min="1" max="1" width="2.73046875" style="42" customWidth="1"/>
    <col min="2" max="2" width="38.265625" style="42" bestFit="1" customWidth="1"/>
    <col min="3" max="3" width="8.73046875" style="42" customWidth="1"/>
    <col min="4" max="4" width="7.59765625" style="42" customWidth="1"/>
    <col min="5" max="6" width="7.59765625" style="42" hidden="1" customWidth="1"/>
    <col min="7" max="7" width="11.86328125" style="42" customWidth="1"/>
    <col min="8" max="8" width="2.3984375" style="42" customWidth="1"/>
    <col min="9" max="9" width="4.265625" style="42" customWidth="1"/>
    <col min="10" max="10" width="21.59765625" style="42" customWidth="1"/>
    <col min="11" max="11" width="8.265625" style="42" customWidth="1"/>
    <col min="12" max="12" width="8.1328125" style="42" customWidth="1"/>
    <col min="13" max="13" width="8.86328125" style="42" customWidth="1"/>
    <col min="14" max="14" width="7" style="42" customWidth="1"/>
    <col min="15" max="15" width="6.3984375" style="42" customWidth="1"/>
    <col min="16" max="16" width="12.73046875" style="42" customWidth="1"/>
    <col min="17" max="17" width="6.86328125" style="42" customWidth="1"/>
    <col min="18" max="19" width="6.1328125" style="42" customWidth="1"/>
    <col min="20" max="20" width="8.265625" style="42" customWidth="1"/>
    <col min="21" max="21" width="3.59765625" style="42" customWidth="1"/>
    <col min="22" max="22" width="3.73046875" style="42" customWidth="1"/>
    <col min="23" max="25" width="7.73046875" style="42" customWidth="1"/>
    <col min="26" max="16384" width="9.1328125" style="42"/>
  </cols>
  <sheetData>
    <row r="1" spans="1:26" ht="45.75" customHeight="1" thickBot="1" x14ac:dyDescent="0.5">
      <c r="A1" s="300" t="s">
        <v>38</v>
      </c>
      <c r="B1" s="301"/>
      <c r="C1" s="301"/>
      <c r="D1" s="301"/>
      <c r="E1" s="301"/>
      <c r="F1" s="301"/>
      <c r="G1" s="301"/>
      <c r="H1" s="301"/>
      <c r="I1" s="301"/>
      <c r="J1" s="301"/>
      <c r="K1" s="301"/>
      <c r="L1" s="301"/>
      <c r="M1" s="301"/>
      <c r="N1" s="301"/>
      <c r="O1" s="301"/>
      <c r="P1" s="301"/>
      <c r="Q1" s="301"/>
      <c r="R1" s="37"/>
      <c r="S1" s="38"/>
      <c r="T1" s="38"/>
      <c r="U1" s="39"/>
      <c r="V1" s="40"/>
      <c r="W1" s="40"/>
      <c r="X1" s="40"/>
      <c r="Y1" s="40"/>
      <c r="Z1" s="41"/>
    </row>
    <row r="2" spans="1:26" s="45" customFormat="1" ht="15" customHeight="1" thickBot="1" x14ac:dyDescent="0.5">
      <c r="A2" s="302" t="s">
        <v>92</v>
      </c>
      <c r="B2" s="303"/>
      <c r="C2" s="303"/>
      <c r="D2" s="303"/>
      <c r="E2" s="303"/>
      <c r="F2" s="303"/>
      <c r="G2" s="303"/>
      <c r="H2" s="303"/>
      <c r="I2" s="303"/>
      <c r="J2" s="303"/>
      <c r="K2" s="303"/>
      <c r="L2" s="303"/>
      <c r="M2" s="303"/>
      <c r="N2" s="303"/>
      <c r="O2" s="303"/>
      <c r="P2" s="303"/>
      <c r="Q2" s="303"/>
      <c r="R2" s="303"/>
      <c r="S2" s="303"/>
      <c r="T2" s="303"/>
      <c r="U2" s="304"/>
      <c r="V2" s="43"/>
      <c r="W2" s="43"/>
      <c r="X2" s="43"/>
      <c r="Y2" s="43"/>
      <c r="Z2" s="44"/>
    </row>
    <row r="3" spans="1:26" ht="15" customHeight="1" x14ac:dyDescent="0.45">
      <c r="A3" s="305" t="s">
        <v>72</v>
      </c>
      <c r="B3" s="306"/>
      <c r="C3" s="306"/>
      <c r="D3" s="306"/>
      <c r="E3" s="306"/>
      <c r="F3" s="306"/>
      <c r="G3" s="306"/>
      <c r="H3" s="306"/>
      <c r="I3" s="306"/>
      <c r="J3" s="306"/>
      <c r="K3" s="306"/>
      <c r="L3" s="306"/>
      <c r="M3" s="306"/>
      <c r="N3" s="306"/>
      <c r="O3" s="306"/>
      <c r="P3" s="306"/>
      <c r="Q3" s="306"/>
      <c r="R3" s="306"/>
      <c r="S3" s="306"/>
      <c r="T3" s="306"/>
      <c r="U3" s="308"/>
      <c r="V3" s="46"/>
      <c r="W3" s="46"/>
      <c r="X3" s="46"/>
      <c r="Y3" s="46"/>
      <c r="Z3" s="41"/>
    </row>
    <row r="4" spans="1:26" x14ac:dyDescent="0.45">
      <c r="A4" s="309"/>
      <c r="B4" s="310"/>
      <c r="C4" s="310"/>
      <c r="D4" s="310"/>
      <c r="E4" s="310"/>
      <c r="F4" s="310"/>
      <c r="G4" s="310"/>
      <c r="H4" s="310"/>
      <c r="I4" s="310"/>
      <c r="J4" s="310"/>
      <c r="K4" s="310"/>
      <c r="L4" s="310"/>
      <c r="M4" s="310"/>
      <c r="N4" s="310"/>
      <c r="O4" s="310"/>
      <c r="P4" s="310"/>
      <c r="Q4" s="310"/>
      <c r="R4" s="310"/>
      <c r="S4" s="310"/>
      <c r="T4" s="310"/>
      <c r="U4" s="312"/>
      <c r="V4" s="46"/>
      <c r="W4" s="46"/>
      <c r="X4" s="46"/>
      <c r="Y4" s="46"/>
      <c r="Z4" s="41"/>
    </row>
    <row r="5" spans="1:26" ht="14.65" thickBot="1" x14ac:dyDescent="0.5">
      <c r="A5" s="313"/>
      <c r="B5" s="314"/>
      <c r="C5" s="314"/>
      <c r="D5" s="314"/>
      <c r="E5" s="314"/>
      <c r="F5" s="314"/>
      <c r="G5" s="314"/>
      <c r="H5" s="314"/>
      <c r="I5" s="314"/>
      <c r="J5" s="314"/>
      <c r="K5" s="314"/>
      <c r="L5" s="314"/>
      <c r="M5" s="314"/>
      <c r="N5" s="314"/>
      <c r="O5" s="314"/>
      <c r="P5" s="314"/>
      <c r="Q5" s="314"/>
      <c r="R5" s="314"/>
      <c r="S5" s="314"/>
      <c r="T5" s="314"/>
      <c r="U5" s="316"/>
      <c r="V5" s="46"/>
      <c r="W5" s="46"/>
      <c r="X5" s="46"/>
      <c r="Y5" s="46"/>
      <c r="Z5" s="41"/>
    </row>
    <row r="6" spans="1:26" x14ac:dyDescent="0.45">
      <c r="A6" s="47"/>
      <c r="B6" s="47"/>
      <c r="C6" s="47"/>
      <c r="D6" s="47"/>
      <c r="E6" s="47"/>
      <c r="F6" s="47"/>
      <c r="G6" s="47"/>
      <c r="H6" s="47"/>
      <c r="I6" s="47"/>
      <c r="J6" s="47"/>
      <c r="K6" s="47"/>
      <c r="L6" s="47"/>
      <c r="M6" s="47"/>
      <c r="N6" s="47"/>
      <c r="O6" s="47"/>
      <c r="P6" s="47"/>
      <c r="Q6" s="47"/>
      <c r="R6" s="47"/>
      <c r="S6" s="47"/>
      <c r="T6" s="47"/>
      <c r="U6" s="47"/>
      <c r="V6" s="46"/>
      <c r="W6" s="46"/>
      <c r="X6" s="46"/>
      <c r="Y6" s="46"/>
      <c r="Z6" s="41"/>
    </row>
    <row r="7" spans="1:26" ht="15" customHeight="1" x14ac:dyDescent="0.45">
      <c r="A7" s="317" t="s">
        <v>60</v>
      </c>
      <c r="B7" s="317"/>
      <c r="C7" s="317"/>
      <c r="D7" s="317"/>
      <c r="E7" s="317"/>
      <c r="F7" s="317"/>
      <c r="G7" s="317"/>
      <c r="J7" s="100" t="s">
        <v>117</v>
      </c>
      <c r="K7" s="99"/>
      <c r="Q7" s="318" t="s">
        <v>43</v>
      </c>
      <c r="R7" s="319"/>
      <c r="S7" s="319"/>
      <c r="T7" s="319"/>
      <c r="U7" s="320"/>
      <c r="V7" s="48"/>
      <c r="W7" s="48"/>
      <c r="X7" s="48"/>
      <c r="Y7" s="48"/>
    </row>
    <row r="8" spans="1:26" x14ac:dyDescent="0.45">
      <c r="A8" s="290" t="s">
        <v>35</v>
      </c>
      <c r="B8" s="290"/>
      <c r="C8" s="291" t="s">
        <v>164</v>
      </c>
      <c r="D8" s="291"/>
      <c r="E8" s="291"/>
      <c r="F8" s="291"/>
      <c r="G8" s="291"/>
      <c r="H8" s="49"/>
      <c r="I8" s="49"/>
      <c r="J8" s="139" t="s">
        <v>114</v>
      </c>
      <c r="K8" s="139">
        <f>D80/G80*100</f>
        <v>88.436482084690553</v>
      </c>
      <c r="Q8" s="28"/>
      <c r="R8" s="140" t="s">
        <v>44</v>
      </c>
      <c r="S8" s="141"/>
      <c r="T8" s="142"/>
      <c r="U8" s="143"/>
      <c r="V8" s="50"/>
      <c r="W8" s="50"/>
      <c r="X8" s="50"/>
      <c r="Y8" s="41"/>
    </row>
    <row r="9" spans="1:26" x14ac:dyDescent="0.45">
      <c r="A9" s="290" t="s">
        <v>34</v>
      </c>
      <c r="B9" s="290"/>
      <c r="C9" s="291" t="s">
        <v>163</v>
      </c>
      <c r="D9" s="291"/>
      <c r="E9" s="291"/>
      <c r="F9" s="291"/>
      <c r="G9" s="291"/>
      <c r="H9" s="49"/>
      <c r="I9" s="49"/>
      <c r="J9" s="139" t="s">
        <v>116</v>
      </c>
      <c r="K9" s="139">
        <f>D80</f>
        <v>1357.5</v>
      </c>
      <c r="Q9" s="29"/>
      <c r="R9" s="144" t="s">
        <v>45</v>
      </c>
      <c r="S9" s="145"/>
      <c r="T9" s="146"/>
      <c r="U9" s="147"/>
      <c r="V9" s="51"/>
      <c r="W9" s="51"/>
      <c r="X9" s="51"/>
      <c r="Y9" s="41"/>
    </row>
    <row r="10" spans="1:26" x14ac:dyDescent="0.45">
      <c r="A10" s="290" t="s">
        <v>23</v>
      </c>
      <c r="B10" s="290"/>
      <c r="C10" s="291">
        <v>3</v>
      </c>
      <c r="D10" s="291"/>
      <c r="E10" s="291"/>
      <c r="F10" s="291"/>
      <c r="G10" s="291"/>
      <c r="H10" s="49"/>
      <c r="I10" s="49"/>
      <c r="J10" s="41"/>
      <c r="K10" s="41"/>
      <c r="L10" s="41"/>
      <c r="M10" s="41"/>
      <c r="N10" s="41"/>
      <c r="O10" s="41"/>
      <c r="P10" s="41"/>
      <c r="R10" s="41"/>
      <c r="S10" s="41"/>
      <c r="T10" s="41"/>
      <c r="U10" s="41"/>
      <c r="V10" s="41"/>
      <c r="W10" s="41"/>
      <c r="X10" s="41"/>
      <c r="Y10" s="41"/>
    </row>
    <row r="11" spans="1:26" ht="15" customHeight="1" x14ac:dyDescent="0.45">
      <c r="A11" s="290" t="s">
        <v>26</v>
      </c>
      <c r="B11" s="290"/>
      <c r="C11" s="291" t="s">
        <v>165</v>
      </c>
      <c r="D11" s="291"/>
      <c r="E11" s="291"/>
      <c r="F11" s="291"/>
      <c r="G11" s="291"/>
      <c r="H11" s="49"/>
      <c r="I11" s="49"/>
      <c r="J11" s="52"/>
      <c r="K11" s="52"/>
      <c r="L11" s="52"/>
      <c r="M11" s="52"/>
      <c r="N11" s="52"/>
    </row>
    <row r="12" spans="1:26" ht="16.5" customHeight="1" x14ac:dyDescent="0.45">
      <c r="A12" s="290" t="s">
        <v>27</v>
      </c>
      <c r="B12" s="290"/>
      <c r="C12" s="291" t="s">
        <v>163</v>
      </c>
      <c r="D12" s="291"/>
      <c r="E12" s="291"/>
      <c r="F12" s="291"/>
      <c r="G12" s="291"/>
      <c r="H12" s="49"/>
      <c r="I12" s="49"/>
      <c r="J12" s="273"/>
      <c r="K12" s="273"/>
      <c r="L12" s="273"/>
      <c r="N12" s="53"/>
    </row>
    <row r="13" spans="1:26" x14ac:dyDescent="0.45">
      <c r="B13" s="98"/>
      <c r="C13" s="54"/>
      <c r="D13" s="54"/>
      <c r="E13" s="54"/>
      <c r="F13" s="54"/>
      <c r="G13" s="54"/>
      <c r="H13" s="49"/>
      <c r="I13" s="49"/>
    </row>
    <row r="14" spans="1:26" x14ac:dyDescent="0.45">
      <c r="A14" s="274" t="s">
        <v>61</v>
      </c>
      <c r="B14" s="275"/>
      <c r="C14" s="275"/>
      <c r="D14" s="275"/>
      <c r="E14" s="275"/>
      <c r="F14" s="275"/>
      <c r="G14" s="276"/>
      <c r="H14" s="12"/>
      <c r="I14" s="53"/>
      <c r="R14" s="274" t="s">
        <v>62</v>
      </c>
      <c r="S14" s="275"/>
      <c r="T14" s="275"/>
      <c r="U14" s="276"/>
    </row>
    <row r="15" spans="1:26" ht="26.25" customHeight="1" x14ac:dyDescent="0.45">
      <c r="A15" s="289" t="s">
        <v>30</v>
      </c>
      <c r="B15" s="289"/>
      <c r="C15" s="132" t="s">
        <v>31</v>
      </c>
      <c r="D15" s="132" t="s">
        <v>25</v>
      </c>
      <c r="E15" s="132" t="s">
        <v>112</v>
      </c>
      <c r="F15" s="132" t="s">
        <v>113</v>
      </c>
      <c r="G15" s="132" t="s">
        <v>24</v>
      </c>
      <c r="H15" s="55"/>
      <c r="I15" s="55"/>
      <c r="R15" s="274" t="s">
        <v>110</v>
      </c>
      <c r="S15" s="275"/>
      <c r="T15" s="275"/>
      <c r="U15" s="276"/>
    </row>
    <row r="16" spans="1:26" x14ac:dyDescent="0.45">
      <c r="A16" s="155"/>
      <c r="B16" s="172" t="s">
        <v>167</v>
      </c>
      <c r="C16" s="179"/>
      <c r="D16" s="224">
        <v>30</v>
      </c>
      <c r="E16" s="216"/>
      <c r="F16" s="216"/>
      <c r="G16" s="182">
        <v>30</v>
      </c>
      <c r="H16" s="56"/>
      <c r="I16" s="56"/>
      <c r="J16" s="258" t="s">
        <v>115</v>
      </c>
      <c r="K16" s="259"/>
      <c r="L16" s="259"/>
      <c r="M16" s="259"/>
      <c r="N16" s="259"/>
      <c r="O16" s="259"/>
      <c r="P16" s="260"/>
      <c r="R16" s="355" t="s">
        <v>188</v>
      </c>
      <c r="S16" s="356"/>
      <c r="T16" s="356"/>
      <c r="U16" s="357"/>
    </row>
    <row r="17" spans="1:21" x14ac:dyDescent="0.45">
      <c r="A17" s="155"/>
      <c r="B17" s="172" t="s">
        <v>168</v>
      </c>
      <c r="C17" s="179">
        <v>43714</v>
      </c>
      <c r="D17" s="224">
        <v>30</v>
      </c>
      <c r="E17" s="216"/>
      <c r="F17" s="216"/>
      <c r="G17" s="182">
        <v>30</v>
      </c>
      <c r="H17" s="56"/>
      <c r="I17" s="56"/>
      <c r="J17" s="261" t="s">
        <v>54</v>
      </c>
      <c r="K17" s="262"/>
      <c r="L17" s="176" t="s">
        <v>12</v>
      </c>
      <c r="M17" s="112" t="s">
        <v>56</v>
      </c>
      <c r="N17" s="113"/>
      <c r="O17" s="153">
        <f>IF(L17=$U$17,$R$17,IF(L17=$U$18,$R$18,IF(L17=$U$19,$R$19,IF(L17=$U$20,$R$20,IF(L17=$U$21,#REF!,IF(L17=$U$22,$R$21,IF(L17=$U$23,$R$22,IF(L17=$U$24,$R$23,IF(L17=$U$25,$R$25,IF(L17=$U$26,$R$26,IF(L17=$U$27,$R$27,"less than 60%")))))))))))</f>
        <v>1350</v>
      </c>
      <c r="P17" s="115" t="s">
        <v>67</v>
      </c>
      <c r="R17" s="184">
        <v>1350</v>
      </c>
      <c r="S17" s="137" t="s">
        <v>39</v>
      </c>
      <c r="T17" s="185">
        <v>2100</v>
      </c>
      <c r="U17" s="138" t="s">
        <v>12</v>
      </c>
    </row>
    <row r="18" spans="1:21" x14ac:dyDescent="0.45">
      <c r="A18" s="155"/>
      <c r="B18" s="172" t="s">
        <v>169</v>
      </c>
      <c r="C18" s="179">
        <v>43721</v>
      </c>
      <c r="D18" s="224">
        <v>29</v>
      </c>
      <c r="E18" s="216"/>
      <c r="F18" s="216"/>
      <c r="G18" s="182">
        <v>30</v>
      </c>
      <c r="H18" s="56"/>
      <c r="I18" s="56"/>
      <c r="J18" s="110"/>
      <c r="K18" s="111" t="s">
        <v>69</v>
      </c>
      <c r="L18" s="153">
        <f>IF((O17-SUM($D$16:$D$79))&lt;0,0,O17-SUM($D$16:$D$79))</f>
        <v>0</v>
      </c>
      <c r="M18" s="112" t="s">
        <v>89</v>
      </c>
      <c r="N18" s="112"/>
      <c r="O18" s="109"/>
      <c r="P18" s="116"/>
      <c r="R18" s="184">
        <v>1300</v>
      </c>
      <c r="S18" s="137" t="s">
        <v>39</v>
      </c>
      <c r="T18" s="185">
        <f>R17</f>
        <v>1350</v>
      </c>
      <c r="U18" s="139" t="s">
        <v>11</v>
      </c>
    </row>
    <row r="19" spans="1:21" ht="14.65" thickBot="1" x14ac:dyDescent="0.5">
      <c r="A19" s="155"/>
      <c r="B19" s="172" t="s">
        <v>170</v>
      </c>
      <c r="C19" s="179">
        <v>43728</v>
      </c>
      <c r="D19" s="224">
        <v>26</v>
      </c>
      <c r="E19" s="216"/>
      <c r="F19" s="216"/>
      <c r="G19" s="182">
        <v>30</v>
      </c>
      <c r="H19" s="56"/>
      <c r="I19" s="56"/>
      <c r="J19" s="110"/>
      <c r="K19" s="109"/>
      <c r="L19" s="141"/>
      <c r="M19" s="141"/>
      <c r="N19" s="141"/>
      <c r="O19" s="141"/>
      <c r="P19" s="115"/>
      <c r="Q19" s="41"/>
      <c r="R19" s="184">
        <v>1270</v>
      </c>
      <c r="S19" s="137" t="s">
        <v>39</v>
      </c>
      <c r="T19" s="185">
        <f t="shared" ref="T19:T28" si="0">R18</f>
        <v>1300</v>
      </c>
      <c r="U19" s="139" t="s">
        <v>10</v>
      </c>
    </row>
    <row r="20" spans="1:21" ht="15" customHeight="1" x14ac:dyDescent="0.45">
      <c r="A20" s="155"/>
      <c r="B20" s="172" t="s">
        <v>221</v>
      </c>
      <c r="C20" s="179">
        <v>43735</v>
      </c>
      <c r="D20" s="224">
        <v>27</v>
      </c>
      <c r="E20" s="216"/>
      <c r="F20" s="216"/>
      <c r="G20" s="182">
        <v>30</v>
      </c>
      <c r="H20" s="56"/>
      <c r="I20" s="56"/>
      <c r="J20" s="263" t="s">
        <v>48</v>
      </c>
      <c r="K20" s="264"/>
      <c r="L20" s="177" t="s">
        <v>9</v>
      </c>
      <c r="M20" s="120" t="s">
        <v>56</v>
      </c>
      <c r="N20" s="121"/>
      <c r="O20" s="154">
        <f>IF(L20=$U$17,$R$17,IF(L20=$U$18,$R$18,IF(L20=$U$19,$R$19,IF(L20=$U$20,$R$20,IF(L20=$U$21,#REF!,IF(L20=$U$22,$R$21,IF(L20=$U$23,$R$22,IF(L20=$U$24,$R$23,IF(L20=$U$25,$R$25,IF(L20=$U$26,$R$26,IF(L20=$U$27,$R$27,"less than 60%")))))))))))</f>
        <v>1230</v>
      </c>
      <c r="P20" s="123" t="s">
        <v>67</v>
      </c>
      <c r="Q20" s="41"/>
      <c r="R20" s="184">
        <v>1230</v>
      </c>
      <c r="S20" s="137" t="s">
        <v>39</v>
      </c>
      <c r="T20" s="185">
        <f t="shared" si="0"/>
        <v>1270</v>
      </c>
      <c r="U20" s="139" t="s">
        <v>9</v>
      </c>
    </row>
    <row r="21" spans="1:21" ht="15" customHeight="1" x14ac:dyDescent="0.45">
      <c r="A21" s="155"/>
      <c r="B21" s="172" t="s">
        <v>222</v>
      </c>
      <c r="C21" s="179">
        <v>43742</v>
      </c>
      <c r="D21" s="224">
        <v>29</v>
      </c>
      <c r="E21" s="216"/>
      <c r="F21" s="216"/>
      <c r="G21" s="182">
        <v>30</v>
      </c>
      <c r="H21" s="56"/>
      <c r="I21" s="56"/>
      <c r="J21" s="110"/>
      <c r="K21" s="111" t="s">
        <v>69</v>
      </c>
      <c r="L21" s="153">
        <f>IF((O20-SUM($D$16:$D$79))&lt;0,0,O20-SUM($D$16:$D$79))</f>
        <v>0</v>
      </c>
      <c r="M21" s="112" t="s">
        <v>90</v>
      </c>
      <c r="N21" s="112"/>
      <c r="O21" s="109"/>
      <c r="P21" s="116"/>
      <c r="Q21" s="41"/>
      <c r="R21" s="184">
        <v>1200</v>
      </c>
      <c r="S21" s="137" t="s">
        <v>39</v>
      </c>
      <c r="T21" s="185">
        <f t="shared" si="0"/>
        <v>1230</v>
      </c>
      <c r="U21" s="139" t="s">
        <v>8</v>
      </c>
    </row>
    <row r="22" spans="1:21" ht="14.65" thickBot="1" x14ac:dyDescent="0.5">
      <c r="A22" s="155"/>
      <c r="B22" s="172" t="s">
        <v>223</v>
      </c>
      <c r="C22" s="179">
        <v>43749</v>
      </c>
      <c r="D22" s="224">
        <v>27</v>
      </c>
      <c r="E22" s="216"/>
      <c r="F22" s="216"/>
      <c r="G22" s="182">
        <v>30</v>
      </c>
      <c r="H22" s="56"/>
      <c r="I22" s="56"/>
      <c r="J22" s="110"/>
      <c r="K22" s="109"/>
      <c r="L22" s="141"/>
      <c r="M22" s="141"/>
      <c r="N22" s="141"/>
      <c r="O22" s="141"/>
      <c r="P22" s="115"/>
      <c r="R22" s="184">
        <v>1170</v>
      </c>
      <c r="S22" s="137" t="s">
        <v>39</v>
      </c>
      <c r="T22" s="185">
        <f>R21</f>
        <v>1200</v>
      </c>
      <c r="U22" s="139" t="s">
        <v>7</v>
      </c>
    </row>
    <row r="23" spans="1:21" ht="15.75" customHeight="1" x14ac:dyDescent="0.45">
      <c r="A23" s="155"/>
      <c r="B23" s="172" t="s">
        <v>224</v>
      </c>
      <c r="C23" s="179">
        <v>43756</v>
      </c>
      <c r="D23" s="224">
        <v>28</v>
      </c>
      <c r="E23" s="216"/>
      <c r="F23" s="216"/>
      <c r="G23" s="182">
        <v>30</v>
      </c>
      <c r="H23" s="56"/>
      <c r="I23" s="56"/>
      <c r="J23" s="265" t="s">
        <v>59</v>
      </c>
      <c r="K23" s="266"/>
      <c r="L23" s="177" t="s">
        <v>5</v>
      </c>
      <c r="M23" s="120" t="s">
        <v>56</v>
      </c>
      <c r="N23" s="124"/>
      <c r="O23" s="154">
        <f>IF(L23=$U$17,$R$17,IF(L23=$U$18,$R$18,IF(L23=$U$19,$R$19,IF(L23=$U$20,$R$20,IF(L23=$U$21,#REF!,IF(L23=$U$22,$R$21,IF(L23=$U$23,$R$22,IF(L23=$U$24,$R$23,IF(L23=$U$25,$R$25,IF(L23=$U$26,$R$26,IF(L23=$U$27,$R$27,"less than 60%")))))))))))</f>
        <v>1130</v>
      </c>
      <c r="P23" s="125" t="s">
        <v>67</v>
      </c>
      <c r="Q23" s="41"/>
      <c r="R23" s="184">
        <v>1130</v>
      </c>
      <c r="S23" s="137" t="s">
        <v>39</v>
      </c>
      <c r="T23" s="185">
        <f t="shared" si="0"/>
        <v>1170</v>
      </c>
      <c r="U23" s="139" t="s">
        <v>6</v>
      </c>
    </row>
    <row r="24" spans="1:21" x14ac:dyDescent="0.45">
      <c r="A24" s="155"/>
      <c r="B24" s="172" t="s">
        <v>451</v>
      </c>
      <c r="C24" s="179">
        <v>43763</v>
      </c>
      <c r="D24" s="224">
        <v>28</v>
      </c>
      <c r="E24" s="221"/>
      <c r="F24" s="221"/>
      <c r="G24" s="182">
        <v>30</v>
      </c>
      <c r="H24" s="56"/>
      <c r="I24" s="56"/>
      <c r="J24" s="110"/>
      <c r="K24" s="111" t="s">
        <v>69</v>
      </c>
      <c r="L24" s="153">
        <f>IF((O23-SUM($D$16:$D$79))&lt;0,0,O23-SUM($D$16:$D$79))</f>
        <v>0</v>
      </c>
      <c r="M24" s="112" t="s">
        <v>70</v>
      </c>
      <c r="N24" s="126"/>
      <c r="O24" s="126"/>
      <c r="P24" s="127"/>
      <c r="R24" s="184">
        <v>1100</v>
      </c>
      <c r="S24" s="137" t="s">
        <v>39</v>
      </c>
      <c r="T24" s="185">
        <f t="shared" si="0"/>
        <v>1130</v>
      </c>
      <c r="U24" s="139" t="s">
        <v>5</v>
      </c>
    </row>
    <row r="25" spans="1:21" x14ac:dyDescent="0.45">
      <c r="A25" s="155"/>
      <c r="B25" s="172" t="s">
        <v>452</v>
      </c>
      <c r="C25" s="179">
        <v>43770</v>
      </c>
      <c r="D25" s="224">
        <v>27</v>
      </c>
      <c r="E25" s="221"/>
      <c r="F25" s="221"/>
      <c r="G25" s="182">
        <v>30</v>
      </c>
      <c r="H25" s="56"/>
      <c r="I25" s="56"/>
      <c r="J25" s="118"/>
      <c r="K25" s="145"/>
      <c r="L25" s="145"/>
      <c r="M25" s="145"/>
      <c r="N25" s="145"/>
      <c r="O25" s="145"/>
      <c r="P25" s="130"/>
      <c r="R25" s="184">
        <v>1070</v>
      </c>
      <c r="S25" s="137" t="s">
        <v>39</v>
      </c>
      <c r="T25" s="185">
        <f t="shared" si="0"/>
        <v>1100</v>
      </c>
      <c r="U25" s="139" t="s">
        <v>4</v>
      </c>
    </row>
    <row r="26" spans="1:21" x14ac:dyDescent="0.45">
      <c r="A26" s="155"/>
      <c r="B26" s="172" t="s">
        <v>453</v>
      </c>
      <c r="C26" s="179">
        <v>43777</v>
      </c>
      <c r="D26" s="224">
        <v>26</v>
      </c>
      <c r="E26" s="221"/>
      <c r="F26" s="221"/>
      <c r="G26" s="182">
        <v>30</v>
      </c>
      <c r="H26" s="56"/>
      <c r="J26" s="70" t="s">
        <v>57</v>
      </c>
      <c r="R26" s="184">
        <v>1030</v>
      </c>
      <c r="S26" s="137" t="s">
        <v>39</v>
      </c>
      <c r="T26" s="185">
        <f t="shared" si="0"/>
        <v>1070</v>
      </c>
      <c r="U26" s="139" t="s">
        <v>3</v>
      </c>
    </row>
    <row r="27" spans="1:21" x14ac:dyDescent="0.45">
      <c r="A27" s="155"/>
      <c r="B27" s="172" t="s">
        <v>454</v>
      </c>
      <c r="C27" s="179">
        <v>43784</v>
      </c>
      <c r="D27" s="224">
        <v>28</v>
      </c>
      <c r="E27" s="221"/>
      <c r="F27" s="221"/>
      <c r="G27" s="182">
        <v>30</v>
      </c>
      <c r="H27" s="56"/>
      <c r="I27" s="49"/>
      <c r="J27" s="69" t="s">
        <v>71</v>
      </c>
      <c r="R27" s="184">
        <v>1030</v>
      </c>
      <c r="S27" s="137" t="s">
        <v>39</v>
      </c>
      <c r="T27" s="185">
        <f t="shared" si="0"/>
        <v>1030</v>
      </c>
      <c r="U27" s="139" t="s">
        <v>2</v>
      </c>
    </row>
    <row r="28" spans="1:21" x14ac:dyDescent="0.45">
      <c r="A28" s="155"/>
      <c r="B28" s="172" t="s">
        <v>455</v>
      </c>
      <c r="C28" s="179">
        <v>43791</v>
      </c>
      <c r="D28" s="224">
        <v>29</v>
      </c>
      <c r="E28" s="221"/>
      <c r="F28" s="221"/>
      <c r="G28" s="182">
        <v>30</v>
      </c>
      <c r="H28" s="56"/>
      <c r="R28" s="184">
        <v>0</v>
      </c>
      <c r="S28" s="137" t="s">
        <v>39</v>
      </c>
      <c r="T28" s="185">
        <f t="shared" si="0"/>
        <v>1030</v>
      </c>
      <c r="U28" s="139" t="s">
        <v>1</v>
      </c>
    </row>
    <row r="29" spans="1:21" x14ac:dyDescent="0.45">
      <c r="A29" s="155"/>
      <c r="B29" s="172" t="s">
        <v>456</v>
      </c>
      <c r="C29" s="179">
        <v>43798</v>
      </c>
      <c r="D29" s="224">
        <v>9</v>
      </c>
      <c r="E29" s="221"/>
      <c r="F29" s="221"/>
      <c r="G29" s="182">
        <v>30</v>
      </c>
      <c r="H29" s="56"/>
    </row>
    <row r="30" spans="1:21" x14ac:dyDescent="0.45">
      <c r="A30" s="155"/>
      <c r="B30" s="172"/>
      <c r="C30" s="179"/>
      <c r="D30" s="227"/>
      <c r="E30" s="227"/>
      <c r="F30" s="227"/>
      <c r="G30" s="182"/>
      <c r="H30" s="56"/>
      <c r="I30" s="53"/>
      <c r="J30" s="267" t="s">
        <v>64</v>
      </c>
      <c r="K30" s="268"/>
      <c r="L30" s="268"/>
      <c r="M30" s="268"/>
      <c r="N30" s="268"/>
      <c r="O30" s="269"/>
    </row>
    <row r="31" spans="1:21" ht="15" customHeight="1" x14ac:dyDescent="0.45">
      <c r="A31" s="139"/>
      <c r="B31" s="172" t="s">
        <v>171</v>
      </c>
      <c r="C31" s="179">
        <v>43714</v>
      </c>
      <c r="D31" s="224">
        <v>18</v>
      </c>
      <c r="E31" s="227"/>
      <c r="F31" s="227"/>
      <c r="G31" s="182">
        <v>20</v>
      </c>
      <c r="H31" s="56"/>
      <c r="I31" s="97"/>
      <c r="J31" s="270"/>
      <c r="K31" s="271"/>
      <c r="L31" s="271"/>
      <c r="M31" s="271"/>
      <c r="N31" s="271"/>
      <c r="O31" s="272"/>
    </row>
    <row r="32" spans="1:21" ht="15" customHeight="1" x14ac:dyDescent="0.45">
      <c r="A32" s="139"/>
      <c r="B32" s="172" t="s">
        <v>172</v>
      </c>
      <c r="C32" s="179">
        <v>43714</v>
      </c>
      <c r="D32" s="224">
        <v>18</v>
      </c>
      <c r="E32" s="227"/>
      <c r="F32" s="227"/>
      <c r="G32" s="182">
        <v>20</v>
      </c>
      <c r="H32" s="56"/>
      <c r="I32" s="97"/>
      <c r="J32" s="280" t="s">
        <v>166</v>
      </c>
      <c r="K32" s="281"/>
      <c r="L32" s="281"/>
      <c r="M32" s="281"/>
      <c r="N32" s="281"/>
      <c r="O32" s="282"/>
    </row>
    <row r="33" spans="1:26" ht="15" customHeight="1" x14ac:dyDescent="0.45">
      <c r="A33" s="139"/>
      <c r="B33" s="172" t="s">
        <v>173</v>
      </c>
      <c r="C33" s="179">
        <v>43721</v>
      </c>
      <c r="D33" s="224">
        <v>17</v>
      </c>
      <c r="E33" s="227"/>
      <c r="F33" s="227"/>
      <c r="G33" s="182">
        <v>20</v>
      </c>
      <c r="H33" s="56"/>
      <c r="I33" s="97"/>
      <c r="J33" s="156"/>
      <c r="K33" s="157"/>
      <c r="L33" s="157"/>
      <c r="M33" s="157"/>
      <c r="N33" s="157"/>
      <c r="O33" s="158"/>
    </row>
    <row r="34" spans="1:26" x14ac:dyDescent="0.45">
      <c r="A34" s="139"/>
      <c r="B34" s="172" t="s">
        <v>174</v>
      </c>
      <c r="C34" s="179">
        <v>43721</v>
      </c>
      <c r="D34" s="224">
        <v>19</v>
      </c>
      <c r="E34" s="227"/>
      <c r="F34" s="227"/>
      <c r="G34" s="182">
        <v>20</v>
      </c>
      <c r="H34" s="56"/>
      <c r="I34" s="57"/>
      <c r="J34" s="68"/>
    </row>
    <row r="35" spans="1:26" x14ac:dyDescent="0.45">
      <c r="A35" s="139"/>
      <c r="B35" s="172" t="s">
        <v>175</v>
      </c>
      <c r="C35" s="179">
        <v>43721</v>
      </c>
      <c r="D35" s="224">
        <v>18</v>
      </c>
      <c r="E35" s="227"/>
      <c r="F35" s="227"/>
      <c r="G35" s="182">
        <v>20</v>
      </c>
      <c r="H35" s="56"/>
      <c r="I35" s="57"/>
      <c r="J35" s="68"/>
    </row>
    <row r="36" spans="1:26" x14ac:dyDescent="0.45">
      <c r="A36" s="139"/>
      <c r="B36" s="172" t="s">
        <v>176</v>
      </c>
      <c r="C36" s="179">
        <v>43728</v>
      </c>
      <c r="D36" s="224">
        <v>18</v>
      </c>
      <c r="E36" s="227"/>
      <c r="F36" s="227"/>
      <c r="G36" s="182">
        <v>20</v>
      </c>
      <c r="H36" s="56"/>
      <c r="I36" s="57"/>
      <c r="J36" s="68"/>
    </row>
    <row r="37" spans="1:26" s="41" customFormat="1" x14ac:dyDescent="0.45">
      <c r="A37" s="139"/>
      <c r="B37" s="172" t="s">
        <v>177</v>
      </c>
      <c r="C37" s="179">
        <v>43728</v>
      </c>
      <c r="D37" s="224">
        <v>17</v>
      </c>
      <c r="E37" s="227"/>
      <c r="F37" s="227"/>
      <c r="G37" s="182">
        <v>20</v>
      </c>
      <c r="H37" s="56"/>
      <c r="I37" s="48"/>
      <c r="J37" s="68"/>
      <c r="K37" s="48"/>
      <c r="L37" s="48"/>
      <c r="M37" s="48"/>
      <c r="N37" s="48"/>
      <c r="O37" s="48"/>
      <c r="P37" s="48"/>
      <c r="Q37" s="48"/>
      <c r="R37" s="42"/>
      <c r="S37" s="42"/>
      <c r="T37" s="42"/>
      <c r="U37" s="42"/>
      <c r="V37" s="48"/>
      <c r="W37" s="48"/>
      <c r="X37" s="48"/>
      <c r="Y37" s="48"/>
      <c r="Z37" s="48"/>
    </row>
    <row r="38" spans="1:26" s="41" customFormat="1" x14ac:dyDescent="0.45">
      <c r="A38" s="139"/>
      <c r="B38" s="172" t="s">
        <v>178</v>
      </c>
      <c r="C38" s="179">
        <v>43728</v>
      </c>
      <c r="D38" s="224">
        <v>18</v>
      </c>
      <c r="E38" s="227"/>
      <c r="F38" s="227"/>
      <c r="G38" s="182">
        <v>20</v>
      </c>
      <c r="H38" s="56"/>
      <c r="I38" s="48"/>
      <c r="J38" s="68"/>
      <c r="K38" s="48"/>
      <c r="L38" s="48"/>
      <c r="M38" s="48"/>
      <c r="N38" s="48"/>
      <c r="O38" s="48"/>
      <c r="P38" s="48"/>
      <c r="Q38" s="48"/>
      <c r="R38" s="42"/>
      <c r="S38" s="42"/>
      <c r="T38" s="42"/>
      <c r="U38" s="42"/>
      <c r="V38" s="48"/>
      <c r="W38" s="48"/>
      <c r="X38" s="48"/>
      <c r="Y38" s="48"/>
      <c r="Z38" s="48"/>
    </row>
    <row r="39" spans="1:26" s="41" customFormat="1" x14ac:dyDescent="0.45">
      <c r="A39" s="139"/>
      <c r="B39" s="172" t="s">
        <v>179</v>
      </c>
      <c r="C39" s="179">
        <v>43735</v>
      </c>
      <c r="D39" s="224">
        <v>20</v>
      </c>
      <c r="E39" s="227"/>
      <c r="F39" s="227"/>
      <c r="G39" s="182">
        <v>20</v>
      </c>
      <c r="H39" s="56"/>
      <c r="I39" s="48"/>
      <c r="J39" s="68"/>
      <c r="K39" s="48"/>
      <c r="L39" s="48"/>
      <c r="M39" s="48"/>
      <c r="N39" s="48"/>
      <c r="O39" s="48"/>
      <c r="P39" s="48"/>
      <c r="Q39" s="48"/>
      <c r="R39" s="42"/>
      <c r="S39" s="42"/>
      <c r="T39" s="42"/>
      <c r="U39" s="42"/>
      <c r="V39" s="48"/>
      <c r="W39" s="48"/>
      <c r="X39" s="48"/>
      <c r="Y39" s="48"/>
      <c r="Z39" s="48"/>
    </row>
    <row r="40" spans="1:26" s="41" customFormat="1" x14ac:dyDescent="0.45">
      <c r="A40" s="139"/>
      <c r="B40" s="172" t="s">
        <v>180</v>
      </c>
      <c r="C40" s="179">
        <v>43735</v>
      </c>
      <c r="D40" s="224">
        <v>20</v>
      </c>
      <c r="E40" s="227"/>
      <c r="F40" s="227"/>
      <c r="G40" s="182">
        <v>20</v>
      </c>
      <c r="H40" s="56"/>
      <c r="I40" s="48"/>
      <c r="J40" s="68"/>
      <c r="K40" s="48"/>
      <c r="L40" s="48"/>
      <c r="M40" s="48"/>
      <c r="N40" s="48"/>
      <c r="O40" s="48"/>
      <c r="P40" s="48"/>
      <c r="Q40" s="48"/>
      <c r="R40" s="42"/>
      <c r="S40" s="42"/>
      <c r="T40" s="42"/>
      <c r="U40" s="42"/>
      <c r="V40" s="48"/>
      <c r="W40" s="48"/>
      <c r="X40" s="48"/>
      <c r="Y40" s="48"/>
      <c r="Z40" s="48"/>
    </row>
    <row r="41" spans="1:26" s="41" customFormat="1" x14ac:dyDescent="0.45">
      <c r="A41" s="139"/>
      <c r="B41" s="172" t="s">
        <v>181</v>
      </c>
      <c r="C41" s="179">
        <v>43735</v>
      </c>
      <c r="D41" s="224">
        <v>18</v>
      </c>
      <c r="E41" s="227">
        <f t="shared" ref="E41:E42" si="1">IF(D41="",0,1)</f>
        <v>1</v>
      </c>
      <c r="F41" s="227">
        <f t="shared" ref="F41:F42" si="2">E41*G41</f>
        <v>20</v>
      </c>
      <c r="G41" s="182">
        <v>20</v>
      </c>
      <c r="H41" s="56"/>
      <c r="I41" s="48"/>
      <c r="J41" s="68"/>
      <c r="K41" s="48"/>
      <c r="L41" s="48"/>
      <c r="M41" s="48"/>
      <c r="N41" s="48"/>
      <c r="O41" s="48"/>
      <c r="P41" s="48"/>
      <c r="Q41" s="48"/>
      <c r="R41" s="42"/>
      <c r="S41" s="42"/>
      <c r="T41" s="42"/>
      <c r="U41" s="42"/>
      <c r="V41" s="48"/>
      <c r="W41" s="48"/>
      <c r="X41" s="48"/>
      <c r="Y41" s="48"/>
      <c r="Z41" s="48"/>
    </row>
    <row r="42" spans="1:26" s="41" customFormat="1" x14ac:dyDescent="0.45">
      <c r="A42" s="139"/>
      <c r="B42" s="172" t="s">
        <v>182</v>
      </c>
      <c r="C42" s="179">
        <v>43735</v>
      </c>
      <c r="D42" s="224">
        <v>18</v>
      </c>
      <c r="E42" s="227">
        <f t="shared" si="1"/>
        <v>1</v>
      </c>
      <c r="F42" s="227">
        <f t="shared" si="2"/>
        <v>20</v>
      </c>
      <c r="G42" s="182">
        <v>20</v>
      </c>
      <c r="H42" s="56"/>
      <c r="I42" s="48"/>
      <c r="J42" s="68"/>
      <c r="K42" s="48"/>
      <c r="L42" s="48"/>
      <c r="M42" s="48"/>
      <c r="N42" s="48"/>
      <c r="O42" s="48"/>
      <c r="P42" s="48"/>
      <c r="Q42" s="48"/>
      <c r="R42" s="42"/>
      <c r="S42" s="42"/>
      <c r="T42" s="42"/>
      <c r="U42" s="42"/>
      <c r="V42" s="48"/>
      <c r="W42" s="48"/>
      <c r="X42" s="48"/>
      <c r="Y42" s="48"/>
      <c r="Z42" s="48"/>
    </row>
    <row r="43" spans="1:26" s="41" customFormat="1" x14ac:dyDescent="0.45">
      <c r="A43" s="139"/>
      <c r="B43" s="172" t="s">
        <v>225</v>
      </c>
      <c r="C43" s="179">
        <v>43742</v>
      </c>
      <c r="D43" s="224">
        <v>19</v>
      </c>
      <c r="E43" s="227"/>
      <c r="F43" s="227"/>
      <c r="G43" s="182">
        <v>20</v>
      </c>
      <c r="H43" s="56"/>
      <c r="I43" s="48"/>
      <c r="J43" s="68"/>
      <c r="K43" s="48"/>
      <c r="L43" s="48"/>
      <c r="M43" s="48"/>
      <c r="N43" s="48"/>
      <c r="O43" s="48"/>
      <c r="P43" s="48"/>
      <c r="Q43" s="48"/>
      <c r="R43" s="42"/>
      <c r="S43" s="42"/>
      <c r="T43" s="42"/>
      <c r="U43" s="42"/>
      <c r="V43" s="48"/>
      <c r="W43" s="48"/>
      <c r="X43" s="48"/>
      <c r="Y43" s="48"/>
      <c r="Z43" s="48"/>
    </row>
    <row r="44" spans="1:26" s="41" customFormat="1" x14ac:dyDescent="0.45">
      <c r="A44" s="139"/>
      <c r="B44" s="172" t="s">
        <v>226</v>
      </c>
      <c r="C44" s="179">
        <v>43742</v>
      </c>
      <c r="D44" s="224">
        <v>24</v>
      </c>
      <c r="E44" s="227"/>
      <c r="F44" s="227"/>
      <c r="G44" s="182">
        <v>30</v>
      </c>
      <c r="H44" s="56"/>
      <c r="I44" s="48"/>
      <c r="J44" s="68"/>
      <c r="K44" s="48"/>
      <c r="L44" s="48"/>
      <c r="M44" s="48"/>
      <c r="N44" s="48"/>
      <c r="O44" s="48"/>
      <c r="P44" s="48"/>
      <c r="Q44" s="48"/>
      <c r="R44" s="42"/>
      <c r="S44" s="42"/>
      <c r="T44" s="42"/>
      <c r="U44" s="42"/>
      <c r="V44" s="48"/>
      <c r="W44" s="48"/>
      <c r="X44" s="48"/>
      <c r="Y44" s="48"/>
      <c r="Z44" s="48"/>
    </row>
    <row r="45" spans="1:26" s="41" customFormat="1" x14ac:dyDescent="0.45">
      <c r="A45" s="139"/>
      <c r="B45" s="172" t="s">
        <v>227</v>
      </c>
      <c r="C45" s="179">
        <v>43742</v>
      </c>
      <c r="D45" s="224">
        <v>18</v>
      </c>
      <c r="E45" s="227"/>
      <c r="F45" s="227"/>
      <c r="G45" s="182">
        <v>20</v>
      </c>
      <c r="H45" s="56"/>
      <c r="I45" s="53"/>
      <c r="J45" s="68"/>
      <c r="K45" s="53"/>
      <c r="L45" s="53"/>
      <c r="M45" s="53"/>
      <c r="N45" s="53"/>
      <c r="O45" s="53"/>
      <c r="P45" s="53"/>
      <c r="Q45" s="53"/>
      <c r="R45" s="42"/>
      <c r="S45" s="42"/>
      <c r="T45" s="42"/>
      <c r="U45" s="42"/>
      <c r="V45" s="53"/>
      <c r="W45" s="53"/>
      <c r="X45" s="53"/>
      <c r="Y45" s="48"/>
      <c r="Z45" s="48"/>
    </row>
    <row r="46" spans="1:26" s="58" customFormat="1" x14ac:dyDescent="0.45">
      <c r="A46" s="139"/>
      <c r="B46" s="172" t="s">
        <v>228</v>
      </c>
      <c r="C46" s="179">
        <v>43742</v>
      </c>
      <c r="D46" s="224">
        <v>18</v>
      </c>
      <c r="E46" s="227"/>
      <c r="F46" s="227"/>
      <c r="G46" s="182">
        <v>20</v>
      </c>
      <c r="H46" s="56"/>
      <c r="J46" s="68"/>
      <c r="K46" s="59"/>
      <c r="L46" s="60"/>
      <c r="M46" s="60"/>
      <c r="Q46" s="53"/>
      <c r="R46" s="48"/>
      <c r="S46" s="48"/>
      <c r="T46" s="48"/>
      <c r="U46" s="48"/>
    </row>
    <row r="47" spans="1:26" s="41" customFormat="1" x14ac:dyDescent="0.45">
      <c r="A47" s="139"/>
      <c r="B47" s="172" t="s">
        <v>229</v>
      </c>
      <c r="C47" s="179">
        <v>43749</v>
      </c>
      <c r="D47" s="224">
        <v>19</v>
      </c>
      <c r="E47" s="227"/>
      <c r="F47" s="227"/>
      <c r="G47" s="182">
        <v>20</v>
      </c>
      <c r="H47" s="56"/>
      <c r="J47" s="68"/>
      <c r="K47" s="62"/>
      <c r="Q47" s="61"/>
      <c r="R47" s="53"/>
      <c r="S47" s="53"/>
      <c r="T47" s="53"/>
      <c r="U47" s="53"/>
    </row>
    <row r="48" spans="1:26" s="41" customFormat="1" x14ac:dyDescent="0.45">
      <c r="A48" s="139"/>
      <c r="B48" s="172" t="s">
        <v>230</v>
      </c>
      <c r="C48" s="179">
        <v>43749</v>
      </c>
      <c r="D48" s="224">
        <v>19</v>
      </c>
      <c r="E48" s="227">
        <f t="shared" ref="E48:E50" si="3">IF(D48="",0,1)</f>
        <v>1</v>
      </c>
      <c r="F48" s="227">
        <f t="shared" ref="F48:F50" si="4">E48*G48</f>
        <v>20</v>
      </c>
      <c r="G48" s="182">
        <v>20</v>
      </c>
      <c r="H48" s="56"/>
      <c r="J48" s="68"/>
      <c r="Q48" s="61"/>
      <c r="R48" s="59"/>
      <c r="S48" s="60"/>
      <c r="T48" s="60"/>
      <c r="U48" s="58"/>
    </row>
    <row r="49" spans="1:21" s="41" customFormat="1" x14ac:dyDescent="0.45">
      <c r="A49" s="139"/>
      <c r="B49" s="172" t="s">
        <v>231</v>
      </c>
      <c r="C49" s="179">
        <v>43749</v>
      </c>
      <c r="D49" s="224">
        <v>18</v>
      </c>
      <c r="E49" s="227">
        <f t="shared" si="3"/>
        <v>1</v>
      </c>
      <c r="F49" s="227">
        <f t="shared" si="4"/>
        <v>20</v>
      </c>
      <c r="G49" s="182">
        <v>20</v>
      </c>
      <c r="H49" s="56"/>
      <c r="J49" s="68"/>
      <c r="Q49" s="61"/>
      <c r="R49" s="59"/>
      <c r="S49" s="60"/>
      <c r="T49" s="60"/>
      <c r="U49" s="58"/>
    </row>
    <row r="50" spans="1:21" s="41" customFormat="1" x14ac:dyDescent="0.45">
      <c r="A50" s="139"/>
      <c r="B50" s="172" t="s">
        <v>232</v>
      </c>
      <c r="C50" s="179">
        <v>43749</v>
      </c>
      <c r="D50" s="224">
        <v>18</v>
      </c>
      <c r="E50" s="227">
        <f t="shared" si="3"/>
        <v>1</v>
      </c>
      <c r="F50" s="227">
        <f t="shared" si="4"/>
        <v>20</v>
      </c>
      <c r="G50" s="182">
        <v>20</v>
      </c>
      <c r="H50" s="56"/>
      <c r="J50" s="68"/>
      <c r="Q50" s="61"/>
      <c r="R50" s="62"/>
    </row>
    <row r="51" spans="1:21" s="41" customFormat="1" x14ac:dyDescent="0.45">
      <c r="A51" s="139"/>
      <c r="B51" s="172" t="s">
        <v>233</v>
      </c>
      <c r="C51" s="179">
        <v>43756</v>
      </c>
      <c r="D51" s="224">
        <v>20</v>
      </c>
      <c r="E51" s="227"/>
      <c r="F51" s="227"/>
      <c r="G51" s="182">
        <v>20</v>
      </c>
      <c r="H51" s="56"/>
      <c r="J51" s="68"/>
      <c r="Q51" s="61"/>
    </row>
    <row r="52" spans="1:21" s="41" customFormat="1" x14ac:dyDescent="0.45">
      <c r="A52" s="139"/>
      <c r="B52" s="172" t="s">
        <v>234</v>
      </c>
      <c r="C52" s="179">
        <v>43756</v>
      </c>
      <c r="D52" s="224">
        <v>20</v>
      </c>
      <c r="E52" s="227"/>
      <c r="F52" s="227"/>
      <c r="G52" s="182">
        <v>20</v>
      </c>
      <c r="H52" s="56"/>
      <c r="J52" s="68"/>
      <c r="Q52" s="61"/>
    </row>
    <row r="53" spans="1:21" s="41" customFormat="1" x14ac:dyDescent="0.45">
      <c r="A53" s="139"/>
      <c r="B53" s="172" t="s">
        <v>235</v>
      </c>
      <c r="C53" s="179">
        <v>43756</v>
      </c>
      <c r="D53" s="224">
        <v>19</v>
      </c>
      <c r="E53" s="227"/>
      <c r="F53" s="227"/>
      <c r="G53" s="182">
        <v>20</v>
      </c>
      <c r="H53" s="56"/>
      <c r="J53" s="68"/>
      <c r="Q53" s="61"/>
    </row>
    <row r="54" spans="1:21" s="41" customFormat="1" x14ac:dyDescent="0.45">
      <c r="A54" s="139"/>
      <c r="B54" s="172" t="s">
        <v>236</v>
      </c>
      <c r="C54" s="179">
        <v>43756</v>
      </c>
      <c r="D54" s="224">
        <v>19</v>
      </c>
      <c r="E54" s="227"/>
      <c r="F54" s="227"/>
      <c r="G54" s="182">
        <v>20</v>
      </c>
      <c r="H54" s="56"/>
      <c r="J54" s="68"/>
      <c r="Q54" s="61"/>
    </row>
    <row r="55" spans="1:21" s="41" customFormat="1" x14ac:dyDescent="0.45">
      <c r="A55" s="139"/>
      <c r="B55" s="172" t="s">
        <v>457</v>
      </c>
      <c r="C55" s="179">
        <v>43763</v>
      </c>
      <c r="D55" s="224">
        <v>19</v>
      </c>
      <c r="E55" s="221"/>
      <c r="F55" s="221"/>
      <c r="G55" s="182">
        <v>20</v>
      </c>
      <c r="H55" s="56"/>
      <c r="J55" s="68"/>
      <c r="Q55" s="61"/>
    </row>
    <row r="56" spans="1:21" s="41" customFormat="1" x14ac:dyDescent="0.45">
      <c r="A56" s="139"/>
      <c r="B56" s="172" t="s">
        <v>458</v>
      </c>
      <c r="C56" s="179">
        <v>43763</v>
      </c>
      <c r="D56" s="224">
        <v>19</v>
      </c>
      <c r="E56" s="221"/>
      <c r="F56" s="221"/>
      <c r="G56" s="182">
        <v>20</v>
      </c>
      <c r="H56" s="56"/>
      <c r="J56" s="68"/>
      <c r="Q56" s="61"/>
    </row>
    <row r="57" spans="1:21" s="41" customFormat="1" x14ac:dyDescent="0.45">
      <c r="A57" s="139"/>
      <c r="B57" s="172" t="s">
        <v>459</v>
      </c>
      <c r="C57" s="179">
        <v>43763</v>
      </c>
      <c r="D57" s="224">
        <v>28.5</v>
      </c>
      <c r="E57" s="221"/>
      <c r="F57" s="221"/>
      <c r="G57" s="182">
        <v>30</v>
      </c>
      <c r="H57" s="56"/>
      <c r="J57" s="68"/>
      <c r="Q57" s="61"/>
    </row>
    <row r="58" spans="1:21" s="41" customFormat="1" x14ac:dyDescent="0.45">
      <c r="A58" s="139"/>
      <c r="B58" s="172" t="s">
        <v>460</v>
      </c>
      <c r="C58" s="220">
        <v>43770</v>
      </c>
      <c r="D58" s="224">
        <v>30</v>
      </c>
      <c r="E58" s="221"/>
      <c r="F58" s="221"/>
      <c r="G58" s="182">
        <v>30</v>
      </c>
      <c r="H58" s="56"/>
      <c r="J58" s="68"/>
      <c r="Q58" s="61"/>
    </row>
    <row r="59" spans="1:21" s="41" customFormat="1" x14ac:dyDescent="0.45">
      <c r="A59" s="139"/>
      <c r="B59" s="172" t="s">
        <v>461</v>
      </c>
      <c r="C59" s="220">
        <v>43770</v>
      </c>
      <c r="D59" s="224">
        <v>18</v>
      </c>
      <c r="E59" s="221"/>
      <c r="F59" s="221"/>
      <c r="G59" s="182">
        <v>20</v>
      </c>
      <c r="H59" s="56"/>
      <c r="J59" s="68"/>
      <c r="Q59" s="61"/>
    </row>
    <row r="60" spans="1:21" s="41" customFormat="1" x14ac:dyDescent="0.45">
      <c r="A60" s="139"/>
      <c r="B60" s="172" t="s">
        <v>462</v>
      </c>
      <c r="C60" s="220">
        <v>43777</v>
      </c>
      <c r="D60" s="224">
        <v>16</v>
      </c>
      <c r="E60" s="221"/>
      <c r="F60" s="221"/>
      <c r="G60" s="182">
        <v>20</v>
      </c>
      <c r="H60" s="56"/>
      <c r="J60" s="68"/>
      <c r="Q60" s="61"/>
    </row>
    <row r="61" spans="1:21" s="41" customFormat="1" x14ac:dyDescent="0.45">
      <c r="A61" s="139"/>
      <c r="B61" s="172" t="s">
        <v>463</v>
      </c>
      <c r="C61" s="220">
        <v>43777</v>
      </c>
      <c r="D61" s="224">
        <v>38</v>
      </c>
      <c r="E61" s="221"/>
      <c r="F61" s="221"/>
      <c r="G61" s="182">
        <v>40</v>
      </c>
      <c r="H61" s="56"/>
      <c r="J61" s="68"/>
      <c r="Q61" s="61"/>
    </row>
    <row r="62" spans="1:21" s="41" customFormat="1" x14ac:dyDescent="0.45">
      <c r="A62" s="139"/>
      <c r="B62" s="172" t="s">
        <v>464</v>
      </c>
      <c r="C62" s="220">
        <v>43791</v>
      </c>
      <c r="D62" s="224">
        <v>14</v>
      </c>
      <c r="E62" s="227"/>
      <c r="F62" s="227"/>
      <c r="G62" s="182">
        <v>20</v>
      </c>
      <c r="H62" s="56"/>
      <c r="J62" s="68"/>
      <c r="Q62" s="61"/>
    </row>
    <row r="63" spans="1:21" s="41" customFormat="1" x14ac:dyDescent="0.45">
      <c r="A63" s="139"/>
      <c r="B63" s="172" t="s">
        <v>465</v>
      </c>
      <c r="C63" s="220">
        <v>43791</v>
      </c>
      <c r="D63" s="224">
        <v>14</v>
      </c>
      <c r="E63" s="227"/>
      <c r="F63" s="227"/>
      <c r="G63" s="182">
        <v>20</v>
      </c>
      <c r="H63" s="56"/>
      <c r="J63" s="68"/>
      <c r="Q63" s="61"/>
    </row>
    <row r="64" spans="1:21" s="41" customFormat="1" x14ac:dyDescent="0.45">
      <c r="A64" s="139"/>
      <c r="B64" s="172" t="s">
        <v>466</v>
      </c>
      <c r="C64" s="220">
        <v>43791</v>
      </c>
      <c r="D64" s="224">
        <v>16</v>
      </c>
      <c r="E64" s="227"/>
      <c r="F64" s="227"/>
      <c r="G64" s="182">
        <v>20</v>
      </c>
      <c r="H64" s="56"/>
      <c r="J64" s="68"/>
      <c r="Q64" s="61"/>
    </row>
    <row r="65" spans="1:21" s="41" customFormat="1" x14ac:dyDescent="0.45">
      <c r="A65" s="139"/>
      <c r="B65" s="172" t="s">
        <v>467</v>
      </c>
      <c r="C65" s="220">
        <v>43805</v>
      </c>
      <c r="D65" s="224">
        <v>18</v>
      </c>
      <c r="E65" s="227"/>
      <c r="F65" s="227"/>
      <c r="G65" s="182">
        <v>20</v>
      </c>
      <c r="H65" s="56"/>
      <c r="J65" s="68"/>
      <c r="Q65" s="61"/>
    </row>
    <row r="66" spans="1:21" s="41" customFormat="1" x14ac:dyDescent="0.45">
      <c r="A66" s="139"/>
      <c r="B66" s="172" t="s">
        <v>468</v>
      </c>
      <c r="C66" s="220">
        <v>43784</v>
      </c>
      <c r="D66" s="224">
        <v>48</v>
      </c>
      <c r="E66" s="227"/>
      <c r="F66" s="227"/>
      <c r="G66" s="182">
        <v>50</v>
      </c>
      <c r="H66" s="56"/>
      <c r="J66" s="68"/>
      <c r="Q66" s="61"/>
    </row>
    <row r="67" spans="1:21" s="41" customFormat="1" x14ac:dyDescent="0.45">
      <c r="A67" s="139"/>
      <c r="B67" s="172"/>
      <c r="C67" s="181"/>
      <c r="D67" s="227"/>
      <c r="E67" s="227"/>
      <c r="F67" s="227"/>
      <c r="G67" s="182"/>
      <c r="H67" s="56"/>
      <c r="J67" s="68"/>
      <c r="Q67" s="61"/>
    </row>
    <row r="68" spans="1:21" s="41" customFormat="1" x14ac:dyDescent="0.45">
      <c r="A68" s="139"/>
      <c r="B68" s="172" t="s">
        <v>183</v>
      </c>
      <c r="C68" s="220">
        <v>43711</v>
      </c>
      <c r="D68" s="224">
        <v>36</v>
      </c>
      <c r="E68" s="221">
        <f t="shared" ref="E68:E79" si="5">IF(D68="",0,1)</f>
        <v>1</v>
      </c>
      <c r="F68" s="221">
        <f t="shared" ref="F68:F79" si="6">E68*G68</f>
        <v>40</v>
      </c>
      <c r="G68" s="182">
        <v>40</v>
      </c>
      <c r="H68" s="56"/>
      <c r="J68" s="68"/>
      <c r="Q68" s="61"/>
    </row>
    <row r="69" spans="1:21" s="41" customFormat="1" x14ac:dyDescent="0.45">
      <c r="A69" s="139"/>
      <c r="B69" s="172" t="s">
        <v>184</v>
      </c>
      <c r="C69" s="220">
        <v>43718</v>
      </c>
      <c r="D69" s="224">
        <v>32</v>
      </c>
      <c r="E69" s="221">
        <f t="shared" si="5"/>
        <v>1</v>
      </c>
      <c r="F69" s="221">
        <f t="shared" si="6"/>
        <v>40</v>
      </c>
      <c r="G69" s="182">
        <v>40</v>
      </c>
      <c r="H69" s="56"/>
      <c r="J69" s="68"/>
      <c r="Q69" s="61"/>
    </row>
    <row r="70" spans="1:21" s="41" customFormat="1" x14ac:dyDescent="0.45">
      <c r="A70" s="139"/>
      <c r="B70" s="172" t="s">
        <v>185</v>
      </c>
      <c r="C70" s="220">
        <v>43725</v>
      </c>
      <c r="D70" s="224">
        <v>24</v>
      </c>
      <c r="E70" s="221">
        <f t="shared" si="5"/>
        <v>1</v>
      </c>
      <c r="F70" s="221">
        <f t="shared" si="6"/>
        <v>40</v>
      </c>
      <c r="G70" s="182">
        <v>40</v>
      </c>
      <c r="H70" s="56"/>
      <c r="Q70" s="61"/>
    </row>
    <row r="71" spans="1:21" s="41" customFormat="1" x14ac:dyDescent="0.45">
      <c r="A71" s="139"/>
      <c r="B71" s="172" t="s">
        <v>186</v>
      </c>
      <c r="C71" s="220">
        <v>43732</v>
      </c>
      <c r="D71" s="224">
        <v>28</v>
      </c>
      <c r="E71" s="221">
        <f t="shared" si="5"/>
        <v>1</v>
      </c>
      <c r="F71" s="221">
        <f t="shared" si="6"/>
        <v>40</v>
      </c>
      <c r="G71" s="182">
        <v>40</v>
      </c>
      <c r="H71" s="56"/>
      <c r="Q71" s="61"/>
    </row>
    <row r="72" spans="1:21" s="41" customFormat="1" x14ac:dyDescent="0.45">
      <c r="A72" s="139"/>
      <c r="B72" s="172" t="s">
        <v>237</v>
      </c>
      <c r="C72" s="220">
        <v>43756</v>
      </c>
      <c r="D72" s="224">
        <v>40</v>
      </c>
      <c r="E72" s="221">
        <f t="shared" si="5"/>
        <v>1</v>
      </c>
      <c r="F72" s="221">
        <f t="shared" si="6"/>
        <v>40</v>
      </c>
      <c r="G72" s="182">
        <v>40</v>
      </c>
      <c r="H72" s="56"/>
      <c r="Q72" s="61"/>
    </row>
    <row r="73" spans="1:21" s="41" customFormat="1" x14ac:dyDescent="0.45">
      <c r="A73" s="139"/>
      <c r="B73" s="172" t="s">
        <v>238</v>
      </c>
      <c r="C73" s="220">
        <v>43756</v>
      </c>
      <c r="D73" s="224">
        <v>36</v>
      </c>
      <c r="E73" s="221">
        <f t="shared" si="5"/>
        <v>1</v>
      </c>
      <c r="F73" s="221">
        <f t="shared" si="6"/>
        <v>40</v>
      </c>
      <c r="G73" s="182">
        <v>40</v>
      </c>
      <c r="H73" s="56"/>
      <c r="Q73" s="61"/>
    </row>
    <row r="74" spans="1:21" s="41" customFormat="1" x14ac:dyDescent="0.45">
      <c r="A74" s="139"/>
      <c r="B74" s="172"/>
      <c r="C74" s="181"/>
      <c r="D74" s="221"/>
      <c r="E74" s="221"/>
      <c r="F74" s="221"/>
      <c r="G74" s="182"/>
      <c r="H74" s="56"/>
      <c r="Q74" s="61"/>
    </row>
    <row r="75" spans="1:21" s="41" customFormat="1" x14ac:dyDescent="0.45">
      <c r="A75" s="139"/>
      <c r="B75" s="172" t="s">
        <v>187</v>
      </c>
      <c r="C75" s="220">
        <v>43721</v>
      </c>
      <c r="D75" s="224">
        <v>19</v>
      </c>
      <c r="E75" s="221">
        <f t="shared" si="5"/>
        <v>1</v>
      </c>
      <c r="F75" s="221">
        <f t="shared" si="6"/>
        <v>20</v>
      </c>
      <c r="G75" s="221">
        <v>20</v>
      </c>
      <c r="H75" s="56"/>
      <c r="Q75" s="61"/>
    </row>
    <row r="76" spans="1:21" s="41" customFormat="1" x14ac:dyDescent="0.45">
      <c r="A76" s="139"/>
      <c r="B76" s="172" t="s">
        <v>239</v>
      </c>
      <c r="C76" s="179">
        <v>43756</v>
      </c>
      <c r="D76" s="224">
        <v>20</v>
      </c>
      <c r="E76" s="221"/>
      <c r="F76" s="221"/>
      <c r="G76" s="221">
        <v>20</v>
      </c>
      <c r="H76" s="56"/>
      <c r="Q76" s="61"/>
    </row>
    <row r="77" spans="1:21" s="41" customFormat="1" x14ac:dyDescent="0.45">
      <c r="A77" s="139"/>
      <c r="B77" s="172" t="s">
        <v>469</v>
      </c>
      <c r="C77" s="179">
        <v>43784</v>
      </c>
      <c r="D77" s="224">
        <v>16</v>
      </c>
      <c r="E77" s="227"/>
      <c r="F77" s="227"/>
      <c r="G77" s="227">
        <v>30</v>
      </c>
      <c r="H77" s="56"/>
      <c r="Q77" s="61"/>
    </row>
    <row r="78" spans="1:21" s="41" customFormat="1" x14ac:dyDescent="0.45">
      <c r="A78" s="139"/>
      <c r="B78" s="172" t="s">
        <v>470</v>
      </c>
      <c r="C78" s="179"/>
      <c r="D78" s="224">
        <v>5</v>
      </c>
      <c r="E78" s="227"/>
      <c r="F78" s="227"/>
      <c r="G78" s="227">
        <v>5</v>
      </c>
      <c r="H78" s="56"/>
      <c r="Q78" s="61"/>
    </row>
    <row r="79" spans="1:21" s="49" customFormat="1" ht="15" customHeight="1" x14ac:dyDescent="0.45">
      <c r="A79" s="139"/>
      <c r="B79" s="178"/>
      <c r="C79" s="181"/>
      <c r="D79" s="216"/>
      <c r="E79" s="216">
        <f t="shared" si="5"/>
        <v>0</v>
      </c>
      <c r="F79" s="216">
        <f t="shared" si="6"/>
        <v>0</v>
      </c>
      <c r="G79" s="216"/>
      <c r="H79" s="56"/>
      <c r="J79" s="41"/>
      <c r="R79" s="41"/>
      <c r="S79" s="41"/>
      <c r="T79" s="41"/>
      <c r="U79" s="41"/>
    </row>
    <row r="80" spans="1:21" s="49" customFormat="1" ht="15" customHeight="1" x14ac:dyDescent="0.45">
      <c r="A80" s="139"/>
      <c r="B80" s="159" t="s">
        <v>111</v>
      </c>
      <c r="C80" s="136"/>
      <c r="D80" s="160">
        <f>SUM(D16:D79)</f>
        <v>1357.5</v>
      </c>
      <c r="E80" s="160"/>
      <c r="F80" s="160"/>
      <c r="G80" s="160">
        <f>SUMIF(D16:D79,"&gt;=0",G16:G79)</f>
        <v>1535</v>
      </c>
      <c r="H80" s="56"/>
      <c r="J80" s="41"/>
      <c r="R80" s="41"/>
      <c r="S80" s="41"/>
      <c r="T80" s="41"/>
      <c r="U80" s="41"/>
    </row>
    <row r="81" spans="1:21" s="41" customFormat="1" ht="14.25" customHeight="1" x14ac:dyDescent="0.45">
      <c r="A81" s="283" t="s">
        <v>40</v>
      </c>
      <c r="B81" s="284"/>
      <c r="C81" s="284"/>
      <c r="D81" s="284"/>
      <c r="E81" s="284"/>
      <c r="F81" s="284"/>
      <c r="G81" s="285"/>
      <c r="H81" s="63"/>
      <c r="J81" s="63"/>
      <c r="K81" s="63"/>
      <c r="L81" s="63"/>
      <c r="M81" s="63"/>
      <c r="Q81" s="63"/>
    </row>
    <row r="82" spans="1:21" s="41" customFormat="1" x14ac:dyDescent="0.45">
      <c r="A82" s="286"/>
      <c r="B82" s="287"/>
      <c r="C82" s="287"/>
      <c r="D82" s="287"/>
      <c r="E82" s="287"/>
      <c r="F82" s="287"/>
      <c r="G82" s="288"/>
      <c r="H82" s="63"/>
      <c r="J82" s="98"/>
      <c r="K82" s="48"/>
      <c r="L82" s="64"/>
      <c r="M82" s="64"/>
      <c r="Q82" s="98"/>
      <c r="R82" s="49"/>
      <c r="S82" s="49"/>
      <c r="T82" s="49"/>
      <c r="U82" s="49"/>
    </row>
    <row r="83" spans="1:21" s="41" customFormat="1" x14ac:dyDescent="0.45">
      <c r="B83" s="65"/>
      <c r="C83" s="54"/>
      <c r="D83" s="54"/>
      <c r="E83" s="54"/>
      <c r="F83" s="54"/>
      <c r="G83" s="66"/>
      <c r="H83" s="56"/>
      <c r="R83" s="63"/>
      <c r="S83" s="63"/>
      <c r="T83" s="63"/>
    </row>
    <row r="84" spans="1:21" s="41" customFormat="1" x14ac:dyDescent="0.45">
      <c r="B84" s="65"/>
      <c r="C84" s="54"/>
      <c r="D84" s="54"/>
      <c r="E84" s="54"/>
      <c r="F84" s="54"/>
      <c r="G84" s="66"/>
      <c r="H84" s="56"/>
      <c r="I84" s="58"/>
      <c r="J84" s="53"/>
      <c r="K84" s="59"/>
      <c r="L84" s="60"/>
      <c r="M84" s="60"/>
      <c r="N84" s="58"/>
      <c r="O84" s="58"/>
      <c r="P84" s="58"/>
      <c r="Q84" s="53"/>
      <c r="R84" s="48"/>
      <c r="S84" s="64"/>
      <c r="T84" s="64"/>
    </row>
    <row r="85" spans="1:21" s="41" customFormat="1" x14ac:dyDescent="0.45">
      <c r="B85" s="65"/>
      <c r="C85" s="54"/>
      <c r="D85" s="54"/>
      <c r="E85" s="54"/>
      <c r="F85" s="54"/>
      <c r="G85" s="66"/>
      <c r="H85" s="56"/>
      <c r="J85" s="61"/>
      <c r="K85" s="62"/>
      <c r="Q85" s="61"/>
    </row>
    <row r="86" spans="1:21" s="41" customFormat="1" x14ac:dyDescent="0.45">
      <c r="B86" s="65"/>
      <c r="C86" s="54"/>
      <c r="D86" s="54"/>
      <c r="E86" s="54"/>
      <c r="F86" s="54"/>
      <c r="G86" s="66"/>
      <c r="H86" s="56"/>
      <c r="J86" s="61"/>
      <c r="Q86" s="61"/>
      <c r="R86" s="59"/>
      <c r="S86" s="60"/>
      <c r="T86" s="60"/>
    </row>
    <row r="87" spans="1:21" s="41" customFormat="1" x14ac:dyDescent="0.45">
      <c r="B87" s="65"/>
      <c r="C87" s="54"/>
      <c r="D87" s="54"/>
      <c r="E87" s="54"/>
      <c r="F87" s="54"/>
      <c r="G87" s="66"/>
      <c r="H87" s="56"/>
      <c r="J87" s="61"/>
      <c r="Q87" s="61"/>
      <c r="R87" s="62"/>
    </row>
    <row r="88" spans="1:21" s="41" customFormat="1" x14ac:dyDescent="0.45">
      <c r="B88" s="65"/>
      <c r="C88" s="54"/>
      <c r="D88" s="54"/>
      <c r="E88" s="54"/>
      <c r="F88" s="54"/>
      <c r="G88" s="66"/>
      <c r="H88" s="56"/>
      <c r="J88" s="61"/>
      <c r="Q88" s="61"/>
    </row>
    <row r="89" spans="1:21" s="41" customFormat="1" x14ac:dyDescent="0.45">
      <c r="B89" s="65"/>
      <c r="C89" s="54"/>
      <c r="D89" s="54"/>
      <c r="E89" s="54"/>
      <c r="F89" s="54"/>
      <c r="G89" s="66"/>
      <c r="H89" s="56"/>
      <c r="J89" s="61"/>
      <c r="Q89" s="61"/>
    </row>
    <row r="90" spans="1:21" s="41" customFormat="1" x14ac:dyDescent="0.45">
      <c r="B90" s="61"/>
      <c r="J90" s="61"/>
      <c r="Q90" s="61"/>
    </row>
    <row r="91" spans="1:21" s="41" customFormat="1" x14ac:dyDescent="0.45">
      <c r="B91" s="61"/>
      <c r="J91" s="61"/>
      <c r="Q91" s="61"/>
    </row>
    <row r="92" spans="1:21" s="41" customFormat="1" x14ac:dyDescent="0.45">
      <c r="B92" s="61"/>
      <c r="J92" s="61"/>
      <c r="Q92" s="61"/>
    </row>
    <row r="93" spans="1:21" s="41" customFormat="1" x14ac:dyDescent="0.45">
      <c r="B93" s="61"/>
      <c r="J93" s="61"/>
      <c r="Q93" s="61"/>
    </row>
    <row r="94" spans="1:21" s="41" customFormat="1" x14ac:dyDescent="0.45">
      <c r="B94" s="61"/>
      <c r="J94" s="61"/>
      <c r="Q94" s="61"/>
    </row>
    <row r="95" spans="1:21" s="41" customFormat="1" x14ac:dyDescent="0.45">
      <c r="B95" s="61"/>
      <c r="J95" s="61"/>
      <c r="Q95" s="61"/>
    </row>
    <row r="96" spans="1:21" s="41" customFormat="1" x14ac:dyDescent="0.45">
      <c r="B96" s="61"/>
      <c r="J96" s="61"/>
      <c r="Q96" s="61"/>
    </row>
    <row r="97" spans="2:20" s="41" customFormat="1" x14ac:dyDescent="0.45">
      <c r="B97" s="61"/>
      <c r="J97" s="61"/>
      <c r="Q97" s="61"/>
    </row>
    <row r="98" spans="2:20" s="41" customFormat="1" x14ac:dyDescent="0.45">
      <c r="B98" s="61"/>
      <c r="J98" s="61"/>
      <c r="Q98" s="61"/>
    </row>
    <row r="99" spans="2:20" s="41" customFormat="1" x14ac:dyDescent="0.45">
      <c r="B99" s="61"/>
      <c r="J99" s="61"/>
      <c r="Q99" s="61"/>
    </row>
    <row r="100" spans="2:20" s="41" customFormat="1" x14ac:dyDescent="0.45">
      <c r="B100" s="61"/>
      <c r="J100" s="61"/>
      <c r="Q100" s="61"/>
    </row>
    <row r="101" spans="2:20" s="41" customFormat="1" x14ac:dyDescent="0.45">
      <c r="B101" s="61"/>
      <c r="J101" s="61"/>
      <c r="Q101" s="61"/>
    </row>
    <row r="102" spans="2:20" s="41" customFormat="1" x14ac:dyDescent="0.45">
      <c r="B102" s="61"/>
      <c r="J102" s="61"/>
      <c r="Q102" s="61"/>
    </row>
    <row r="103" spans="2:20" s="41" customFormat="1" x14ac:dyDescent="0.45">
      <c r="B103" s="61"/>
      <c r="J103" s="61"/>
      <c r="Q103" s="61"/>
    </row>
    <row r="104" spans="2:20" s="41" customFormat="1" x14ac:dyDescent="0.45">
      <c r="B104" s="61"/>
      <c r="J104" s="61"/>
      <c r="Q104" s="61"/>
    </row>
    <row r="105" spans="2:20" s="41" customFormat="1" x14ac:dyDescent="0.45">
      <c r="B105" s="61"/>
      <c r="J105" s="61"/>
      <c r="Q105" s="61"/>
    </row>
    <row r="106" spans="2:20" s="41" customFormat="1" x14ac:dyDescent="0.45">
      <c r="B106" s="61"/>
      <c r="J106" s="61"/>
      <c r="Q106" s="61"/>
    </row>
    <row r="107" spans="2:20" s="41" customFormat="1" x14ac:dyDescent="0.45">
      <c r="B107" s="61"/>
      <c r="J107" s="61"/>
      <c r="Q107" s="61"/>
    </row>
    <row r="108" spans="2:20" s="41" customFormat="1" x14ac:dyDescent="0.45">
      <c r="B108" s="61"/>
      <c r="J108" s="61"/>
      <c r="Q108" s="61"/>
    </row>
    <row r="109" spans="2:20" s="41" customFormat="1" ht="15" customHeight="1" x14ac:dyDescent="0.45">
      <c r="B109" s="63"/>
      <c r="C109" s="63"/>
      <c r="D109" s="63"/>
      <c r="E109" s="63"/>
      <c r="F109" s="63"/>
      <c r="G109" s="63"/>
      <c r="J109" s="63"/>
      <c r="K109" s="63"/>
      <c r="L109" s="63"/>
      <c r="M109" s="63"/>
      <c r="Q109" s="63"/>
    </row>
    <row r="110" spans="2:20" s="41" customFormat="1" ht="17.25" customHeight="1" x14ac:dyDescent="0.45">
      <c r="B110" s="63"/>
      <c r="C110" s="63"/>
      <c r="D110" s="63"/>
      <c r="E110" s="63"/>
      <c r="F110" s="63"/>
      <c r="G110" s="63"/>
      <c r="J110" s="63"/>
      <c r="K110" s="63"/>
      <c r="L110" s="63"/>
      <c r="M110" s="63"/>
      <c r="Q110" s="63"/>
    </row>
    <row r="111" spans="2:20" s="41" customFormat="1" x14ac:dyDescent="0.45">
      <c r="B111" s="98"/>
      <c r="C111" s="48"/>
      <c r="D111" s="64"/>
      <c r="E111" s="64"/>
      <c r="F111" s="64"/>
      <c r="G111" s="64"/>
      <c r="J111" s="98"/>
      <c r="K111" s="48"/>
      <c r="L111" s="64"/>
      <c r="M111" s="64"/>
      <c r="Q111" s="98"/>
      <c r="R111" s="63"/>
      <c r="S111" s="63"/>
      <c r="T111" s="63"/>
    </row>
    <row r="112" spans="2:20" s="41" customFormat="1" x14ac:dyDescent="0.45">
      <c r="B112" s="67"/>
      <c r="C112" s="67"/>
      <c r="R112" s="63"/>
      <c r="S112" s="63"/>
      <c r="T112" s="63"/>
    </row>
    <row r="113" spans="2:20" s="41" customFormat="1" x14ac:dyDescent="0.45">
      <c r="B113" s="53"/>
      <c r="C113" s="59"/>
      <c r="D113" s="60"/>
      <c r="E113" s="60"/>
      <c r="F113" s="60"/>
      <c r="G113" s="60"/>
      <c r="J113" s="53"/>
      <c r="K113" s="59"/>
      <c r="L113" s="60"/>
      <c r="M113" s="60"/>
      <c r="Q113" s="53"/>
      <c r="R113" s="48"/>
      <c r="S113" s="64"/>
      <c r="T113" s="64"/>
    </row>
    <row r="114" spans="2:20" s="41" customFormat="1" x14ac:dyDescent="0.45">
      <c r="B114" s="61"/>
      <c r="C114" s="62"/>
      <c r="J114" s="61"/>
      <c r="K114" s="62"/>
      <c r="Q114" s="61"/>
    </row>
    <row r="115" spans="2:20" s="41" customFormat="1" x14ac:dyDescent="0.45">
      <c r="B115" s="61"/>
      <c r="J115" s="61"/>
      <c r="Q115" s="61"/>
      <c r="R115" s="59"/>
      <c r="S115" s="60"/>
      <c r="T115" s="60"/>
    </row>
    <row r="116" spans="2:20" s="41" customFormat="1" x14ac:dyDescent="0.45">
      <c r="B116" s="61"/>
      <c r="J116" s="61"/>
      <c r="Q116" s="61"/>
      <c r="R116" s="62"/>
    </row>
    <row r="117" spans="2:20" s="41" customFormat="1" x14ac:dyDescent="0.45">
      <c r="B117" s="61"/>
      <c r="J117" s="61"/>
      <c r="Q117" s="61"/>
    </row>
    <row r="118" spans="2:20" s="41" customFormat="1" x14ac:dyDescent="0.45">
      <c r="B118" s="61"/>
      <c r="J118" s="61"/>
      <c r="Q118" s="61"/>
    </row>
    <row r="119" spans="2:20" s="41" customFormat="1" x14ac:dyDescent="0.45">
      <c r="B119" s="61"/>
      <c r="J119" s="61"/>
      <c r="Q119" s="61"/>
    </row>
    <row r="120" spans="2:20" s="41" customFormat="1" x14ac:dyDescent="0.45">
      <c r="B120" s="61"/>
      <c r="J120" s="61"/>
      <c r="Q120" s="61"/>
    </row>
    <row r="121" spans="2:20" s="41" customFormat="1" x14ac:dyDescent="0.45">
      <c r="B121" s="61"/>
      <c r="J121" s="61"/>
      <c r="Q121" s="61"/>
    </row>
    <row r="122" spans="2:20" s="41" customFormat="1" x14ac:dyDescent="0.45">
      <c r="B122" s="61"/>
      <c r="J122" s="61"/>
      <c r="Q122" s="61"/>
    </row>
    <row r="123" spans="2:20" s="41" customFormat="1" x14ac:dyDescent="0.45">
      <c r="B123" s="61"/>
      <c r="J123" s="61"/>
      <c r="Q123" s="61"/>
    </row>
    <row r="124" spans="2:20" s="41" customFormat="1" x14ac:dyDescent="0.45">
      <c r="B124" s="61"/>
      <c r="J124" s="61"/>
      <c r="Q124" s="61"/>
    </row>
    <row r="125" spans="2:20" s="41" customFormat="1" x14ac:dyDescent="0.45">
      <c r="B125" s="61"/>
      <c r="J125" s="61"/>
      <c r="Q125" s="61"/>
    </row>
    <row r="126" spans="2:20" s="41" customFormat="1" x14ac:dyDescent="0.45">
      <c r="B126" s="61"/>
      <c r="J126" s="61"/>
      <c r="Q126" s="61"/>
    </row>
    <row r="127" spans="2:20" s="41" customFormat="1" x14ac:dyDescent="0.45">
      <c r="B127" s="61"/>
      <c r="J127" s="61"/>
      <c r="Q127" s="61"/>
    </row>
    <row r="128" spans="2:20" s="41" customFormat="1" x14ac:dyDescent="0.45">
      <c r="B128" s="61"/>
      <c r="J128" s="61"/>
      <c r="Q128" s="61"/>
    </row>
    <row r="129" spans="2:20" s="41" customFormat="1" x14ac:dyDescent="0.45">
      <c r="B129" s="61"/>
      <c r="J129" s="61"/>
      <c r="Q129" s="61"/>
    </row>
    <row r="130" spans="2:20" s="41" customFormat="1" x14ac:dyDescent="0.45">
      <c r="B130" s="61"/>
      <c r="J130" s="61"/>
      <c r="Q130" s="61"/>
    </row>
    <row r="131" spans="2:20" s="41" customFormat="1" x14ac:dyDescent="0.45">
      <c r="B131" s="61"/>
      <c r="J131" s="61"/>
      <c r="Q131" s="61"/>
    </row>
    <row r="132" spans="2:20" s="41" customFormat="1" x14ac:dyDescent="0.45">
      <c r="B132" s="61"/>
      <c r="J132" s="61"/>
      <c r="Q132" s="61"/>
    </row>
    <row r="133" spans="2:20" s="41" customFormat="1" x14ac:dyDescent="0.45">
      <c r="B133" s="61"/>
      <c r="J133" s="61"/>
      <c r="Q133" s="61"/>
    </row>
    <row r="134" spans="2:20" s="41" customFormat="1" x14ac:dyDescent="0.45">
      <c r="B134" s="61"/>
      <c r="J134" s="61"/>
      <c r="Q134" s="61"/>
    </row>
    <row r="135" spans="2:20" s="41" customFormat="1" x14ac:dyDescent="0.45">
      <c r="B135" s="61"/>
      <c r="J135" s="61"/>
      <c r="Q135" s="61"/>
    </row>
    <row r="136" spans="2:20" s="41" customFormat="1" x14ac:dyDescent="0.45">
      <c r="B136" s="61"/>
      <c r="J136" s="61"/>
      <c r="Q136" s="61"/>
    </row>
    <row r="137" spans="2:20" s="41" customFormat="1" x14ac:dyDescent="0.45">
      <c r="B137" s="61"/>
      <c r="J137" s="61"/>
      <c r="Q137" s="61"/>
    </row>
    <row r="138" spans="2:20" s="41" customFormat="1" x14ac:dyDescent="0.45">
      <c r="B138" s="61"/>
      <c r="J138" s="61"/>
      <c r="Q138" s="61"/>
    </row>
    <row r="139" spans="2:20" s="41" customFormat="1" ht="15" customHeight="1" x14ac:dyDescent="0.45">
      <c r="B139" s="63"/>
      <c r="C139" s="63"/>
      <c r="D139" s="63"/>
      <c r="E139" s="63"/>
      <c r="F139" s="63"/>
      <c r="G139" s="63"/>
      <c r="J139" s="63"/>
      <c r="K139" s="63"/>
      <c r="L139" s="63"/>
      <c r="M139" s="63"/>
      <c r="Q139" s="63"/>
    </row>
    <row r="140" spans="2:20" s="41" customFormat="1" x14ac:dyDescent="0.45">
      <c r="B140" s="63"/>
      <c r="C140" s="63"/>
      <c r="D140" s="63"/>
      <c r="E140" s="63"/>
      <c r="F140" s="63"/>
      <c r="G140" s="63"/>
      <c r="J140" s="63"/>
      <c r="K140" s="63"/>
      <c r="L140" s="63"/>
      <c r="M140" s="63"/>
      <c r="Q140" s="63"/>
    </row>
    <row r="141" spans="2:20" s="41" customFormat="1" x14ac:dyDescent="0.45">
      <c r="B141" s="98"/>
      <c r="C141" s="48"/>
      <c r="D141" s="64"/>
      <c r="E141" s="64"/>
      <c r="F141" s="64"/>
      <c r="G141" s="64"/>
      <c r="J141" s="98"/>
      <c r="K141" s="48"/>
      <c r="L141" s="64"/>
      <c r="M141" s="64"/>
      <c r="Q141" s="98"/>
      <c r="R141" s="63"/>
      <c r="S141" s="63"/>
      <c r="T141" s="63"/>
    </row>
    <row r="142" spans="2:20" s="41" customFormat="1" x14ac:dyDescent="0.45">
      <c r="R142" s="63"/>
      <c r="S142" s="63"/>
      <c r="T142" s="63"/>
    </row>
    <row r="143" spans="2:20" s="41" customFormat="1" x14ac:dyDescent="0.45">
      <c r="B143" s="53"/>
      <c r="C143" s="59"/>
      <c r="D143" s="60"/>
      <c r="E143" s="60"/>
      <c r="F143" s="60"/>
      <c r="G143" s="60"/>
      <c r="R143" s="48"/>
      <c r="S143" s="64"/>
      <c r="T143" s="64"/>
    </row>
    <row r="144" spans="2:20" s="41" customFormat="1" x14ac:dyDescent="0.45">
      <c r="B144" s="61"/>
      <c r="C144" s="62"/>
    </row>
    <row r="145" spans="2:2" s="41" customFormat="1" x14ac:dyDescent="0.45">
      <c r="B145" s="61"/>
    </row>
    <row r="146" spans="2:2" s="41" customFormat="1" x14ac:dyDescent="0.45">
      <c r="B146" s="61"/>
    </row>
    <row r="147" spans="2:2" s="41" customFormat="1" x14ac:dyDescent="0.45">
      <c r="B147" s="61"/>
    </row>
    <row r="148" spans="2:2" s="41" customFormat="1" x14ac:dyDescent="0.45">
      <c r="B148" s="61"/>
    </row>
    <row r="149" spans="2:2" s="41" customFormat="1" x14ac:dyDescent="0.45">
      <c r="B149" s="61"/>
    </row>
    <row r="150" spans="2:2" s="41" customFormat="1" x14ac:dyDescent="0.45">
      <c r="B150" s="61"/>
    </row>
    <row r="151" spans="2:2" s="41" customFormat="1" x14ac:dyDescent="0.45">
      <c r="B151" s="61"/>
    </row>
    <row r="152" spans="2:2" s="41" customFormat="1" x14ac:dyDescent="0.45">
      <c r="B152" s="61"/>
    </row>
    <row r="153" spans="2:2" s="41" customFormat="1" x14ac:dyDescent="0.45">
      <c r="B153" s="61"/>
    </row>
    <row r="154" spans="2:2" s="41" customFormat="1" x14ac:dyDescent="0.45">
      <c r="B154" s="61"/>
    </row>
    <row r="155" spans="2:2" s="41" customFormat="1" x14ac:dyDescent="0.45">
      <c r="B155" s="61"/>
    </row>
    <row r="156" spans="2:2" s="41" customFormat="1" x14ac:dyDescent="0.45">
      <c r="B156" s="61"/>
    </row>
    <row r="157" spans="2:2" s="41" customFormat="1" x14ac:dyDescent="0.45">
      <c r="B157" s="61"/>
    </row>
    <row r="158" spans="2:2" s="41" customFormat="1" x14ac:dyDescent="0.45">
      <c r="B158" s="61"/>
    </row>
    <row r="159" spans="2:2" s="41" customFormat="1" x14ac:dyDescent="0.45">
      <c r="B159" s="61"/>
    </row>
    <row r="160" spans="2:2" s="41" customFormat="1" x14ac:dyDescent="0.45">
      <c r="B160" s="61"/>
    </row>
    <row r="161" spans="2:21" s="41" customFormat="1" x14ac:dyDescent="0.45">
      <c r="B161" s="61"/>
    </row>
    <row r="162" spans="2:21" s="41" customFormat="1" x14ac:dyDescent="0.45">
      <c r="B162" s="61"/>
    </row>
    <row r="163" spans="2:21" s="41" customFormat="1" x14ac:dyDescent="0.45">
      <c r="B163" s="61"/>
    </row>
    <row r="164" spans="2:21" s="41" customFormat="1" x14ac:dyDescent="0.45">
      <c r="B164" s="61"/>
    </row>
    <row r="165" spans="2:21" s="41" customFormat="1" x14ac:dyDescent="0.45">
      <c r="B165" s="61"/>
    </row>
    <row r="166" spans="2:21" s="41" customFormat="1" x14ac:dyDescent="0.45">
      <c r="B166" s="61"/>
    </row>
    <row r="167" spans="2:21" s="41" customFormat="1" x14ac:dyDescent="0.45">
      <c r="B167" s="61"/>
    </row>
    <row r="168" spans="2:21" s="41" customFormat="1" x14ac:dyDescent="0.45">
      <c r="B168" s="61"/>
    </row>
    <row r="169" spans="2:21" s="41" customFormat="1" x14ac:dyDescent="0.45">
      <c r="B169" s="257"/>
      <c r="C169" s="257"/>
      <c r="D169" s="257"/>
      <c r="E169" s="257"/>
      <c r="F169" s="257"/>
      <c r="G169" s="257"/>
    </row>
    <row r="170" spans="2:21" s="41" customFormat="1" x14ac:dyDescent="0.45">
      <c r="B170" s="257"/>
      <c r="C170" s="257"/>
      <c r="D170" s="257"/>
      <c r="E170" s="257"/>
      <c r="F170" s="257"/>
      <c r="G170" s="257"/>
    </row>
    <row r="171" spans="2:21" s="41" customFormat="1" x14ac:dyDescent="0.45">
      <c r="B171" s="98"/>
      <c r="C171" s="48"/>
      <c r="D171" s="64"/>
      <c r="E171" s="64"/>
      <c r="F171" s="64"/>
      <c r="G171" s="64"/>
    </row>
    <row r="172" spans="2:21" x14ac:dyDescent="0.45">
      <c r="R172" s="41"/>
      <c r="S172" s="41"/>
      <c r="T172" s="41"/>
      <c r="U172" s="41"/>
    </row>
    <row r="173" spans="2:21" x14ac:dyDescent="0.45">
      <c r="R173" s="41"/>
      <c r="S173" s="41"/>
      <c r="T173" s="41"/>
      <c r="U173" s="41"/>
    </row>
  </sheetData>
  <mergeCells count="30">
    <mergeCell ref="J31:O31"/>
    <mergeCell ref="J32:O32"/>
    <mergeCell ref="A81:G82"/>
    <mergeCell ref="B169:G170"/>
    <mergeCell ref="J16:P16"/>
    <mergeCell ref="R16:U16"/>
    <mergeCell ref="J17:K17"/>
    <mergeCell ref="J20:K20"/>
    <mergeCell ref="J23:K23"/>
    <mergeCell ref="J30:O30"/>
    <mergeCell ref="A15:B15"/>
    <mergeCell ref="R15:U15"/>
    <mergeCell ref="A9:B9"/>
    <mergeCell ref="C9:G9"/>
    <mergeCell ref="A10:B10"/>
    <mergeCell ref="C10:G10"/>
    <mergeCell ref="A11:B11"/>
    <mergeCell ref="C11:G11"/>
    <mergeCell ref="A12:B12"/>
    <mergeCell ref="C12:G12"/>
    <mergeCell ref="J12:L12"/>
    <mergeCell ref="A14:G14"/>
    <mergeCell ref="R14:U14"/>
    <mergeCell ref="A8:B8"/>
    <mergeCell ref="C8:G8"/>
    <mergeCell ref="A1:Q1"/>
    <mergeCell ref="A2:U2"/>
    <mergeCell ref="A3:U5"/>
    <mergeCell ref="A7:G7"/>
    <mergeCell ref="Q7:U7"/>
  </mergeCells>
  <phoneticPr fontId="27" type="noConversion"/>
  <conditionalFormatting sqref="H8:I8">
    <cfRule type="containsText" dxfId="12" priority="15" operator="containsText" text="Engineering 101">
      <formula>NOT(ISERROR(SEARCH("Engineering 101",H8)))</formula>
    </cfRule>
  </conditionalFormatting>
  <conditionalFormatting sqref="H11:I11">
    <cfRule type="containsText" dxfId="11" priority="14" operator="containsText" text="Dr. Timothy Sands">
      <formula>NOT(ISERROR(SEARCH("Dr. Timothy Sands",H11)))</formula>
    </cfRule>
  </conditionalFormatting>
  <conditionalFormatting sqref="H10:I10">
    <cfRule type="containsText" dxfId="10" priority="13" operator="containsText" text="0">
      <formula>NOT(ISERROR(SEARCH("0",H10)))</formula>
    </cfRule>
  </conditionalFormatting>
  <conditionalFormatting sqref="H9:I9">
    <cfRule type="containsText" dxfId="9" priority="12" operator="containsText" text="MWF 8am">
      <formula>NOT(ISERROR(SEARCH("MWF 8am",H9)))</formula>
    </cfRule>
  </conditionalFormatting>
  <conditionalFormatting sqref="C13 H12:I13">
    <cfRule type="containsText" dxfId="8" priority="11" operator="containsText" text="MWF 10am - 11am">
      <formula>NOT(ISERROR(SEARCH("MWF 10am - 11am",C12)))</formula>
    </cfRule>
  </conditionalFormatting>
  <conditionalFormatting sqref="C8">
    <cfRule type="containsText" dxfId="7" priority="10" operator="containsText" text="Engineering 101">
      <formula>NOT(ISERROR(SEARCH("Engineering 101",C8)))</formula>
    </cfRule>
  </conditionalFormatting>
  <conditionalFormatting sqref="C11">
    <cfRule type="containsText" dxfId="6" priority="9" operator="containsText" text="Dr. Timothy Sands">
      <formula>NOT(ISERROR(SEARCH("Dr. Timothy Sands",C11)))</formula>
    </cfRule>
  </conditionalFormatting>
  <conditionalFormatting sqref="C12">
    <cfRule type="containsText" dxfId="5" priority="6" operator="containsText" text="MWF 10am - 11am">
      <formula>NOT(ISERROR(SEARCH("MWF 10am - 11am",C12)))</formula>
    </cfRule>
  </conditionalFormatting>
  <conditionalFormatting sqref="B16:B67">
    <cfRule type="containsText" dxfId="4" priority="5" operator="containsText" text="Dr. Timothy Sands">
      <formula>NOT(ISERROR(SEARCH("Dr. Timothy Sands",B16)))</formula>
    </cfRule>
  </conditionalFormatting>
  <conditionalFormatting sqref="C9:C10">
    <cfRule type="containsText" dxfId="3" priority="4" operator="containsText" text="Dr. Timothy Sands">
      <formula>NOT(ISERROR(SEARCH("Dr. Timothy Sands",C9)))</formula>
    </cfRule>
  </conditionalFormatting>
  <conditionalFormatting sqref="B68:B78">
    <cfRule type="containsText" dxfId="2" priority="3" operator="containsText" text="Dr. Timothy Sands">
      <formula>NOT(ISERROR(SEARCH("Dr. Timothy Sands",B68)))</formula>
    </cfRule>
  </conditionalFormatting>
  <conditionalFormatting sqref="B44">
    <cfRule type="containsText" dxfId="1" priority="2" operator="containsText" text="Dr. Timothy Sands">
      <formula>NOT(ISERROR(SEARCH("Dr. Timothy Sands",B44)))</formula>
    </cfRule>
  </conditionalFormatting>
  <conditionalFormatting sqref="B42">
    <cfRule type="containsText" dxfId="0" priority="1" operator="containsText" text="Dr. Timothy Sands">
      <formula>NOT(ISERROR(SEARCH("Dr. Timothy Sands",B42)))</formula>
    </cfRule>
  </conditionalFormatting>
  <pageMargins left="0.7" right="0.7" top="0.75" bottom="0.75" header="0.3" footer="0.3"/>
  <pageSetup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GPA Tracker</vt:lpstr>
      <vt:lpstr>Final Academic Plan</vt:lpstr>
      <vt:lpstr>ENGR 1054</vt:lpstr>
      <vt:lpstr>ENGE 1215</vt:lpstr>
      <vt:lpstr>CHEM 1035</vt:lpstr>
      <vt:lpstr>MATH 2204</vt:lpstr>
      <vt:lpstr>CHEM 1045</vt:lpstr>
      <vt:lpstr>GEOG 1014</vt:lpstr>
      <vt:lpstr>'CHEM 1035'!Print_Area</vt:lpstr>
      <vt:lpstr>'ENGE 1215'!Print_Area</vt:lpstr>
      <vt:lpstr>'GPA Tracker'!Print_Area</vt:lpstr>
      <vt:lpstr>'MATH 2204'!Print_Area</vt:lpstr>
    </vt:vector>
  </TitlesOfParts>
  <Company>Virginia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Santure, Eric;Ng-Sui-Hing, Doreen</dc:creator>
  <cp:lastModifiedBy>Reece</cp:lastModifiedBy>
  <cp:lastPrinted>2014-06-24T14:23:50Z</cp:lastPrinted>
  <dcterms:created xsi:type="dcterms:W3CDTF">2014-06-11T16:24:01Z</dcterms:created>
  <dcterms:modified xsi:type="dcterms:W3CDTF">2019-12-04T22:07:26Z</dcterms:modified>
</cp:coreProperties>
</file>