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REENA\Downloads\"/>
    </mc:Choice>
  </mc:AlternateContent>
  <xr:revisionPtr revIDLastSave="0" documentId="13_ncr:1_{6DA5DEEE-B766-41EA-94EB-0A2796CA2D23}" xr6:coauthVersionLast="46" xr6:coauthVersionMax="46" xr10:uidLastSave="{00000000-0000-0000-0000-000000000000}"/>
  <bookViews>
    <workbookView xWindow="-108" yWindow="-108" windowWidth="23256" windowHeight="12576" activeTab="1" xr2:uid="{686667AF-CA66-403F-98B4-7AE0329B6403}"/>
  </bookViews>
  <sheets>
    <sheet name="Chart1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O24" i="1"/>
  <c r="O23" i="1"/>
  <c r="O22" i="1"/>
  <c r="O21" i="1"/>
  <c r="O20" i="1"/>
  <c r="O19" i="1"/>
  <c r="O14" i="1" l="1"/>
  <c r="O13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75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4" i="1"/>
  <c r="H75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4" i="1"/>
  <c r="G4" i="1" s="1"/>
  <c r="G75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4" i="1"/>
  <c r="E75" i="1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B75" i="1"/>
  <c r="O16" i="1" s="1"/>
  <c r="C12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4" i="1"/>
  <c r="C75" i="1" l="1"/>
  <c r="O6" i="1" s="1"/>
  <c r="I74" i="1" s="1"/>
  <c r="C80" i="1"/>
  <c r="C82" i="1" s="1"/>
  <c r="C79" i="1"/>
  <c r="O8" i="1"/>
  <c r="C81" i="1"/>
  <c r="O7" i="1"/>
  <c r="I66" i="1"/>
  <c r="I62" i="1"/>
  <c r="I50" i="1"/>
  <c r="I46" i="1"/>
  <c r="I34" i="1"/>
  <c r="I30" i="1"/>
  <c r="I26" i="1"/>
  <c r="I22" i="1"/>
  <c r="I18" i="1"/>
  <c r="I14" i="1"/>
  <c r="I10" i="1"/>
  <c r="I6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8" i="1" l="1"/>
  <c r="I54" i="1"/>
  <c r="I70" i="1"/>
  <c r="J70" i="1" s="1"/>
  <c r="I42" i="1"/>
  <c r="J42" i="1" s="1"/>
  <c r="I58" i="1"/>
  <c r="J28" i="1"/>
  <c r="K28" i="1"/>
  <c r="J21" i="1"/>
  <c r="K21" i="1"/>
  <c r="J53" i="1"/>
  <c r="K53" i="1"/>
  <c r="J69" i="1"/>
  <c r="K69" i="1"/>
  <c r="J30" i="1"/>
  <c r="K30" i="1"/>
  <c r="J11" i="1"/>
  <c r="K11" i="1"/>
  <c r="J27" i="1"/>
  <c r="K27" i="1"/>
  <c r="J43" i="1"/>
  <c r="K43" i="1"/>
  <c r="J59" i="1"/>
  <c r="K59" i="1"/>
  <c r="J4" i="1"/>
  <c r="K4" i="1"/>
  <c r="J20" i="1"/>
  <c r="K20" i="1"/>
  <c r="J36" i="1"/>
  <c r="K36" i="1"/>
  <c r="J52" i="1"/>
  <c r="K52" i="1"/>
  <c r="J68" i="1"/>
  <c r="K68" i="1"/>
  <c r="J13" i="1"/>
  <c r="K13" i="1"/>
  <c r="J29" i="1"/>
  <c r="K29" i="1"/>
  <c r="J45" i="1"/>
  <c r="K45" i="1"/>
  <c r="J61" i="1"/>
  <c r="K61" i="1"/>
  <c r="J6" i="1"/>
  <c r="K6" i="1"/>
  <c r="J22" i="1"/>
  <c r="K22" i="1"/>
  <c r="J38" i="1"/>
  <c r="K38" i="1"/>
  <c r="J54" i="1"/>
  <c r="K54" i="1"/>
  <c r="K70" i="1"/>
  <c r="J19" i="1"/>
  <c r="K19" i="1"/>
  <c r="J51" i="1"/>
  <c r="K51" i="1"/>
  <c r="J12" i="1"/>
  <c r="K12" i="1"/>
  <c r="J44" i="1"/>
  <c r="K44" i="1"/>
  <c r="J5" i="1"/>
  <c r="K5" i="1"/>
  <c r="J37" i="1"/>
  <c r="K37" i="1"/>
  <c r="J14" i="1"/>
  <c r="K14" i="1"/>
  <c r="J46" i="1"/>
  <c r="K46" i="1"/>
  <c r="J15" i="1"/>
  <c r="K15" i="1"/>
  <c r="J31" i="1"/>
  <c r="K31" i="1"/>
  <c r="J47" i="1"/>
  <c r="K47" i="1"/>
  <c r="J63" i="1"/>
  <c r="K63" i="1"/>
  <c r="J8" i="1"/>
  <c r="K8" i="1"/>
  <c r="J24" i="1"/>
  <c r="K24" i="1"/>
  <c r="J40" i="1"/>
  <c r="K40" i="1"/>
  <c r="J56" i="1"/>
  <c r="K56" i="1"/>
  <c r="J72" i="1"/>
  <c r="K72" i="1"/>
  <c r="J17" i="1"/>
  <c r="K17" i="1"/>
  <c r="J33" i="1"/>
  <c r="K33" i="1"/>
  <c r="J49" i="1"/>
  <c r="K49" i="1"/>
  <c r="J65" i="1"/>
  <c r="K65" i="1"/>
  <c r="J10" i="1"/>
  <c r="K10" i="1"/>
  <c r="J26" i="1"/>
  <c r="K26" i="1"/>
  <c r="J58" i="1"/>
  <c r="K58" i="1"/>
  <c r="J74" i="1"/>
  <c r="K74" i="1"/>
  <c r="J35" i="1"/>
  <c r="K35" i="1"/>
  <c r="J67" i="1"/>
  <c r="K67" i="1"/>
  <c r="J60" i="1"/>
  <c r="K60" i="1"/>
  <c r="J62" i="1"/>
  <c r="K62" i="1"/>
  <c r="J7" i="1"/>
  <c r="K7" i="1"/>
  <c r="J23" i="1"/>
  <c r="K23" i="1"/>
  <c r="J39" i="1"/>
  <c r="K39" i="1"/>
  <c r="J55" i="1"/>
  <c r="K55" i="1"/>
  <c r="J71" i="1"/>
  <c r="K71" i="1"/>
  <c r="J16" i="1"/>
  <c r="K16" i="1"/>
  <c r="J32" i="1"/>
  <c r="K32" i="1"/>
  <c r="J48" i="1"/>
  <c r="K48" i="1"/>
  <c r="J64" i="1"/>
  <c r="K64" i="1"/>
  <c r="J9" i="1"/>
  <c r="K9" i="1"/>
  <c r="J25" i="1"/>
  <c r="K25" i="1"/>
  <c r="J41" i="1"/>
  <c r="K41" i="1"/>
  <c r="J57" i="1"/>
  <c r="K57" i="1"/>
  <c r="J73" i="1"/>
  <c r="K73" i="1"/>
  <c r="J18" i="1"/>
  <c r="K18" i="1"/>
  <c r="J34" i="1"/>
  <c r="K34" i="1"/>
  <c r="J50" i="1"/>
  <c r="K50" i="1"/>
  <c r="J66" i="1"/>
  <c r="K66" i="1"/>
  <c r="K42" i="1" l="1"/>
  <c r="K75" i="1" s="1"/>
  <c r="O17" i="1" s="1"/>
  <c r="O18" i="1" s="1"/>
  <c r="J75" i="1"/>
</calcChain>
</file>

<file path=xl/sharedStrings.xml><?xml version="1.0" encoding="utf-8"?>
<sst xmlns="http://schemas.openxmlformats.org/spreadsheetml/2006/main" count="41" uniqueCount="40">
  <si>
    <t>X</t>
  </si>
  <si>
    <t>F</t>
  </si>
  <si>
    <t>XF</t>
  </si>
  <si>
    <t>Birth Rate In India From 1950 to 2020</t>
  </si>
  <si>
    <t xml:space="preserve">ARITHMETIC MEAN </t>
  </si>
  <si>
    <t xml:space="preserve">GEOMETRIC MEAN </t>
  </si>
  <si>
    <t xml:space="preserve">HARMONIC MEAN </t>
  </si>
  <si>
    <t>CF</t>
  </si>
  <si>
    <t>Log X</t>
  </si>
  <si>
    <t>F*Log X</t>
  </si>
  <si>
    <t>F/X</t>
  </si>
  <si>
    <t>X-Mean</t>
  </si>
  <si>
    <t>(X-Mean)*F</t>
  </si>
  <si>
    <t>(X-Mean)^2*F</t>
  </si>
  <si>
    <t>(X-Median)*F</t>
  </si>
  <si>
    <t>MEDIAN</t>
  </si>
  <si>
    <t xml:space="preserve">Median: </t>
  </si>
  <si>
    <t>N/2 =</t>
  </si>
  <si>
    <t>Q1</t>
  </si>
  <si>
    <t>Q2</t>
  </si>
  <si>
    <t>Q3</t>
  </si>
  <si>
    <t>Q1:</t>
  </si>
  <si>
    <t>(N+1)/4 =</t>
  </si>
  <si>
    <t>Q2:</t>
  </si>
  <si>
    <t>(N+1)/2 =</t>
  </si>
  <si>
    <t xml:space="preserve">Q3: </t>
  </si>
  <si>
    <t>3*(N+1/4) =</t>
  </si>
  <si>
    <t>Maximum Cases</t>
  </si>
  <si>
    <t>Minimum Cases</t>
  </si>
  <si>
    <t>Mode</t>
  </si>
  <si>
    <t>Average Cases</t>
  </si>
  <si>
    <t xml:space="preserve">Variance </t>
  </si>
  <si>
    <t>Standard Deviation</t>
  </si>
  <si>
    <t>Coefficient of Variation</t>
  </si>
  <si>
    <t>MAD(Mean)</t>
  </si>
  <si>
    <t>MAD(Median)</t>
  </si>
  <si>
    <t>Quartile deviation</t>
  </si>
  <si>
    <t>Cofficient of QD</t>
  </si>
  <si>
    <t>Karl Coefficient of skewness</t>
  </si>
  <si>
    <t>Bowler's Coefficient of 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</si>
</sst>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Sheet1!$A$4:$A$74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Sheet1!$B$4:$B$74</c:f>
              <c:numCache>
                <c:formatCode>General</c:formatCode>
                <c:ptCount val="71"/>
                <c:pt idx="0">
                  <c:v>16704.78</c:v>
                </c:pt>
                <c:pt idx="1">
                  <c:v>16804.43</c:v>
                </c:pt>
                <c:pt idx="2">
                  <c:v>17008.560000000001</c:v>
                </c:pt>
                <c:pt idx="3">
                  <c:v>17222.39</c:v>
                </c:pt>
                <c:pt idx="4">
                  <c:v>17445.91</c:v>
                </c:pt>
                <c:pt idx="5">
                  <c:v>17678.96</c:v>
                </c:pt>
                <c:pt idx="6">
                  <c:v>17921.07</c:v>
                </c:pt>
                <c:pt idx="7">
                  <c:v>18171.63</c:v>
                </c:pt>
                <c:pt idx="8">
                  <c:v>18429.46</c:v>
                </c:pt>
                <c:pt idx="9">
                  <c:v>18692.41</c:v>
                </c:pt>
                <c:pt idx="10">
                  <c:v>18958.150000000001</c:v>
                </c:pt>
                <c:pt idx="11">
                  <c:v>19224.43</c:v>
                </c:pt>
                <c:pt idx="12">
                  <c:v>19489.36</c:v>
                </c:pt>
                <c:pt idx="13">
                  <c:v>19752.34</c:v>
                </c:pt>
                <c:pt idx="14">
                  <c:v>20014.490000000002</c:v>
                </c:pt>
                <c:pt idx="15">
                  <c:v>20279.59</c:v>
                </c:pt>
                <c:pt idx="16">
                  <c:v>20552.84</c:v>
                </c:pt>
                <c:pt idx="17">
                  <c:v>20838.45</c:v>
                </c:pt>
                <c:pt idx="18">
                  <c:v>21138.62</c:v>
                </c:pt>
                <c:pt idx="19">
                  <c:v>21453.07</c:v>
                </c:pt>
                <c:pt idx="20">
                  <c:v>21777.72</c:v>
                </c:pt>
                <c:pt idx="21">
                  <c:v>22106.22</c:v>
                </c:pt>
                <c:pt idx="22">
                  <c:v>22433.24</c:v>
                </c:pt>
                <c:pt idx="23">
                  <c:v>22756.29</c:v>
                </c:pt>
                <c:pt idx="24">
                  <c:v>23076.51</c:v>
                </c:pt>
                <c:pt idx="25">
                  <c:v>23402.74</c:v>
                </c:pt>
                <c:pt idx="26">
                  <c:v>23747.439999999999</c:v>
                </c:pt>
                <c:pt idx="27">
                  <c:v>24117.52</c:v>
                </c:pt>
                <c:pt idx="28">
                  <c:v>24513.1</c:v>
                </c:pt>
                <c:pt idx="29">
                  <c:v>24927.58</c:v>
                </c:pt>
                <c:pt idx="30">
                  <c:v>25348.240000000002</c:v>
                </c:pt>
                <c:pt idx="31">
                  <c:v>25758.66</c:v>
                </c:pt>
                <c:pt idx="32">
                  <c:v>26141.3</c:v>
                </c:pt>
                <c:pt idx="33">
                  <c:v>26481.79</c:v>
                </c:pt>
                <c:pt idx="34">
                  <c:v>26771.98</c:v>
                </c:pt>
                <c:pt idx="35">
                  <c:v>27006</c:v>
                </c:pt>
                <c:pt idx="36">
                  <c:v>27183.31</c:v>
                </c:pt>
                <c:pt idx="37">
                  <c:v>27314.51</c:v>
                </c:pt>
                <c:pt idx="38">
                  <c:v>27411.09</c:v>
                </c:pt>
                <c:pt idx="39">
                  <c:v>27480.43</c:v>
                </c:pt>
                <c:pt idx="40">
                  <c:v>27531.7</c:v>
                </c:pt>
                <c:pt idx="41">
                  <c:v>27573.73</c:v>
                </c:pt>
                <c:pt idx="42">
                  <c:v>27612.19</c:v>
                </c:pt>
                <c:pt idx="43">
                  <c:v>27651.27</c:v>
                </c:pt>
                <c:pt idx="44">
                  <c:v>27693.89</c:v>
                </c:pt>
                <c:pt idx="45">
                  <c:v>27741.279999999999</c:v>
                </c:pt>
                <c:pt idx="46">
                  <c:v>27791.89</c:v>
                </c:pt>
                <c:pt idx="47">
                  <c:v>27839.1</c:v>
                </c:pt>
                <c:pt idx="48">
                  <c:v>27876.29</c:v>
                </c:pt>
                <c:pt idx="49">
                  <c:v>27899.33</c:v>
                </c:pt>
                <c:pt idx="50">
                  <c:v>27907.63</c:v>
                </c:pt>
                <c:pt idx="51">
                  <c:v>27902.58</c:v>
                </c:pt>
                <c:pt idx="52">
                  <c:v>27882.54</c:v>
                </c:pt>
                <c:pt idx="53">
                  <c:v>27842.26</c:v>
                </c:pt>
                <c:pt idx="54">
                  <c:v>27773.46</c:v>
                </c:pt>
                <c:pt idx="55">
                  <c:v>27656.03</c:v>
                </c:pt>
                <c:pt idx="56">
                  <c:v>27466.95</c:v>
                </c:pt>
                <c:pt idx="57">
                  <c:v>27199.29</c:v>
                </c:pt>
                <c:pt idx="58">
                  <c:v>26857.93</c:v>
                </c:pt>
                <c:pt idx="59">
                  <c:v>26456.95</c:v>
                </c:pt>
                <c:pt idx="60">
                  <c:v>26023.59</c:v>
                </c:pt>
                <c:pt idx="61">
                  <c:v>25592.38</c:v>
                </c:pt>
                <c:pt idx="62">
                  <c:v>25196.62</c:v>
                </c:pt>
                <c:pt idx="63">
                  <c:v>24861.67</c:v>
                </c:pt>
                <c:pt idx="64">
                  <c:v>24599.89</c:v>
                </c:pt>
                <c:pt idx="65">
                  <c:v>24414.44</c:v>
                </c:pt>
                <c:pt idx="66">
                  <c:v>24296.61</c:v>
                </c:pt>
                <c:pt idx="67">
                  <c:v>24220.9</c:v>
                </c:pt>
                <c:pt idx="68">
                  <c:v>24164.36</c:v>
                </c:pt>
                <c:pt idx="69">
                  <c:v>24116.02</c:v>
                </c:pt>
                <c:pt idx="70">
                  <c:v>24067.83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2-4956-8AFC-25FA05752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54112"/>
        <c:axId val="306261600"/>
      </c:areaChart>
      <c:catAx>
        <c:axId val="30625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61600"/>
        <c:crosses val="autoZero"/>
        <c:auto val="1"/>
        <c:lblAlgn val="ctr"/>
        <c:lblOffset val="100"/>
        <c:noMultiLvlLbl val="0"/>
      </c:catAx>
      <c:valAx>
        <c:axId val="3062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6920384951881"/>
          <c:y val="0.12947642524414177"/>
          <c:w val="0.86486351706036746"/>
          <c:h val="0.73730019389468204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Sheet1!$A$4:$A$74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Sheet1!$B$4:$B$74</c:f>
              <c:numCache>
                <c:formatCode>General</c:formatCode>
                <c:ptCount val="71"/>
                <c:pt idx="0">
                  <c:v>16704.78</c:v>
                </c:pt>
                <c:pt idx="1">
                  <c:v>16804.43</c:v>
                </c:pt>
                <c:pt idx="2">
                  <c:v>17008.560000000001</c:v>
                </c:pt>
                <c:pt idx="3">
                  <c:v>17222.39</c:v>
                </c:pt>
                <c:pt idx="4">
                  <c:v>17445.91</c:v>
                </c:pt>
                <c:pt idx="5">
                  <c:v>17678.96</c:v>
                </c:pt>
                <c:pt idx="6">
                  <c:v>17921.07</c:v>
                </c:pt>
                <c:pt idx="7">
                  <c:v>18171.63</c:v>
                </c:pt>
                <c:pt idx="8">
                  <c:v>18429.46</c:v>
                </c:pt>
                <c:pt idx="9">
                  <c:v>18692.41</c:v>
                </c:pt>
                <c:pt idx="10">
                  <c:v>18958.150000000001</c:v>
                </c:pt>
                <c:pt idx="11">
                  <c:v>19224.43</c:v>
                </c:pt>
                <c:pt idx="12">
                  <c:v>19489.36</c:v>
                </c:pt>
                <c:pt idx="13">
                  <c:v>19752.34</c:v>
                </c:pt>
                <c:pt idx="14">
                  <c:v>20014.490000000002</c:v>
                </c:pt>
                <c:pt idx="15">
                  <c:v>20279.59</c:v>
                </c:pt>
                <c:pt idx="16">
                  <c:v>20552.84</c:v>
                </c:pt>
                <c:pt idx="17">
                  <c:v>20838.45</c:v>
                </c:pt>
                <c:pt idx="18">
                  <c:v>21138.62</c:v>
                </c:pt>
                <c:pt idx="19">
                  <c:v>21453.07</c:v>
                </c:pt>
                <c:pt idx="20">
                  <c:v>21777.72</c:v>
                </c:pt>
                <c:pt idx="21">
                  <c:v>22106.22</c:v>
                </c:pt>
                <c:pt idx="22">
                  <c:v>22433.24</c:v>
                </c:pt>
                <c:pt idx="23">
                  <c:v>22756.29</c:v>
                </c:pt>
                <c:pt idx="24">
                  <c:v>23076.51</c:v>
                </c:pt>
                <c:pt idx="25">
                  <c:v>23402.74</c:v>
                </c:pt>
                <c:pt idx="26">
                  <c:v>23747.439999999999</c:v>
                </c:pt>
                <c:pt idx="27">
                  <c:v>24117.52</c:v>
                </c:pt>
                <c:pt idx="28">
                  <c:v>24513.1</c:v>
                </c:pt>
                <c:pt idx="29">
                  <c:v>24927.58</c:v>
                </c:pt>
                <c:pt idx="30">
                  <c:v>25348.240000000002</c:v>
                </c:pt>
                <c:pt idx="31">
                  <c:v>25758.66</c:v>
                </c:pt>
                <c:pt idx="32">
                  <c:v>26141.3</c:v>
                </c:pt>
                <c:pt idx="33">
                  <c:v>26481.79</c:v>
                </c:pt>
                <c:pt idx="34">
                  <c:v>26771.98</c:v>
                </c:pt>
                <c:pt idx="35">
                  <c:v>27006</c:v>
                </c:pt>
                <c:pt idx="36">
                  <c:v>27183.31</c:v>
                </c:pt>
                <c:pt idx="37">
                  <c:v>27314.51</c:v>
                </c:pt>
                <c:pt idx="38">
                  <c:v>27411.09</c:v>
                </c:pt>
                <c:pt idx="39">
                  <c:v>27480.43</c:v>
                </c:pt>
                <c:pt idx="40">
                  <c:v>27531.7</c:v>
                </c:pt>
                <c:pt idx="41">
                  <c:v>27573.73</c:v>
                </c:pt>
                <c:pt idx="42">
                  <c:v>27612.19</c:v>
                </c:pt>
                <c:pt idx="43">
                  <c:v>27651.27</c:v>
                </c:pt>
                <c:pt idx="44">
                  <c:v>27693.89</c:v>
                </c:pt>
                <c:pt idx="45">
                  <c:v>27741.279999999999</c:v>
                </c:pt>
                <c:pt idx="46">
                  <c:v>27791.89</c:v>
                </c:pt>
                <c:pt idx="47">
                  <c:v>27839.1</c:v>
                </c:pt>
                <c:pt idx="48">
                  <c:v>27876.29</c:v>
                </c:pt>
                <c:pt idx="49">
                  <c:v>27899.33</c:v>
                </c:pt>
                <c:pt idx="50">
                  <c:v>27907.63</c:v>
                </c:pt>
                <c:pt idx="51">
                  <c:v>27902.58</c:v>
                </c:pt>
                <c:pt idx="52">
                  <c:v>27882.54</c:v>
                </c:pt>
                <c:pt idx="53">
                  <c:v>27842.26</c:v>
                </c:pt>
                <c:pt idx="54">
                  <c:v>27773.46</c:v>
                </c:pt>
                <c:pt idx="55">
                  <c:v>27656.03</c:v>
                </c:pt>
                <c:pt idx="56">
                  <c:v>27466.95</c:v>
                </c:pt>
                <c:pt idx="57">
                  <c:v>27199.29</c:v>
                </c:pt>
                <c:pt idx="58">
                  <c:v>26857.93</c:v>
                </c:pt>
                <c:pt idx="59">
                  <c:v>26456.95</c:v>
                </c:pt>
                <c:pt idx="60">
                  <c:v>26023.59</c:v>
                </c:pt>
                <c:pt idx="61">
                  <c:v>25592.38</c:v>
                </c:pt>
                <c:pt idx="62">
                  <c:v>25196.62</c:v>
                </c:pt>
                <c:pt idx="63">
                  <c:v>24861.67</c:v>
                </c:pt>
                <c:pt idx="64">
                  <c:v>24599.89</c:v>
                </c:pt>
                <c:pt idx="65">
                  <c:v>24414.44</c:v>
                </c:pt>
                <c:pt idx="66">
                  <c:v>24296.61</c:v>
                </c:pt>
                <c:pt idx="67">
                  <c:v>24220.9</c:v>
                </c:pt>
                <c:pt idx="68">
                  <c:v>24164.36</c:v>
                </c:pt>
                <c:pt idx="69">
                  <c:v>24116.02</c:v>
                </c:pt>
                <c:pt idx="70">
                  <c:v>24067.83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3-4FDF-8171-063645E3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271168"/>
        <c:axId val="306281152"/>
      </c:lineChart>
      <c:catAx>
        <c:axId val="3062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81152"/>
        <c:crosses val="autoZero"/>
        <c:auto val="1"/>
        <c:lblAlgn val="ctr"/>
        <c:lblOffset val="100"/>
        <c:noMultiLvlLbl val="0"/>
      </c:catAx>
      <c:valAx>
        <c:axId val="3062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C31DE3-A701-4779-BDA6-A3A2ACC3B5F6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F7325-2E54-46DA-8BC2-BEE3B5A0CD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4</xdr:row>
      <xdr:rowOff>83820</xdr:rowOff>
    </xdr:from>
    <xdr:to>
      <xdr:col>16</xdr:col>
      <xdr:colOff>0</xdr:colOff>
      <xdr:row>27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9ECA2-8D9F-401A-AB76-435BDD2D4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CD25-3FB3-4B17-8B13-E942C0817277}">
  <dimension ref="A1:X92"/>
  <sheetViews>
    <sheetView tabSelected="1" topLeftCell="A67" workbookViewId="0">
      <selection activeCell="E81" sqref="E81"/>
    </sheetView>
  </sheetViews>
  <sheetFormatPr defaultRowHeight="14.4" x14ac:dyDescent="0.3"/>
  <cols>
    <col min="1" max="1" width="10.33203125" customWidth="1"/>
    <col min="2" max="2" width="12.109375" customWidth="1"/>
    <col min="3" max="3" width="10.33203125" customWidth="1"/>
    <col min="4" max="4" width="11.88671875" customWidth="1"/>
    <col min="5" max="5" width="11.33203125" customWidth="1"/>
    <col min="6" max="6" width="10.88671875" customWidth="1"/>
    <col min="7" max="7" width="10.5546875" customWidth="1"/>
    <col min="9" max="9" width="10.109375" customWidth="1"/>
    <col min="10" max="10" width="14.21875" customWidth="1"/>
    <col min="11" max="11" width="16.21875" customWidth="1"/>
    <col min="12" max="12" width="17" customWidth="1"/>
    <col min="14" max="14" width="36.33203125" customWidth="1"/>
    <col min="15" max="15" width="17" customWidth="1"/>
    <col min="16" max="16" width="24.88671875" customWidth="1"/>
    <col min="17" max="17" width="13.21875" customWidth="1"/>
    <col min="20" max="20" width="19.33203125" customWidth="1"/>
  </cols>
  <sheetData>
    <row r="1" spans="1:24" ht="23.4" x14ac:dyDescent="0.45">
      <c r="I1" s="3" t="s">
        <v>3</v>
      </c>
      <c r="J1" s="3"/>
      <c r="K1" s="3"/>
      <c r="L1" s="3"/>
      <c r="M1" s="3"/>
      <c r="N1" s="3"/>
    </row>
    <row r="2" spans="1:24" ht="23.4" x14ac:dyDescent="0.45">
      <c r="I2" s="3"/>
      <c r="J2" s="3"/>
      <c r="K2" s="3"/>
      <c r="L2" s="3"/>
      <c r="M2" s="3"/>
      <c r="N2" s="3"/>
    </row>
    <row r="3" spans="1:24" ht="18" x14ac:dyDescent="0.35">
      <c r="A3" s="2" t="s">
        <v>0</v>
      </c>
      <c r="B3" s="2" t="s">
        <v>1</v>
      </c>
      <c r="C3" s="2" t="s">
        <v>2</v>
      </c>
      <c r="D3" s="2" t="s">
        <v>7</v>
      </c>
      <c r="E3" s="2" t="s">
        <v>2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"/>
    </row>
    <row r="4" spans="1:24" ht="18" x14ac:dyDescent="0.35">
      <c r="A4" s="4">
        <v>1950</v>
      </c>
      <c r="B4" s="4">
        <v>16704.78</v>
      </c>
      <c r="C4" s="4">
        <f>A4*B4</f>
        <v>32574320.999999996</v>
      </c>
      <c r="D4" s="4">
        <f>B4</f>
        <v>16704.78</v>
      </c>
      <c r="E4" s="4">
        <f>A4*B4</f>
        <v>32574320.999999996</v>
      </c>
      <c r="F4" s="4">
        <f>LOG(A4)</f>
        <v>3.2900346113625178</v>
      </c>
      <c r="G4" s="4">
        <f>B4*F4</f>
        <v>54959.304375196356</v>
      </c>
      <c r="H4" s="4">
        <f>B4/A4</f>
        <v>8.5665538461538464</v>
      </c>
      <c r="I4" s="4">
        <f>A4-O6</f>
        <v>-37.420409800407924</v>
      </c>
      <c r="J4" s="4">
        <f>ABS(I4*B4)</f>
        <v>625099.71322565828</v>
      </c>
      <c r="K4" s="4">
        <f>((I4)^2)*B4</f>
        <v>23391487.435021602</v>
      </c>
      <c r="L4" s="4">
        <f>ABS((A4-O9)*B4)</f>
        <v>634781.6399999999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8" x14ac:dyDescent="0.35">
      <c r="A5" s="4">
        <v>1951</v>
      </c>
      <c r="B5" s="4">
        <v>16804.43</v>
      </c>
      <c r="C5" s="4">
        <f t="shared" ref="C5:C68" si="0">A5*B5</f>
        <v>32785442.93</v>
      </c>
      <c r="D5" s="4">
        <f>D4+B5</f>
        <v>33509.21</v>
      </c>
      <c r="E5" s="4">
        <f t="shared" ref="E5:E68" si="1">A5*B5</f>
        <v>32785442.93</v>
      </c>
      <c r="F5" s="4">
        <f t="shared" ref="F5:F68" si="2">LOG(A5)</f>
        <v>3.2902572693945182</v>
      </c>
      <c r="G5" s="4">
        <f t="shared" ref="G5:G68" si="3">B5*F5</f>
        <v>55290.897965531323</v>
      </c>
      <c r="H5" s="4">
        <f t="shared" ref="H5:H68" si="4">B5/A5</f>
        <v>8.6132393644284981</v>
      </c>
      <c r="I5" s="4">
        <f>A5-O6</f>
        <v>-36.420409800407924</v>
      </c>
      <c r="J5" s="4">
        <f t="shared" ref="J5:J68" si="5">ABS(I5*B5)</f>
        <v>612024.227062269</v>
      </c>
      <c r="K5" s="4">
        <f t="shared" ref="K5:K68" si="6">((I5)^2)*B5</f>
        <v>22290173.157385744</v>
      </c>
      <c r="L5" s="4">
        <f>ABS((A5-O9)*B5)</f>
        <v>621763.91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8" x14ac:dyDescent="0.35">
      <c r="A6" s="4">
        <v>1952</v>
      </c>
      <c r="B6" s="4">
        <v>17008.560000000001</v>
      </c>
      <c r="C6" s="4">
        <f t="shared" si="0"/>
        <v>33200709.120000001</v>
      </c>
      <c r="D6" s="4">
        <f t="shared" ref="D6:D69" si="7">D5+B6</f>
        <v>50517.770000000004</v>
      </c>
      <c r="E6" s="4">
        <f t="shared" si="1"/>
        <v>33200709.120000001</v>
      </c>
      <c r="F6" s="4">
        <f t="shared" si="2"/>
        <v>3.290479813330673</v>
      </c>
      <c r="G6" s="4">
        <f t="shared" si="3"/>
        <v>55966.323333823559</v>
      </c>
      <c r="H6" s="4">
        <f t="shared" si="4"/>
        <v>8.7134016393442622</v>
      </c>
      <c r="I6" s="4">
        <f>A6-O6</f>
        <v>-35.420409800407924</v>
      </c>
      <c r="J6" s="4">
        <f t="shared" si="5"/>
        <v>602450.1653148263</v>
      </c>
      <c r="K6" s="4">
        <f t="shared" si="6"/>
        <v>21339031.739774644</v>
      </c>
      <c r="L6" s="4">
        <f>ABS((A6-O9)*B6)</f>
        <v>612308.16</v>
      </c>
      <c r="M6" s="1"/>
      <c r="N6" s="9" t="s">
        <v>4</v>
      </c>
      <c r="O6" s="10">
        <f>C75/B75</f>
        <v>1987.4204098004079</v>
      </c>
      <c r="R6" s="7"/>
      <c r="S6" s="1"/>
      <c r="V6" s="1"/>
      <c r="W6" s="1"/>
      <c r="X6" s="1"/>
    </row>
    <row r="7" spans="1:24" ht="18" x14ac:dyDescent="0.35">
      <c r="A7" s="4">
        <v>1953</v>
      </c>
      <c r="B7" s="4">
        <v>17222.39</v>
      </c>
      <c r="C7" s="4">
        <f t="shared" si="0"/>
        <v>33635327.670000002</v>
      </c>
      <c r="D7" s="4">
        <f t="shared" si="7"/>
        <v>67740.160000000003</v>
      </c>
      <c r="E7" s="4">
        <f t="shared" si="1"/>
        <v>33635327.670000002</v>
      </c>
      <c r="F7" s="4">
        <f t="shared" si="2"/>
        <v>3.2907022432878543</v>
      </c>
      <c r="G7" s="4">
        <f t="shared" si="3"/>
        <v>56673.757407778307</v>
      </c>
      <c r="H7" s="4">
        <f t="shared" si="4"/>
        <v>8.8184280593958011</v>
      </c>
      <c r="I7" s="4">
        <f>A7-O6</f>
        <v>-34.420409800407924</v>
      </c>
      <c r="J7" s="4">
        <f t="shared" si="5"/>
        <v>592801.72154244746</v>
      </c>
      <c r="K7" s="4">
        <f t="shared" si="6"/>
        <v>20404478.185878344</v>
      </c>
      <c r="L7" s="4">
        <f>ABS((A7-O9)*B7)</f>
        <v>602783.65</v>
      </c>
      <c r="M7" s="1"/>
      <c r="N7" s="9" t="s">
        <v>5</v>
      </c>
      <c r="O7" s="10">
        <f>10^(G75/B75)</f>
        <v>1987.3244070997682</v>
      </c>
      <c r="R7" s="7"/>
      <c r="S7" s="1"/>
      <c r="V7" s="1"/>
      <c r="W7" s="1"/>
      <c r="X7" s="1"/>
    </row>
    <row r="8" spans="1:24" ht="18" x14ac:dyDescent="0.35">
      <c r="A8" s="4">
        <v>1954</v>
      </c>
      <c r="B8" s="4">
        <v>17445.91</v>
      </c>
      <c r="C8" s="4">
        <f t="shared" si="0"/>
        <v>34089308.140000001</v>
      </c>
      <c r="D8" s="4">
        <f t="shared" si="7"/>
        <v>85186.07</v>
      </c>
      <c r="E8" s="4">
        <f t="shared" si="1"/>
        <v>34089308.140000001</v>
      </c>
      <c r="F8" s="4">
        <f t="shared" si="2"/>
        <v>3.2909245593827543</v>
      </c>
      <c r="G8" s="4">
        <f t="shared" si="3"/>
        <v>57413.17367978119</v>
      </c>
      <c r="H8" s="4">
        <f t="shared" si="4"/>
        <v>8.9283060388945756</v>
      </c>
      <c r="I8" s="4">
        <f>A8-O6</f>
        <v>-33.420409800407924</v>
      </c>
      <c r="J8" s="4">
        <f t="shared" si="5"/>
        <v>583049.46154103463</v>
      </c>
      <c r="K8" s="4">
        <f t="shared" si="6"/>
        <v>19485751.938608553</v>
      </c>
      <c r="L8" s="4">
        <f>ABS((A8-O9)*B8)</f>
        <v>593160.93999999994</v>
      </c>
      <c r="M8" s="1"/>
      <c r="N8" s="9" t="s">
        <v>6</v>
      </c>
      <c r="O8" s="10">
        <f>B75/H75</f>
        <v>1987.2283030579958</v>
      </c>
      <c r="R8" s="7"/>
      <c r="S8" s="1"/>
      <c r="V8" s="1"/>
      <c r="W8" s="1"/>
      <c r="X8" s="1"/>
    </row>
    <row r="9" spans="1:24" ht="18" x14ac:dyDescent="0.35">
      <c r="A9" s="4">
        <v>1955</v>
      </c>
      <c r="B9" s="4">
        <v>17678.96</v>
      </c>
      <c r="C9" s="4">
        <f t="shared" si="0"/>
        <v>34562366.799999997</v>
      </c>
      <c r="D9" s="4">
        <f t="shared" si="7"/>
        <v>102865.03</v>
      </c>
      <c r="E9" s="4">
        <f t="shared" si="1"/>
        <v>34562366.799999997</v>
      </c>
      <c r="F9" s="4">
        <f t="shared" si="2"/>
        <v>3.2911467617318855</v>
      </c>
      <c r="G9" s="4">
        <f t="shared" si="3"/>
        <v>58184.05195478753</v>
      </c>
      <c r="H9" s="4">
        <f t="shared" si="4"/>
        <v>9.0429462915601011</v>
      </c>
      <c r="I9" s="4">
        <f>A9-O6</f>
        <v>-32.420409800407924</v>
      </c>
      <c r="J9" s="4">
        <f t="shared" si="5"/>
        <v>573159.12804501969</v>
      </c>
      <c r="K9" s="4">
        <f t="shared" si="6"/>
        <v>18582053.812064014</v>
      </c>
      <c r="L9" s="4">
        <f>ABS((A9-O9)*B9)</f>
        <v>583405.67999999993</v>
      </c>
      <c r="M9" s="1"/>
      <c r="N9" s="9" t="s">
        <v>15</v>
      </c>
      <c r="O9" s="10">
        <v>1988</v>
      </c>
      <c r="R9" s="7"/>
      <c r="S9" s="1"/>
      <c r="T9" s="1"/>
      <c r="U9" s="1"/>
      <c r="V9" s="1"/>
      <c r="W9" s="1"/>
      <c r="X9" s="1"/>
    </row>
    <row r="10" spans="1:24" ht="18" x14ac:dyDescent="0.35">
      <c r="A10" s="4">
        <v>1956</v>
      </c>
      <c r="B10" s="4">
        <v>17921.07</v>
      </c>
      <c r="C10" s="4">
        <f t="shared" si="0"/>
        <v>35053612.920000002</v>
      </c>
      <c r="D10" s="4">
        <f t="shared" si="7"/>
        <v>120786.1</v>
      </c>
      <c r="E10" s="4">
        <f t="shared" si="1"/>
        <v>35053612.920000002</v>
      </c>
      <c r="F10" s="4">
        <f t="shared" si="2"/>
        <v>3.2913688504515828</v>
      </c>
      <c r="G10" s="4">
        <f t="shared" si="3"/>
        <v>58984.851564762343</v>
      </c>
      <c r="H10" s="4">
        <f t="shared" si="4"/>
        <v>9.1621012269938653</v>
      </c>
      <c r="I10" s="4">
        <f>A10-O6</f>
        <v>-31.420409800407924</v>
      </c>
      <c r="J10" s="4">
        <f t="shared" si="5"/>
        <v>563087.36346179643</v>
      </c>
      <c r="K10" s="4">
        <f t="shared" si="6"/>
        <v>17692435.713400889</v>
      </c>
      <c r="L10" s="4">
        <f>ABS((A10-O9)*B10)</f>
        <v>573474.24</v>
      </c>
      <c r="M10" s="1"/>
      <c r="N10" s="9" t="s">
        <v>18</v>
      </c>
      <c r="O10" s="10">
        <v>1971</v>
      </c>
      <c r="R10" s="7"/>
      <c r="S10" s="1"/>
      <c r="T10" s="1"/>
      <c r="U10" s="1"/>
      <c r="V10" s="1"/>
      <c r="W10" s="1"/>
      <c r="X10" s="1"/>
    </row>
    <row r="11" spans="1:24" ht="18" x14ac:dyDescent="0.35">
      <c r="A11" s="4">
        <v>1957</v>
      </c>
      <c r="B11" s="4">
        <v>18171.63</v>
      </c>
      <c r="C11" s="4">
        <f t="shared" si="0"/>
        <v>35561879.910000004</v>
      </c>
      <c r="D11" s="4">
        <f t="shared" si="7"/>
        <v>138957.73000000001</v>
      </c>
      <c r="E11" s="4">
        <f t="shared" si="1"/>
        <v>35561879.910000004</v>
      </c>
      <c r="F11" s="4">
        <f t="shared" si="2"/>
        <v>3.2915908256580013</v>
      </c>
      <c r="G11" s="4">
        <f t="shared" si="3"/>
        <v>59813.570595251709</v>
      </c>
      <c r="H11" s="4">
        <f t="shared" si="4"/>
        <v>9.2854522227899849</v>
      </c>
      <c r="I11" s="4">
        <f>A11-O6</f>
        <v>-30.420409800407924</v>
      </c>
      <c r="J11" s="4">
        <f t="shared" si="5"/>
        <v>552788.43134138663</v>
      </c>
      <c r="K11" s="4">
        <f t="shared" si="6"/>
        <v>16816050.614329644</v>
      </c>
      <c r="L11" s="4">
        <f>ABS((A11-O9)*B11)</f>
        <v>563320.53</v>
      </c>
      <c r="M11" s="1"/>
      <c r="N11" s="9" t="s">
        <v>19</v>
      </c>
      <c r="O11" s="10">
        <v>1988</v>
      </c>
      <c r="R11" s="7"/>
      <c r="S11" s="1"/>
      <c r="T11" s="1"/>
      <c r="U11" s="1"/>
      <c r="V11" s="1"/>
      <c r="W11" s="1"/>
      <c r="X11" s="1"/>
    </row>
    <row r="12" spans="1:24" ht="18" x14ac:dyDescent="0.35">
      <c r="A12" s="4">
        <v>1958</v>
      </c>
      <c r="B12" s="4">
        <v>18429.46</v>
      </c>
      <c r="C12" s="4">
        <f>A12*B12</f>
        <v>36084882.68</v>
      </c>
      <c r="D12" s="4">
        <f t="shared" si="7"/>
        <v>157387.19</v>
      </c>
      <c r="E12" s="4">
        <f t="shared" si="1"/>
        <v>36084882.68</v>
      </c>
      <c r="F12" s="4">
        <f t="shared" si="2"/>
        <v>3.291812687467119</v>
      </c>
      <c r="G12" s="4">
        <f t="shared" si="3"/>
        <v>60666.330251167768</v>
      </c>
      <c r="H12" s="4">
        <f t="shared" si="4"/>
        <v>9.4123901940755861</v>
      </c>
      <c r="I12" s="4">
        <f>A12-O6</f>
        <v>-29.420409800407924</v>
      </c>
      <c r="J12" s="4">
        <f t="shared" si="5"/>
        <v>542202.26560022577</v>
      </c>
      <c r="K12" s="4">
        <f t="shared" si="6"/>
        <v>15951812.848668264</v>
      </c>
      <c r="L12" s="4">
        <f>ABS((A12-O9)*B12)</f>
        <v>552883.79999999993</v>
      </c>
      <c r="M12" s="1"/>
      <c r="N12" s="9" t="s">
        <v>20</v>
      </c>
      <c r="O12" s="10">
        <v>2003</v>
      </c>
      <c r="R12" s="7"/>
      <c r="S12" s="1"/>
      <c r="T12" s="1"/>
      <c r="U12" s="1"/>
      <c r="V12" s="1"/>
      <c r="W12" s="1"/>
      <c r="X12" s="1"/>
    </row>
    <row r="13" spans="1:24" ht="18" x14ac:dyDescent="0.35">
      <c r="A13" s="4">
        <v>1959</v>
      </c>
      <c r="B13" s="4">
        <v>18692.41</v>
      </c>
      <c r="C13" s="4">
        <f t="shared" si="0"/>
        <v>36618431.189999998</v>
      </c>
      <c r="D13" s="4">
        <f t="shared" si="7"/>
        <v>176079.6</v>
      </c>
      <c r="E13" s="4">
        <f t="shared" si="1"/>
        <v>36618431.189999998</v>
      </c>
      <c r="F13" s="4">
        <f t="shared" si="2"/>
        <v>3.2920344359947364</v>
      </c>
      <c r="G13" s="4">
        <f t="shared" si="3"/>
        <v>61536.05741173237</v>
      </c>
      <c r="H13" s="4">
        <f t="shared" si="4"/>
        <v>9.5418121490556409</v>
      </c>
      <c r="I13" s="4">
        <f>A13-O6</f>
        <v>-28.420409800407924</v>
      </c>
      <c r="J13" s="4">
        <f t="shared" si="5"/>
        <v>531245.95235724305</v>
      </c>
      <c r="K13" s="4">
        <f t="shared" si="6"/>
        <v>15098227.670800833</v>
      </c>
      <c r="L13" s="4">
        <f>ABS((A13-O9)*B13)</f>
        <v>542079.89</v>
      </c>
      <c r="M13" s="1"/>
      <c r="N13" s="9" t="s">
        <v>27</v>
      </c>
      <c r="O13" s="10">
        <f>MAX(B4:B74)</f>
        <v>27907.63</v>
      </c>
      <c r="R13" s="7"/>
      <c r="S13" s="1"/>
      <c r="T13" s="1"/>
      <c r="U13" s="1"/>
      <c r="V13" s="1"/>
      <c r="W13" s="1"/>
      <c r="X13" s="1"/>
    </row>
    <row r="14" spans="1:24" ht="18" x14ac:dyDescent="0.35">
      <c r="A14" s="4">
        <v>1960</v>
      </c>
      <c r="B14" s="4">
        <v>18958.150000000001</v>
      </c>
      <c r="C14" s="4">
        <f t="shared" si="0"/>
        <v>37157974</v>
      </c>
      <c r="D14" s="4">
        <f t="shared" si="7"/>
        <v>195037.75</v>
      </c>
      <c r="E14" s="4">
        <f t="shared" si="1"/>
        <v>37157974</v>
      </c>
      <c r="F14" s="4">
        <f t="shared" si="2"/>
        <v>3.2922560713564759</v>
      </c>
      <c r="G14" s="4">
        <f t="shared" si="3"/>
        <v>62415.084439186779</v>
      </c>
      <c r="H14" s="4">
        <f t="shared" si="4"/>
        <v>9.6725255102040819</v>
      </c>
      <c r="I14" s="4">
        <f>A14-O6</f>
        <v>-27.420409800407924</v>
      </c>
      <c r="J14" s="4">
        <f t="shared" si="5"/>
        <v>519840.24205760355</v>
      </c>
      <c r="K14" s="4">
        <f t="shared" si="6"/>
        <v>14254232.46796274</v>
      </c>
      <c r="L14" s="4">
        <f>ABS((A14-O9)*B14)</f>
        <v>530828.20000000007</v>
      </c>
      <c r="M14" s="1"/>
      <c r="N14" s="9" t="s">
        <v>28</v>
      </c>
      <c r="O14" s="10">
        <f>MIN(B4:B74)</f>
        <v>16704.78</v>
      </c>
      <c r="R14" s="7"/>
      <c r="S14" s="1"/>
      <c r="T14" s="1"/>
      <c r="U14" s="1"/>
      <c r="V14" s="1"/>
      <c r="W14" s="1"/>
      <c r="X14" s="1"/>
    </row>
    <row r="15" spans="1:24" ht="18" x14ac:dyDescent="0.35">
      <c r="A15" s="4">
        <v>1961</v>
      </c>
      <c r="B15" s="4">
        <v>19224.43</v>
      </c>
      <c r="C15" s="4">
        <f t="shared" si="0"/>
        <v>37699107.230000004</v>
      </c>
      <c r="D15" s="4">
        <f t="shared" si="7"/>
        <v>214262.18</v>
      </c>
      <c r="E15" s="4">
        <f t="shared" si="1"/>
        <v>37699107.230000004</v>
      </c>
      <c r="F15" s="4">
        <f t="shared" si="2"/>
        <v>3.2924775936677841</v>
      </c>
      <c r="G15" s="4">
        <f t="shared" si="3"/>
        <v>63296.005026034763</v>
      </c>
      <c r="H15" s="4">
        <f t="shared" si="4"/>
        <v>9.8033809280979085</v>
      </c>
      <c r="I15" s="4">
        <f>A15-O6</f>
        <v>-26.420409800407924</v>
      </c>
      <c r="J15" s="4">
        <f t="shared" si="5"/>
        <v>507917.31877925614</v>
      </c>
      <c r="K15" s="4">
        <f t="shared" si="6"/>
        <v>13419383.706872374</v>
      </c>
      <c r="L15" s="4">
        <f>ABS((A15-O9)*B15)</f>
        <v>519059.61</v>
      </c>
      <c r="M15" s="1"/>
      <c r="N15" s="9" t="s">
        <v>29</v>
      </c>
      <c r="O15" s="10">
        <v>2000</v>
      </c>
      <c r="R15" s="7"/>
      <c r="S15" s="1"/>
      <c r="T15" s="1"/>
      <c r="U15" s="1"/>
      <c r="V15" s="1"/>
      <c r="W15" s="1"/>
      <c r="X15" s="1"/>
    </row>
    <row r="16" spans="1:24" ht="18" x14ac:dyDescent="0.35">
      <c r="A16" s="4">
        <v>1962</v>
      </c>
      <c r="B16" s="4">
        <v>19489.36</v>
      </c>
      <c r="C16" s="4">
        <f t="shared" si="0"/>
        <v>38238124.32</v>
      </c>
      <c r="D16" s="4">
        <f t="shared" si="7"/>
        <v>233751.53999999998</v>
      </c>
      <c r="E16" s="4">
        <f t="shared" si="1"/>
        <v>38238124.32</v>
      </c>
      <c r="F16" s="4">
        <f t="shared" si="2"/>
        <v>3.2926990030439298</v>
      </c>
      <c r="G16" s="4">
        <f t="shared" si="3"/>
        <v>64172.596241964246</v>
      </c>
      <c r="H16" s="4">
        <f t="shared" si="4"/>
        <v>9.9334148827726807</v>
      </c>
      <c r="I16" s="4">
        <f>A16-O6</f>
        <v>-25.420409800407924</v>
      </c>
      <c r="J16" s="4">
        <f t="shared" si="5"/>
        <v>495427.51794767822</v>
      </c>
      <c r="K16" s="4">
        <f t="shared" si="6"/>
        <v>12593970.532628933</v>
      </c>
      <c r="L16" s="4">
        <f>ABS((A16-O9)*B16)</f>
        <v>506723.36</v>
      </c>
      <c r="M16" s="1"/>
      <c r="N16" s="9" t="s">
        <v>30</v>
      </c>
      <c r="O16" s="10">
        <f>B75/71</f>
        <v>23961.228309859158</v>
      </c>
      <c r="R16" s="7"/>
      <c r="S16" s="1"/>
      <c r="T16" s="1"/>
      <c r="U16" s="1"/>
      <c r="V16" s="1"/>
      <c r="W16" s="1"/>
      <c r="X16" s="1"/>
    </row>
    <row r="17" spans="1:24" ht="18" x14ac:dyDescent="0.35">
      <c r="A17" s="4">
        <v>1963</v>
      </c>
      <c r="B17" s="4">
        <v>19752.34</v>
      </c>
      <c r="C17" s="4">
        <f t="shared" si="0"/>
        <v>38773843.420000002</v>
      </c>
      <c r="D17" s="4">
        <f t="shared" si="7"/>
        <v>253503.87999999998</v>
      </c>
      <c r="E17" s="4">
        <f t="shared" si="1"/>
        <v>38773843.420000002</v>
      </c>
      <c r="F17" s="4">
        <f t="shared" si="2"/>
        <v>3.2929202996000062</v>
      </c>
      <c r="G17" s="4">
        <f t="shared" si="3"/>
        <v>65042.881350601187</v>
      </c>
      <c r="H17" s="4">
        <f t="shared" si="4"/>
        <v>10.062322975038207</v>
      </c>
      <c r="I17" s="4">
        <f>A17-O6</f>
        <v>-24.420409800407924</v>
      </c>
      <c r="J17" s="4">
        <f t="shared" si="5"/>
        <v>482360.23731698946</v>
      </c>
      <c r="K17" s="4">
        <f t="shared" si="6"/>
        <v>11779434.666702902</v>
      </c>
      <c r="L17" s="4">
        <f>ABS((A17-O9)*B17)</f>
        <v>493808.5</v>
      </c>
      <c r="M17" s="1"/>
      <c r="N17" s="9" t="s">
        <v>31</v>
      </c>
      <c r="O17" s="10">
        <f>K75/B75</f>
        <v>381.18227402244656</v>
      </c>
      <c r="R17" s="7"/>
      <c r="S17" s="1"/>
      <c r="T17" s="1"/>
      <c r="U17" s="1"/>
      <c r="V17" s="1"/>
      <c r="W17" s="1"/>
      <c r="X17" s="1"/>
    </row>
    <row r="18" spans="1:24" ht="18" x14ac:dyDescent="0.35">
      <c r="A18" s="4">
        <v>1964</v>
      </c>
      <c r="B18" s="4">
        <v>20014.490000000002</v>
      </c>
      <c r="C18" s="4">
        <f t="shared" si="0"/>
        <v>39308458.360000007</v>
      </c>
      <c r="D18" s="4">
        <f t="shared" si="7"/>
        <v>273518.37</v>
      </c>
      <c r="E18" s="4">
        <f t="shared" si="1"/>
        <v>39308458.360000007</v>
      </c>
      <c r="F18" s="4">
        <f t="shared" si="2"/>
        <v>3.2931414834509307</v>
      </c>
      <c r="G18" s="4">
        <f t="shared" si="3"/>
        <v>65910.54728911382</v>
      </c>
      <c r="H18" s="4">
        <f t="shared" si="4"/>
        <v>10.190677189409369</v>
      </c>
      <c r="I18" s="4">
        <f>A18-O6</f>
        <v>-23.420409800407924</v>
      </c>
      <c r="J18" s="4">
        <f t="shared" si="5"/>
        <v>468747.55774616642</v>
      </c>
      <c r="K18" s="4">
        <f t="shared" si="6"/>
        <v>10978259.895355597</v>
      </c>
      <c r="L18" s="4">
        <f>ABS((A18-O9)*B18)</f>
        <v>480347.76</v>
      </c>
      <c r="M18" s="1"/>
      <c r="N18" s="9" t="s">
        <v>32</v>
      </c>
      <c r="O18" s="10">
        <f>SQRT(O17)</f>
        <v>19.523889828168119</v>
      </c>
      <c r="R18" s="7"/>
      <c r="S18" s="1"/>
      <c r="T18" s="1"/>
      <c r="U18" s="1"/>
      <c r="V18" s="1"/>
      <c r="W18" s="1"/>
      <c r="X18" s="1"/>
    </row>
    <row r="19" spans="1:24" ht="18" x14ac:dyDescent="0.35">
      <c r="A19" s="4">
        <v>1965</v>
      </c>
      <c r="B19" s="4">
        <v>20279.59</v>
      </c>
      <c r="C19" s="4">
        <f t="shared" si="0"/>
        <v>39849394.350000001</v>
      </c>
      <c r="D19" s="4">
        <f t="shared" si="7"/>
        <v>293797.96000000002</v>
      </c>
      <c r="E19" s="4">
        <f t="shared" si="1"/>
        <v>39849394.350000001</v>
      </c>
      <c r="F19" s="4">
        <f t="shared" si="2"/>
        <v>3.2933625547114453</v>
      </c>
      <c r="G19" s="4">
        <f t="shared" si="3"/>
        <v>66788.042330900687</v>
      </c>
      <c r="H19" s="4">
        <f t="shared" si="4"/>
        <v>10.32040203562341</v>
      </c>
      <c r="I19" s="4">
        <f>A19-O6</f>
        <v>-22.420409800407924</v>
      </c>
      <c r="J19" s="4">
        <f t="shared" si="5"/>
        <v>454676.71838425455</v>
      </c>
      <c r="K19" s="4">
        <f t="shared" si="6"/>
        <v>10194038.352879655</v>
      </c>
      <c r="L19" s="4">
        <f>ABS((A19-O9)*B19)</f>
        <v>466430.57</v>
      </c>
      <c r="M19" s="1"/>
      <c r="N19" s="9" t="s">
        <v>33</v>
      </c>
      <c r="O19" s="10">
        <f>(O18/O6)*100</f>
        <v>0.98237341892492991</v>
      </c>
      <c r="R19" s="7"/>
      <c r="S19" s="1"/>
      <c r="T19" s="1"/>
      <c r="U19" s="1"/>
      <c r="V19" s="1"/>
      <c r="W19" s="1"/>
      <c r="X19" s="1"/>
    </row>
    <row r="20" spans="1:24" ht="18" x14ac:dyDescent="0.35">
      <c r="A20" s="4">
        <v>1966</v>
      </c>
      <c r="B20" s="4">
        <v>20552.84</v>
      </c>
      <c r="C20" s="4">
        <f t="shared" si="0"/>
        <v>40406883.439999998</v>
      </c>
      <c r="D20" s="4">
        <f t="shared" si="7"/>
        <v>314350.80000000005</v>
      </c>
      <c r="E20" s="4">
        <f t="shared" si="1"/>
        <v>40406883.439999998</v>
      </c>
      <c r="F20" s="4">
        <f t="shared" si="2"/>
        <v>3.2935835134961167</v>
      </c>
      <c r="G20" s="4">
        <f t="shared" si="3"/>
        <v>67692.49497952353</v>
      </c>
      <c r="H20" s="4">
        <f t="shared" si="4"/>
        <v>10.454140386571719</v>
      </c>
      <c r="I20" s="4">
        <f>A20-O6</f>
        <v>-21.420409800407924</v>
      </c>
      <c r="J20" s="4">
        <f t="shared" si="5"/>
        <v>440250.25536221598</v>
      </c>
      <c r="K20" s="4">
        <f t="shared" si="6"/>
        <v>9430340.8845929019</v>
      </c>
      <c r="L20" s="4">
        <f>ABS((A20-O9)*B20)</f>
        <v>452162.48</v>
      </c>
      <c r="M20" s="1"/>
      <c r="N20" s="9" t="s">
        <v>35</v>
      </c>
      <c r="O20" s="10">
        <f>L75/B75</f>
        <v>16.648453113407307</v>
      </c>
      <c r="P20" s="6"/>
      <c r="Q20" s="7"/>
      <c r="R20" s="7"/>
      <c r="S20" s="1"/>
      <c r="T20" s="1"/>
      <c r="U20" s="1"/>
      <c r="V20" s="1"/>
      <c r="W20" s="1"/>
      <c r="X20" s="1"/>
    </row>
    <row r="21" spans="1:24" ht="18" x14ac:dyDescent="0.35">
      <c r="A21" s="4">
        <v>1967</v>
      </c>
      <c r="B21" s="4">
        <v>20838.45</v>
      </c>
      <c r="C21" s="4">
        <f t="shared" si="0"/>
        <v>40989231.149999999</v>
      </c>
      <c r="D21" s="4">
        <f t="shared" si="7"/>
        <v>335189.25000000006</v>
      </c>
      <c r="E21" s="4">
        <f t="shared" si="1"/>
        <v>40989231.149999999</v>
      </c>
      <c r="F21" s="4">
        <f t="shared" si="2"/>
        <v>3.2938043599193367</v>
      </c>
      <c r="G21" s="4">
        <f t="shared" si="3"/>
        <v>68637.777463961102</v>
      </c>
      <c r="H21" s="4">
        <f t="shared" si="4"/>
        <v>10.594026436197256</v>
      </c>
      <c r="I21" s="4">
        <f>A21-O6</f>
        <v>-20.420409800407924</v>
      </c>
      <c r="J21" s="4">
        <f t="shared" si="5"/>
        <v>425529.68860531051</v>
      </c>
      <c r="K21" s="4">
        <f t="shared" si="6"/>
        <v>8689490.6235604156</v>
      </c>
      <c r="L21" s="4">
        <f>ABS((A21-O9)*B21)</f>
        <v>437607.45</v>
      </c>
      <c r="M21" s="1"/>
      <c r="N21" s="9" t="s">
        <v>34</v>
      </c>
      <c r="O21" s="10">
        <f>J75/B75</f>
        <v>16.667516860284092</v>
      </c>
      <c r="P21" s="6"/>
      <c r="Q21" s="7"/>
      <c r="R21" s="7"/>
      <c r="S21" s="1"/>
      <c r="T21" s="1"/>
      <c r="U21" s="1"/>
      <c r="V21" s="1"/>
      <c r="W21" s="1"/>
      <c r="X21" s="1"/>
    </row>
    <row r="22" spans="1:24" ht="18" x14ac:dyDescent="0.35">
      <c r="A22" s="4">
        <v>1968</v>
      </c>
      <c r="B22" s="4">
        <v>21138.62</v>
      </c>
      <c r="C22" s="4">
        <f t="shared" si="0"/>
        <v>41600804.159999996</v>
      </c>
      <c r="D22" s="4">
        <f t="shared" si="7"/>
        <v>356327.87000000005</v>
      </c>
      <c r="E22" s="4">
        <f t="shared" si="1"/>
        <v>41600804.159999996</v>
      </c>
      <c r="F22" s="4">
        <f t="shared" si="2"/>
        <v>3.2940250940953226</v>
      </c>
      <c r="G22" s="4">
        <f t="shared" si="3"/>
        <v>69631.144734545262</v>
      </c>
      <c r="H22" s="4">
        <f t="shared" si="4"/>
        <v>10.741168699186991</v>
      </c>
      <c r="I22" s="4">
        <f>A22-O6</f>
        <v>-19.420409800407924</v>
      </c>
      <c r="J22" s="4">
        <f t="shared" si="5"/>
        <v>410520.66301509895</v>
      </c>
      <c r="K22" s="4">
        <f t="shared" si="6"/>
        <v>7972479.5072883861</v>
      </c>
      <c r="L22" s="4">
        <f>ABS((A22-O9)*B22)</f>
        <v>422772.39999999997</v>
      </c>
      <c r="M22" s="1"/>
      <c r="N22" s="9" t="s">
        <v>36</v>
      </c>
      <c r="O22" s="10">
        <f>(O12-O10)/2</f>
        <v>16</v>
      </c>
      <c r="P22" s="6"/>
      <c r="Q22" s="7"/>
      <c r="R22" s="7"/>
      <c r="S22" s="1"/>
      <c r="T22" s="1"/>
      <c r="U22" s="1"/>
      <c r="V22" s="1"/>
      <c r="W22" s="1"/>
      <c r="X22" s="1"/>
    </row>
    <row r="23" spans="1:24" ht="18" x14ac:dyDescent="0.35">
      <c r="A23" s="4">
        <v>1969</v>
      </c>
      <c r="B23" s="4">
        <v>21453.07</v>
      </c>
      <c r="C23" s="4">
        <f t="shared" si="0"/>
        <v>42241094.829999998</v>
      </c>
      <c r="D23" s="4">
        <f t="shared" si="7"/>
        <v>377780.94000000006</v>
      </c>
      <c r="E23" s="4">
        <f t="shared" si="1"/>
        <v>42241094.829999998</v>
      </c>
      <c r="F23" s="4">
        <f t="shared" si="2"/>
        <v>3.2942457161381182</v>
      </c>
      <c r="G23" s="4">
        <f t="shared" si="3"/>
        <v>70671.683945511177</v>
      </c>
      <c r="H23" s="4">
        <f t="shared" si="4"/>
        <v>10.895413915693245</v>
      </c>
      <c r="I23" s="4">
        <f>A23-O6</f>
        <v>-18.420409800407924</v>
      </c>
      <c r="J23" s="4">
        <f t="shared" si="5"/>
        <v>395174.3408768372</v>
      </c>
      <c r="K23" s="4">
        <f t="shared" si="6"/>
        <v>7279273.3015574338</v>
      </c>
      <c r="L23" s="4">
        <f>ABS((A23-O9)*B23)</f>
        <v>407608.33</v>
      </c>
      <c r="M23" s="1"/>
      <c r="N23" s="9" t="s">
        <v>37</v>
      </c>
      <c r="O23" s="10">
        <f>((O12-O10)/(O12+O10))*100</f>
        <v>0.80523402113739306</v>
      </c>
      <c r="P23" s="6"/>
      <c r="Q23" s="7"/>
      <c r="R23" s="7"/>
      <c r="S23" s="1"/>
      <c r="T23" s="1"/>
      <c r="U23" s="1"/>
      <c r="V23" s="1"/>
      <c r="W23" s="1"/>
      <c r="X23" s="1"/>
    </row>
    <row r="24" spans="1:24" ht="18" x14ac:dyDescent="0.35">
      <c r="A24" s="4">
        <v>1970</v>
      </c>
      <c r="B24" s="4">
        <v>21777.72</v>
      </c>
      <c r="C24" s="4">
        <f t="shared" si="0"/>
        <v>42902108.400000006</v>
      </c>
      <c r="D24" s="4">
        <f t="shared" si="7"/>
        <v>399558.66000000003</v>
      </c>
      <c r="E24" s="4">
        <f t="shared" si="1"/>
        <v>42902108.400000006</v>
      </c>
      <c r="F24" s="4">
        <f t="shared" si="2"/>
        <v>3.2944662261615929</v>
      </c>
      <c r="G24" s="4">
        <f t="shared" si="3"/>
        <v>71745.963022803844</v>
      </c>
      <c r="H24" s="4">
        <f t="shared" si="4"/>
        <v>11.054680203045686</v>
      </c>
      <c r="I24" s="4">
        <f>A24-O6</f>
        <v>-17.420409800407924</v>
      </c>
      <c r="J24" s="4">
        <f t="shared" si="5"/>
        <v>379376.80691853969</v>
      </c>
      <c r="K24" s="4">
        <f t="shared" si="6"/>
        <v>6608899.4452911932</v>
      </c>
      <c r="L24" s="4">
        <f>ABS((A24-O9)*B24)</f>
        <v>391998.96</v>
      </c>
      <c r="M24" s="1"/>
      <c r="N24" s="9" t="s">
        <v>38</v>
      </c>
      <c r="O24" s="10">
        <f>(O6-O15)/O18</f>
        <v>-0.64431782346173938</v>
      </c>
      <c r="P24" s="1"/>
      <c r="Q24" s="7"/>
      <c r="R24" s="7"/>
      <c r="S24" s="1"/>
      <c r="T24" s="1"/>
      <c r="U24" s="1"/>
      <c r="V24" s="1"/>
      <c r="W24" s="1"/>
      <c r="X24" s="1"/>
    </row>
    <row r="25" spans="1:24" ht="18" x14ac:dyDescent="0.35">
      <c r="A25" s="4">
        <v>1971</v>
      </c>
      <c r="B25" s="4">
        <v>22106.22</v>
      </c>
      <c r="C25" s="4">
        <f t="shared" si="0"/>
        <v>43571359.620000005</v>
      </c>
      <c r="D25" s="4">
        <f t="shared" si="7"/>
        <v>421664.88</v>
      </c>
      <c r="E25" s="4">
        <f t="shared" si="1"/>
        <v>43571359.620000005</v>
      </c>
      <c r="F25" s="4">
        <f t="shared" si="2"/>
        <v>3.2946866242794433</v>
      </c>
      <c r="G25" s="4">
        <f t="shared" si="3"/>
        <v>72833.067347378717</v>
      </c>
      <c r="H25" s="4">
        <f t="shared" si="4"/>
        <v>11.215738203957383</v>
      </c>
      <c r="I25" s="4">
        <f>A25-O6</f>
        <v>-16.420409800407924</v>
      </c>
      <c r="J25" s="4">
        <f t="shared" si="5"/>
        <v>362993.1915379737</v>
      </c>
      <c r="K25" s="4">
        <f t="shared" si="6"/>
        <v>5960496.9598114928</v>
      </c>
      <c r="L25" s="4">
        <f>ABS((A25-O9)*B25)</f>
        <v>375805.74</v>
      </c>
      <c r="M25" s="1"/>
      <c r="N25" s="9" t="s">
        <v>39</v>
      </c>
      <c r="O25" s="10">
        <f>(O12+O10-(2*O9))/(O12-O10)</f>
        <v>-6.25E-2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8" x14ac:dyDescent="0.35">
      <c r="A26" s="4">
        <v>1972</v>
      </c>
      <c r="B26" s="4">
        <v>22433.24</v>
      </c>
      <c r="C26" s="4">
        <f t="shared" si="0"/>
        <v>44238349.280000001</v>
      </c>
      <c r="D26" s="4">
        <f t="shared" si="7"/>
        <v>444098.12</v>
      </c>
      <c r="E26" s="4">
        <f t="shared" si="1"/>
        <v>44238349.280000001</v>
      </c>
      <c r="F26" s="4">
        <f t="shared" si="2"/>
        <v>3.2949069106051923</v>
      </c>
      <c r="G26" s="4">
        <f t="shared" si="3"/>
        <v>73915.437503264824</v>
      </c>
      <c r="H26" s="4">
        <f t="shared" si="4"/>
        <v>11.375882352941177</v>
      </c>
      <c r="I26" s="4">
        <f>A26-O6</f>
        <v>-15.420409800407924</v>
      </c>
      <c r="J26" s="4">
        <f t="shared" si="5"/>
        <v>345929.75395090308</v>
      </c>
      <c r="K26" s="4">
        <f t="shared" si="6"/>
        <v>5334378.5680772075</v>
      </c>
      <c r="L26" s="4">
        <f>ABS((A26-O9)*B26)</f>
        <v>358931.84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8" x14ac:dyDescent="0.35">
      <c r="A27" s="4">
        <v>1973</v>
      </c>
      <c r="B27" s="4">
        <v>22756.29</v>
      </c>
      <c r="C27" s="4">
        <f t="shared" si="0"/>
        <v>44898160.170000002</v>
      </c>
      <c r="D27" s="4">
        <f t="shared" si="7"/>
        <v>466854.41</v>
      </c>
      <c r="E27" s="4">
        <f t="shared" si="1"/>
        <v>44898160.170000002</v>
      </c>
      <c r="F27" s="4">
        <f t="shared" si="2"/>
        <v>3.295127085252191</v>
      </c>
      <c r="G27" s="4">
        <f t="shared" si="3"/>
        <v>74984.867538853578</v>
      </c>
      <c r="H27" s="4">
        <f t="shared" si="4"/>
        <v>11.53385200202737</v>
      </c>
      <c r="I27" s="4">
        <f>A27-O6</f>
        <v>-14.420409800407924</v>
      </c>
      <c r="J27" s="4">
        <f t="shared" si="5"/>
        <v>328155.02733692486</v>
      </c>
      <c r="K27" s="4">
        <f t="shared" si="6"/>
        <v>4732129.9722625213</v>
      </c>
      <c r="L27" s="4">
        <f>ABS((A27-O9)*B27)</f>
        <v>341344.35000000003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8" x14ac:dyDescent="0.35">
      <c r="A28" s="4">
        <v>1974</v>
      </c>
      <c r="B28" s="4">
        <v>23076.51</v>
      </c>
      <c r="C28" s="4">
        <f t="shared" si="0"/>
        <v>45553030.739999995</v>
      </c>
      <c r="D28" s="4">
        <f t="shared" si="7"/>
        <v>489930.92</v>
      </c>
      <c r="E28" s="4">
        <f t="shared" si="1"/>
        <v>45553030.739999995</v>
      </c>
      <c r="F28" s="4">
        <f t="shared" si="2"/>
        <v>3.2953471483336179</v>
      </c>
      <c r="G28" s="4">
        <f t="shared" si="3"/>
        <v>76045.111421992216</v>
      </c>
      <c r="H28" s="4">
        <f t="shared" si="4"/>
        <v>11.690227963525835</v>
      </c>
      <c r="I28" s="4">
        <f>A28-O6</f>
        <v>-13.420409800407924</v>
      </c>
      <c r="J28" s="4">
        <f t="shared" si="5"/>
        <v>309696.22096321144</v>
      </c>
      <c r="K28" s="4">
        <f t="shared" si="6"/>
        <v>4156250.1989639811</v>
      </c>
      <c r="L28" s="4">
        <f>ABS((A28-O9)*B28)</f>
        <v>323071.13999999996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8" x14ac:dyDescent="0.35">
      <c r="A29" s="4">
        <v>1975</v>
      </c>
      <c r="B29" s="4">
        <v>23402.74</v>
      </c>
      <c r="C29" s="4">
        <f t="shared" si="0"/>
        <v>46220411.5</v>
      </c>
      <c r="D29" s="4">
        <f t="shared" si="7"/>
        <v>513333.66</v>
      </c>
      <c r="E29" s="4">
        <f t="shared" si="1"/>
        <v>46220411.5</v>
      </c>
      <c r="F29" s="4">
        <f t="shared" si="2"/>
        <v>3.2955670999624789</v>
      </c>
      <c r="G29" s="4">
        <f t="shared" si="3"/>
        <v>77125.29999297591</v>
      </c>
      <c r="H29" s="4">
        <f t="shared" si="4"/>
        <v>11.849488607594937</v>
      </c>
      <c r="I29" s="4">
        <f>A29-O6</f>
        <v>-12.420409800407924</v>
      </c>
      <c r="J29" s="4">
        <f t="shared" si="5"/>
        <v>290671.62125239859</v>
      </c>
      <c r="K29" s="4">
        <f t="shared" si="6"/>
        <v>3610260.6533037513</v>
      </c>
      <c r="L29" s="4">
        <f>ABS((A29-O9)*B29)</f>
        <v>304235.62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8" x14ac:dyDescent="0.35">
      <c r="A30" s="4">
        <v>1976</v>
      </c>
      <c r="B30" s="4">
        <v>23747.439999999999</v>
      </c>
      <c r="C30" s="4">
        <f t="shared" si="0"/>
        <v>46924941.439999998</v>
      </c>
      <c r="D30" s="4">
        <f t="shared" si="7"/>
        <v>537081.1</v>
      </c>
      <c r="E30" s="4">
        <f t="shared" si="1"/>
        <v>46924941.439999998</v>
      </c>
      <c r="F30" s="4">
        <f t="shared" si="2"/>
        <v>3.2957869402516091</v>
      </c>
      <c r="G30" s="4">
        <f t="shared" si="3"/>
        <v>78266.502616408674</v>
      </c>
      <c r="H30" s="4">
        <f t="shared" si="4"/>
        <v>12.017935222672063</v>
      </c>
      <c r="I30" s="4">
        <f>A30-O6</f>
        <v>-11.420409800407924</v>
      </c>
      <c r="J30" s="4">
        <f t="shared" si="5"/>
        <v>271205.49651059916</v>
      </c>
      <c r="K30" s="4">
        <f t="shared" si="6"/>
        <v>3097277.9102741438</v>
      </c>
      <c r="L30" s="4">
        <f>ABS((A30-O9)*B30)</f>
        <v>284969.27999999997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8" x14ac:dyDescent="0.35">
      <c r="A31" s="4">
        <v>1977</v>
      </c>
      <c r="B31" s="4">
        <v>24117.52</v>
      </c>
      <c r="C31" s="4">
        <f t="shared" si="0"/>
        <v>47680337.039999999</v>
      </c>
      <c r="D31" s="4">
        <f t="shared" si="7"/>
        <v>561198.62</v>
      </c>
      <c r="E31" s="4">
        <f t="shared" si="1"/>
        <v>47680337.039999999</v>
      </c>
      <c r="F31" s="4">
        <f t="shared" si="2"/>
        <v>3.2960066693136723</v>
      </c>
      <c r="G31" s="4">
        <f t="shared" si="3"/>
        <v>79491.50676730588</v>
      </c>
      <c r="H31" s="4">
        <f t="shared" si="4"/>
        <v>12.199049064238746</v>
      </c>
      <c r="I31" s="4">
        <f>A31-O6</f>
        <v>-10.420409800407924</v>
      </c>
      <c r="J31" s="4">
        <f t="shared" si="5"/>
        <v>251314.44176953411</v>
      </c>
      <c r="K31" s="4">
        <f t="shared" si="6"/>
        <v>2618799.4719993002</v>
      </c>
      <c r="L31" s="4">
        <f>ABS((A31-O9)*B31)</f>
        <v>265292.72000000003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8" x14ac:dyDescent="0.35">
      <c r="A32" s="4">
        <v>1978</v>
      </c>
      <c r="B32" s="4">
        <v>24513.1</v>
      </c>
      <c r="C32" s="4">
        <f t="shared" si="0"/>
        <v>48486911.799999997</v>
      </c>
      <c r="D32" s="4">
        <f t="shared" si="7"/>
        <v>585711.72</v>
      </c>
      <c r="E32" s="4">
        <f t="shared" si="1"/>
        <v>48486911.799999997</v>
      </c>
      <c r="F32" s="4">
        <f t="shared" si="2"/>
        <v>3.2962262872611605</v>
      </c>
      <c r="G32" s="4">
        <f t="shared" si="3"/>
        <v>80800.724602261544</v>
      </c>
      <c r="H32" s="4">
        <f t="shared" si="4"/>
        <v>12.392871587462082</v>
      </c>
      <c r="I32" s="4">
        <f>A32-O6</f>
        <v>-9.4204098004079242</v>
      </c>
      <c r="J32" s="4">
        <f t="shared" si="5"/>
        <v>230923.44747837947</v>
      </c>
      <c r="K32" s="4">
        <f t="shared" si="6"/>
        <v>2175393.5077693108</v>
      </c>
      <c r="L32" s="4">
        <f>ABS((A32-O9)*B32)</f>
        <v>245131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8" x14ac:dyDescent="0.35">
      <c r="A33" s="4">
        <v>1979</v>
      </c>
      <c r="B33" s="4">
        <v>24927.58</v>
      </c>
      <c r="C33" s="4">
        <f t="shared" si="0"/>
        <v>49331680.82</v>
      </c>
      <c r="D33" s="4">
        <f t="shared" si="7"/>
        <v>610639.29999999993</v>
      </c>
      <c r="E33" s="4">
        <f t="shared" si="1"/>
        <v>49331680.82</v>
      </c>
      <c r="F33" s="4">
        <f t="shared" si="2"/>
        <v>3.2964457942063961</v>
      </c>
      <c r="G33" s="4">
        <f t="shared" si="3"/>
        <v>82172.416250743481</v>
      </c>
      <c r="H33" s="4">
        <f t="shared" si="4"/>
        <v>12.596048509348156</v>
      </c>
      <c r="I33" s="4">
        <f>A33-O6</f>
        <v>-8.4204098004079242</v>
      </c>
      <c r="J33" s="4">
        <f t="shared" si="5"/>
        <v>209900.43893245258</v>
      </c>
      <c r="K33" s="4">
        <f t="shared" si="6"/>
        <v>1767447.7130967488</v>
      </c>
      <c r="L33" s="4">
        <f>ABS((A33-O9)*B33)</f>
        <v>224348.22000000003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8" x14ac:dyDescent="0.35">
      <c r="A34" s="4">
        <v>1980</v>
      </c>
      <c r="B34" s="4">
        <v>25348.240000000002</v>
      </c>
      <c r="C34" s="4">
        <f t="shared" si="0"/>
        <v>50189515.200000003</v>
      </c>
      <c r="D34" s="4">
        <f t="shared" si="7"/>
        <v>635987.53999999992</v>
      </c>
      <c r="E34" s="4">
        <f t="shared" si="1"/>
        <v>50189515.200000003</v>
      </c>
      <c r="F34" s="4">
        <f t="shared" si="2"/>
        <v>3.2966651902615309</v>
      </c>
      <c r="G34" s="4">
        <f t="shared" si="3"/>
        <v>83564.660442394961</v>
      </c>
      <c r="H34" s="4">
        <f t="shared" si="4"/>
        <v>12.802141414141415</v>
      </c>
      <c r="I34" s="4">
        <f>A34-O6</f>
        <v>-7.4204098004079242</v>
      </c>
      <c r="J34" s="4">
        <f t="shared" si="5"/>
        <v>188094.32851909217</v>
      </c>
      <c r="K34" s="4">
        <f t="shared" si="6"/>
        <v>1395736.9987442193</v>
      </c>
      <c r="L34" s="4">
        <f>ABS((A34-O9)*B34)</f>
        <v>202785.92000000001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8" x14ac:dyDescent="0.35">
      <c r="A35" s="4">
        <v>1981</v>
      </c>
      <c r="B35" s="4">
        <v>25758.66</v>
      </c>
      <c r="C35" s="4">
        <f t="shared" si="0"/>
        <v>51027905.460000001</v>
      </c>
      <c r="D35" s="4">
        <f t="shared" si="7"/>
        <v>661746.19999999995</v>
      </c>
      <c r="E35" s="4">
        <f t="shared" si="1"/>
        <v>51027905.460000001</v>
      </c>
      <c r="F35" s="4">
        <f t="shared" si="2"/>
        <v>3.2968844755385471</v>
      </c>
      <c r="G35" s="4">
        <f t="shared" si="3"/>
        <v>84923.32626467575</v>
      </c>
      <c r="H35" s="4">
        <f t="shared" si="4"/>
        <v>13.002857142857144</v>
      </c>
      <c r="I35" s="4">
        <f>A35-O6</f>
        <v>-6.4204098004079242</v>
      </c>
      <c r="J35" s="4">
        <f t="shared" si="5"/>
        <v>165381.15310937559</v>
      </c>
      <c r="K35" s="4">
        <f t="shared" si="6"/>
        <v>1061814.7762261985</v>
      </c>
      <c r="L35" s="4">
        <f>ABS((A35-O9)*B35)</f>
        <v>180310.62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8" x14ac:dyDescent="0.35">
      <c r="A36" s="4">
        <v>1982</v>
      </c>
      <c r="B36" s="4">
        <v>26141.3</v>
      </c>
      <c r="C36" s="4">
        <f t="shared" si="0"/>
        <v>51812056.600000001</v>
      </c>
      <c r="D36" s="4">
        <f t="shared" si="7"/>
        <v>687887.5</v>
      </c>
      <c r="E36" s="4">
        <f t="shared" si="1"/>
        <v>51812056.600000001</v>
      </c>
      <c r="F36" s="4">
        <f t="shared" si="2"/>
        <v>3.2971036501492565</v>
      </c>
      <c r="G36" s="4">
        <f t="shared" si="3"/>
        <v>86190.575649646751</v>
      </c>
      <c r="H36" s="4">
        <f t="shared" si="4"/>
        <v>13.189354187689203</v>
      </c>
      <c r="I36" s="4">
        <f>A36-O6</f>
        <v>-5.4204098004079242</v>
      </c>
      <c r="J36" s="4">
        <f t="shared" si="5"/>
        <v>141696.55871540366</v>
      </c>
      <c r="K36" s="4">
        <f t="shared" si="6"/>
        <v>768053.41554505087</v>
      </c>
      <c r="L36" s="4">
        <f>ABS((A36-O9)*B36)</f>
        <v>156847.79999999999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8" x14ac:dyDescent="0.35">
      <c r="A37" s="4">
        <v>1983</v>
      </c>
      <c r="B37" s="4">
        <v>26481.79</v>
      </c>
      <c r="C37" s="4">
        <f t="shared" si="0"/>
        <v>52513389.57</v>
      </c>
      <c r="D37" s="4">
        <f t="shared" si="7"/>
        <v>714369.29</v>
      </c>
      <c r="E37" s="4">
        <f t="shared" si="1"/>
        <v>52513389.57</v>
      </c>
      <c r="F37" s="4">
        <f t="shared" si="2"/>
        <v>3.2973227142053028</v>
      </c>
      <c r="G37" s="4">
        <f t="shared" si="3"/>
        <v>87319.007679814851</v>
      </c>
      <c r="H37" s="4">
        <f t="shared" si="4"/>
        <v>13.354407463439234</v>
      </c>
      <c r="I37" s="4">
        <f>A37-O6</f>
        <v>-4.4204098004079242</v>
      </c>
      <c r="J37" s="4">
        <f t="shared" si="5"/>
        <v>117060.36404834456</v>
      </c>
      <c r="K37" s="4">
        <f t="shared" si="6"/>
        <v>517454.78047862177</v>
      </c>
      <c r="L37" s="4">
        <f>ABS((A37-O9)*B37)</f>
        <v>132408.95000000001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8" x14ac:dyDescent="0.35">
      <c r="A38" s="4">
        <v>1984</v>
      </c>
      <c r="B38" s="4">
        <v>26771.98</v>
      </c>
      <c r="C38" s="4">
        <f t="shared" si="0"/>
        <v>53115608.32</v>
      </c>
      <c r="D38" s="4">
        <f t="shared" si="7"/>
        <v>741141.27</v>
      </c>
      <c r="E38" s="4">
        <f t="shared" si="1"/>
        <v>53115608.32</v>
      </c>
      <c r="F38" s="4">
        <f t="shared" si="2"/>
        <v>3.2975416678181597</v>
      </c>
      <c r="G38" s="4">
        <f t="shared" si="3"/>
        <v>88281.719579994417</v>
      </c>
      <c r="H38" s="4">
        <f t="shared" si="4"/>
        <v>13.493941532258065</v>
      </c>
      <c r="I38" s="4">
        <f>A38-O6</f>
        <v>-3.4204098004079242</v>
      </c>
      <c r="J38" s="4">
        <f t="shared" si="5"/>
        <v>91571.142768324935</v>
      </c>
      <c r="K38" s="4">
        <f t="shared" si="6"/>
        <v>313210.8341593318</v>
      </c>
      <c r="L38" s="4">
        <f>ABS((A38-O9)*B38)</f>
        <v>107087.92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8" x14ac:dyDescent="0.35">
      <c r="A39" s="4">
        <v>1985</v>
      </c>
      <c r="B39" s="4">
        <v>27006</v>
      </c>
      <c r="C39" s="4">
        <f t="shared" si="0"/>
        <v>53606910</v>
      </c>
      <c r="D39" s="4">
        <f t="shared" si="7"/>
        <v>768147.27</v>
      </c>
      <c r="E39" s="4">
        <f t="shared" si="1"/>
        <v>53606910</v>
      </c>
      <c r="F39" s="4">
        <f t="shared" si="2"/>
        <v>3.2977605110991339</v>
      </c>
      <c r="G39" s="4">
        <f t="shared" si="3"/>
        <v>89059.320362743209</v>
      </c>
      <c r="H39" s="4">
        <f t="shared" si="4"/>
        <v>13.605037783375314</v>
      </c>
      <c r="I39" s="4">
        <f>A39-O6</f>
        <v>-2.4204098004079242</v>
      </c>
      <c r="J39" s="4">
        <f t="shared" si="5"/>
        <v>65365.5870698164</v>
      </c>
      <c r="K39" s="4">
        <f t="shared" si="6"/>
        <v>158211.50755320111</v>
      </c>
      <c r="L39" s="4">
        <f>ABS((A39-O9)*B39)</f>
        <v>81018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8" x14ac:dyDescent="0.35">
      <c r="A40" s="4">
        <v>1986</v>
      </c>
      <c r="B40" s="4">
        <v>27183.31</v>
      </c>
      <c r="C40" s="4">
        <f t="shared" si="0"/>
        <v>53986053.660000004</v>
      </c>
      <c r="D40" s="4">
        <f t="shared" si="7"/>
        <v>795330.58000000007</v>
      </c>
      <c r="E40" s="4">
        <f t="shared" si="1"/>
        <v>53986053.660000004</v>
      </c>
      <c r="F40" s="4">
        <f t="shared" si="2"/>
        <v>3.2979792441593623</v>
      </c>
      <c r="G40" s="4">
        <f t="shared" si="3"/>
        <v>89649.992167549644</v>
      </c>
      <c r="H40" s="4">
        <f t="shared" si="4"/>
        <v>13.687467270896274</v>
      </c>
      <c r="I40" s="4">
        <f>A40-O6</f>
        <v>-1.4204098004079242</v>
      </c>
      <c r="J40" s="4">
        <f t="shared" si="5"/>
        <v>38611.439931526729</v>
      </c>
      <c r="K40" s="4">
        <f t="shared" si="6"/>
        <v>54844.067686602437</v>
      </c>
      <c r="L40" s="4">
        <f>ABS((A40-O9)*B40)</f>
        <v>54366.62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8" x14ac:dyDescent="0.35">
      <c r="A41" s="4">
        <v>1987</v>
      </c>
      <c r="B41" s="4">
        <v>27314.51</v>
      </c>
      <c r="C41" s="4">
        <f t="shared" si="0"/>
        <v>54273931.369999997</v>
      </c>
      <c r="D41" s="4">
        <f t="shared" si="7"/>
        <v>822645.09000000008</v>
      </c>
      <c r="E41" s="4">
        <f t="shared" si="1"/>
        <v>54273931.369999997</v>
      </c>
      <c r="F41" s="4">
        <f t="shared" si="2"/>
        <v>3.2981978671098151</v>
      </c>
      <c r="G41" s="4">
        <f t="shared" si="3"/>
        <v>90088.658623149706</v>
      </c>
      <c r="H41" s="4">
        <f t="shared" si="4"/>
        <v>13.746607951685958</v>
      </c>
      <c r="I41" s="4">
        <f>A41-O6</f>
        <v>-0.42040980040792419</v>
      </c>
      <c r="J41" s="4">
        <f t="shared" si="5"/>
        <v>11483.287697340249</v>
      </c>
      <c r="K41" s="4">
        <f t="shared" si="6"/>
        <v>4827.686688865585</v>
      </c>
      <c r="L41" s="4">
        <f>ABS((A41-O9)*B41)</f>
        <v>27314.51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8" x14ac:dyDescent="0.35">
      <c r="A42" s="4">
        <v>1988</v>
      </c>
      <c r="B42" s="4">
        <v>27411.09</v>
      </c>
      <c r="C42" s="4">
        <f t="shared" si="0"/>
        <v>54493246.920000002</v>
      </c>
      <c r="D42" s="4">
        <f t="shared" si="7"/>
        <v>850056.18</v>
      </c>
      <c r="E42" s="4">
        <f t="shared" si="1"/>
        <v>54493246.920000002</v>
      </c>
      <c r="F42" s="4">
        <f t="shared" si="2"/>
        <v>3.2984163800612945</v>
      </c>
      <c r="G42" s="4">
        <f t="shared" si="3"/>
        <v>90413.188251334344</v>
      </c>
      <c r="H42" s="4">
        <f t="shared" si="4"/>
        <v>13.788274647887324</v>
      </c>
      <c r="I42" s="4">
        <f>A42-O6</f>
        <v>0.57959019959207581</v>
      </c>
      <c r="J42" s="4">
        <f t="shared" si="5"/>
        <v>15887.199124136354</v>
      </c>
      <c r="K42" s="4">
        <f t="shared" si="6"/>
        <v>9208.0649113172403</v>
      </c>
      <c r="L42" s="4">
        <f>ABS((A42-O9)*B42)</f>
        <v>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8" x14ac:dyDescent="0.35">
      <c r="A43" s="4">
        <v>1989</v>
      </c>
      <c r="B43" s="4">
        <v>27480.43</v>
      </c>
      <c r="C43" s="4">
        <f t="shared" si="0"/>
        <v>54658575.270000003</v>
      </c>
      <c r="D43" s="4">
        <f t="shared" si="7"/>
        <v>877536.6100000001</v>
      </c>
      <c r="E43" s="4">
        <f t="shared" si="1"/>
        <v>54658575.270000003</v>
      </c>
      <c r="F43" s="4">
        <f t="shared" si="2"/>
        <v>3.2986347831244354</v>
      </c>
      <c r="G43" s="4">
        <f t="shared" si="3"/>
        <v>90647.902253216234</v>
      </c>
      <c r="H43" s="4">
        <f t="shared" si="4"/>
        <v>13.81620412267471</v>
      </c>
      <c r="I43" s="4">
        <f>A43-O6</f>
        <v>1.5795901995920758</v>
      </c>
      <c r="J43" s="4">
        <f t="shared" si="5"/>
        <v>43407.817908576071</v>
      </c>
      <c r="K43" s="4">
        <f t="shared" si="6"/>
        <v>68566.563754064147</v>
      </c>
      <c r="L43" s="4">
        <f>ABS((A43-O9)*B43)</f>
        <v>27480.43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8" x14ac:dyDescent="0.35">
      <c r="A44" s="4">
        <v>1990</v>
      </c>
      <c r="B44" s="4">
        <v>27531.7</v>
      </c>
      <c r="C44" s="4">
        <f t="shared" si="0"/>
        <v>54788083</v>
      </c>
      <c r="D44" s="4">
        <f t="shared" si="7"/>
        <v>905068.31</v>
      </c>
      <c r="E44" s="4">
        <f t="shared" si="1"/>
        <v>54788083</v>
      </c>
      <c r="F44" s="4">
        <f t="shared" si="2"/>
        <v>3.2988530764097068</v>
      </c>
      <c r="G44" s="4">
        <f t="shared" si="3"/>
        <v>90823.033243789134</v>
      </c>
      <c r="H44" s="4">
        <f t="shared" si="4"/>
        <v>13.835025125628141</v>
      </c>
      <c r="I44" s="4">
        <f>A44-O6</f>
        <v>2.5795901995920758</v>
      </c>
      <c r="J44" s="4">
        <f t="shared" si="5"/>
        <v>71020.503498109159</v>
      </c>
      <c r="K44" s="4">
        <f t="shared" si="6"/>
        <v>183203.7947938171</v>
      </c>
      <c r="L44" s="4">
        <f>ABS((A44-O9)*B44)</f>
        <v>55063.4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8" x14ac:dyDescent="0.35">
      <c r="A45" s="4">
        <v>1991</v>
      </c>
      <c r="B45" s="4">
        <v>27573.73</v>
      </c>
      <c r="C45" s="4">
        <f t="shared" si="0"/>
        <v>54899296.43</v>
      </c>
      <c r="D45" s="4">
        <f t="shared" si="7"/>
        <v>932642.04</v>
      </c>
      <c r="E45" s="4">
        <f t="shared" si="1"/>
        <v>54899296.43</v>
      </c>
      <c r="F45" s="4">
        <f t="shared" si="2"/>
        <v>3.2990712600274095</v>
      </c>
      <c r="G45" s="4">
        <f t="shared" si="3"/>
        <v>90967.700174755577</v>
      </c>
      <c r="H45" s="4">
        <f t="shared" si="4"/>
        <v>13.849186338523355</v>
      </c>
      <c r="I45" s="4">
        <f>A45-O6</f>
        <v>3.5795901995920758</v>
      </c>
      <c r="J45" s="4">
        <f t="shared" si="5"/>
        <v>98702.653674198009</v>
      </c>
      <c r="K45" s="4">
        <f t="shared" si="6"/>
        <v>353315.05176588998</v>
      </c>
      <c r="L45" s="4">
        <f>ABS((A45-O9)*B45)</f>
        <v>82721.19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8" x14ac:dyDescent="0.35">
      <c r="A46" s="4">
        <v>1992</v>
      </c>
      <c r="B46" s="4">
        <v>27612.19</v>
      </c>
      <c r="C46" s="4">
        <f t="shared" si="0"/>
        <v>55003482.479999997</v>
      </c>
      <c r="D46" s="4">
        <f t="shared" si="7"/>
        <v>960254.23</v>
      </c>
      <c r="E46" s="4">
        <f t="shared" si="1"/>
        <v>55003482.479999997</v>
      </c>
      <c r="F46" s="4">
        <f t="shared" si="2"/>
        <v>3.2992893340876801</v>
      </c>
      <c r="G46" s="4">
        <f t="shared" si="3"/>
        <v>91100.603957802494</v>
      </c>
      <c r="H46" s="4">
        <f t="shared" si="4"/>
        <v>13.861541164658634</v>
      </c>
      <c r="I46" s="4">
        <f>A46-O6</f>
        <v>4.5795901995920758</v>
      </c>
      <c r="J46" s="4">
        <f t="shared" si="5"/>
        <v>126452.51471327431</v>
      </c>
      <c r="K46" s="4">
        <f t="shared" si="6"/>
        <v>579100.69709468377</v>
      </c>
      <c r="L46" s="4">
        <f>ABS((A46-O9)*B46)</f>
        <v>110448.76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8" x14ac:dyDescent="0.35">
      <c r="A47" s="4">
        <v>1993</v>
      </c>
      <c r="B47" s="4">
        <v>27651.27</v>
      </c>
      <c r="C47" s="4">
        <f t="shared" si="0"/>
        <v>55108981.109999999</v>
      </c>
      <c r="D47" s="4">
        <f t="shared" si="7"/>
        <v>987905.5</v>
      </c>
      <c r="E47" s="4">
        <f t="shared" si="1"/>
        <v>55108981.109999999</v>
      </c>
      <c r="F47" s="4">
        <f t="shared" si="2"/>
        <v>3.2995072987004876</v>
      </c>
      <c r="G47" s="4">
        <f t="shared" si="3"/>
        <v>91235.567183337829</v>
      </c>
      <c r="H47" s="4">
        <f t="shared" si="4"/>
        <v>13.874194681384846</v>
      </c>
      <c r="I47" s="4">
        <f>A47-O6</f>
        <v>5.5795901995920758</v>
      </c>
      <c r="J47" s="4">
        <f t="shared" si="5"/>
        <v>154282.75509827439</v>
      </c>
      <c r="K47" s="4">
        <f t="shared" si="6"/>
        <v>860834.54831239604</v>
      </c>
      <c r="L47" s="4">
        <f>ABS((A47-O9)*B47)</f>
        <v>138256.35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8" x14ac:dyDescent="0.35">
      <c r="A48" s="4">
        <v>1994</v>
      </c>
      <c r="B48" s="4">
        <v>27693.89</v>
      </c>
      <c r="C48" s="4">
        <f t="shared" si="0"/>
        <v>55221616.659999996</v>
      </c>
      <c r="D48" s="4">
        <f t="shared" si="7"/>
        <v>1015599.39</v>
      </c>
      <c r="E48" s="4">
        <f t="shared" si="1"/>
        <v>55221616.659999996</v>
      </c>
      <c r="F48" s="4">
        <f t="shared" si="2"/>
        <v>3.2997251539756367</v>
      </c>
      <c r="G48" s="4">
        <f t="shared" si="3"/>
        <v>91382.225444434342</v>
      </c>
      <c r="H48" s="4">
        <f t="shared" si="4"/>
        <v>13.888610832497493</v>
      </c>
      <c r="I48" s="4">
        <f>A48-O6</f>
        <v>6.5795901995920758</v>
      </c>
      <c r="J48" s="4">
        <f t="shared" si="5"/>
        <v>182214.44723258098</v>
      </c>
      <c r="K48" s="4">
        <f t="shared" si="6"/>
        <v>1198896.3912355774</v>
      </c>
      <c r="L48" s="4">
        <f>ABS((A48-O9)*B48)</f>
        <v>166163.34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8" x14ac:dyDescent="0.35">
      <c r="A49" s="4">
        <v>1995</v>
      </c>
      <c r="B49" s="4">
        <v>27741.279999999999</v>
      </c>
      <c r="C49" s="4">
        <f t="shared" si="0"/>
        <v>55343853.599999994</v>
      </c>
      <c r="D49" s="4">
        <f t="shared" si="7"/>
        <v>1043340.67</v>
      </c>
      <c r="E49" s="4">
        <f t="shared" si="1"/>
        <v>55343853.599999994</v>
      </c>
      <c r="F49" s="4">
        <f t="shared" si="2"/>
        <v>3.2999429000227671</v>
      </c>
      <c r="G49" s="4">
        <f t="shared" si="3"/>
        <v>91544.639973543584</v>
      </c>
      <c r="H49" s="4">
        <f t="shared" si="4"/>
        <v>13.905403508771929</v>
      </c>
      <c r="I49" s="4">
        <f>A49-O6</f>
        <v>7.5795901995920758</v>
      </c>
      <c r="J49" s="4">
        <f t="shared" si="5"/>
        <v>210267.53401213966</v>
      </c>
      <c r="K49" s="4">
        <f t="shared" si="6"/>
        <v>1593741.7400908072</v>
      </c>
      <c r="L49" s="4">
        <f>ABS((A49-O9)*B49)</f>
        <v>194188.96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8" x14ac:dyDescent="0.35">
      <c r="A50" s="4">
        <v>1996</v>
      </c>
      <c r="B50" s="4">
        <v>27791.89</v>
      </c>
      <c r="C50" s="4">
        <f t="shared" si="0"/>
        <v>55472612.439999998</v>
      </c>
      <c r="D50" s="4">
        <f t="shared" si="7"/>
        <v>1071132.56</v>
      </c>
      <c r="E50" s="4">
        <f t="shared" si="1"/>
        <v>55472612.439999998</v>
      </c>
      <c r="F50" s="4">
        <f t="shared" si="2"/>
        <v>3.3001605369513523</v>
      </c>
      <c r="G50" s="4">
        <f t="shared" si="3"/>
        <v>91717.69862529292</v>
      </c>
      <c r="H50" s="4">
        <f t="shared" si="4"/>
        <v>13.923792585170341</v>
      </c>
      <c r="I50" s="4">
        <f>A50-O6</f>
        <v>8.5795901995920758</v>
      </c>
      <c r="J50" s="4">
        <f t="shared" si="5"/>
        <v>238443.02707214101</v>
      </c>
      <c r="K50" s="4">
        <f t="shared" si="6"/>
        <v>2045743.4582292091</v>
      </c>
      <c r="L50" s="4">
        <f>ABS((A50-O9)*B50)</f>
        <v>222335.12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8" x14ac:dyDescent="0.35">
      <c r="A51" s="4">
        <v>1997</v>
      </c>
      <c r="B51" s="4">
        <v>27839.1</v>
      </c>
      <c r="C51" s="4">
        <f t="shared" si="0"/>
        <v>55594682.699999996</v>
      </c>
      <c r="D51" s="4">
        <f t="shared" si="7"/>
        <v>1098971.6600000001</v>
      </c>
      <c r="E51" s="4">
        <f t="shared" si="1"/>
        <v>55594682.699999996</v>
      </c>
      <c r="F51" s="4">
        <f t="shared" si="2"/>
        <v>3.3003780648707024</v>
      </c>
      <c r="G51" s="4">
        <f t="shared" si="3"/>
        <v>91879.554985741968</v>
      </c>
      <c r="H51" s="4">
        <f t="shared" si="4"/>
        <v>13.940460691036554</v>
      </c>
      <c r="I51" s="4">
        <f>A51-O6</f>
        <v>9.5795901995920758</v>
      </c>
      <c r="J51" s="4">
        <f t="shared" si="5"/>
        <v>266687.16952546372</v>
      </c>
      <c r="K51" s="4">
        <f t="shared" si="6"/>
        <v>2554753.795543083</v>
      </c>
      <c r="L51" s="4">
        <f>ABS((A51-O9)*B51)</f>
        <v>250551.9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8" x14ac:dyDescent="0.35">
      <c r="A52" s="4">
        <v>1998</v>
      </c>
      <c r="B52" s="4">
        <v>27876.29</v>
      </c>
      <c r="C52" s="4">
        <f t="shared" si="0"/>
        <v>55696827.420000002</v>
      </c>
      <c r="D52" s="4">
        <f t="shared" si="7"/>
        <v>1126847.9500000002</v>
      </c>
      <c r="E52" s="4">
        <f t="shared" si="1"/>
        <v>55696827.420000002</v>
      </c>
      <c r="F52" s="4">
        <f t="shared" si="2"/>
        <v>3.3005954838899636</v>
      </c>
      <c r="G52" s="4">
        <f t="shared" si="3"/>
        <v>92008.35688160696</v>
      </c>
      <c r="H52" s="4">
        <f t="shared" si="4"/>
        <v>13.952097097097097</v>
      </c>
      <c r="I52" s="4">
        <f>A52-O6</f>
        <v>10.579590199592076</v>
      </c>
      <c r="J52" s="4">
        <f t="shared" si="5"/>
        <v>294919.72448498657</v>
      </c>
      <c r="K52" s="4">
        <f t="shared" si="6"/>
        <v>3120129.8268277594</v>
      </c>
      <c r="L52" s="4">
        <f>ABS((A52-O9)*B52)</f>
        <v>278762.90000000002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8" x14ac:dyDescent="0.35">
      <c r="A53" s="4">
        <v>1999</v>
      </c>
      <c r="B53" s="4">
        <v>27899.33</v>
      </c>
      <c r="C53" s="4">
        <f t="shared" si="0"/>
        <v>55770760.670000002</v>
      </c>
      <c r="D53" s="4">
        <f t="shared" si="7"/>
        <v>1154747.2800000003</v>
      </c>
      <c r="E53" s="4">
        <f t="shared" si="1"/>
        <v>55770760.670000002</v>
      </c>
      <c r="F53" s="4">
        <f t="shared" si="2"/>
        <v>3.3008127941181171</v>
      </c>
      <c r="G53" s="4">
        <f t="shared" si="3"/>
        <v>92090.465411323414</v>
      </c>
      <c r="H53" s="4">
        <f t="shared" si="4"/>
        <v>13.956643321660831</v>
      </c>
      <c r="I53" s="4">
        <f>A53-O6</f>
        <v>11.579590199592076</v>
      </c>
      <c r="J53" s="4">
        <f t="shared" si="5"/>
        <v>323062.80824318522</v>
      </c>
      <c r="K53" s="4">
        <f t="shared" si="6"/>
        <v>3740934.9281854816</v>
      </c>
      <c r="L53" s="4">
        <f>ABS((A53-O9)*B53)</f>
        <v>306892.63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8" x14ac:dyDescent="0.35">
      <c r="A54" s="4">
        <v>2000</v>
      </c>
      <c r="B54" s="4">
        <v>27907.63</v>
      </c>
      <c r="C54" s="4">
        <f t="shared" si="0"/>
        <v>55815260</v>
      </c>
      <c r="D54" s="4">
        <f t="shared" si="7"/>
        <v>1182654.9100000001</v>
      </c>
      <c r="E54" s="4">
        <f t="shared" si="1"/>
        <v>55815260</v>
      </c>
      <c r="F54" s="4">
        <f t="shared" si="2"/>
        <v>3.3010299956639813</v>
      </c>
      <c r="G54" s="4">
        <f t="shared" si="3"/>
        <v>92123.923737891993</v>
      </c>
      <c r="H54" s="4">
        <f t="shared" si="4"/>
        <v>13.953815000000001</v>
      </c>
      <c r="I54" s="4">
        <f>A54-O6</f>
        <v>12.579590199592076</v>
      </c>
      <c r="J54" s="4">
        <f t="shared" si="5"/>
        <v>351066.54884184181</v>
      </c>
      <c r="K54" s="4">
        <f t="shared" si="6"/>
        <v>4416273.3172154464</v>
      </c>
      <c r="L54" s="4">
        <f>ABS((A54-O9)*B54)</f>
        <v>334891.56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8" x14ac:dyDescent="0.35">
      <c r="A55" s="4">
        <v>2001</v>
      </c>
      <c r="B55" s="4">
        <v>27902.58</v>
      </c>
      <c r="C55" s="4">
        <f t="shared" si="0"/>
        <v>55833062.580000006</v>
      </c>
      <c r="D55" s="4">
        <f t="shared" si="7"/>
        <v>1210557.4900000002</v>
      </c>
      <c r="E55" s="4">
        <f t="shared" si="1"/>
        <v>55833062.580000006</v>
      </c>
      <c r="F55" s="4">
        <f t="shared" si="2"/>
        <v>3.3012470886362113</v>
      </c>
      <c r="G55" s="4">
        <f t="shared" si="3"/>
        <v>92113.310990438986</v>
      </c>
      <c r="H55" s="4">
        <f t="shared" si="4"/>
        <v>13.944317841079462</v>
      </c>
      <c r="I55" s="4">
        <f>A55-O6</f>
        <v>13.579590199592076</v>
      </c>
      <c r="J55" s="4">
        <f t="shared" si="5"/>
        <v>378905.60191133391</v>
      </c>
      <c r="K55" s="4">
        <f t="shared" si="6"/>
        <v>5145382.7982856864</v>
      </c>
      <c r="L55" s="4">
        <f>ABS((A55-O9)*B55)</f>
        <v>362733.54000000004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8" x14ac:dyDescent="0.35">
      <c r="A56" s="4">
        <v>2002</v>
      </c>
      <c r="B56" s="4">
        <v>27882.54</v>
      </c>
      <c r="C56" s="4">
        <f t="shared" si="0"/>
        <v>55820845.079999998</v>
      </c>
      <c r="D56" s="4">
        <f t="shared" si="7"/>
        <v>1238440.0300000003</v>
      </c>
      <c r="E56" s="4">
        <f t="shared" si="1"/>
        <v>55820845.079999998</v>
      </c>
      <c r="F56" s="4">
        <f t="shared" si="2"/>
        <v>3.3014640731433</v>
      </c>
      <c r="G56" s="4">
        <f t="shared" si="3"/>
        <v>92053.20407798099</v>
      </c>
      <c r="H56" s="4">
        <f t="shared" si="4"/>
        <v>13.927342657342658</v>
      </c>
      <c r="I56" s="4">
        <f>A56-O6</f>
        <v>14.579590199592076</v>
      </c>
      <c r="J56" s="4">
        <f t="shared" si="5"/>
        <v>406516.00692373404</v>
      </c>
      <c r="K56" s="4">
        <f t="shared" si="6"/>
        <v>5926836.7905225772</v>
      </c>
      <c r="L56" s="4">
        <f>ABS((A56-O9)*B56)</f>
        <v>390355.56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8" x14ac:dyDescent="0.35">
      <c r="A57" s="4">
        <v>2003</v>
      </c>
      <c r="B57" s="4">
        <v>27842.26</v>
      </c>
      <c r="C57" s="4">
        <f t="shared" si="0"/>
        <v>55768046.779999994</v>
      </c>
      <c r="D57" s="4">
        <f t="shared" si="7"/>
        <v>1266282.2900000003</v>
      </c>
      <c r="E57" s="4">
        <f t="shared" si="1"/>
        <v>55768046.779999994</v>
      </c>
      <c r="F57" s="4">
        <f t="shared" si="2"/>
        <v>3.3016809492935764</v>
      </c>
      <c r="G57" s="4">
        <f t="shared" si="3"/>
        <v>91926.259427278565</v>
      </c>
      <c r="H57" s="4">
        <f t="shared" si="4"/>
        <v>13.900279580629055</v>
      </c>
      <c r="I57" s="4">
        <f>A57-O6</f>
        <v>15.579590199592076</v>
      </c>
      <c r="J57" s="4">
        <f t="shared" si="5"/>
        <v>433771.00103049446</v>
      </c>
      <c r="K57" s="4">
        <f t="shared" si="6"/>
        <v>6757974.4365219353</v>
      </c>
      <c r="L57" s="4">
        <f>ABS((A57-O9)*B57)</f>
        <v>417633.89999999997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8" x14ac:dyDescent="0.35">
      <c r="A58" s="4">
        <v>2004</v>
      </c>
      <c r="B58" s="4">
        <v>27773.46</v>
      </c>
      <c r="C58" s="4">
        <f t="shared" si="0"/>
        <v>55658013.839999996</v>
      </c>
      <c r="D58" s="4">
        <f t="shared" si="7"/>
        <v>1294055.7500000002</v>
      </c>
      <c r="E58" s="4">
        <f t="shared" si="1"/>
        <v>55658013.839999996</v>
      </c>
      <c r="F58" s="4">
        <f t="shared" si="2"/>
        <v>3.301897717195208</v>
      </c>
      <c r="G58" s="4">
        <f t="shared" si="3"/>
        <v>91705.124172612414</v>
      </c>
      <c r="H58" s="4">
        <f t="shared" si="4"/>
        <v>13.859011976047904</v>
      </c>
      <c r="I58" s="4">
        <f>A58-O6</f>
        <v>16.579590199592076</v>
      </c>
      <c r="J58" s="4">
        <f t="shared" si="5"/>
        <v>460472.5852247625</v>
      </c>
      <c r="K58" s="4">
        <f t="shared" si="6"/>
        <v>7634446.7611732986</v>
      </c>
      <c r="L58" s="4">
        <f>ABS((A58-O9)*B58)</f>
        <v>444375.36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8" x14ac:dyDescent="0.35">
      <c r="A59" s="4">
        <v>2005</v>
      </c>
      <c r="B59" s="4">
        <v>27656.03</v>
      </c>
      <c r="C59" s="4">
        <f t="shared" si="0"/>
        <v>55450340.149999999</v>
      </c>
      <c r="D59" s="4">
        <f t="shared" si="7"/>
        <v>1321711.7800000003</v>
      </c>
      <c r="E59" s="4">
        <f t="shared" si="1"/>
        <v>55450340.149999999</v>
      </c>
      <c r="F59" s="4">
        <f t="shared" si="2"/>
        <v>3.3021143769562009</v>
      </c>
      <c r="G59" s="4">
        <f t="shared" si="3"/>
        <v>91323.374272532004</v>
      </c>
      <c r="H59" s="4">
        <f t="shared" si="4"/>
        <v>13.793531172069825</v>
      </c>
      <c r="I59" s="4">
        <f>A59-O6</f>
        <v>17.579590199592076</v>
      </c>
      <c r="J59" s="4">
        <f t="shared" si="5"/>
        <v>486181.6739476244</v>
      </c>
      <c r="K59" s="4">
        <f t="shared" si="6"/>
        <v>8546874.5905509274</v>
      </c>
      <c r="L59" s="4">
        <f>ABS((A59-O9)*B59)</f>
        <v>470152.51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8" x14ac:dyDescent="0.35">
      <c r="A60" s="4">
        <v>2006</v>
      </c>
      <c r="B60" s="4">
        <v>27466.95</v>
      </c>
      <c r="C60" s="4">
        <f t="shared" si="0"/>
        <v>55098701.700000003</v>
      </c>
      <c r="D60" s="4">
        <f t="shared" si="7"/>
        <v>1349178.7300000002</v>
      </c>
      <c r="E60" s="4">
        <f t="shared" si="1"/>
        <v>55098701.700000003</v>
      </c>
      <c r="F60" s="4">
        <f t="shared" si="2"/>
        <v>3.3023309286843991</v>
      </c>
      <c r="G60" s="4">
        <f t="shared" si="3"/>
        <v>90704.95850162796</v>
      </c>
      <c r="H60" s="4">
        <f t="shared" si="4"/>
        <v>13.69239780658026</v>
      </c>
      <c r="I60" s="4">
        <f>A60-O6</f>
        <v>18.579590199592076</v>
      </c>
      <c r="J60" s="4">
        <f t="shared" si="5"/>
        <v>510324.67503268557</v>
      </c>
      <c r="K60" s="4">
        <f t="shared" si="6"/>
        <v>9481623.330847295</v>
      </c>
      <c r="L60" s="4">
        <f>ABS((A60-O9)*B60)</f>
        <v>494405.10000000003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8" x14ac:dyDescent="0.35">
      <c r="A61" s="4">
        <v>2007</v>
      </c>
      <c r="B61" s="4">
        <v>27199.29</v>
      </c>
      <c r="C61" s="4">
        <f t="shared" si="0"/>
        <v>54588975.030000001</v>
      </c>
      <c r="D61" s="4">
        <f t="shared" si="7"/>
        <v>1376378.0200000003</v>
      </c>
      <c r="E61" s="4">
        <f t="shared" si="1"/>
        <v>54588975.030000001</v>
      </c>
      <c r="F61" s="4">
        <f t="shared" si="2"/>
        <v>3.3025473724874854</v>
      </c>
      <c r="G61" s="4">
        <f t="shared" si="3"/>
        <v>89826.943723025135</v>
      </c>
      <c r="H61" s="4">
        <f t="shared" si="4"/>
        <v>13.55221225710015</v>
      </c>
      <c r="I61" s="4">
        <f>A61-O6</f>
        <v>19.579590199592076</v>
      </c>
      <c r="J61" s="4">
        <f t="shared" si="5"/>
        <v>532550.95191986277</v>
      </c>
      <c r="K61" s="4">
        <f t="shared" si="6"/>
        <v>10427129.398993576</v>
      </c>
      <c r="L61" s="4">
        <f>ABS((A61-O9)*B61)</f>
        <v>516786.51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8" x14ac:dyDescent="0.35">
      <c r="A62" s="4">
        <v>2008</v>
      </c>
      <c r="B62" s="4">
        <v>26857.93</v>
      </c>
      <c r="C62" s="4">
        <f t="shared" si="0"/>
        <v>53930723.439999998</v>
      </c>
      <c r="D62" s="4">
        <f t="shared" si="7"/>
        <v>1403235.9500000002</v>
      </c>
      <c r="E62" s="4">
        <f t="shared" si="1"/>
        <v>53930723.439999998</v>
      </c>
      <c r="F62" s="4">
        <f t="shared" si="2"/>
        <v>3.3027637084729817</v>
      </c>
      <c r="G62" s="4">
        <f t="shared" si="3"/>
        <v>88705.396488707745</v>
      </c>
      <c r="H62" s="4">
        <f t="shared" si="4"/>
        <v>13.375463147410359</v>
      </c>
      <c r="I62" s="4">
        <f>A62-O6</f>
        <v>20.579590199592076</v>
      </c>
      <c r="J62" s="4">
        <f t="shared" si="5"/>
        <v>552725.19300932996</v>
      </c>
      <c r="K62" s="4">
        <f t="shared" si="6"/>
        <v>11374857.965122446</v>
      </c>
      <c r="L62" s="4">
        <f>ABS((A62-O9)*B62)</f>
        <v>537158.6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8" x14ac:dyDescent="0.35">
      <c r="A63" s="4">
        <v>2009</v>
      </c>
      <c r="B63" s="4">
        <v>26456.95</v>
      </c>
      <c r="C63" s="4">
        <f t="shared" si="0"/>
        <v>53152012.550000004</v>
      </c>
      <c r="D63" s="4">
        <f t="shared" si="7"/>
        <v>1429692.9000000001</v>
      </c>
      <c r="E63" s="4">
        <f t="shared" si="1"/>
        <v>53152012.550000004</v>
      </c>
      <c r="F63" s="4">
        <f t="shared" si="2"/>
        <v>3.3029799367482493</v>
      </c>
      <c r="G63" s="4">
        <f t="shared" si="3"/>
        <v>87386.77503755159</v>
      </c>
      <c r="H63" s="4">
        <f t="shared" si="4"/>
        <v>13.169213539074166</v>
      </c>
      <c r="I63" s="4">
        <f>A63-O6</f>
        <v>21.579590199592076</v>
      </c>
      <c r="J63" s="4">
        <f t="shared" si="5"/>
        <v>570930.13893109758</v>
      </c>
      <c r="K63" s="4">
        <f t="shared" si="6"/>
        <v>12320438.430729255</v>
      </c>
      <c r="L63" s="4">
        <f>ABS((A63-O9)*B63)</f>
        <v>555595.95000000007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8" x14ac:dyDescent="0.35">
      <c r="A64" s="4">
        <v>2010</v>
      </c>
      <c r="B64" s="4">
        <v>26023.59</v>
      </c>
      <c r="C64" s="4">
        <f t="shared" si="0"/>
        <v>52307415.899999999</v>
      </c>
      <c r="D64" s="4">
        <f t="shared" si="7"/>
        <v>1455716.4900000002</v>
      </c>
      <c r="E64" s="4">
        <f t="shared" si="1"/>
        <v>52307415.899999999</v>
      </c>
      <c r="F64" s="4">
        <f t="shared" si="2"/>
        <v>3.3031960574204891</v>
      </c>
      <c r="G64" s="4">
        <f t="shared" si="3"/>
        <v>85961.019887927265</v>
      </c>
      <c r="H64" s="4">
        <f t="shared" si="4"/>
        <v>12.947059701492538</v>
      </c>
      <c r="I64" s="4">
        <f>A64-O6</f>
        <v>22.579590199592076</v>
      </c>
      <c r="J64" s="4">
        <f t="shared" si="5"/>
        <v>587601.99772220233</v>
      </c>
      <c r="K64" s="4">
        <f t="shared" si="6"/>
        <v>13267812.309028964</v>
      </c>
      <c r="L64" s="4">
        <f>ABS((A64-O9)*B64)</f>
        <v>572518.98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8" x14ac:dyDescent="0.35">
      <c r="A65" s="4">
        <v>2011</v>
      </c>
      <c r="B65" s="4">
        <v>25592.38</v>
      </c>
      <c r="C65" s="4">
        <f t="shared" si="0"/>
        <v>51466276.18</v>
      </c>
      <c r="D65" s="4">
        <f t="shared" si="7"/>
        <v>1481308.87</v>
      </c>
      <c r="E65" s="4">
        <f t="shared" si="1"/>
        <v>51466276.18</v>
      </c>
      <c r="F65" s="4">
        <f t="shared" si="2"/>
        <v>3.303412070596742</v>
      </c>
      <c r="G65" s="4">
        <f t="shared" si="3"/>
        <v>84542.177007298655</v>
      </c>
      <c r="H65" s="4">
        <f t="shared" si="4"/>
        <v>12.726195922426655</v>
      </c>
      <c r="I65" s="4">
        <f>A65-O6</f>
        <v>23.579590199592076</v>
      </c>
      <c r="J65" s="4">
        <f t="shared" si="5"/>
        <v>603457.8326322363</v>
      </c>
      <c r="K65" s="4">
        <f t="shared" si="6"/>
        <v>14229288.396202154</v>
      </c>
      <c r="L65" s="4">
        <f>ABS((A65-O9)*B65)</f>
        <v>588624.74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8" x14ac:dyDescent="0.35">
      <c r="A66" s="4">
        <v>2012</v>
      </c>
      <c r="B66" s="4">
        <v>25196.62</v>
      </c>
      <c r="C66" s="4">
        <f t="shared" si="0"/>
        <v>50695599.439999998</v>
      </c>
      <c r="D66" s="4">
        <f t="shared" si="7"/>
        <v>1506505.4900000002</v>
      </c>
      <c r="E66" s="4">
        <f t="shared" si="1"/>
        <v>50695599.439999998</v>
      </c>
      <c r="F66" s="4">
        <f t="shared" si="2"/>
        <v>3.3036279763838898</v>
      </c>
      <c r="G66" s="4">
        <f t="shared" si="3"/>
        <v>83240.258742313847</v>
      </c>
      <c r="H66" s="4">
        <f t="shared" si="4"/>
        <v>12.52317097415507</v>
      </c>
      <c r="I66" s="4">
        <f>A66-O6</f>
        <v>24.579590199592076</v>
      </c>
      <c r="J66" s="4">
        <f t="shared" si="5"/>
        <v>619322.59401484567</v>
      </c>
      <c r="K66" s="4">
        <f t="shared" si="6"/>
        <v>15222695.562233243</v>
      </c>
      <c r="L66" s="4">
        <f>ABS((A66-O9)*B66)</f>
        <v>604718.88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8" x14ac:dyDescent="0.35">
      <c r="A67" s="4">
        <v>2013</v>
      </c>
      <c r="B67" s="4">
        <v>24861.67</v>
      </c>
      <c r="C67" s="4">
        <f t="shared" si="0"/>
        <v>50046541.709999993</v>
      </c>
      <c r="D67" s="4">
        <f t="shared" si="7"/>
        <v>1531367.1600000001</v>
      </c>
      <c r="E67" s="4">
        <f t="shared" si="1"/>
        <v>50046541.709999993</v>
      </c>
      <c r="F67" s="4">
        <f t="shared" si="2"/>
        <v>3.3038437748886547</v>
      </c>
      <c r="G67" s="4">
        <f t="shared" si="3"/>
        <v>82139.073662836017</v>
      </c>
      <c r="H67" s="4">
        <f t="shared" si="4"/>
        <v>12.350556383507202</v>
      </c>
      <c r="I67" s="4">
        <f>A67-O6</f>
        <v>25.579590199592076</v>
      </c>
      <c r="J67" s="4">
        <f t="shared" si="5"/>
        <v>635951.33027749229</v>
      </c>
      <c r="K67" s="4">
        <f t="shared" si="6"/>
        <v>16267374.415383685</v>
      </c>
      <c r="L67" s="4">
        <f>ABS((A67-O9)*B67)</f>
        <v>621541.75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8" x14ac:dyDescent="0.35">
      <c r="A68" s="4">
        <v>2014</v>
      </c>
      <c r="B68" s="4">
        <v>24599.89</v>
      </c>
      <c r="C68" s="4">
        <f t="shared" si="0"/>
        <v>49544178.460000001</v>
      </c>
      <c r="D68" s="4">
        <f t="shared" si="7"/>
        <v>1555967.05</v>
      </c>
      <c r="E68" s="4">
        <f t="shared" si="1"/>
        <v>49544178.460000001</v>
      </c>
      <c r="F68" s="4">
        <f t="shared" si="2"/>
        <v>3.3040594662175993</v>
      </c>
      <c r="G68" s="4">
        <f t="shared" si="3"/>
        <v>81279.499422411653</v>
      </c>
      <c r="H68" s="4">
        <f t="shared" si="4"/>
        <v>12.214443892750744</v>
      </c>
      <c r="I68" s="4">
        <f>A68-O6</f>
        <v>26.579590199592076</v>
      </c>
      <c r="J68" s="4">
        <f t="shared" si="5"/>
        <v>653854.99515504309</v>
      </c>
      <c r="K68" s="4">
        <f t="shared" si="6"/>
        <v>17379197.821177308</v>
      </c>
      <c r="L68" s="4">
        <f>ABS((A68-O9)*B68)</f>
        <v>639597.14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8" x14ac:dyDescent="0.35">
      <c r="A69" s="4">
        <v>2015</v>
      </c>
      <c r="B69" s="4">
        <v>24414.44</v>
      </c>
      <c r="C69" s="4">
        <f t="shared" ref="C69:C74" si="8">A69*B69</f>
        <v>49195096.599999994</v>
      </c>
      <c r="D69" s="4">
        <f t="shared" si="7"/>
        <v>1580381.49</v>
      </c>
      <c r="E69" s="4">
        <f t="shared" ref="E69:E74" si="9">A69*B69</f>
        <v>49195096.599999994</v>
      </c>
      <c r="F69" s="4">
        <f t="shared" ref="F69:F74" si="10">LOG(A69)</f>
        <v>3.3042750504771283</v>
      </c>
      <c r="G69" s="4">
        <f t="shared" ref="G69:G74" si="11">B69*F69</f>
        <v>80672.024963370815</v>
      </c>
      <c r="H69" s="4">
        <f t="shared" ref="H69:H74" si="12">B69/A69</f>
        <v>12.116347394540941</v>
      </c>
      <c r="I69" s="4">
        <f>A69-O6</f>
        <v>27.579590199592076</v>
      </c>
      <c r="J69" s="4">
        <f t="shared" ref="J69:J74" si="13">ABS(I69*B69)</f>
        <v>673340.25015252875</v>
      </c>
      <c r="K69" s="4">
        <f t="shared" ref="K69:K74" si="14">((I69)^2)*B69</f>
        <v>18570448.164097559</v>
      </c>
      <c r="L69" s="4">
        <f>ABS((A69-O9)*B69)</f>
        <v>659189.88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8" x14ac:dyDescent="0.35">
      <c r="A70" s="4">
        <v>2016</v>
      </c>
      <c r="B70" s="4">
        <v>24296.61</v>
      </c>
      <c r="C70" s="4">
        <f t="shared" si="8"/>
        <v>48981965.759999998</v>
      </c>
      <c r="D70" s="4">
        <f t="shared" ref="D70:D74" si="15">D69+B70</f>
        <v>1604678.1</v>
      </c>
      <c r="E70" s="4">
        <f t="shared" si="9"/>
        <v>48981965.759999998</v>
      </c>
      <c r="F70" s="4">
        <f t="shared" si="10"/>
        <v>3.3044905277734875</v>
      </c>
      <c r="G70" s="4">
        <f t="shared" si="11"/>
        <v>80287.917602006593</v>
      </c>
      <c r="H70" s="4">
        <f t="shared" si="12"/>
        <v>12.05188988095238</v>
      </c>
      <c r="I70" s="4">
        <f>A70-O6</f>
        <v>28.579590199592076</v>
      </c>
      <c r="J70" s="4">
        <f t="shared" si="13"/>
        <v>694387.1570393109</v>
      </c>
      <c r="K70" s="4">
        <f t="shared" si="14"/>
        <v>19845300.388043292</v>
      </c>
      <c r="L70" s="4">
        <f>ABS((A70-O9)*B70)</f>
        <v>680305.08000000007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8" x14ac:dyDescent="0.35">
      <c r="A71" s="4">
        <v>2017</v>
      </c>
      <c r="B71" s="4">
        <v>24220.9</v>
      </c>
      <c r="C71" s="4">
        <f t="shared" si="8"/>
        <v>48853555.300000004</v>
      </c>
      <c r="D71" s="4">
        <f t="shared" si="15"/>
        <v>1628899</v>
      </c>
      <c r="E71" s="4">
        <f t="shared" si="9"/>
        <v>48853555.300000004</v>
      </c>
      <c r="F71" s="4">
        <f t="shared" si="10"/>
        <v>3.3047058982127653</v>
      </c>
      <c r="G71" s="4">
        <f t="shared" si="11"/>
        <v>80042.951090021568</v>
      </c>
      <c r="H71" s="4">
        <f t="shared" si="12"/>
        <v>12.008378780366883</v>
      </c>
      <c r="I71" s="4">
        <f>A71-O6</f>
        <v>29.579590199592076</v>
      </c>
      <c r="J71" s="4">
        <f t="shared" si="13"/>
        <v>716444.29626529978</v>
      </c>
      <c r="K71" s="4">
        <f t="shared" si="14"/>
        <v>21192128.684362702</v>
      </c>
      <c r="L71" s="4">
        <f>ABS((A71-O9)*B71)</f>
        <v>702406.10000000009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8" x14ac:dyDescent="0.35">
      <c r="A72" s="4">
        <v>2018</v>
      </c>
      <c r="B72" s="4">
        <v>24164.36</v>
      </c>
      <c r="C72" s="4">
        <f t="shared" si="8"/>
        <v>48763678.480000004</v>
      </c>
      <c r="D72" s="4">
        <f t="shared" si="15"/>
        <v>1653063.36</v>
      </c>
      <c r="E72" s="4">
        <f t="shared" si="9"/>
        <v>48763678.480000004</v>
      </c>
      <c r="F72" s="4">
        <f t="shared" si="10"/>
        <v>3.3049211619008916</v>
      </c>
      <c r="G72" s="4">
        <f t="shared" si="11"/>
        <v>79861.30472779143</v>
      </c>
      <c r="H72" s="4">
        <f t="shared" si="12"/>
        <v>11.974410307234887</v>
      </c>
      <c r="I72" s="4">
        <f>A72-O6</f>
        <v>30.579590199592076</v>
      </c>
      <c r="J72" s="4">
        <f t="shared" si="13"/>
        <v>738936.22623541474</v>
      </c>
      <c r="K72" s="4">
        <f t="shared" si="14"/>
        <v>22596366.981912043</v>
      </c>
      <c r="L72" s="4">
        <f>ABS((A72-O9)*B72)</f>
        <v>724930.8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8" x14ac:dyDescent="0.35">
      <c r="A73" s="4">
        <v>2019</v>
      </c>
      <c r="B73" s="4">
        <v>24116.02</v>
      </c>
      <c r="C73" s="4">
        <f t="shared" si="8"/>
        <v>48690244.380000003</v>
      </c>
      <c r="D73" s="4">
        <f t="shared" si="15"/>
        <v>1677179.3800000001</v>
      </c>
      <c r="E73" s="4">
        <f t="shared" si="9"/>
        <v>48690244.380000003</v>
      </c>
      <c r="F73" s="4">
        <f t="shared" si="10"/>
        <v>3.3051363189436391</v>
      </c>
      <c r="G73" s="4">
        <f t="shared" si="11"/>
        <v>79706.733570371187</v>
      </c>
      <c r="H73" s="4">
        <f t="shared" si="12"/>
        <v>11.944536899455176</v>
      </c>
      <c r="I73" s="4">
        <f>A73-O6</f>
        <v>31.579590199592076</v>
      </c>
      <c r="J73" s="4">
        <f t="shared" si="13"/>
        <v>761574.02884516655</v>
      </c>
      <c r="K73" s="4">
        <f t="shared" si="14"/>
        <v>24050195.737582672</v>
      </c>
      <c r="L73" s="4">
        <f>ABS((A73-O9)*B73)</f>
        <v>747596.62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8" x14ac:dyDescent="0.35">
      <c r="A74" s="4">
        <v>2020</v>
      </c>
      <c r="B74" s="4">
        <v>24067.83</v>
      </c>
      <c r="C74" s="4">
        <f t="shared" si="8"/>
        <v>48617016.600000001</v>
      </c>
      <c r="D74" s="4">
        <f t="shared" si="15"/>
        <v>1701247.2100000002</v>
      </c>
      <c r="E74" s="4">
        <f t="shared" si="9"/>
        <v>48617016.600000001</v>
      </c>
      <c r="F74" s="4">
        <f t="shared" si="10"/>
        <v>3.3053513694466239</v>
      </c>
      <c r="G74" s="4">
        <f t="shared" si="11"/>
        <v>79552.634850108545</v>
      </c>
      <c r="H74" s="4">
        <f t="shared" si="12"/>
        <v>11.914767326732674</v>
      </c>
      <c r="I74" s="4">
        <f>A74-O6</f>
        <v>32.579590199592076</v>
      </c>
      <c r="J74" s="4">
        <f t="shared" si="13"/>
        <v>784120.03839344822</v>
      </c>
      <c r="K74" s="4">
        <f t="shared" si="14"/>
        <v>25546309.518146947</v>
      </c>
      <c r="L74" s="4">
        <f>ABS((A74-O9)*B74)</f>
        <v>770170.56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8" x14ac:dyDescent="0.35">
      <c r="A75" s="4"/>
      <c r="B75" s="5">
        <f>SUM(B4:B74)</f>
        <v>1701247.2100000002</v>
      </c>
      <c r="C75" s="5">
        <f>SUM(C4:C74)</f>
        <v>3381093427.2700009</v>
      </c>
      <c r="D75" s="5"/>
      <c r="E75" s="5">
        <f>SUM(E4:E74)</f>
        <v>3381093427.2700009</v>
      </c>
      <c r="F75" s="5"/>
      <c r="G75" s="5">
        <f>SUM(G4:G74)</f>
        <v>5611170.5365173947</v>
      </c>
      <c r="H75" s="5">
        <f>SUM(H4:H74)</f>
        <v>856.09046901258353</v>
      </c>
      <c r="I75" s="5"/>
      <c r="J75" s="5">
        <f>SUM(J4:J74)</f>
        <v>28355566.556186277</v>
      </c>
      <c r="K75" s="5">
        <f>SUM(K4:K74)</f>
        <v>648485280.18214273</v>
      </c>
      <c r="L75" s="5">
        <f>SUM(L4:L74)</f>
        <v>28323134.41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6" x14ac:dyDescent="0.3">
      <c r="A79" s="8" t="s">
        <v>16</v>
      </c>
      <c r="B79" s="8" t="s">
        <v>17</v>
      </c>
      <c r="C79" s="8">
        <f>B75/2</f>
        <v>850623.6050000001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6" x14ac:dyDescent="0.3">
      <c r="A80" s="8" t="s">
        <v>21</v>
      </c>
      <c r="B80" s="8" t="s">
        <v>22</v>
      </c>
      <c r="C80" s="8">
        <f>(B75+1)/4</f>
        <v>425312.05250000005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6" x14ac:dyDescent="0.3">
      <c r="A81" s="8" t="s">
        <v>23</v>
      </c>
      <c r="B81" s="8" t="s">
        <v>24</v>
      </c>
      <c r="C81" s="8">
        <f>(B75+1)/2</f>
        <v>850624.1050000001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6" x14ac:dyDescent="0.3">
      <c r="A82" s="8" t="s">
        <v>25</v>
      </c>
      <c r="B82" s="8" t="s">
        <v>26</v>
      </c>
      <c r="C82" s="8">
        <f>3*(C80)</f>
        <v>1275936.1575000002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04B8-20ED-4772-B8A9-C180AA6859B7}">
  <dimension ref="A1"/>
  <sheetViews>
    <sheetView workbookViewId="0">
      <selection activeCell="K12" sqref="K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G.REENA</dc:creator>
  <cp:lastModifiedBy>G.REENA</cp:lastModifiedBy>
  <dcterms:created xsi:type="dcterms:W3CDTF">2021-02-11T08:47:02Z</dcterms:created>
  <dcterms:modified xsi:type="dcterms:W3CDTF">2021-02-12T13:41:11Z</dcterms:modified>
</cp:coreProperties>
</file>