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room\STATISTICS\"/>
    </mc:Choice>
  </mc:AlternateContent>
  <xr:revisionPtr revIDLastSave="0" documentId="13_ncr:1_{E0D32DA8-811F-4379-B233-23F3646A42D1}" xr6:coauthVersionLast="45" xr6:coauthVersionMax="45" xr10:uidLastSave="{00000000-0000-0000-0000-000000000000}"/>
  <bookViews>
    <workbookView xWindow="-108" yWindow="-108" windowWidth="23256" windowHeight="12576" activeTab="4" xr2:uid="{14346AA3-62CD-41A9-A863-336029F4D087}"/>
  </bookViews>
  <sheets>
    <sheet name="Chart1" sheetId="2" r:id="rId1"/>
    <sheet name="Chart2" sheetId="3" r:id="rId2"/>
    <sheet name="Chart3" sheetId="4" r:id="rId3"/>
    <sheet name="Chart4" sheetId="5" r:id="rId4"/>
    <sheet name="Sheet1" sheetId="1" r:id="rId5"/>
  </sheets>
  <definedNames>
    <definedName name="_xlnm._FilterDatabase" localSheetId="4" hidden="1">Sheet1!$A$3:$B$32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5" i="1" l="1"/>
  <c r="K16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4" i="1"/>
  <c r="K12" i="1"/>
  <c r="K13" i="1"/>
  <c r="K11" i="1"/>
  <c r="K10" i="1"/>
  <c r="K9" i="1"/>
  <c r="K8" i="1"/>
  <c r="K7" i="1"/>
  <c r="K6" i="1"/>
  <c r="K5" i="1"/>
  <c r="K4" i="1"/>
  <c r="K3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G33" i="1" l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4" i="1"/>
  <c r="F4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M14" i="1"/>
  <c r="M13" i="1"/>
  <c r="M12" i="1"/>
  <c r="D33" i="1" l="1"/>
  <c r="F33" i="1"/>
  <c r="B33" i="1"/>
  <c r="M6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M16" i="1" l="1"/>
  <c r="F46" i="1"/>
  <c r="B46" i="1"/>
  <c r="F40" i="1"/>
  <c r="B40" i="1"/>
  <c r="M17" i="1"/>
  <c r="M15" i="1"/>
  <c r="H32" i="1" l="1"/>
  <c r="H28" i="1"/>
  <c r="H24" i="1"/>
  <c r="H20" i="1"/>
  <c r="H16" i="1"/>
  <c r="H12" i="1"/>
  <c r="H8" i="1"/>
  <c r="H4" i="1"/>
  <c r="H31" i="1"/>
  <c r="H27" i="1"/>
  <c r="H23" i="1"/>
  <c r="H19" i="1"/>
  <c r="H15" i="1"/>
  <c r="H11" i="1"/>
  <c r="H7" i="1"/>
  <c r="H30" i="1"/>
  <c r="H26" i="1"/>
  <c r="H22" i="1"/>
  <c r="H18" i="1"/>
  <c r="H14" i="1"/>
  <c r="H10" i="1"/>
  <c r="H6" i="1"/>
  <c r="H29" i="1"/>
  <c r="H25" i="1"/>
  <c r="H21" i="1"/>
  <c r="H17" i="1"/>
  <c r="H13" i="1"/>
  <c r="H9" i="1"/>
  <c r="H5" i="1"/>
  <c r="J13" i="1" l="1"/>
  <c r="I13" i="1"/>
  <c r="J29" i="1"/>
  <c r="I29" i="1"/>
  <c r="I18" i="1"/>
  <c r="J18" i="1"/>
  <c r="J7" i="1"/>
  <c r="I7" i="1"/>
  <c r="J23" i="1"/>
  <c r="I23" i="1"/>
  <c r="J8" i="1"/>
  <c r="I8" i="1"/>
  <c r="J24" i="1"/>
  <c r="I24" i="1"/>
  <c r="J17" i="1"/>
  <c r="I17" i="1"/>
  <c r="I6" i="1"/>
  <c r="J6" i="1"/>
  <c r="I22" i="1"/>
  <c r="J22" i="1"/>
  <c r="J11" i="1"/>
  <c r="I11" i="1"/>
  <c r="J27" i="1"/>
  <c r="I27" i="1"/>
  <c r="J12" i="1"/>
  <c r="I12" i="1"/>
  <c r="J28" i="1"/>
  <c r="I28" i="1"/>
  <c r="J5" i="1"/>
  <c r="I5" i="1"/>
  <c r="J21" i="1"/>
  <c r="I21" i="1"/>
  <c r="I10" i="1"/>
  <c r="J10" i="1"/>
  <c r="I26" i="1"/>
  <c r="J26" i="1"/>
  <c r="J15" i="1"/>
  <c r="I15" i="1"/>
  <c r="J31" i="1"/>
  <c r="I31" i="1"/>
  <c r="J16" i="1"/>
  <c r="I16" i="1"/>
  <c r="J32" i="1"/>
  <c r="I32" i="1"/>
  <c r="J9" i="1"/>
  <c r="I9" i="1"/>
  <c r="J25" i="1"/>
  <c r="I25" i="1"/>
  <c r="I14" i="1"/>
  <c r="J14" i="1"/>
  <c r="I30" i="1"/>
  <c r="J30" i="1"/>
  <c r="J19" i="1"/>
  <c r="I19" i="1"/>
  <c r="J4" i="1"/>
  <c r="I4" i="1"/>
  <c r="J20" i="1"/>
  <c r="I20" i="1"/>
  <c r="J33" i="1" l="1"/>
  <c r="M7" i="1" s="1"/>
  <c r="I33" i="1"/>
  <c r="M10" i="1" s="1"/>
  <c r="M9" i="1" s="1"/>
  <c r="M8" i="1" l="1"/>
  <c r="M21" i="1"/>
</calcChain>
</file>

<file path=xl/sharedStrings.xml><?xml version="1.0" encoding="utf-8"?>
<sst xmlns="http://schemas.openxmlformats.org/spreadsheetml/2006/main" count="48" uniqueCount="47">
  <si>
    <t>FREQUENCY</t>
  </si>
  <si>
    <t>CF</t>
  </si>
  <si>
    <t>Maximum Cases</t>
  </si>
  <si>
    <t>Mininum Cases</t>
  </si>
  <si>
    <t>Average Cases</t>
  </si>
  <si>
    <t>DATE/X</t>
  </si>
  <si>
    <t>XF</t>
  </si>
  <si>
    <t>Arithmetic Mean</t>
  </si>
  <si>
    <t>Geometric Mean</t>
  </si>
  <si>
    <t>Log X</t>
  </si>
  <si>
    <t>F * Log X</t>
  </si>
  <si>
    <t>Harmonic Mean</t>
  </si>
  <si>
    <t>F/X</t>
  </si>
  <si>
    <t xml:space="preserve">Median </t>
  </si>
  <si>
    <t>Q1</t>
  </si>
  <si>
    <t>MEDIAN =</t>
  </si>
  <si>
    <t>WORKOUTS</t>
  </si>
  <si>
    <t>Q1=</t>
  </si>
  <si>
    <t>THEREFORE: MEDIAN = 19</t>
  </si>
  <si>
    <t>THEREFORE : LOWER QUARTILE=13</t>
  </si>
  <si>
    <t>MEDIAN = N/2</t>
  </si>
  <si>
    <t>MEDIAN = 1715882/2</t>
  </si>
  <si>
    <t>Q1=(1715882+1)/4</t>
  </si>
  <si>
    <t>Q2=</t>
  </si>
  <si>
    <t>Q1=(N+1)/4</t>
  </si>
  <si>
    <t>Q2=(N+1)/2</t>
  </si>
  <si>
    <t>Q2=(1715882+1)/2</t>
  </si>
  <si>
    <t>THEREFORE: MEDIAN=19</t>
  </si>
  <si>
    <t>Q3=3(N+1)/4</t>
  </si>
  <si>
    <t>Q3=3(1715882+1)/4</t>
  </si>
  <si>
    <t xml:space="preserve">Q3= </t>
  </si>
  <si>
    <t>THEREFORE: UPPER QUARTILE=24</t>
  </si>
  <si>
    <t>Q2</t>
  </si>
  <si>
    <t>Q3</t>
  </si>
  <si>
    <t>(X-MEAN)^2*F</t>
  </si>
  <si>
    <t>Variance</t>
  </si>
  <si>
    <t>Standard deviation</t>
  </si>
  <si>
    <t>Coefficient of variance</t>
  </si>
  <si>
    <t>(X-MEAN)</t>
  </si>
  <si>
    <t>(X-MEAN)*F</t>
  </si>
  <si>
    <t>M.A.D(MEAN)</t>
  </si>
  <si>
    <t>(X-MEDIAN)*F</t>
  </si>
  <si>
    <t>M.A.D(MEDIAN)</t>
  </si>
  <si>
    <t>QUARTILE DEVIATION</t>
  </si>
  <si>
    <t>Coefficient of skewness</t>
  </si>
  <si>
    <t>Mode</t>
  </si>
  <si>
    <t>COVID-19 VIRUS CASES WORLDWIDE IN THE MONTH OF FEBRAUARY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</si>
</sst>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  <font>
      <b/>
      <sz val="18"/>
      <color theme="4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7" fillId="0" borderId="0" xfId="0" applyFont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FREQUENCY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Sheet1!$B$4:$B$32</c:f>
              <c:numCache>
                <c:formatCode>General</c:formatCode>
                <c:ptCount val="29"/>
                <c:pt idx="0">
                  <c:v>14622</c:v>
                </c:pt>
                <c:pt idx="1">
                  <c:v>17476</c:v>
                </c:pt>
                <c:pt idx="2">
                  <c:v>20729</c:v>
                </c:pt>
                <c:pt idx="3">
                  <c:v>24656</c:v>
                </c:pt>
                <c:pt idx="4">
                  <c:v>28384</c:v>
                </c:pt>
                <c:pt idx="5">
                  <c:v>31568</c:v>
                </c:pt>
                <c:pt idx="6">
                  <c:v>35021</c:v>
                </c:pt>
                <c:pt idx="7">
                  <c:v>37076</c:v>
                </c:pt>
                <c:pt idx="8">
                  <c:v>40709</c:v>
                </c:pt>
                <c:pt idx="9">
                  <c:v>43282</c:v>
                </c:pt>
                <c:pt idx="10">
                  <c:v>45332</c:v>
                </c:pt>
                <c:pt idx="11">
                  <c:v>59511</c:v>
                </c:pt>
                <c:pt idx="12">
                  <c:v>64687</c:v>
                </c:pt>
                <c:pt idx="13">
                  <c:v>67369</c:v>
                </c:pt>
                <c:pt idx="14">
                  <c:v>69501</c:v>
                </c:pt>
                <c:pt idx="15">
                  <c:v>71658</c:v>
                </c:pt>
                <c:pt idx="16">
                  <c:v>73689</c:v>
                </c:pt>
                <c:pt idx="17">
                  <c:v>75569</c:v>
                </c:pt>
                <c:pt idx="18">
                  <c:v>76103</c:v>
                </c:pt>
                <c:pt idx="19" formatCode="#,##0">
                  <c:v>77136</c:v>
                </c:pt>
                <c:pt idx="20">
                  <c:v>78195</c:v>
                </c:pt>
                <c:pt idx="21">
                  <c:v>79232</c:v>
                </c:pt>
                <c:pt idx="22">
                  <c:v>79861</c:v>
                </c:pt>
                <c:pt idx="23">
                  <c:v>80855</c:v>
                </c:pt>
                <c:pt idx="24">
                  <c:v>81719</c:v>
                </c:pt>
                <c:pt idx="25">
                  <c:v>82859</c:v>
                </c:pt>
                <c:pt idx="26">
                  <c:v>84319</c:v>
                </c:pt>
                <c:pt idx="27">
                  <c:v>86413</c:v>
                </c:pt>
                <c:pt idx="28">
                  <c:v>88351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9-4FCF-9F24-B048C14DD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736703"/>
        <c:axId val="1227717471"/>
      </c:scatterChart>
      <c:valAx>
        <c:axId val="88773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17471"/>
        <c:crosses val="autoZero"/>
        <c:crossBetween val="midCat"/>
      </c:valAx>
      <c:valAx>
        <c:axId val="12277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persons affected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FREQUENCY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Sheet1!$B$4:$B$32</c:f>
              <c:numCache>
                <c:formatCode>General</c:formatCode>
                <c:ptCount val="29"/>
                <c:pt idx="0">
                  <c:v>14622</c:v>
                </c:pt>
                <c:pt idx="1">
                  <c:v>17476</c:v>
                </c:pt>
                <c:pt idx="2">
                  <c:v>20729</c:v>
                </c:pt>
                <c:pt idx="3">
                  <c:v>24656</c:v>
                </c:pt>
                <c:pt idx="4">
                  <c:v>28384</c:v>
                </c:pt>
                <c:pt idx="5">
                  <c:v>31568</c:v>
                </c:pt>
                <c:pt idx="6">
                  <c:v>35021</c:v>
                </c:pt>
                <c:pt idx="7">
                  <c:v>37076</c:v>
                </c:pt>
                <c:pt idx="8">
                  <c:v>40709</c:v>
                </c:pt>
                <c:pt idx="9">
                  <c:v>43282</c:v>
                </c:pt>
                <c:pt idx="10">
                  <c:v>45332</c:v>
                </c:pt>
                <c:pt idx="11">
                  <c:v>59511</c:v>
                </c:pt>
                <c:pt idx="12">
                  <c:v>64687</c:v>
                </c:pt>
                <c:pt idx="13">
                  <c:v>67369</c:v>
                </c:pt>
                <c:pt idx="14">
                  <c:v>69501</c:v>
                </c:pt>
                <c:pt idx="15">
                  <c:v>71658</c:v>
                </c:pt>
                <c:pt idx="16">
                  <c:v>73689</c:v>
                </c:pt>
                <c:pt idx="17">
                  <c:v>75569</c:v>
                </c:pt>
                <c:pt idx="18">
                  <c:v>76103</c:v>
                </c:pt>
                <c:pt idx="19" formatCode="#,##0">
                  <c:v>77136</c:v>
                </c:pt>
                <c:pt idx="20">
                  <c:v>78195</c:v>
                </c:pt>
                <c:pt idx="21">
                  <c:v>79232</c:v>
                </c:pt>
                <c:pt idx="22">
                  <c:v>79861</c:v>
                </c:pt>
                <c:pt idx="23">
                  <c:v>80855</c:v>
                </c:pt>
                <c:pt idx="24">
                  <c:v>81719</c:v>
                </c:pt>
                <c:pt idx="25">
                  <c:v>82859</c:v>
                </c:pt>
                <c:pt idx="26">
                  <c:v>84319</c:v>
                </c:pt>
                <c:pt idx="27">
                  <c:v>86413</c:v>
                </c:pt>
                <c:pt idx="28">
                  <c:v>88351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9-48F3-8804-963807876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40545103"/>
        <c:axId val="1227697087"/>
      </c:lineChart>
      <c:catAx>
        <c:axId val="124054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97087"/>
        <c:crosses val="autoZero"/>
        <c:auto val="1"/>
        <c:lblAlgn val="ctr"/>
        <c:lblOffset val="100"/>
        <c:noMultiLvlLbl val="0"/>
      </c:catAx>
      <c:valAx>
        <c:axId val="1227697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affected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54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Sheet1!$B$4:$B$32</c:f>
              <c:numCache>
                <c:formatCode>General</c:formatCode>
                <c:ptCount val="29"/>
                <c:pt idx="0">
                  <c:v>14622</c:v>
                </c:pt>
                <c:pt idx="1">
                  <c:v>17476</c:v>
                </c:pt>
                <c:pt idx="2">
                  <c:v>20729</c:v>
                </c:pt>
                <c:pt idx="3">
                  <c:v>24656</c:v>
                </c:pt>
                <c:pt idx="4">
                  <c:v>28384</c:v>
                </c:pt>
                <c:pt idx="5">
                  <c:v>31568</c:v>
                </c:pt>
                <c:pt idx="6">
                  <c:v>35021</c:v>
                </c:pt>
                <c:pt idx="7">
                  <c:v>37076</c:v>
                </c:pt>
                <c:pt idx="8">
                  <c:v>40709</c:v>
                </c:pt>
                <c:pt idx="9">
                  <c:v>43282</c:v>
                </c:pt>
                <c:pt idx="10">
                  <c:v>45332</c:v>
                </c:pt>
                <c:pt idx="11">
                  <c:v>59511</c:v>
                </c:pt>
                <c:pt idx="12">
                  <c:v>64687</c:v>
                </c:pt>
                <c:pt idx="13">
                  <c:v>67369</c:v>
                </c:pt>
                <c:pt idx="14">
                  <c:v>69501</c:v>
                </c:pt>
                <c:pt idx="15">
                  <c:v>71658</c:v>
                </c:pt>
                <c:pt idx="16">
                  <c:v>73689</c:v>
                </c:pt>
                <c:pt idx="17">
                  <c:v>75569</c:v>
                </c:pt>
                <c:pt idx="18">
                  <c:v>76103</c:v>
                </c:pt>
                <c:pt idx="19" formatCode="#,##0">
                  <c:v>77136</c:v>
                </c:pt>
                <c:pt idx="20">
                  <c:v>78195</c:v>
                </c:pt>
                <c:pt idx="21">
                  <c:v>79232</c:v>
                </c:pt>
                <c:pt idx="22">
                  <c:v>79861</c:v>
                </c:pt>
                <c:pt idx="23">
                  <c:v>80855</c:v>
                </c:pt>
                <c:pt idx="24">
                  <c:v>81719</c:v>
                </c:pt>
                <c:pt idx="25">
                  <c:v>82859</c:v>
                </c:pt>
                <c:pt idx="26">
                  <c:v>84319</c:v>
                </c:pt>
                <c:pt idx="27">
                  <c:v>86413</c:v>
                </c:pt>
                <c:pt idx="28">
                  <c:v>88351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0-4F5C-A663-A5C9344B24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2942175"/>
        <c:axId val="1227719135"/>
      </c:barChart>
      <c:catAx>
        <c:axId val="14129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19135"/>
        <c:crosses val="autoZero"/>
        <c:auto val="1"/>
        <c:lblAlgn val="ctr"/>
        <c:lblOffset val="100"/>
        <c:noMultiLvlLbl val="0"/>
      </c:catAx>
      <c:valAx>
        <c:axId val="12277191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affected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129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DATE/X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8C-4ED8-9E21-D2CB97E55D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8C-4ED8-9E21-D2CB97E55D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8C-4ED8-9E21-D2CB97E55D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8C-4ED8-9E21-D2CB97E55D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8C-4ED8-9E21-D2CB97E55D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8C-4ED8-9E21-D2CB97E55D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8C-4ED8-9E21-D2CB97E55D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8C-4ED8-9E21-D2CB97E55D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8C-4ED8-9E21-D2CB97E55D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8C-4ED8-9E21-D2CB97E55D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38C-4ED8-9E21-D2CB97E55D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38C-4ED8-9E21-D2CB97E55D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38C-4ED8-9E21-D2CB97E55D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38C-4ED8-9E21-D2CB97E55D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38C-4ED8-9E21-D2CB97E55D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38C-4ED8-9E21-D2CB97E55D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38C-4ED8-9E21-D2CB97E55D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38C-4ED8-9E21-D2CB97E55D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38C-4ED8-9E21-D2CB97E55D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38C-4ED8-9E21-D2CB97E55D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38C-4ED8-9E21-D2CB97E55D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38C-4ED8-9E21-D2CB97E55D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38C-4ED8-9E21-D2CB97E55D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38C-4ED8-9E21-D2CB97E55D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38C-4ED8-9E21-D2CB97E55D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38C-4ED8-9E21-D2CB97E55D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38C-4ED8-9E21-D2CB97E55D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38C-4ED8-9E21-D2CB97E55D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38C-4ED8-9E21-D2CB97E55D79}"/>
              </c:ext>
            </c:extLst>
          </c:dPt>
          <c:dLbls>
            <c:dLbl>
              <c:idx val="25"/>
              <c:layout>
                <c:manualLayout>
                  <c:x val="4.7805457710124379E-2"/>
                  <c:y val="5.3827519659193192E-3"/>
                </c:manualLayout>
              </c:layout>
              <c:tx>
                <c:rich>
                  <a:bodyPr/>
                  <a:lstStyle/>
                  <a:p>
                    <a:fld id="{80FDF982-BD67-45D8-9B48-288A8A49C989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3-238C-4ED8-9E21-D2CB97E55D79}"/>
                </c:ext>
              </c:extLst>
            </c:dLbl>
            <c:dLbl>
              <c:idx val="26"/>
              <c:layout>
                <c:manualLayout>
                  <c:x val="5.0537195077882527E-2"/>
                  <c:y val="4.6865442732378838E-2"/>
                </c:manualLayout>
              </c:layout>
              <c:tx>
                <c:rich>
                  <a:bodyPr/>
                  <a:lstStyle/>
                  <a:p>
                    <a:fld id="{8FC64AD8-4CE1-4C10-924F-41763FBD72A0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5-238C-4ED8-9E21-D2CB97E55D79}"/>
                </c:ext>
              </c:extLst>
            </c:dLbl>
            <c:dLbl>
              <c:idx val="27"/>
              <c:layout>
                <c:manualLayout>
                  <c:x val="2.5087835035757795E-2"/>
                  <c:y val="4.5938802187365894E-2"/>
                </c:manualLayout>
              </c:layout>
              <c:tx>
                <c:rich>
                  <a:bodyPr/>
                  <a:lstStyle/>
                  <a:p>
                    <a:fld id="{302CAB5C-C16B-4881-A949-646D28208F38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7-238C-4ED8-9E21-D2CB97E55D7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75304BD-BEF3-4200-AB8F-855A3B9C3A3F}" type="PERCENTAGE">
                      <a:rPr lang="en-US">
                        <a:solidFill>
                          <a:srgbClr val="FF0000"/>
                        </a:solidFill>
                      </a:rPr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9-238C-4ED8-9E21-D2CB97E55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Sheet1!$A$4:$A$32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38C-4ED8-9E21-D2CB97E55D79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238C-4ED8-9E21-D2CB97E55D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238C-4ED8-9E21-D2CB97E55D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238C-4ED8-9E21-D2CB97E55D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238C-4ED8-9E21-D2CB97E55D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238C-4ED8-9E21-D2CB97E55D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238C-4ED8-9E21-D2CB97E55D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238C-4ED8-9E21-D2CB97E55D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238C-4ED8-9E21-D2CB97E55D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238C-4ED8-9E21-D2CB97E55D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238C-4ED8-9E21-D2CB97E55D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238C-4ED8-9E21-D2CB97E55D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238C-4ED8-9E21-D2CB97E55D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238C-4ED8-9E21-D2CB97E55D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238C-4ED8-9E21-D2CB97E55D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238C-4ED8-9E21-D2CB97E55D79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238C-4ED8-9E21-D2CB97E55D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C-238C-4ED8-9E21-D2CB97E55D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E-238C-4ED8-9E21-D2CB97E55D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0-238C-4ED8-9E21-D2CB97E55D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2-238C-4ED8-9E21-D2CB97E55D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238C-4ED8-9E21-D2CB97E55D79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6-238C-4ED8-9E21-D2CB97E55D79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8-238C-4ED8-9E21-D2CB97E55D79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A-238C-4ED8-9E21-D2CB97E55D79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C-238C-4ED8-9E21-D2CB97E55D79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E-238C-4ED8-9E21-D2CB97E55D79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0-238C-4ED8-9E21-D2CB97E55D79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2-238C-4ED8-9E21-D2CB97E55D79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Off val="4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lumOff val="4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4-238C-4ED8-9E21-D2CB97E55D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Sheet1!$B$4:$B$32</c:f>
              <c:numCache>
                <c:formatCode>General</c:formatCode>
                <c:ptCount val="29"/>
                <c:pt idx="0">
                  <c:v>14622</c:v>
                </c:pt>
                <c:pt idx="1">
                  <c:v>17476</c:v>
                </c:pt>
                <c:pt idx="2">
                  <c:v>20729</c:v>
                </c:pt>
                <c:pt idx="3">
                  <c:v>24656</c:v>
                </c:pt>
                <c:pt idx="4">
                  <c:v>28384</c:v>
                </c:pt>
                <c:pt idx="5">
                  <c:v>31568</c:v>
                </c:pt>
                <c:pt idx="6">
                  <c:v>35021</c:v>
                </c:pt>
                <c:pt idx="7">
                  <c:v>37076</c:v>
                </c:pt>
                <c:pt idx="8">
                  <c:v>40709</c:v>
                </c:pt>
                <c:pt idx="9">
                  <c:v>43282</c:v>
                </c:pt>
                <c:pt idx="10">
                  <c:v>45332</c:v>
                </c:pt>
                <c:pt idx="11">
                  <c:v>59511</c:v>
                </c:pt>
                <c:pt idx="12">
                  <c:v>64687</c:v>
                </c:pt>
                <c:pt idx="13">
                  <c:v>67369</c:v>
                </c:pt>
                <c:pt idx="14">
                  <c:v>69501</c:v>
                </c:pt>
                <c:pt idx="15">
                  <c:v>71658</c:v>
                </c:pt>
                <c:pt idx="16">
                  <c:v>73689</c:v>
                </c:pt>
                <c:pt idx="17">
                  <c:v>75569</c:v>
                </c:pt>
                <c:pt idx="18">
                  <c:v>76103</c:v>
                </c:pt>
                <c:pt idx="19" formatCode="#,##0">
                  <c:v>77136</c:v>
                </c:pt>
                <c:pt idx="20">
                  <c:v>78195</c:v>
                </c:pt>
                <c:pt idx="21">
                  <c:v>79232</c:v>
                </c:pt>
                <c:pt idx="22">
                  <c:v>79861</c:v>
                </c:pt>
                <c:pt idx="23">
                  <c:v>80855</c:v>
                </c:pt>
                <c:pt idx="24">
                  <c:v>81719</c:v>
                </c:pt>
                <c:pt idx="25">
                  <c:v>82859</c:v>
                </c:pt>
                <c:pt idx="26">
                  <c:v>84319</c:v>
                </c:pt>
                <c:pt idx="27">
                  <c:v>86413</c:v>
                </c:pt>
                <c:pt idx="28">
                  <c:v>88351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238C-4ED8-9E21-D2CB97E55D7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C6117-FD98-49F7-8905-477FC9756BC4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42E8DA-8F16-4880-B02B-86A212EC2A6E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77C6DA-6195-4651-AC52-50B9C80E37DC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DAC11B-1384-4EF0-A0B4-B8108059CF58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45A8E-9850-4BCD-9537-6195F1DE3C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4364E-13EB-4770-B217-D798EC0722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A8884-4368-4480-A8C0-49E4A59B6E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93740-3FE5-4EDC-9DEA-1CD62EFA7B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0EF9-3648-4D7C-8045-B7DCCC35B553}">
  <dimension ref="A1:O64"/>
  <sheetViews>
    <sheetView tabSelected="1" workbookViewId="0">
      <selection activeCell="M17" sqref="M17"/>
    </sheetView>
  </sheetViews>
  <sheetFormatPr defaultRowHeight="14.4" x14ac:dyDescent="0.3"/>
  <cols>
    <col min="1" max="1" width="10.6640625" customWidth="1"/>
    <col min="2" max="2" width="17.109375" customWidth="1"/>
    <col min="3" max="3" width="13.33203125" customWidth="1"/>
    <col min="4" max="5" width="12.109375" bestFit="1" customWidth="1"/>
    <col min="6" max="6" width="10.77734375" customWidth="1"/>
    <col min="7" max="7" width="15.109375" customWidth="1"/>
    <col min="8" max="8" width="15.6640625" customWidth="1"/>
    <col min="9" max="10" width="16.77734375" customWidth="1"/>
    <col min="11" max="11" width="16.21875" customWidth="1"/>
    <col min="12" max="12" width="29.44140625" customWidth="1"/>
    <col min="13" max="13" width="17.88671875" customWidth="1"/>
  </cols>
  <sheetData>
    <row r="1" spans="1:15" ht="28.8" x14ac:dyDescent="0.55000000000000004">
      <c r="E1" s="17" t="s">
        <v>46</v>
      </c>
      <c r="F1" s="17"/>
      <c r="G1" s="17"/>
      <c r="H1" s="17"/>
      <c r="I1" s="17"/>
      <c r="J1" s="17"/>
      <c r="K1" s="17"/>
      <c r="L1" s="17"/>
    </row>
    <row r="2" spans="1:15" x14ac:dyDescent="0.3">
      <c r="K2" s="1"/>
      <c r="L2" s="1"/>
      <c r="M2" s="1"/>
      <c r="N2" s="1"/>
      <c r="O2" s="1"/>
    </row>
    <row r="3" spans="1:15" ht="23.4" x14ac:dyDescent="0.45">
      <c r="A3" s="18" t="s">
        <v>5</v>
      </c>
      <c r="B3" s="18" t="s">
        <v>0</v>
      </c>
      <c r="C3" s="18" t="s">
        <v>1</v>
      </c>
      <c r="D3" s="18" t="s">
        <v>6</v>
      </c>
      <c r="E3" s="18" t="s">
        <v>9</v>
      </c>
      <c r="F3" s="18" t="s">
        <v>10</v>
      </c>
      <c r="G3" s="18" t="s">
        <v>12</v>
      </c>
      <c r="H3" s="18" t="s">
        <v>38</v>
      </c>
      <c r="I3" s="18" t="s">
        <v>34</v>
      </c>
      <c r="J3" s="18" t="s">
        <v>39</v>
      </c>
      <c r="K3" s="18" t="s">
        <v>41</v>
      </c>
      <c r="L3" s="1"/>
      <c r="M3" s="1"/>
      <c r="N3" s="1"/>
    </row>
    <row r="4" spans="1:15" ht="18" x14ac:dyDescent="0.35">
      <c r="A4" s="2">
        <v>1</v>
      </c>
      <c r="B4" s="2">
        <v>14622</v>
      </c>
      <c r="C4" s="2">
        <v>14622</v>
      </c>
      <c r="D4" s="2">
        <f t="shared" ref="D4:D32" si="0">A4*B4</f>
        <v>14622</v>
      </c>
      <c r="E4" s="2">
        <f t="shared" ref="E4:E32" si="1">LOG(A4)</f>
        <v>0</v>
      </c>
      <c r="F4" s="2">
        <f t="shared" ref="F4:F32" si="2">E4*B4</f>
        <v>0</v>
      </c>
      <c r="G4" s="2">
        <f t="shared" ref="G4:G32" si="3">B4/A4</f>
        <v>14622</v>
      </c>
      <c r="H4" s="2">
        <f>(A4-M15)</f>
        <v>-17.234594220348484</v>
      </c>
      <c r="I4" s="2">
        <f>(H4)^2*B4</f>
        <v>4343190.7611596948</v>
      </c>
      <c r="J4" s="2">
        <f>ABS(H4*B4)</f>
        <v>252004.23668993553</v>
      </c>
      <c r="K4" s="2">
        <f>ABS(A4-M11)*B4</f>
        <v>263196</v>
      </c>
      <c r="N4" s="1"/>
    </row>
    <row r="5" spans="1:15" ht="21" x14ac:dyDescent="0.4">
      <c r="A5" s="2">
        <v>2</v>
      </c>
      <c r="B5" s="2">
        <v>17476</v>
      </c>
      <c r="C5" s="2">
        <f t="shared" ref="C5:C32" si="4">SUM(C4,B5)</f>
        <v>32098</v>
      </c>
      <c r="D5" s="2">
        <f t="shared" si="0"/>
        <v>34952</v>
      </c>
      <c r="E5" s="2">
        <f t="shared" si="1"/>
        <v>0.3010299956639812</v>
      </c>
      <c r="F5" s="2">
        <f t="shared" si="2"/>
        <v>5260.8002042237358</v>
      </c>
      <c r="G5" s="2">
        <f t="shared" si="3"/>
        <v>8738</v>
      </c>
      <c r="H5" s="2">
        <f>(A5-M15)</f>
        <v>-16.234594220348484</v>
      </c>
      <c r="I5" s="2">
        <f t="shared" ref="I5:I32" si="5">(H5)^2*B5</f>
        <v>4606010.3770510321</v>
      </c>
      <c r="J5" s="2">
        <f t="shared" ref="J5:J32" si="6">ABS(H5*B5)</f>
        <v>283715.7685948101</v>
      </c>
      <c r="K5" s="2">
        <f>ABS(A5-M11)*B5</f>
        <v>297092</v>
      </c>
      <c r="L5" s="5" t="s">
        <v>43</v>
      </c>
      <c r="M5" s="6">
        <f>((M20-M18)/(M20+M18))*100</f>
        <v>29.72972972972973</v>
      </c>
      <c r="N5" s="1"/>
    </row>
    <row r="6" spans="1:15" ht="21" x14ac:dyDescent="0.4">
      <c r="A6" s="2">
        <v>3</v>
      </c>
      <c r="B6" s="2">
        <v>20729</v>
      </c>
      <c r="C6" s="2">
        <f t="shared" si="4"/>
        <v>52827</v>
      </c>
      <c r="D6" s="2">
        <f t="shared" si="0"/>
        <v>62187</v>
      </c>
      <c r="E6" s="2">
        <f t="shared" si="1"/>
        <v>0.47712125471966244</v>
      </c>
      <c r="F6" s="2">
        <f t="shared" si="2"/>
        <v>9890.2464890838819</v>
      </c>
      <c r="G6" s="2">
        <f t="shared" si="3"/>
        <v>6909.666666666667</v>
      </c>
      <c r="H6" s="2">
        <f>(A6-M15)</f>
        <v>-15.234594220348484</v>
      </c>
      <c r="I6" s="2">
        <f t="shared" si="5"/>
        <v>4811052.9168852828</v>
      </c>
      <c r="J6" s="2">
        <f t="shared" si="6"/>
        <v>315797.9035936037</v>
      </c>
      <c r="K6" s="2">
        <f>ABS(A6-M11)*B6</f>
        <v>331664</v>
      </c>
      <c r="L6" s="5" t="s">
        <v>42</v>
      </c>
      <c r="M6" s="6">
        <f>K33/B33</f>
        <v>6.1283001977991489</v>
      </c>
      <c r="N6" s="1"/>
    </row>
    <row r="7" spans="1:15" ht="21" x14ac:dyDescent="0.4">
      <c r="A7" s="2">
        <v>4</v>
      </c>
      <c r="B7" s="2">
        <v>24656</v>
      </c>
      <c r="C7" s="2">
        <f t="shared" si="4"/>
        <v>77483</v>
      </c>
      <c r="D7" s="2">
        <f t="shared" si="0"/>
        <v>98624</v>
      </c>
      <c r="E7" s="2">
        <f t="shared" si="1"/>
        <v>0.6020599913279624</v>
      </c>
      <c r="F7" s="2">
        <f t="shared" si="2"/>
        <v>14844.391146182241</v>
      </c>
      <c r="G7" s="2">
        <f t="shared" si="3"/>
        <v>6164</v>
      </c>
      <c r="H7" s="2">
        <f>(A7-M15)</f>
        <v>-14.234594220348484</v>
      </c>
      <c r="I7" s="2">
        <f t="shared" si="5"/>
        <v>4995889.2720688768</v>
      </c>
      <c r="J7" s="2">
        <f t="shared" si="6"/>
        <v>350968.15509691223</v>
      </c>
      <c r="K7" s="2">
        <f>ABS(A7-M11)*B7</f>
        <v>369840</v>
      </c>
      <c r="L7" s="5" t="s">
        <v>40</v>
      </c>
      <c r="M7" s="7">
        <f>J33/B33</f>
        <v>6.1614004753667553</v>
      </c>
      <c r="N7" s="1"/>
    </row>
    <row r="8" spans="1:15" ht="21" x14ac:dyDescent="0.4">
      <c r="A8" s="2">
        <v>5</v>
      </c>
      <c r="B8" s="2">
        <v>28384</v>
      </c>
      <c r="C8" s="2">
        <f t="shared" si="4"/>
        <v>105867</v>
      </c>
      <c r="D8" s="2">
        <f t="shared" si="0"/>
        <v>141920</v>
      </c>
      <c r="E8" s="2">
        <f t="shared" si="1"/>
        <v>0.69897000433601886</v>
      </c>
      <c r="F8" s="2">
        <f t="shared" si="2"/>
        <v>19839.564603073559</v>
      </c>
      <c r="G8" s="2">
        <f t="shared" si="3"/>
        <v>5676.8</v>
      </c>
      <c r="H8" s="2">
        <f>(A8-M15)</f>
        <v>-13.234594220348484</v>
      </c>
      <c r="I8" s="2">
        <f t="shared" si="5"/>
        <v>4971584.8788879579</v>
      </c>
      <c r="J8" s="2">
        <f t="shared" si="6"/>
        <v>375650.72235037136</v>
      </c>
      <c r="K8" s="2">
        <f>ABS(A8-M11)*B8</f>
        <v>397376</v>
      </c>
      <c r="L8" s="5" t="s">
        <v>37</v>
      </c>
      <c r="M8" s="6">
        <f>(M9/M15)*100</f>
        <v>40.207351597866882</v>
      </c>
      <c r="N8" s="1"/>
    </row>
    <row r="9" spans="1:15" ht="21" x14ac:dyDescent="0.4">
      <c r="A9" s="2">
        <v>6</v>
      </c>
      <c r="B9" s="2">
        <v>31568</v>
      </c>
      <c r="C9" s="2">
        <f t="shared" si="4"/>
        <v>137435</v>
      </c>
      <c r="D9" s="2">
        <f t="shared" si="0"/>
        <v>189408</v>
      </c>
      <c r="E9" s="2">
        <f t="shared" si="1"/>
        <v>0.77815125038364363</v>
      </c>
      <c r="F9" s="2">
        <f t="shared" si="2"/>
        <v>24564.678672110862</v>
      </c>
      <c r="G9" s="2">
        <f t="shared" si="3"/>
        <v>5261.333333333333</v>
      </c>
      <c r="H9" s="2">
        <f>(A9-M15)</f>
        <v>-12.234594220348484</v>
      </c>
      <c r="I9" s="2">
        <f t="shared" si="5"/>
        <v>4725265.4158124998</v>
      </c>
      <c r="J9" s="2">
        <f t="shared" si="6"/>
        <v>386221.67034796096</v>
      </c>
      <c r="K9" s="2">
        <f>ABS(A9-M11)*B9</f>
        <v>410384</v>
      </c>
      <c r="L9" s="5" t="s">
        <v>36</v>
      </c>
      <c r="M9" s="6">
        <f>SQRT(M10)</f>
        <v>7.3316474106198282</v>
      </c>
      <c r="N9" s="1"/>
    </row>
    <row r="10" spans="1:15" ht="21" x14ac:dyDescent="0.4">
      <c r="A10" s="2">
        <v>7</v>
      </c>
      <c r="B10" s="2">
        <v>35021</v>
      </c>
      <c r="C10" s="2">
        <f t="shared" si="4"/>
        <v>172456</v>
      </c>
      <c r="D10" s="2">
        <f t="shared" si="0"/>
        <v>245147</v>
      </c>
      <c r="E10" s="2">
        <f t="shared" si="1"/>
        <v>0.84509804001425681</v>
      </c>
      <c r="F10" s="2">
        <f t="shared" si="2"/>
        <v>29596.178459339288</v>
      </c>
      <c r="G10" s="2">
        <f t="shared" si="3"/>
        <v>5003</v>
      </c>
      <c r="H10" s="2">
        <f>(A10-M15)</f>
        <v>-11.234594220348484</v>
      </c>
      <c r="I10" s="2">
        <f t="shared" si="5"/>
        <v>4420214.2936092783</v>
      </c>
      <c r="J10" s="2">
        <f t="shared" si="6"/>
        <v>393446.72419082426</v>
      </c>
      <c r="K10" s="2">
        <f>ABS(A10-M11)*B10</f>
        <v>420252</v>
      </c>
      <c r="L10" s="5" t="s">
        <v>35</v>
      </c>
      <c r="M10" s="7">
        <f>I33/B33</f>
        <v>53.753053753648437</v>
      </c>
      <c r="N10" s="1"/>
    </row>
    <row r="11" spans="1:15" ht="21" x14ac:dyDescent="0.4">
      <c r="A11" s="2">
        <v>8</v>
      </c>
      <c r="B11" s="2">
        <v>37076</v>
      </c>
      <c r="C11" s="2">
        <f t="shared" si="4"/>
        <v>209532</v>
      </c>
      <c r="D11" s="2">
        <f t="shared" si="0"/>
        <v>296608</v>
      </c>
      <c r="E11" s="2">
        <f t="shared" si="1"/>
        <v>0.90308998699194354</v>
      </c>
      <c r="F11" s="2">
        <f t="shared" si="2"/>
        <v>33482.964357713296</v>
      </c>
      <c r="G11" s="2">
        <f t="shared" si="3"/>
        <v>4634.5</v>
      </c>
      <c r="H11" s="2">
        <f>(A11-M15)</f>
        <v>-10.234594220348484</v>
      </c>
      <c r="I11" s="2">
        <f t="shared" si="5"/>
        <v>3883596.763475046</v>
      </c>
      <c r="J11" s="2">
        <f t="shared" si="6"/>
        <v>379457.8153136404</v>
      </c>
      <c r="K11" s="2">
        <f>ABS(A11-M11)*B11</f>
        <v>407836</v>
      </c>
      <c r="L11" s="5" t="s">
        <v>13</v>
      </c>
      <c r="M11" s="6">
        <v>19</v>
      </c>
      <c r="N11" s="1"/>
    </row>
    <row r="12" spans="1:15" ht="21" x14ac:dyDescent="0.4">
      <c r="A12" s="2">
        <v>9</v>
      </c>
      <c r="B12" s="2">
        <v>40709</v>
      </c>
      <c r="C12" s="2">
        <f t="shared" si="4"/>
        <v>250241</v>
      </c>
      <c r="D12" s="2">
        <f t="shared" si="0"/>
        <v>366381</v>
      </c>
      <c r="E12" s="2">
        <f t="shared" si="1"/>
        <v>0.95424250943932487</v>
      </c>
      <c r="F12" s="2">
        <f t="shared" si="2"/>
        <v>38846.258316765474</v>
      </c>
      <c r="G12" s="2">
        <f t="shared" si="3"/>
        <v>4523.2222222222226</v>
      </c>
      <c r="H12" s="2">
        <f>(A12-M15)</f>
        <v>-9.2345942203484839</v>
      </c>
      <c r="I12" s="2">
        <f t="shared" si="5"/>
        <v>3471571.1274436205</v>
      </c>
      <c r="J12" s="2">
        <f t="shared" si="6"/>
        <v>375931.09611616645</v>
      </c>
      <c r="K12" s="2">
        <f>ABS(A12-M11)*B12</f>
        <v>407090</v>
      </c>
      <c r="L12" s="5" t="s">
        <v>2</v>
      </c>
      <c r="M12" s="6">
        <f>MAX(B4:B32)</f>
        <v>88351</v>
      </c>
      <c r="N12" s="1"/>
    </row>
    <row r="13" spans="1:15" ht="21" x14ac:dyDescent="0.4">
      <c r="A13" s="2">
        <v>10</v>
      </c>
      <c r="B13" s="2">
        <v>43282</v>
      </c>
      <c r="C13" s="2">
        <f t="shared" si="4"/>
        <v>293523</v>
      </c>
      <c r="D13" s="2">
        <f t="shared" si="0"/>
        <v>432820</v>
      </c>
      <c r="E13" s="2">
        <f t="shared" si="1"/>
        <v>1</v>
      </c>
      <c r="F13" s="2">
        <f t="shared" si="2"/>
        <v>43282</v>
      </c>
      <c r="G13" s="2">
        <f t="shared" si="3"/>
        <v>4328.2</v>
      </c>
      <c r="H13" s="2">
        <f>(A13-M15)</f>
        <v>-8.2345942203484839</v>
      </c>
      <c r="I13" s="2">
        <f t="shared" si="5"/>
        <v>2934889.3137098667</v>
      </c>
      <c r="J13" s="2">
        <f t="shared" si="6"/>
        <v>356409.7070451231</v>
      </c>
      <c r="K13" s="2">
        <f>ABS(A13-M11)*B13</f>
        <v>389538</v>
      </c>
      <c r="L13" s="5" t="s">
        <v>3</v>
      </c>
      <c r="M13" s="6">
        <f>MIN(B4:B32)</f>
        <v>14622</v>
      </c>
      <c r="N13" s="1"/>
    </row>
    <row r="14" spans="1:15" ht="21" x14ac:dyDescent="0.4">
      <c r="A14" s="2">
        <v>11</v>
      </c>
      <c r="B14" s="2">
        <v>45332</v>
      </c>
      <c r="C14" s="2">
        <f t="shared" si="4"/>
        <v>338855</v>
      </c>
      <c r="D14" s="2">
        <f t="shared" si="0"/>
        <v>498652</v>
      </c>
      <c r="E14" s="2">
        <f t="shared" si="1"/>
        <v>1.0413926851582251</v>
      </c>
      <c r="F14" s="2">
        <f t="shared" si="2"/>
        <v>47208.41320359266</v>
      </c>
      <c r="G14" s="2">
        <f t="shared" si="3"/>
        <v>4121.090909090909</v>
      </c>
      <c r="H14" s="2">
        <f>(A14-M15)</f>
        <v>-7.2345942203484839</v>
      </c>
      <c r="I14" s="2">
        <f t="shared" si="5"/>
        <v>2372647.574362475</v>
      </c>
      <c r="J14" s="2">
        <f t="shared" si="6"/>
        <v>327958.62519683747</v>
      </c>
      <c r="K14" s="2">
        <f>ABS(A14-M11)*B14</f>
        <v>362656</v>
      </c>
      <c r="L14" s="5" t="s">
        <v>4</v>
      </c>
      <c r="M14" s="7">
        <f>AVERAGE(B4:B32)</f>
        <v>59168.34482758621</v>
      </c>
      <c r="N14" s="1"/>
    </row>
    <row r="15" spans="1:15" ht="21" x14ac:dyDescent="0.4">
      <c r="A15" s="2">
        <v>12</v>
      </c>
      <c r="B15" s="2">
        <v>59511</v>
      </c>
      <c r="C15" s="2">
        <f t="shared" si="4"/>
        <v>398366</v>
      </c>
      <c r="D15" s="2">
        <f t="shared" si="0"/>
        <v>714132</v>
      </c>
      <c r="E15" s="2">
        <f t="shared" si="1"/>
        <v>1.0791812460476249</v>
      </c>
      <c r="F15" s="2">
        <f t="shared" si="2"/>
        <v>64223.155133540204</v>
      </c>
      <c r="G15" s="2">
        <f t="shared" si="3"/>
        <v>4959.25</v>
      </c>
      <c r="H15" s="2">
        <f>(A15-M15)</f>
        <v>-6.2345942203484839</v>
      </c>
      <c r="I15" s="2">
        <f t="shared" si="5"/>
        <v>2313202.3948139786</v>
      </c>
      <c r="J15" s="2">
        <f t="shared" si="6"/>
        <v>371026.93664715864</v>
      </c>
      <c r="K15" s="2">
        <f>ABS(A15-M11)*B15</f>
        <v>416577</v>
      </c>
      <c r="L15" s="5" t="s">
        <v>7</v>
      </c>
      <c r="M15" s="6">
        <f>D33/B33</f>
        <v>18.234594220348484</v>
      </c>
      <c r="N15" s="1"/>
    </row>
    <row r="16" spans="1:15" ht="21" x14ac:dyDescent="0.4">
      <c r="A16" s="2">
        <v>13</v>
      </c>
      <c r="B16" s="2">
        <v>64687</v>
      </c>
      <c r="C16" s="2">
        <f t="shared" si="4"/>
        <v>463053</v>
      </c>
      <c r="D16" s="2">
        <f t="shared" si="0"/>
        <v>840931</v>
      </c>
      <c r="E16" s="2">
        <f t="shared" si="1"/>
        <v>1.1139433523068367</v>
      </c>
      <c r="F16" s="2">
        <f t="shared" si="2"/>
        <v>72057.653630672343</v>
      </c>
      <c r="G16" s="2">
        <f t="shared" si="3"/>
        <v>4975.9230769230771</v>
      </c>
      <c r="H16" s="2">
        <f>(A16-M15)</f>
        <v>-5.2345942203484839</v>
      </c>
      <c r="I16" s="2">
        <f t="shared" si="5"/>
        <v>1772486.9766688899</v>
      </c>
      <c r="J16" s="2">
        <f t="shared" si="6"/>
        <v>338610.19633168238</v>
      </c>
      <c r="K16" s="2">
        <f>ABS(A16-M11)*B16</f>
        <v>388122</v>
      </c>
      <c r="L16" s="5" t="s">
        <v>8</v>
      </c>
      <c r="M16" s="6">
        <f>10^(F33/B33)</f>
        <v>16.041703526078273</v>
      </c>
      <c r="N16" s="1"/>
    </row>
    <row r="17" spans="1:14" ht="21" x14ac:dyDescent="0.4">
      <c r="A17" s="2">
        <v>14</v>
      </c>
      <c r="B17" s="2">
        <v>67369</v>
      </c>
      <c r="C17" s="2">
        <f t="shared" si="4"/>
        <v>530422</v>
      </c>
      <c r="D17" s="2">
        <f t="shared" si="0"/>
        <v>943166</v>
      </c>
      <c r="E17" s="2">
        <f t="shared" si="1"/>
        <v>1.146128035678238</v>
      </c>
      <c r="F17" s="2">
        <f t="shared" si="2"/>
        <v>77213.499635607208</v>
      </c>
      <c r="G17" s="2">
        <f t="shared" si="3"/>
        <v>4812.0714285714284</v>
      </c>
      <c r="H17" s="2">
        <f>(A17-M15)</f>
        <v>-4.2345942203484839</v>
      </c>
      <c r="I17" s="2">
        <f t="shared" si="5"/>
        <v>1208046.6399874508</v>
      </c>
      <c r="J17" s="2">
        <f t="shared" si="6"/>
        <v>285280.37803065701</v>
      </c>
      <c r="K17" s="2">
        <f>ABS(A17-M11)*B17</f>
        <v>336845</v>
      </c>
      <c r="L17" s="5" t="s">
        <v>11</v>
      </c>
      <c r="M17" s="6">
        <f>B33/G33</f>
        <v>12.246348482133962</v>
      </c>
      <c r="N17" s="1"/>
    </row>
    <row r="18" spans="1:14" ht="21" x14ac:dyDescent="0.4">
      <c r="A18" s="2">
        <v>15</v>
      </c>
      <c r="B18" s="2">
        <v>69501</v>
      </c>
      <c r="C18" s="2">
        <f t="shared" si="4"/>
        <v>599923</v>
      </c>
      <c r="D18" s="2">
        <f t="shared" si="0"/>
        <v>1042515</v>
      </c>
      <c r="E18" s="2">
        <f t="shared" si="1"/>
        <v>1.1760912590556813</v>
      </c>
      <c r="F18" s="2">
        <f t="shared" si="2"/>
        <v>81739.518595628906</v>
      </c>
      <c r="G18" s="2">
        <f t="shared" si="3"/>
        <v>4633.3999999999996</v>
      </c>
      <c r="H18" s="2">
        <f>(A18-M15)</f>
        <v>-3.2345942203484839</v>
      </c>
      <c r="I18" s="2">
        <f t="shared" si="5"/>
        <v>727161.14663644158</v>
      </c>
      <c r="J18" s="2">
        <f t="shared" si="6"/>
        <v>224807.53290843999</v>
      </c>
      <c r="K18" s="2">
        <f>ABS(A18-M11)*B18</f>
        <v>278004</v>
      </c>
      <c r="L18" s="5" t="s">
        <v>14</v>
      </c>
      <c r="M18" s="6">
        <v>13</v>
      </c>
      <c r="N18" s="1"/>
    </row>
    <row r="19" spans="1:14" ht="21" x14ac:dyDescent="0.4">
      <c r="A19" s="2">
        <v>16</v>
      </c>
      <c r="B19" s="2">
        <v>71658</v>
      </c>
      <c r="C19" s="2">
        <f t="shared" si="4"/>
        <v>671581</v>
      </c>
      <c r="D19" s="2">
        <f t="shared" si="0"/>
        <v>1146528</v>
      </c>
      <c r="E19" s="2">
        <f t="shared" si="1"/>
        <v>1.2041199826559248</v>
      </c>
      <c r="F19" s="2">
        <f t="shared" si="2"/>
        <v>86284.829717158253</v>
      </c>
      <c r="G19" s="2">
        <f t="shared" si="3"/>
        <v>4478.625</v>
      </c>
      <c r="H19" s="2">
        <f>(A19-M15)</f>
        <v>-2.2345942203484839</v>
      </c>
      <c r="I19" s="2">
        <f t="shared" si="5"/>
        <v>357817.86905754078</v>
      </c>
      <c r="J19" s="2">
        <f t="shared" si="6"/>
        <v>160126.55264173166</v>
      </c>
      <c r="K19" s="2">
        <f>ABS(A19-M11)*B19</f>
        <v>214974</v>
      </c>
      <c r="L19" s="5" t="s">
        <v>32</v>
      </c>
      <c r="M19" s="6">
        <v>19</v>
      </c>
      <c r="N19" s="1"/>
    </row>
    <row r="20" spans="1:14" ht="21" x14ac:dyDescent="0.4">
      <c r="A20" s="2">
        <v>17</v>
      </c>
      <c r="B20" s="2">
        <v>73689</v>
      </c>
      <c r="C20" s="2">
        <f t="shared" si="4"/>
        <v>745270</v>
      </c>
      <c r="D20" s="2">
        <f t="shared" si="0"/>
        <v>1252713</v>
      </c>
      <c r="E20" s="2">
        <f t="shared" si="1"/>
        <v>1.2304489213782739</v>
      </c>
      <c r="F20" s="2">
        <f t="shared" si="2"/>
        <v>90670.550567443628</v>
      </c>
      <c r="G20" s="2">
        <f t="shared" si="3"/>
        <v>4334.6470588235297</v>
      </c>
      <c r="H20" s="2">
        <f>(A20-M15)</f>
        <v>-1.2345942203484839</v>
      </c>
      <c r="I20" s="2">
        <f t="shared" si="5"/>
        <v>112318.46046146972</v>
      </c>
      <c r="J20" s="2">
        <f t="shared" si="6"/>
        <v>90976.013503259426</v>
      </c>
      <c r="K20" s="2">
        <f>ABS(A20-M11)*B20</f>
        <v>147378</v>
      </c>
      <c r="L20" s="5" t="s">
        <v>33</v>
      </c>
      <c r="M20" s="6">
        <v>24</v>
      </c>
      <c r="N20" s="1"/>
    </row>
    <row r="21" spans="1:14" ht="21" x14ac:dyDescent="0.4">
      <c r="A21" s="2">
        <v>18</v>
      </c>
      <c r="B21" s="2">
        <v>75569</v>
      </c>
      <c r="C21" s="2">
        <f t="shared" si="4"/>
        <v>820839</v>
      </c>
      <c r="D21" s="2">
        <f t="shared" si="0"/>
        <v>1360242</v>
      </c>
      <c r="E21" s="2">
        <f t="shared" si="1"/>
        <v>1.255272505103306</v>
      </c>
      <c r="F21" s="2">
        <f t="shared" si="2"/>
        <v>94859.687938151736</v>
      </c>
      <c r="G21" s="2">
        <f t="shared" si="3"/>
        <v>4198.2777777777774</v>
      </c>
      <c r="H21" s="2">
        <f>(A21-M15)</f>
        <v>-0.23459422034848387</v>
      </c>
      <c r="I21" s="2">
        <f t="shared" si="5"/>
        <v>4158.8982176061745</v>
      </c>
      <c r="J21" s="2">
        <f t="shared" si="6"/>
        <v>17728.050637514578</v>
      </c>
      <c r="K21" s="2">
        <f>ABS(A21-M11)*B21</f>
        <v>75569</v>
      </c>
      <c r="L21" s="5" t="s">
        <v>44</v>
      </c>
      <c r="M21" s="7">
        <f>(M15-M23)/M9</f>
        <v>-1.468347449995743</v>
      </c>
      <c r="N21" s="1"/>
    </row>
    <row r="22" spans="1:14" ht="21" x14ac:dyDescent="0.4">
      <c r="A22" s="2">
        <v>19</v>
      </c>
      <c r="B22" s="2">
        <v>76103</v>
      </c>
      <c r="C22" s="2">
        <f t="shared" si="4"/>
        <v>896942</v>
      </c>
      <c r="D22" s="2">
        <f t="shared" si="0"/>
        <v>1445957</v>
      </c>
      <c r="E22" s="2">
        <f t="shared" si="1"/>
        <v>1.2787536009528289</v>
      </c>
      <c r="F22" s="2">
        <f t="shared" si="2"/>
        <v>97316.985293313133</v>
      </c>
      <c r="G22" s="2">
        <f t="shared" si="3"/>
        <v>4005.4210526315787</v>
      </c>
      <c r="H22" s="2">
        <f>(A22-M15)</f>
        <v>0.76540577965151613</v>
      </c>
      <c r="I22" s="2">
        <f t="shared" si="5"/>
        <v>44584.638710594802</v>
      </c>
      <c r="J22" s="2">
        <f t="shared" si="6"/>
        <v>58249.676048819332</v>
      </c>
      <c r="K22" s="2">
        <f>ABS(A22-M11)*B22</f>
        <v>0</v>
      </c>
      <c r="L22" s="5" t="s">
        <v>44</v>
      </c>
      <c r="M22" s="6">
        <f>(M20+M18-(2*M11))/(M20-M18)</f>
        <v>-9.0909090909090912E-2</v>
      </c>
      <c r="N22" s="1"/>
    </row>
    <row r="23" spans="1:14" ht="21" x14ac:dyDescent="0.4">
      <c r="A23" s="2">
        <v>20</v>
      </c>
      <c r="B23" s="4">
        <v>77136</v>
      </c>
      <c r="C23" s="2">
        <f t="shared" si="4"/>
        <v>974078</v>
      </c>
      <c r="D23" s="2">
        <f t="shared" si="0"/>
        <v>1542720</v>
      </c>
      <c r="E23" s="2">
        <f t="shared" si="1"/>
        <v>1.3010299956639813</v>
      </c>
      <c r="F23" s="2">
        <f t="shared" si="2"/>
        <v>100356.24974553686</v>
      </c>
      <c r="G23" s="2">
        <f t="shared" si="3"/>
        <v>3856.8</v>
      </c>
      <c r="H23" s="2">
        <f>(A23-M15)</f>
        <v>1.7654057796515161</v>
      </c>
      <c r="I23" s="2">
        <f t="shared" si="5"/>
        <v>240406.49807476572</v>
      </c>
      <c r="J23" s="2">
        <f t="shared" si="6"/>
        <v>136176.34021919934</v>
      </c>
      <c r="K23" s="2">
        <f>ABS(A23-M11)*B23</f>
        <v>77136</v>
      </c>
      <c r="L23" s="5" t="s">
        <v>45</v>
      </c>
      <c r="M23" s="6">
        <v>29</v>
      </c>
      <c r="N23" s="1"/>
    </row>
    <row r="24" spans="1:14" ht="18" x14ac:dyDescent="0.35">
      <c r="A24" s="2">
        <v>21</v>
      </c>
      <c r="B24" s="2">
        <v>78195</v>
      </c>
      <c r="C24" s="2">
        <f t="shared" si="4"/>
        <v>1052273</v>
      </c>
      <c r="D24" s="2">
        <f t="shared" si="0"/>
        <v>1642095</v>
      </c>
      <c r="E24" s="2">
        <f t="shared" si="1"/>
        <v>1.3222192947339193</v>
      </c>
      <c r="F24" s="2">
        <f t="shared" si="2"/>
        <v>103390.93775171883</v>
      </c>
      <c r="G24" s="2">
        <f t="shared" si="3"/>
        <v>3723.5714285714284</v>
      </c>
      <c r="H24" s="2">
        <f>(A24-M15)</f>
        <v>2.7654057796515161</v>
      </c>
      <c r="I24" s="2">
        <f t="shared" si="5"/>
        <v>597993.84831773606</v>
      </c>
      <c r="J24" s="2">
        <f t="shared" si="6"/>
        <v>216240.9049398503</v>
      </c>
      <c r="K24" s="2">
        <f>ABS(A24-M11)*B24</f>
        <v>156390</v>
      </c>
      <c r="L24" s="1"/>
      <c r="M24" s="1"/>
      <c r="N24" s="1"/>
    </row>
    <row r="25" spans="1:14" ht="18" x14ac:dyDescent="0.35">
      <c r="A25" s="2">
        <v>22</v>
      </c>
      <c r="B25" s="2">
        <v>79232</v>
      </c>
      <c r="C25" s="2">
        <f t="shared" si="4"/>
        <v>1131505</v>
      </c>
      <c r="D25" s="2">
        <f t="shared" si="0"/>
        <v>1743104</v>
      </c>
      <c r="E25" s="2">
        <f t="shared" si="1"/>
        <v>1.3424226808222062</v>
      </c>
      <c r="F25" s="2">
        <f t="shared" si="2"/>
        <v>106362.83384690504</v>
      </c>
      <c r="G25" s="2">
        <f t="shared" si="3"/>
        <v>3601.4545454545455</v>
      </c>
      <c r="H25" s="2">
        <f>(A25-M15)</f>
        <v>3.7654057796515161</v>
      </c>
      <c r="I25" s="2">
        <f t="shared" si="5"/>
        <v>1123373.5352682308</v>
      </c>
      <c r="J25" s="2">
        <f t="shared" si="6"/>
        <v>298340.63073334895</v>
      </c>
      <c r="K25" s="2">
        <f>ABS(A25-M11)*B25</f>
        <v>237696</v>
      </c>
      <c r="L25" s="1"/>
      <c r="M25" s="1"/>
      <c r="N25" s="1"/>
    </row>
    <row r="26" spans="1:14" ht="18" x14ac:dyDescent="0.35">
      <c r="A26" s="2">
        <v>23</v>
      </c>
      <c r="B26" s="2">
        <v>79861</v>
      </c>
      <c r="C26" s="2">
        <f t="shared" si="4"/>
        <v>1211366</v>
      </c>
      <c r="D26" s="2">
        <f t="shared" si="0"/>
        <v>1836803</v>
      </c>
      <c r="E26" s="2">
        <f t="shared" si="1"/>
        <v>1.3617278360175928</v>
      </c>
      <c r="F26" s="2">
        <f t="shared" si="2"/>
        <v>108748.94671220098</v>
      </c>
      <c r="G26" s="2">
        <f t="shared" si="3"/>
        <v>3472.217391304348</v>
      </c>
      <c r="H26" s="2">
        <f>(A26-M15)</f>
        <v>4.7654057796515161</v>
      </c>
      <c r="I26" s="2">
        <f t="shared" si="5"/>
        <v>1813570.8157568676</v>
      </c>
      <c r="J26" s="2">
        <f t="shared" si="6"/>
        <v>380570.07096874976</v>
      </c>
      <c r="K26" s="2">
        <f>ABS(A26-M11)*B26</f>
        <v>319444</v>
      </c>
      <c r="L26" s="1"/>
      <c r="M26" s="1"/>
      <c r="N26" s="1"/>
    </row>
    <row r="27" spans="1:14" ht="18" x14ac:dyDescent="0.35">
      <c r="A27" s="2">
        <v>24</v>
      </c>
      <c r="B27" s="2">
        <v>80855</v>
      </c>
      <c r="C27" s="2">
        <f t="shared" si="4"/>
        <v>1292221</v>
      </c>
      <c r="D27" s="2">
        <f t="shared" si="0"/>
        <v>1940520</v>
      </c>
      <c r="E27" s="2">
        <f t="shared" si="1"/>
        <v>1.3802112417116059</v>
      </c>
      <c r="F27" s="2">
        <f t="shared" si="2"/>
        <v>111596.97994859189</v>
      </c>
      <c r="G27" s="2">
        <f t="shared" si="3"/>
        <v>3368.9583333333335</v>
      </c>
      <c r="H27" s="2">
        <f>(A27-M15)</f>
        <v>5.7654057796515161</v>
      </c>
      <c r="I27" s="2">
        <f t="shared" si="5"/>
        <v>2687612.4220755822</v>
      </c>
      <c r="J27" s="2">
        <f t="shared" si="6"/>
        <v>466161.88431372336</v>
      </c>
      <c r="K27" s="2">
        <f>ABS(A27-M11)*B27</f>
        <v>404275</v>
      </c>
      <c r="L27" s="1"/>
      <c r="M27" s="1"/>
      <c r="N27" s="1"/>
    </row>
    <row r="28" spans="1:14" ht="18" x14ac:dyDescent="0.35">
      <c r="A28" s="2">
        <v>25</v>
      </c>
      <c r="B28" s="2">
        <v>81719</v>
      </c>
      <c r="C28" s="2">
        <f t="shared" si="4"/>
        <v>1373940</v>
      </c>
      <c r="D28" s="2">
        <f t="shared" si="0"/>
        <v>2042975</v>
      </c>
      <c r="E28" s="2">
        <f t="shared" si="1"/>
        <v>1.3979400086720377</v>
      </c>
      <c r="F28" s="2">
        <f t="shared" si="2"/>
        <v>114238.25956867026</v>
      </c>
      <c r="G28" s="2">
        <f t="shared" si="3"/>
        <v>3268.76</v>
      </c>
      <c r="H28" s="2">
        <f>(A28-M15)</f>
        <v>6.7654057796515161</v>
      </c>
      <c r="I28" s="2">
        <f t="shared" si="5"/>
        <v>3740337.0887769563</v>
      </c>
      <c r="J28" s="2">
        <f t="shared" si="6"/>
        <v>552862.1949073422</v>
      </c>
      <c r="K28" s="2">
        <f>ABS(A28-M11)*B28</f>
        <v>490314</v>
      </c>
      <c r="L28" s="1"/>
      <c r="M28" s="1"/>
      <c r="N28" s="1"/>
    </row>
    <row r="29" spans="1:14" ht="18" x14ac:dyDescent="0.35">
      <c r="A29" s="2">
        <v>26</v>
      </c>
      <c r="B29" s="2">
        <v>82859</v>
      </c>
      <c r="C29" s="2">
        <f t="shared" si="4"/>
        <v>1456799</v>
      </c>
      <c r="D29" s="2">
        <f t="shared" si="0"/>
        <v>2154334</v>
      </c>
      <c r="E29" s="2">
        <f t="shared" si="1"/>
        <v>1.414973347970818</v>
      </c>
      <c r="F29" s="2">
        <f t="shared" si="2"/>
        <v>117243.27663951401</v>
      </c>
      <c r="G29" s="2">
        <f t="shared" si="3"/>
        <v>3186.8846153846152</v>
      </c>
      <c r="H29" s="2">
        <f>(A29-M15)</f>
        <v>7.7654057796515161</v>
      </c>
      <c r="I29" s="2">
        <f t="shared" si="5"/>
        <v>4996524.219283456</v>
      </c>
      <c r="J29" s="2">
        <f t="shared" si="6"/>
        <v>643433.75749614497</v>
      </c>
      <c r="K29" s="2">
        <f>ABS(A29-M11)*B29</f>
        <v>580013</v>
      </c>
      <c r="L29" s="1"/>
      <c r="M29" s="1"/>
      <c r="N29" s="1"/>
    </row>
    <row r="30" spans="1:14" ht="18" x14ac:dyDescent="0.35">
      <c r="A30" s="2">
        <v>27</v>
      </c>
      <c r="B30" s="2">
        <v>84319</v>
      </c>
      <c r="C30" s="2">
        <f t="shared" si="4"/>
        <v>1541118</v>
      </c>
      <c r="D30" s="2">
        <f t="shared" si="0"/>
        <v>2276613</v>
      </c>
      <c r="E30" s="2">
        <f t="shared" si="1"/>
        <v>1.4313637641589874</v>
      </c>
      <c r="F30" s="2">
        <f t="shared" si="2"/>
        <v>120691.16123012165</v>
      </c>
      <c r="G30" s="2">
        <f t="shared" si="3"/>
        <v>3122.9259259259261</v>
      </c>
      <c r="H30" s="2">
        <f>(A30-M15)</f>
        <v>8.7654057796515161</v>
      </c>
      <c r="I30" s="2">
        <f t="shared" si="5"/>
        <v>6478425.9484593906</v>
      </c>
      <c r="J30" s="2">
        <f t="shared" si="6"/>
        <v>739090.24993443617</v>
      </c>
      <c r="K30" s="2">
        <f>ABS(A30-M11)*B30</f>
        <v>674552</v>
      </c>
      <c r="L30" s="1"/>
      <c r="M30" s="1"/>
      <c r="N30" s="1"/>
    </row>
    <row r="31" spans="1:14" ht="18" x14ac:dyDescent="0.35">
      <c r="A31" s="2">
        <v>28</v>
      </c>
      <c r="B31" s="2">
        <v>86413</v>
      </c>
      <c r="C31" s="2">
        <f t="shared" si="4"/>
        <v>1627531</v>
      </c>
      <c r="D31" s="2">
        <f t="shared" si="0"/>
        <v>2419564</v>
      </c>
      <c r="E31" s="2">
        <f t="shared" si="1"/>
        <v>1.4471580313422192</v>
      </c>
      <c r="F31" s="2">
        <f t="shared" si="2"/>
        <v>125053.26696237519</v>
      </c>
      <c r="G31" s="2">
        <f t="shared" si="3"/>
        <v>3086.1785714285716</v>
      </c>
      <c r="H31" s="2">
        <f>(A31-M15)</f>
        <v>9.7654057796515161</v>
      </c>
      <c r="I31" s="2">
        <f t="shared" si="5"/>
        <v>8240615.8845146429</v>
      </c>
      <c r="J31" s="2">
        <f t="shared" si="6"/>
        <v>843858.00963702647</v>
      </c>
      <c r="K31" s="2">
        <f>ABS(A31-M11)*B31</f>
        <v>777717</v>
      </c>
      <c r="L31" s="1"/>
      <c r="M31" s="1"/>
      <c r="N31" s="1"/>
    </row>
    <row r="32" spans="1:14" ht="18" x14ac:dyDescent="0.35">
      <c r="A32" s="2">
        <v>29</v>
      </c>
      <c r="B32" s="2">
        <v>88351</v>
      </c>
      <c r="C32" s="2">
        <f t="shared" si="4"/>
        <v>1715882</v>
      </c>
      <c r="D32" s="2">
        <f t="shared" si="0"/>
        <v>2562179</v>
      </c>
      <c r="E32" s="2">
        <f t="shared" si="1"/>
        <v>1.4623979978989561</v>
      </c>
      <c r="F32" s="2">
        <f t="shared" si="2"/>
        <v>129204.32551237066</v>
      </c>
      <c r="G32" s="2">
        <f t="shared" si="3"/>
        <v>3046.5862068965516</v>
      </c>
      <c r="H32" s="2">
        <f>(A32-M15)</f>
        <v>10.765405779651516</v>
      </c>
      <c r="I32" s="2">
        <f t="shared" si="5"/>
        <v>10239347.40137057</v>
      </c>
      <c r="J32" s="2">
        <f t="shared" si="6"/>
        <v>951134.36603799113</v>
      </c>
      <c r="K32" s="2">
        <f>ABS(A32-M11)*B32</f>
        <v>883510</v>
      </c>
    </row>
    <row r="33" spans="1:11" ht="18" x14ac:dyDescent="0.35">
      <c r="A33" s="1"/>
      <c r="B33" s="13">
        <f>SUM(B4:B32)</f>
        <v>1715882</v>
      </c>
      <c r="C33" s="1"/>
      <c r="D33" s="13">
        <f>SUM(D4:D32)</f>
        <v>31288412</v>
      </c>
      <c r="E33" s="1"/>
      <c r="F33" s="13">
        <f>SUM(F4:F32)</f>
        <v>2068067.6138816059</v>
      </c>
      <c r="G33" s="13">
        <f>SUM(G4:G32)</f>
        <v>140113.76554433984</v>
      </c>
      <c r="H33" s="1"/>
      <c r="I33" s="13">
        <f>SUM(I4:I32)</f>
        <v>92233897.380917788</v>
      </c>
      <c r="J33" s="13">
        <f>SUM(J4:J32)</f>
        <v>10572236.170473259</v>
      </c>
      <c r="K33" s="14">
        <f>SUM(K4:K32)</f>
        <v>10515440</v>
      </c>
    </row>
    <row r="35" spans="1:11" ht="15.6" x14ac:dyDescent="0.3">
      <c r="A35" s="8" t="s">
        <v>16</v>
      </c>
    </row>
    <row r="38" spans="1:11" ht="18" x14ac:dyDescent="0.35">
      <c r="A38" s="15" t="s">
        <v>20</v>
      </c>
      <c r="B38" s="15"/>
      <c r="E38" s="3" t="s">
        <v>24</v>
      </c>
      <c r="F38" s="3"/>
      <c r="G38" s="3"/>
    </row>
    <row r="39" spans="1:11" ht="18" x14ac:dyDescent="0.35">
      <c r="A39" s="15" t="s">
        <v>21</v>
      </c>
      <c r="B39" s="15"/>
      <c r="E39" s="3" t="s">
        <v>22</v>
      </c>
      <c r="F39" s="3"/>
      <c r="G39" s="3"/>
    </row>
    <row r="40" spans="1:11" ht="18" x14ac:dyDescent="0.35">
      <c r="A40" s="3" t="s">
        <v>15</v>
      </c>
      <c r="B40" s="3">
        <f>B33/2</f>
        <v>857941</v>
      </c>
      <c r="E40" s="3" t="s">
        <v>17</v>
      </c>
      <c r="F40" s="3">
        <f>(B33+1)/4</f>
        <v>428970.75</v>
      </c>
      <c r="G40" s="3"/>
    </row>
    <row r="41" spans="1:11" ht="18" x14ac:dyDescent="0.35">
      <c r="A41" s="15" t="s">
        <v>18</v>
      </c>
      <c r="B41" s="15"/>
      <c r="E41" s="9" t="s">
        <v>19</v>
      </c>
      <c r="F41" s="9"/>
      <c r="G41" s="9"/>
    </row>
    <row r="44" spans="1:11" ht="18" x14ac:dyDescent="0.35">
      <c r="A44" s="3" t="s">
        <v>25</v>
      </c>
      <c r="B44" s="3"/>
      <c r="C44" s="3"/>
      <c r="D44" s="3"/>
      <c r="E44" s="3" t="s">
        <v>28</v>
      </c>
      <c r="F44" s="3"/>
      <c r="G44" s="3"/>
    </row>
    <row r="45" spans="1:11" ht="18" x14ac:dyDescent="0.35">
      <c r="A45" s="15" t="s">
        <v>26</v>
      </c>
      <c r="B45" s="15"/>
      <c r="C45" s="3"/>
      <c r="D45" s="3"/>
      <c r="E45" s="15" t="s">
        <v>29</v>
      </c>
      <c r="F45" s="16"/>
      <c r="G45" s="3"/>
    </row>
    <row r="46" spans="1:11" ht="18" x14ac:dyDescent="0.35">
      <c r="A46" s="11" t="s">
        <v>23</v>
      </c>
      <c r="B46" s="11">
        <f>(B33+1)/2</f>
        <v>857941.5</v>
      </c>
      <c r="C46" s="3"/>
      <c r="D46" s="3"/>
      <c r="E46" s="3" t="s">
        <v>30</v>
      </c>
      <c r="F46" s="3">
        <f>3*(B33+1)/4</f>
        <v>1286912.25</v>
      </c>
      <c r="G46" s="3"/>
    </row>
    <row r="47" spans="1:11" ht="18" x14ac:dyDescent="0.35">
      <c r="A47" s="15" t="s">
        <v>27</v>
      </c>
      <c r="B47" s="15"/>
      <c r="C47" s="15"/>
      <c r="D47" s="3"/>
      <c r="E47" s="10" t="s">
        <v>31</v>
      </c>
      <c r="F47" s="12"/>
      <c r="G47" s="12"/>
    </row>
    <row r="48" spans="1:11" ht="18" x14ac:dyDescent="0.35">
      <c r="A48" s="3"/>
      <c r="B48" s="3"/>
      <c r="C48" s="3"/>
      <c r="D48" s="3"/>
      <c r="E48" s="3"/>
      <c r="F48" s="3"/>
      <c r="G48" s="3"/>
    </row>
    <row r="49" spans="1:7" ht="18" x14ac:dyDescent="0.35">
      <c r="A49" s="3"/>
      <c r="B49" s="3"/>
      <c r="C49" s="3"/>
      <c r="D49" s="3"/>
      <c r="E49" s="3"/>
      <c r="F49" s="3"/>
      <c r="G49" s="3"/>
    </row>
    <row r="50" spans="1:7" ht="18" x14ac:dyDescent="0.35">
      <c r="A50" s="3"/>
      <c r="B50" s="3"/>
      <c r="C50" s="3"/>
      <c r="D50" s="3"/>
      <c r="E50" s="3"/>
      <c r="F50" s="3"/>
      <c r="G50" s="3"/>
    </row>
    <row r="51" spans="1:7" ht="18" x14ac:dyDescent="0.35">
      <c r="A51" s="3"/>
      <c r="B51" s="3"/>
      <c r="C51" s="3"/>
      <c r="D51" s="3"/>
      <c r="E51" s="3"/>
      <c r="F51" s="3"/>
      <c r="G51" s="3"/>
    </row>
    <row r="52" spans="1:7" ht="18" x14ac:dyDescent="0.35">
      <c r="A52" s="3"/>
      <c r="B52" s="3"/>
      <c r="C52" s="3"/>
      <c r="D52" s="3"/>
      <c r="E52" s="3"/>
      <c r="F52" s="3"/>
      <c r="G52" s="3"/>
    </row>
    <row r="53" spans="1:7" ht="18" x14ac:dyDescent="0.35">
      <c r="A53" s="3"/>
      <c r="B53" s="3"/>
      <c r="C53" s="3"/>
      <c r="D53" s="3"/>
      <c r="E53" s="3"/>
      <c r="F53" s="3"/>
      <c r="G53" s="3"/>
    </row>
    <row r="54" spans="1:7" ht="18" x14ac:dyDescent="0.35">
      <c r="A54" s="3"/>
      <c r="B54" s="3"/>
      <c r="C54" s="3"/>
      <c r="D54" s="3"/>
      <c r="E54" s="3"/>
      <c r="F54" s="3"/>
      <c r="G54" s="3"/>
    </row>
    <row r="55" spans="1:7" ht="18" x14ac:dyDescent="0.35">
      <c r="A55" s="3"/>
      <c r="B55" s="3"/>
      <c r="C55" s="3"/>
      <c r="D55" s="3"/>
      <c r="E55" s="3"/>
      <c r="F55" s="3"/>
      <c r="G55" s="3"/>
    </row>
    <row r="56" spans="1:7" ht="18" x14ac:dyDescent="0.35">
      <c r="A56" s="3"/>
      <c r="B56" s="3"/>
      <c r="C56" s="3"/>
      <c r="D56" s="3"/>
      <c r="E56" s="3"/>
      <c r="F56" s="3"/>
      <c r="G56" s="3"/>
    </row>
    <row r="57" spans="1:7" ht="18" x14ac:dyDescent="0.35">
      <c r="A57" s="3"/>
      <c r="B57" s="3"/>
      <c r="C57" s="3"/>
      <c r="D57" s="3"/>
      <c r="E57" s="3"/>
      <c r="F57" s="3"/>
      <c r="G57" s="3"/>
    </row>
    <row r="58" spans="1:7" ht="18" x14ac:dyDescent="0.35">
      <c r="A58" s="3"/>
      <c r="B58" s="3"/>
      <c r="C58" s="3"/>
      <c r="D58" s="3"/>
      <c r="E58" s="3"/>
      <c r="F58" s="3"/>
      <c r="G58" s="3"/>
    </row>
    <row r="59" spans="1:7" ht="18" x14ac:dyDescent="0.35">
      <c r="A59" s="3"/>
      <c r="B59" s="3"/>
      <c r="C59" s="3"/>
      <c r="D59" s="3"/>
      <c r="E59" s="3"/>
      <c r="F59" s="3"/>
      <c r="G59" s="3"/>
    </row>
    <row r="60" spans="1:7" ht="18" x14ac:dyDescent="0.35">
      <c r="A60" s="3"/>
      <c r="B60" s="3"/>
      <c r="C60" s="3"/>
      <c r="D60" s="3"/>
      <c r="E60" s="3"/>
      <c r="F60" s="3"/>
      <c r="G60" s="3"/>
    </row>
    <row r="61" spans="1:7" ht="18" x14ac:dyDescent="0.35">
      <c r="A61" s="3"/>
      <c r="B61" s="3"/>
      <c r="C61" s="3"/>
      <c r="D61" s="3"/>
      <c r="E61" s="3"/>
      <c r="F61" s="3"/>
      <c r="G61" s="3"/>
    </row>
    <row r="62" spans="1:7" ht="18" x14ac:dyDescent="0.35">
      <c r="A62" s="3"/>
      <c r="B62" s="3"/>
      <c r="C62" s="3"/>
      <c r="D62" s="3"/>
      <c r="E62" s="3"/>
      <c r="F62" s="3"/>
      <c r="G62" s="3"/>
    </row>
    <row r="63" spans="1:7" ht="18" x14ac:dyDescent="0.35">
      <c r="A63" s="3"/>
      <c r="B63" s="3"/>
      <c r="C63" s="3"/>
      <c r="D63" s="3"/>
      <c r="E63" s="3"/>
      <c r="F63" s="3"/>
      <c r="G63" s="3"/>
    </row>
    <row r="64" spans="1:7" ht="18" x14ac:dyDescent="0.35">
      <c r="A64" s="3"/>
      <c r="B64" s="3"/>
      <c r="C64" s="3"/>
      <c r="D64" s="3"/>
      <c r="E64" s="3"/>
      <c r="F64" s="3"/>
      <c r="G64" s="3"/>
    </row>
  </sheetData>
  <mergeCells count="7">
    <mergeCell ref="E1:L1"/>
    <mergeCell ref="A47:C47"/>
    <mergeCell ref="E45:F45"/>
    <mergeCell ref="A41:B41"/>
    <mergeCell ref="A38:B38"/>
    <mergeCell ref="A39:B39"/>
    <mergeCell ref="A45:B45"/>
  </mergeCells>
  <pageMargins left="0.7" right="0.7" top="0.75" bottom="0.75" header="0.3" footer="0.3"/>
  <pageSetup paperSize="9" orientation="portrait" r:id="rId1"/>
  <ignoredErrors>
    <ignoredError sqref="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G.REENA</dc:creator>
  <cp:lastModifiedBy>G.REENA</cp:lastModifiedBy>
  <dcterms:created xsi:type="dcterms:W3CDTF">2021-01-14T11:06:57Z</dcterms:created>
  <dcterms:modified xsi:type="dcterms:W3CDTF">2021-01-26T04:10:58Z</dcterms:modified>
</cp:coreProperties>
</file>