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drawings/drawing5.xml" ContentType="application/vnd.openxmlformats-officedocument.drawing+xml"/>
  <Override PartName="/xl/ctrlProps/ctrlProp2.xml" ContentType="application/vnd.ms-excel.controlproperties+xml"/>
  <Override PartName="/xl/ctrlProps/ctrlProp3.xml" ContentType="application/vnd.ms-excel.controlproperties+xml"/>
  <Override PartName="/xl/tables/table3.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rsmcd\OneDrive\Desktop\MSBA Fall 2022\Telling Stories with Data\Dashboard_Assignment\"/>
    </mc:Choice>
  </mc:AlternateContent>
  <xr:revisionPtr revIDLastSave="0" documentId="13_ncr:1_{3DF1FFA9-2050-4078-B11F-154A1702D2A0}" xr6:coauthVersionLast="47" xr6:coauthVersionMax="47" xr10:uidLastSave="{00000000-0000-0000-0000-000000000000}"/>
  <bookViews>
    <workbookView xWindow="-110" yWindow="-110" windowWidth="38620" windowHeight="21820" firstSheet="1" activeTab="1" xr2:uid="{00000000-000D-0000-FFFF-FFFF00000000}"/>
  </bookViews>
  <sheets>
    <sheet name="spicehouse_automation_metrics" sheetId="2" state="hidden" r:id="rId1"/>
    <sheet name="Revised_Dashboard" sheetId="8" r:id="rId2"/>
    <sheet name="Description" sheetId="7" r:id="rId3"/>
    <sheet name="spicehouse_campaign_metrics" sheetId="1" state="hidden" r:id="rId4"/>
    <sheet name="Source_Table" sheetId="9" r:id="rId5"/>
    <sheet name="Succinct_Table_Live" sheetId="6" state="hidden" r:id="rId6"/>
    <sheet name="Aggregation_Table" sheetId="4" state="hidden" r:id="rId7"/>
    <sheet name="Revenue_Graph" sheetId="18" r:id="rId8"/>
    <sheet name="Pivot_Table" sheetId="15" state="hidden" r:id="rId9"/>
    <sheet name="Rough_Draft_Dashboard" sheetId="5" r:id="rId10"/>
    <sheet name="Pricing" sheetId="3" state="hidden" r:id="rId11"/>
  </sheets>
  <definedNames>
    <definedName name="_xlnm._FilterDatabase" localSheetId="9" hidden="1">Rough_Draft_Dashboard!$C$30:$L$40</definedName>
    <definedName name="Slicer_Email_Category">#N/A</definedName>
    <definedName name="Slicer_Email_Category1">#N/A</definedName>
    <definedName name="Slicer_Email_Category2">#N/A</definedName>
    <definedName name="Slicer_Email_Category3">#N/A</definedName>
    <definedName name="Slicer_Week">#N/A</definedName>
    <definedName name="Slicer_Week1">#N/A</definedName>
    <definedName name="Slicer_Week2">#N/A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5" i="9" l="1"/>
  <c r="AE5" i="9"/>
  <c r="AD5" i="9"/>
  <c r="AC5" i="9"/>
  <c r="AB13" i="9"/>
  <c r="AB12" i="9"/>
  <c r="AB11" i="9"/>
  <c r="AB10" i="9"/>
  <c r="AB9" i="9"/>
  <c r="AA13" i="9"/>
  <c r="AA12" i="9"/>
  <c r="AA11" i="9"/>
  <c r="AA10" i="9"/>
  <c r="AA9" i="9"/>
  <c r="Z13" i="9"/>
  <c r="Z12" i="9"/>
  <c r="Z11" i="9"/>
  <c r="Z10" i="9"/>
  <c r="Z9" i="9"/>
  <c r="Y13" i="9"/>
  <c r="Y11" i="9"/>
  <c r="Y10" i="9"/>
  <c r="Y9" i="9"/>
  <c r="Y12" i="9"/>
  <c r="AF3" i="9"/>
  <c r="AE3" i="9"/>
  <c r="AD3" i="9"/>
  <c r="AC3" i="9"/>
  <c r="AD18" i="9"/>
  <c r="AB7" i="9"/>
  <c r="AA7" i="9"/>
  <c r="Z7" i="9"/>
  <c r="Y7" i="9"/>
  <c r="AB6" i="9"/>
  <c r="AA6" i="9"/>
  <c r="Z6" i="9"/>
  <c r="Y6" i="9"/>
  <c r="AB5" i="9"/>
  <c r="AA5" i="9"/>
  <c r="Z5" i="9"/>
  <c r="Y5" i="9"/>
  <c r="AB4" i="9"/>
  <c r="AA4" i="9"/>
  <c r="Z4" i="9"/>
  <c r="Y4" i="9"/>
  <c r="AB3" i="9"/>
  <c r="AA3" i="9"/>
  <c r="Z3" i="9"/>
  <c r="Y3" i="9"/>
  <c r="D9" i="5"/>
  <c r="B61" i="8"/>
  <c r="C61" i="8"/>
  <c r="D61" i="8"/>
  <c r="E61" i="8"/>
  <c r="F61" i="8"/>
  <c r="G61" i="8"/>
  <c r="H61" i="8"/>
  <c r="I61" i="8"/>
  <c r="B62" i="8"/>
  <c r="B63" i="8"/>
  <c r="B64" i="8"/>
  <c r="B65" i="8"/>
  <c r="B66" i="8"/>
  <c r="B67" i="8"/>
  <c r="B68" i="8"/>
  <c r="B69" i="8"/>
  <c r="B70" i="8"/>
  <c r="B71" i="8"/>
  <c r="B72" i="8"/>
  <c r="B73" i="8"/>
  <c r="B74" i="8"/>
  <c r="B75" i="8"/>
  <c r="B76" i="8"/>
  <c r="B77" i="8"/>
  <c r="B78" i="8"/>
  <c r="B79" i="8"/>
  <c r="C62" i="8"/>
  <c r="C63" i="8"/>
  <c r="C64" i="8"/>
  <c r="C65" i="8"/>
  <c r="C66" i="8"/>
  <c r="C67" i="8"/>
  <c r="C68" i="8"/>
  <c r="C69" i="8"/>
  <c r="C70" i="8"/>
  <c r="C71" i="8"/>
  <c r="C72" i="8"/>
  <c r="C73" i="8"/>
  <c r="C74" i="8"/>
  <c r="C75" i="8"/>
  <c r="C76" i="8"/>
  <c r="C77" i="8"/>
  <c r="C78" i="8"/>
  <c r="C79" i="8"/>
  <c r="D62" i="8"/>
  <c r="D63" i="8"/>
  <c r="D64" i="8"/>
  <c r="D65" i="8"/>
  <c r="D66" i="8"/>
  <c r="D67" i="8"/>
  <c r="D68" i="8"/>
  <c r="D69" i="8"/>
  <c r="D70" i="8"/>
  <c r="D71" i="8"/>
  <c r="D72" i="8"/>
  <c r="D73" i="8"/>
  <c r="D74" i="8"/>
  <c r="D75" i="8"/>
  <c r="D76" i="8"/>
  <c r="D77" i="8"/>
  <c r="D78" i="8"/>
  <c r="D79" i="8"/>
  <c r="E62" i="8"/>
  <c r="E63" i="8"/>
  <c r="E64" i="8"/>
  <c r="E65" i="8"/>
  <c r="E66" i="8"/>
  <c r="E67" i="8"/>
  <c r="E68" i="8"/>
  <c r="E69" i="8"/>
  <c r="E70" i="8"/>
  <c r="E71" i="8"/>
  <c r="E72" i="8"/>
  <c r="E73" i="8"/>
  <c r="E74" i="8"/>
  <c r="E75" i="8"/>
  <c r="E76" i="8"/>
  <c r="E77" i="8"/>
  <c r="E78" i="8"/>
  <c r="E79" i="8"/>
  <c r="F62" i="8"/>
  <c r="F63" i="8"/>
  <c r="F64" i="8"/>
  <c r="F65" i="8"/>
  <c r="F66" i="8"/>
  <c r="F67" i="8"/>
  <c r="F68" i="8"/>
  <c r="F69" i="8"/>
  <c r="F70" i="8"/>
  <c r="F71" i="8"/>
  <c r="F72" i="8"/>
  <c r="F73" i="8"/>
  <c r="F74" i="8"/>
  <c r="F75" i="8"/>
  <c r="F76" i="8"/>
  <c r="F77" i="8"/>
  <c r="F78" i="8"/>
  <c r="F79" i="8"/>
  <c r="G62" i="8"/>
  <c r="G63" i="8"/>
  <c r="G64" i="8"/>
  <c r="G65" i="8"/>
  <c r="G66" i="8"/>
  <c r="G67" i="8"/>
  <c r="G68" i="8"/>
  <c r="G69" i="8"/>
  <c r="G70" i="8"/>
  <c r="G71" i="8"/>
  <c r="G72" i="8"/>
  <c r="G73" i="8"/>
  <c r="G74" i="8"/>
  <c r="G75" i="8"/>
  <c r="G76" i="8"/>
  <c r="G77" i="8"/>
  <c r="G78" i="8"/>
  <c r="G79" i="8"/>
  <c r="H62" i="8"/>
  <c r="H63" i="8"/>
  <c r="H64" i="8"/>
  <c r="H65" i="8"/>
  <c r="H66" i="8"/>
  <c r="H67" i="8"/>
  <c r="H68" i="8"/>
  <c r="H69" i="8"/>
  <c r="H70" i="8"/>
  <c r="H71" i="8"/>
  <c r="H72" i="8"/>
  <c r="H73" i="8"/>
  <c r="H74" i="8"/>
  <c r="H75" i="8"/>
  <c r="H76" i="8"/>
  <c r="H77" i="8"/>
  <c r="H78" i="8"/>
  <c r="H79" i="8"/>
  <c r="I62" i="8"/>
  <c r="I63" i="8"/>
  <c r="I64" i="8"/>
  <c r="I65" i="8"/>
  <c r="I66" i="8"/>
  <c r="I67" i="8"/>
  <c r="I68" i="8"/>
  <c r="I69" i="8"/>
  <c r="I70" i="8"/>
  <c r="I71" i="8"/>
  <c r="I72" i="8"/>
  <c r="I73" i="8"/>
  <c r="I74" i="8"/>
  <c r="I75" i="8"/>
  <c r="I76" i="8"/>
  <c r="I77" i="8"/>
  <c r="I78" i="8"/>
  <c r="I79" i="8"/>
  <c r="I58" i="8"/>
  <c r="I59" i="8"/>
  <c r="I60" i="8"/>
  <c r="H58" i="8"/>
  <c r="H59" i="8"/>
  <c r="H60" i="8"/>
  <c r="F58" i="8"/>
  <c r="G58" i="8"/>
  <c r="F59" i="8"/>
  <c r="G59" i="8"/>
  <c r="F60" i="8"/>
  <c r="G60" i="8"/>
  <c r="E58" i="8"/>
  <c r="E59" i="8"/>
  <c r="E60" i="8"/>
  <c r="D58" i="8"/>
  <c r="D59" i="8"/>
  <c r="D60" i="8"/>
  <c r="C58" i="8"/>
  <c r="C59" i="8"/>
  <c r="C60" i="8"/>
  <c r="B58" i="8"/>
  <c r="B59" i="8"/>
  <c r="B60" i="8"/>
  <c r="I5" i="5"/>
  <c r="P50" i="9"/>
  <c r="P51" i="9"/>
  <c r="P65" i="9"/>
  <c r="P66" i="9"/>
  <c r="P77" i="9"/>
  <c r="P78" i="9"/>
  <c r="P84" i="9"/>
  <c r="P85" i="9"/>
  <c r="P93" i="9"/>
  <c r="P94" i="9"/>
  <c r="P101" i="9"/>
  <c r="P102" i="9"/>
  <c r="P107" i="9"/>
  <c r="P108" i="9"/>
  <c r="H107" i="9"/>
  <c r="I107" i="9"/>
  <c r="J107" i="9"/>
  <c r="K107" i="9"/>
  <c r="L107" i="9"/>
  <c r="M107" i="9"/>
  <c r="N107" i="9"/>
  <c r="O107" i="9"/>
  <c r="Q107" i="9"/>
  <c r="R107" i="9"/>
  <c r="S107" i="9"/>
  <c r="T107" i="9"/>
  <c r="U107" i="9"/>
  <c r="H108" i="9"/>
  <c r="I108" i="9"/>
  <c r="J108" i="9"/>
  <c r="K108" i="9"/>
  <c r="L108" i="9"/>
  <c r="M108" i="9"/>
  <c r="N108" i="9"/>
  <c r="O108" i="9"/>
  <c r="Q108" i="9"/>
  <c r="R108" i="9"/>
  <c r="S108" i="9"/>
  <c r="T108" i="9"/>
  <c r="U108" i="9"/>
  <c r="H101" i="9"/>
  <c r="I101" i="9"/>
  <c r="J101" i="9"/>
  <c r="K101" i="9"/>
  <c r="L101" i="9"/>
  <c r="M101" i="9"/>
  <c r="N101" i="9"/>
  <c r="O101" i="9"/>
  <c r="Q101" i="9"/>
  <c r="R101" i="9"/>
  <c r="S101" i="9"/>
  <c r="T101" i="9"/>
  <c r="U101" i="9"/>
  <c r="H102" i="9"/>
  <c r="I102" i="9"/>
  <c r="J102" i="9"/>
  <c r="K102" i="9"/>
  <c r="L102" i="9"/>
  <c r="M102" i="9"/>
  <c r="N102" i="9"/>
  <c r="O102" i="9"/>
  <c r="Q102" i="9"/>
  <c r="R102" i="9"/>
  <c r="S102" i="9"/>
  <c r="T102" i="9"/>
  <c r="U102" i="9"/>
  <c r="H93" i="9"/>
  <c r="I93" i="9"/>
  <c r="J93" i="9"/>
  <c r="K93" i="9"/>
  <c r="L93" i="9"/>
  <c r="M93" i="9"/>
  <c r="N93" i="9"/>
  <c r="O93" i="9"/>
  <c r="Q93" i="9"/>
  <c r="R93" i="9"/>
  <c r="S93" i="9"/>
  <c r="T93" i="9"/>
  <c r="U93" i="9"/>
  <c r="H94" i="9"/>
  <c r="I94" i="9"/>
  <c r="J94" i="9"/>
  <c r="K94" i="9"/>
  <c r="L94" i="9"/>
  <c r="M94" i="9"/>
  <c r="N94" i="9"/>
  <c r="O94" i="9"/>
  <c r="Q94" i="9"/>
  <c r="R94" i="9"/>
  <c r="S94" i="9"/>
  <c r="T94" i="9"/>
  <c r="U94" i="9"/>
  <c r="H84" i="9"/>
  <c r="I84" i="9"/>
  <c r="J84" i="9"/>
  <c r="K84" i="9"/>
  <c r="L84" i="9"/>
  <c r="M84" i="9"/>
  <c r="N84" i="9"/>
  <c r="O84" i="9"/>
  <c r="Q84" i="9"/>
  <c r="R84" i="9"/>
  <c r="S84" i="9"/>
  <c r="T84" i="9"/>
  <c r="U84" i="9"/>
  <c r="H85" i="9"/>
  <c r="I85" i="9"/>
  <c r="J85" i="9"/>
  <c r="K85" i="9"/>
  <c r="L85" i="9"/>
  <c r="M85" i="9"/>
  <c r="N85" i="9"/>
  <c r="O85" i="9"/>
  <c r="Q85" i="9"/>
  <c r="R85" i="9"/>
  <c r="S85" i="9"/>
  <c r="T85" i="9"/>
  <c r="U85" i="9"/>
  <c r="H77" i="9"/>
  <c r="I77" i="9"/>
  <c r="J77" i="9"/>
  <c r="K77" i="9"/>
  <c r="L77" i="9"/>
  <c r="M77" i="9"/>
  <c r="N77" i="9"/>
  <c r="O77" i="9"/>
  <c r="Q77" i="9"/>
  <c r="R77" i="9"/>
  <c r="S77" i="9"/>
  <c r="T77" i="9"/>
  <c r="U77" i="9"/>
  <c r="H78" i="9"/>
  <c r="I78" i="9"/>
  <c r="J78" i="9"/>
  <c r="K78" i="9"/>
  <c r="L78" i="9"/>
  <c r="M78" i="9"/>
  <c r="N78" i="9"/>
  <c r="O78" i="9"/>
  <c r="Q78" i="9"/>
  <c r="R78" i="9"/>
  <c r="S78" i="9"/>
  <c r="T78" i="9"/>
  <c r="U78" i="9"/>
  <c r="F106" i="9"/>
  <c r="G106" i="9" s="1"/>
  <c r="B106" i="9" a="1"/>
  <c r="B106" i="9" s="1"/>
  <c r="C106" i="9" s="1"/>
  <c r="D106" i="9" s="1"/>
  <c r="F105" i="9"/>
  <c r="G105" i="9" s="1"/>
  <c r="B105" i="9" a="1"/>
  <c r="B105" i="9" s="1"/>
  <c r="C105" i="9" s="1"/>
  <c r="D105" i="9" s="1"/>
  <c r="F100" i="9"/>
  <c r="G100" i="9" s="1"/>
  <c r="B100" i="9" a="1"/>
  <c r="B100" i="9" s="1"/>
  <c r="C100" i="9" s="1"/>
  <c r="D100" i="9" s="1"/>
  <c r="F99" i="9"/>
  <c r="G99" i="9" s="1"/>
  <c r="B99" i="9" a="1"/>
  <c r="B99" i="9" s="1"/>
  <c r="C99" i="9" s="1"/>
  <c r="D99" i="9" s="1"/>
  <c r="F98" i="9"/>
  <c r="G98" i="9" s="1"/>
  <c r="B98" i="9" a="1"/>
  <c r="B98" i="9" s="1"/>
  <c r="C98" i="9" s="1"/>
  <c r="D98" i="9" s="1"/>
  <c r="F92" i="9"/>
  <c r="G92" i="9" s="1"/>
  <c r="B92" i="9" a="1"/>
  <c r="B92" i="9" s="1"/>
  <c r="C92" i="9" s="1"/>
  <c r="D92" i="9" s="1"/>
  <c r="F91" i="9"/>
  <c r="G91" i="9" s="1"/>
  <c r="B91" i="9" a="1"/>
  <c r="B91" i="9" s="1"/>
  <c r="C91" i="9" s="1"/>
  <c r="D91" i="9" s="1"/>
  <c r="F90" i="9"/>
  <c r="G90" i="9" s="1"/>
  <c r="B90" i="9" a="1"/>
  <c r="B90" i="9" s="1"/>
  <c r="C90" i="9" s="1"/>
  <c r="D90" i="9" s="1"/>
  <c r="F83" i="9"/>
  <c r="G83" i="9" s="1"/>
  <c r="B83" i="9" a="1"/>
  <c r="B83" i="9" s="1"/>
  <c r="C83" i="9" s="1"/>
  <c r="D83" i="9" s="1"/>
  <c r="F82" i="9"/>
  <c r="G82" i="9" s="1"/>
  <c r="B82" i="9" a="1"/>
  <c r="B82" i="9" s="1"/>
  <c r="C82" i="9" s="1"/>
  <c r="D82" i="9" s="1"/>
  <c r="F76" i="9"/>
  <c r="G76" i="9" s="1"/>
  <c r="B76" i="9" a="1"/>
  <c r="B76" i="9" s="1"/>
  <c r="C76" i="9" s="1"/>
  <c r="D76" i="9" s="1"/>
  <c r="F75" i="9"/>
  <c r="G75" i="9" s="1"/>
  <c r="B75" i="9" a="1"/>
  <c r="B75" i="9" s="1"/>
  <c r="C75" i="9" s="1"/>
  <c r="D75" i="9" s="1"/>
  <c r="F104" i="9"/>
  <c r="G104" i="9" s="1"/>
  <c r="B104" i="9" a="1"/>
  <c r="B104" i="9" s="1"/>
  <c r="C104" i="9" s="1"/>
  <c r="D104" i="9" s="1"/>
  <c r="F97" i="9"/>
  <c r="G97" i="9" s="1"/>
  <c r="B97" i="9" a="1"/>
  <c r="B97" i="9" s="1"/>
  <c r="C97" i="9" s="1"/>
  <c r="D97" i="9" s="1"/>
  <c r="F96" i="9"/>
  <c r="G96" i="9" s="1"/>
  <c r="B96" i="9" a="1"/>
  <c r="B96" i="9" s="1"/>
  <c r="C96" i="9" s="1"/>
  <c r="D96" i="9" s="1"/>
  <c r="F89" i="9"/>
  <c r="G89" i="9" s="1"/>
  <c r="B89" i="9" a="1"/>
  <c r="B89" i="9" s="1"/>
  <c r="C89" i="9" s="1"/>
  <c r="D89" i="9" s="1"/>
  <c r="F88" i="9"/>
  <c r="G88" i="9" s="1"/>
  <c r="B88" i="9" a="1"/>
  <c r="B88" i="9" s="1"/>
  <c r="C88" i="9" s="1"/>
  <c r="D88" i="9" s="1"/>
  <c r="F87" i="9"/>
  <c r="G87" i="9" s="1"/>
  <c r="B87" i="9" a="1"/>
  <c r="B87" i="9" s="1"/>
  <c r="C87" i="9" s="1"/>
  <c r="D87" i="9" s="1"/>
  <c r="F81" i="9"/>
  <c r="G81" i="9" s="1"/>
  <c r="B81" i="9" a="1"/>
  <c r="B81" i="9" s="1"/>
  <c r="C81" i="9" s="1"/>
  <c r="D81" i="9" s="1"/>
  <c r="F80" i="9"/>
  <c r="G80" i="9" s="1"/>
  <c r="B80" i="9" a="1"/>
  <c r="B80" i="9" s="1"/>
  <c r="C80" i="9" s="1"/>
  <c r="D80" i="9" s="1"/>
  <c r="F74" i="9"/>
  <c r="G74" i="9" s="1"/>
  <c r="B74" i="9" a="1"/>
  <c r="B74" i="9" s="1"/>
  <c r="C74" i="9" s="1"/>
  <c r="D74" i="9" s="1"/>
  <c r="F73" i="9"/>
  <c r="G73" i="9" s="1"/>
  <c r="B73" i="9" a="1"/>
  <c r="B73" i="9" s="1"/>
  <c r="C73" i="9" s="1"/>
  <c r="D73" i="9" s="1"/>
  <c r="H65" i="9"/>
  <c r="I65" i="9"/>
  <c r="J65" i="9"/>
  <c r="K65" i="9"/>
  <c r="L65" i="9"/>
  <c r="M65" i="9"/>
  <c r="N65" i="9"/>
  <c r="O65" i="9"/>
  <c r="Q65" i="9"/>
  <c r="R65" i="9"/>
  <c r="S65" i="9"/>
  <c r="T65" i="9"/>
  <c r="U65" i="9"/>
  <c r="J66" i="9"/>
  <c r="H66" i="9"/>
  <c r="I66" i="9"/>
  <c r="K66" i="9"/>
  <c r="L66" i="9"/>
  <c r="M66" i="9"/>
  <c r="N66" i="9"/>
  <c r="O66" i="9"/>
  <c r="Q66" i="9"/>
  <c r="R66" i="9"/>
  <c r="S66" i="9"/>
  <c r="T66" i="9"/>
  <c r="U66" i="9"/>
  <c r="I51" i="9"/>
  <c r="J51" i="9"/>
  <c r="K51" i="9"/>
  <c r="L51" i="9"/>
  <c r="M51" i="9"/>
  <c r="N51" i="9"/>
  <c r="O51" i="9"/>
  <c r="Q51" i="9"/>
  <c r="R51" i="9"/>
  <c r="S51" i="9"/>
  <c r="T51" i="9"/>
  <c r="U51" i="9"/>
  <c r="H51" i="9"/>
  <c r="S50" i="9"/>
  <c r="H50" i="9"/>
  <c r="I50" i="9"/>
  <c r="J50" i="9"/>
  <c r="K50" i="9"/>
  <c r="L50" i="9"/>
  <c r="M50" i="9"/>
  <c r="N50" i="9"/>
  <c r="O50" i="9"/>
  <c r="Q50" i="9"/>
  <c r="R50" i="9"/>
  <c r="T50" i="9"/>
  <c r="U50" i="9"/>
  <c r="F64" i="9"/>
  <c r="G64" i="9" s="1"/>
  <c r="B64" i="9" a="1"/>
  <c r="B64" i="9" s="1"/>
  <c r="C64" i="9" s="1"/>
  <c r="D64" i="9" s="1"/>
  <c r="F63" i="9"/>
  <c r="G63" i="9" s="1"/>
  <c r="B63" i="9" a="1"/>
  <c r="B63" i="9" s="1"/>
  <c r="C63" i="9" s="1"/>
  <c r="D63" i="9" s="1"/>
  <c r="F62" i="9"/>
  <c r="G62" i="9" s="1"/>
  <c r="B62" i="9" a="1"/>
  <c r="B62" i="9" s="1"/>
  <c r="C62" i="9" s="1"/>
  <c r="D62" i="9" s="1"/>
  <c r="F61" i="9"/>
  <c r="G61" i="9" s="1"/>
  <c r="B61" i="9" a="1"/>
  <c r="B61" i="9" s="1"/>
  <c r="C61" i="9" s="1"/>
  <c r="D61" i="9" s="1"/>
  <c r="F60" i="9"/>
  <c r="G60" i="9" s="1"/>
  <c r="B60" i="9" a="1"/>
  <c r="B60" i="9" s="1"/>
  <c r="C60" i="9" s="1"/>
  <c r="D60" i="9" s="1"/>
  <c r="F59" i="9"/>
  <c r="G59" i="9" s="1"/>
  <c r="B59" i="9" a="1"/>
  <c r="B59" i="9" s="1"/>
  <c r="C59" i="9" s="1"/>
  <c r="D59" i="9" s="1"/>
  <c r="F58" i="9"/>
  <c r="G58" i="9" s="1"/>
  <c r="B58" i="9" a="1"/>
  <c r="B58" i="9" s="1"/>
  <c r="C58" i="9" s="1"/>
  <c r="D58" i="9" s="1"/>
  <c r="F57" i="9"/>
  <c r="G57" i="9" s="1"/>
  <c r="B57" i="9" a="1"/>
  <c r="B57" i="9" s="1"/>
  <c r="C57" i="9" s="1"/>
  <c r="D57" i="9" s="1"/>
  <c r="F56" i="9"/>
  <c r="G56" i="9" s="1"/>
  <c r="B56" i="9" a="1"/>
  <c r="B56" i="9" s="1"/>
  <c r="C56" i="9" s="1"/>
  <c r="D56" i="9" s="1"/>
  <c r="F55" i="9"/>
  <c r="G55" i="9" s="1"/>
  <c r="B55" i="9" a="1"/>
  <c r="B55" i="9" s="1"/>
  <c r="C55" i="9" s="1"/>
  <c r="D55" i="9" s="1"/>
  <c r="F54" i="9"/>
  <c r="G54" i="9" s="1"/>
  <c r="B54" i="9" a="1"/>
  <c r="B54" i="9" s="1"/>
  <c r="C54" i="9" s="1"/>
  <c r="D54" i="9" s="1"/>
  <c r="F53" i="9"/>
  <c r="G53" i="9" s="1"/>
  <c r="B53" i="9" a="1"/>
  <c r="B53" i="9" s="1"/>
  <c r="C53" i="9" s="1"/>
  <c r="D53" i="9" s="1"/>
  <c r="F49" i="9"/>
  <c r="G49" i="9" s="1"/>
  <c r="B49" i="9" a="1"/>
  <c r="B49" i="9" s="1"/>
  <c r="C49" i="9" s="1"/>
  <c r="D49" i="9" s="1"/>
  <c r="F48" i="9"/>
  <c r="G48" i="9" s="1"/>
  <c r="B48" i="9" a="1"/>
  <c r="B48" i="9" s="1"/>
  <c r="C48" i="9" s="1"/>
  <c r="D48" i="9" s="1"/>
  <c r="F47" i="9"/>
  <c r="G47" i="9" s="1"/>
  <c r="B47" i="9" a="1"/>
  <c r="B47" i="9" s="1"/>
  <c r="C47" i="9" s="1"/>
  <c r="D47" i="9" s="1"/>
  <c r="F46" i="9"/>
  <c r="G46" i="9" s="1"/>
  <c r="B46" i="9" a="1"/>
  <c r="B46" i="9" s="1"/>
  <c r="C46" i="9" s="1"/>
  <c r="D46" i="9" s="1"/>
  <c r="F45" i="9"/>
  <c r="G45" i="9" s="1"/>
  <c r="B45" i="9" a="1"/>
  <c r="B45" i="9" s="1"/>
  <c r="C45" i="9" s="1"/>
  <c r="D45" i="9" s="1"/>
  <c r="F44" i="9"/>
  <c r="G44" i="9" s="1"/>
  <c r="B44" i="9" a="1"/>
  <c r="B44" i="9" s="1"/>
  <c r="C44" i="9" s="1"/>
  <c r="D44" i="9" s="1"/>
  <c r="F43" i="9"/>
  <c r="G43" i="9" s="1"/>
  <c r="B43" i="9" a="1"/>
  <c r="B43" i="9" s="1"/>
  <c r="C43" i="9" s="1"/>
  <c r="D43" i="9" s="1"/>
  <c r="F42" i="9"/>
  <c r="G42" i="9" s="1"/>
  <c r="B42" i="9" a="1"/>
  <c r="B42" i="9" s="1"/>
  <c r="C42" i="9" s="1"/>
  <c r="D42" i="9" s="1"/>
  <c r="F41" i="9"/>
  <c r="G41" i="9" s="1"/>
  <c r="B41" i="9" a="1"/>
  <c r="B41" i="9" s="1"/>
  <c r="C41" i="9" s="1"/>
  <c r="D41" i="9" s="1"/>
  <c r="F40" i="9"/>
  <c r="G40" i="9" s="1"/>
  <c r="B40" i="9" a="1"/>
  <c r="B40" i="9" s="1"/>
  <c r="C40" i="9" s="1"/>
  <c r="D40" i="9" s="1"/>
  <c r="I80" i="8" l="1"/>
  <c r="E80" i="8"/>
  <c r="G80" i="8"/>
  <c r="F80" i="8"/>
  <c r="H80" i="8"/>
  <c r="L53" i="5"/>
  <c r="K53" i="5"/>
  <c r="J53" i="5"/>
  <c r="I53" i="5"/>
  <c r="H53" i="5"/>
  <c r="G53" i="5"/>
  <c r="F53" i="5"/>
  <c r="D23" i="5"/>
  <c r="C23" i="5"/>
  <c r="D21" i="5"/>
  <c r="C21" i="5"/>
  <c r="D19" i="5"/>
  <c r="C19" i="5"/>
  <c r="D17" i="5"/>
  <c r="C17" i="5"/>
  <c r="D15" i="5"/>
  <c r="C15" i="5"/>
  <c r="D13" i="5"/>
  <c r="C13" i="5"/>
  <c r="J11" i="5"/>
  <c r="I11" i="5"/>
  <c r="H11" i="5"/>
  <c r="G11" i="5"/>
  <c r="D11" i="5"/>
  <c r="C11" i="5"/>
  <c r="J10" i="5"/>
  <c r="I10" i="5"/>
  <c r="H10" i="5"/>
  <c r="G10" i="5"/>
  <c r="J9" i="5"/>
  <c r="I9" i="5"/>
  <c r="H9" i="5"/>
  <c r="G9" i="5"/>
  <c r="C9" i="5"/>
  <c r="J8" i="5"/>
  <c r="I8" i="5"/>
  <c r="H8" i="5"/>
  <c r="G8" i="5"/>
  <c r="J7" i="5"/>
  <c r="I7" i="5"/>
  <c r="H7" i="5"/>
  <c r="G7" i="5"/>
  <c r="J6" i="5"/>
  <c r="I6" i="5"/>
  <c r="H6" i="5"/>
  <c r="G6" i="5"/>
  <c r="J5" i="5"/>
  <c r="H5" i="5"/>
  <c r="G5" i="5"/>
  <c r="D5" i="5"/>
  <c r="C5" i="5"/>
  <c r="C13" i="4"/>
  <c r="B13" i="4"/>
  <c r="A13" i="4"/>
  <c r="C12" i="4"/>
  <c r="B12" i="4"/>
  <c r="A12" i="4"/>
  <c r="C11" i="4"/>
  <c r="B11" i="4"/>
  <c r="A11" i="4"/>
  <c r="C10" i="4"/>
  <c r="B10" i="4"/>
  <c r="A10" i="4"/>
  <c r="C9" i="4"/>
  <c r="B9" i="4"/>
  <c r="A9" i="4"/>
  <c r="C8" i="4"/>
  <c r="B8" i="4"/>
  <c r="A8" i="4"/>
  <c r="C7" i="4"/>
  <c r="B7" i="4"/>
  <c r="A7" i="4"/>
  <c r="K27" i="6"/>
  <c r="J27" i="6"/>
  <c r="I27" i="6"/>
  <c r="H27" i="6"/>
  <c r="G27" i="6"/>
  <c r="F27" i="6"/>
  <c r="E27" i="6"/>
  <c r="K26" i="6"/>
  <c r="J26" i="6"/>
  <c r="I26" i="6"/>
  <c r="H26" i="6"/>
  <c r="G26" i="6"/>
  <c r="F26" i="6"/>
  <c r="E26" i="6"/>
  <c r="D26" i="6"/>
  <c r="C26" i="6"/>
  <c r="B26" i="6"/>
  <c r="B26" i="6" a="1"/>
  <c r="A26" i="6"/>
  <c r="K25" i="6"/>
  <c r="J25" i="6"/>
  <c r="I25" i="6"/>
  <c r="H25" i="6"/>
  <c r="G25" i="6"/>
  <c r="F25" i="6"/>
  <c r="E25" i="6"/>
  <c r="D25" i="6"/>
  <c r="C25" i="6"/>
  <c r="B25" i="6"/>
  <c r="B25" i="6" a="1"/>
  <c r="A25" i="6"/>
  <c r="K24" i="6"/>
  <c r="J24" i="6"/>
  <c r="I24" i="6"/>
  <c r="H24" i="6"/>
  <c r="G24" i="6"/>
  <c r="F24" i="6"/>
  <c r="E24" i="6"/>
  <c r="D24" i="6"/>
  <c r="C24" i="6"/>
  <c r="B24" i="6"/>
  <c r="B24" i="6" a="1"/>
  <c r="A24" i="6"/>
  <c r="K23" i="6"/>
  <c r="J23" i="6"/>
  <c r="I23" i="6"/>
  <c r="H23" i="6"/>
  <c r="G23" i="6"/>
  <c r="F23" i="6"/>
  <c r="E23" i="6"/>
  <c r="D23" i="6"/>
  <c r="C23" i="6"/>
  <c r="B23" i="6"/>
  <c r="B23" i="6" a="1"/>
  <c r="A23" i="6"/>
  <c r="K22" i="6"/>
  <c r="J22" i="6"/>
  <c r="I22" i="6"/>
  <c r="H22" i="6"/>
  <c r="G22" i="6"/>
  <c r="F22" i="6"/>
  <c r="E22" i="6"/>
  <c r="D22" i="6"/>
  <c r="C22" i="6"/>
  <c r="B22" i="6"/>
  <c r="B22" i="6" a="1"/>
  <c r="A22" i="6"/>
  <c r="K21" i="6"/>
  <c r="J21" i="6"/>
  <c r="I21" i="6"/>
  <c r="H21" i="6"/>
  <c r="G21" i="6"/>
  <c r="F21" i="6"/>
  <c r="E21" i="6"/>
  <c r="D21" i="6"/>
  <c r="C21" i="6"/>
  <c r="B21" i="6"/>
  <c r="B21" i="6" a="1"/>
  <c r="A21" i="6"/>
  <c r="K20" i="6"/>
  <c r="J20" i="6"/>
  <c r="I20" i="6"/>
  <c r="H20" i="6"/>
  <c r="G20" i="6"/>
  <c r="F20" i="6"/>
  <c r="E20" i="6"/>
  <c r="D20" i="6"/>
  <c r="C20" i="6"/>
  <c r="B20" i="6"/>
  <c r="B20" i="6" a="1"/>
  <c r="A20" i="6"/>
  <c r="K19" i="6"/>
  <c r="J19" i="6"/>
  <c r="I19" i="6"/>
  <c r="H19" i="6"/>
  <c r="G19" i="6"/>
  <c r="F19" i="6"/>
  <c r="E19" i="6"/>
  <c r="D19" i="6"/>
  <c r="C19" i="6"/>
  <c r="B19" i="6"/>
  <c r="B19" i="6" a="1"/>
  <c r="A19" i="6"/>
  <c r="K18" i="6"/>
  <c r="J18" i="6"/>
  <c r="I18" i="6"/>
  <c r="H18" i="6"/>
  <c r="G18" i="6"/>
  <c r="F18" i="6"/>
  <c r="E18" i="6"/>
  <c r="D18" i="6"/>
  <c r="C18" i="6"/>
  <c r="B18" i="6"/>
  <c r="B18" i="6" a="1"/>
  <c r="A18" i="6"/>
  <c r="K17" i="6"/>
  <c r="J17" i="6"/>
  <c r="I17" i="6"/>
  <c r="H17" i="6"/>
  <c r="G17" i="6"/>
  <c r="F17" i="6"/>
  <c r="E17" i="6"/>
  <c r="D17" i="6"/>
  <c r="C17" i="6"/>
  <c r="B17" i="6"/>
  <c r="B17" i="6" a="1"/>
  <c r="A17" i="6"/>
  <c r="K16" i="6"/>
  <c r="J16" i="6"/>
  <c r="I16" i="6"/>
  <c r="H16" i="6"/>
  <c r="G16" i="6"/>
  <c r="F16" i="6"/>
  <c r="E16" i="6"/>
  <c r="D16" i="6"/>
  <c r="C16" i="6"/>
  <c r="B16" i="6"/>
  <c r="B16" i="6" a="1"/>
  <c r="A16" i="6"/>
  <c r="K15" i="6"/>
  <c r="J15" i="6"/>
  <c r="I15" i="6"/>
  <c r="H15" i="6"/>
  <c r="G15" i="6"/>
  <c r="F15" i="6"/>
  <c r="E15" i="6"/>
  <c r="D15" i="6"/>
  <c r="C15" i="6"/>
  <c r="B15" i="6"/>
  <c r="B15" i="6" a="1"/>
  <c r="A15" i="6"/>
  <c r="K12" i="6"/>
  <c r="J12" i="6"/>
  <c r="I12" i="6"/>
  <c r="H12" i="6"/>
  <c r="G12" i="6"/>
  <c r="F12" i="6"/>
  <c r="E12" i="6"/>
  <c r="K11" i="6"/>
  <c r="J11" i="6"/>
  <c r="I11" i="6"/>
  <c r="H11" i="6"/>
  <c r="G11" i="6"/>
  <c r="F11" i="6"/>
  <c r="E11" i="6"/>
  <c r="D11" i="6"/>
  <c r="C11" i="6"/>
  <c r="B11" i="6"/>
  <c r="B11" i="6" a="1"/>
  <c r="A11" i="6"/>
  <c r="K10" i="6"/>
  <c r="J10" i="6"/>
  <c r="I10" i="6"/>
  <c r="H10" i="6"/>
  <c r="G10" i="6"/>
  <c r="F10" i="6"/>
  <c r="E10" i="6"/>
  <c r="D10" i="6"/>
  <c r="C10" i="6"/>
  <c r="B10" i="6"/>
  <c r="B10" i="6" a="1"/>
  <c r="A10" i="6"/>
  <c r="K9" i="6"/>
  <c r="J9" i="6"/>
  <c r="I9" i="6"/>
  <c r="H9" i="6"/>
  <c r="G9" i="6"/>
  <c r="F9" i="6"/>
  <c r="E9" i="6"/>
  <c r="D9" i="6"/>
  <c r="C9" i="6"/>
  <c r="B9" i="6"/>
  <c r="B9" i="6" a="1"/>
  <c r="A9" i="6"/>
  <c r="K8" i="6"/>
  <c r="J8" i="6"/>
  <c r="I8" i="6"/>
  <c r="H8" i="6"/>
  <c r="G8" i="6"/>
  <c r="F8" i="6"/>
  <c r="E8" i="6"/>
  <c r="D8" i="6"/>
  <c r="C8" i="6"/>
  <c r="B8" i="6"/>
  <c r="B8" i="6" a="1"/>
  <c r="A8" i="6"/>
  <c r="K7" i="6"/>
  <c r="J7" i="6"/>
  <c r="I7" i="6"/>
  <c r="H7" i="6"/>
  <c r="G7" i="6"/>
  <c r="F7" i="6"/>
  <c r="E7" i="6"/>
  <c r="D7" i="6"/>
  <c r="C7" i="6"/>
  <c r="B7" i="6"/>
  <c r="B7" i="6" a="1"/>
  <c r="A7" i="6"/>
  <c r="K6" i="6"/>
  <c r="J6" i="6"/>
  <c r="I6" i="6"/>
  <c r="H6" i="6"/>
  <c r="G6" i="6"/>
  <c r="F6" i="6"/>
  <c r="E6" i="6"/>
  <c r="D6" i="6"/>
  <c r="C6" i="6"/>
  <c r="B6" i="6"/>
  <c r="B6" i="6" a="1"/>
  <c r="A6" i="6"/>
  <c r="K5" i="6"/>
  <c r="J5" i="6"/>
  <c r="I5" i="6"/>
  <c r="H5" i="6"/>
  <c r="G5" i="6"/>
  <c r="F5" i="6"/>
  <c r="E5" i="6"/>
  <c r="D5" i="6"/>
  <c r="C5" i="6"/>
  <c r="B5" i="6"/>
  <c r="B5" i="6" a="1"/>
  <c r="A5" i="6"/>
  <c r="K4" i="6"/>
  <c r="J4" i="6"/>
  <c r="I4" i="6"/>
  <c r="H4" i="6"/>
  <c r="G4" i="6"/>
  <c r="F4" i="6"/>
  <c r="E4" i="6"/>
  <c r="D4" i="6"/>
  <c r="C4" i="6"/>
  <c r="B4" i="6"/>
  <c r="B4" i="6" a="1"/>
  <c r="A4" i="6"/>
  <c r="K3" i="6"/>
  <c r="J3" i="6"/>
  <c r="I3" i="6"/>
  <c r="H3" i="6"/>
  <c r="G3" i="6"/>
  <c r="F3" i="6"/>
  <c r="E3" i="6"/>
  <c r="D3" i="6"/>
  <c r="C3" i="6"/>
  <c r="B3" i="6"/>
  <c r="B3" i="6" a="1"/>
  <c r="A3" i="6"/>
  <c r="K2" i="6"/>
  <c r="J2" i="6"/>
  <c r="I2" i="6"/>
  <c r="H2" i="6"/>
  <c r="G2" i="6"/>
  <c r="F2" i="6"/>
  <c r="E2" i="6"/>
  <c r="D2" i="6"/>
  <c r="C2" i="6"/>
  <c r="B2" i="6"/>
  <c r="B2" i="6" a="1"/>
  <c r="A2" i="6"/>
  <c r="K1" i="6"/>
  <c r="J1" i="6"/>
  <c r="I1" i="6"/>
  <c r="H1" i="6"/>
  <c r="G1" i="6"/>
  <c r="F1" i="6"/>
  <c r="E1" i="6"/>
  <c r="A1" i="6"/>
  <c r="F23" i="9"/>
  <c r="G23" i="9" s="1"/>
  <c r="B23" i="9" a="1"/>
  <c r="B23" i="9" s="1"/>
  <c r="C23" i="9" s="1"/>
  <c r="D23" i="9" s="1"/>
  <c r="F22" i="9"/>
  <c r="G22" i="9" s="1"/>
  <c r="B22" i="9" a="1"/>
  <c r="B22" i="9" s="1"/>
  <c r="C22" i="9" s="1"/>
  <c r="D22" i="9" s="1"/>
  <c r="F21" i="9"/>
  <c r="G21" i="9" s="1"/>
  <c r="B21" i="9" a="1"/>
  <c r="B21" i="9" s="1"/>
  <c r="C21" i="9" s="1"/>
  <c r="D21" i="9" s="1"/>
  <c r="F20" i="9"/>
  <c r="G20" i="9" s="1"/>
  <c r="B20" i="9" a="1"/>
  <c r="B20" i="9" s="1"/>
  <c r="C20" i="9" s="1"/>
  <c r="D20" i="9" s="1"/>
  <c r="F19" i="9"/>
  <c r="G19" i="9" s="1"/>
  <c r="B19" i="9" a="1"/>
  <c r="B19" i="9" s="1"/>
  <c r="C19" i="9" s="1"/>
  <c r="D19" i="9" s="1"/>
  <c r="F18" i="9"/>
  <c r="G18" i="9" s="1"/>
  <c r="B18" i="9" a="1"/>
  <c r="B18" i="9" s="1"/>
  <c r="C18" i="9" s="1"/>
  <c r="D18" i="9" s="1"/>
  <c r="F17" i="9"/>
  <c r="G17" i="9" s="1"/>
  <c r="B17" i="9" a="1"/>
  <c r="B17" i="9" s="1"/>
  <c r="C17" i="9" s="1"/>
  <c r="D17" i="9" s="1"/>
  <c r="F16" i="9"/>
  <c r="G16" i="9" s="1"/>
  <c r="B16" i="9" a="1"/>
  <c r="B16" i="9" s="1"/>
  <c r="C16" i="9" s="1"/>
  <c r="D16" i="9" s="1"/>
  <c r="F15" i="9"/>
  <c r="G15" i="9" s="1"/>
  <c r="B15" i="9" a="1"/>
  <c r="B15" i="9" s="1"/>
  <c r="C15" i="9" s="1"/>
  <c r="D15" i="9" s="1"/>
  <c r="F14" i="9"/>
  <c r="G14" i="9" s="1"/>
  <c r="B14" i="9" a="1"/>
  <c r="B14" i="9" s="1"/>
  <c r="C14" i="9" s="1"/>
  <c r="D14" i="9" s="1"/>
  <c r="F13" i="9"/>
  <c r="G13" i="9" s="1"/>
  <c r="B13" i="9" a="1"/>
  <c r="B13" i="9" s="1"/>
  <c r="C13" i="9" s="1"/>
  <c r="D13" i="9" s="1"/>
  <c r="F12" i="9"/>
  <c r="G12" i="9" s="1"/>
  <c r="B12" i="9" a="1"/>
  <c r="B12" i="9" s="1"/>
  <c r="C12" i="9" s="1"/>
  <c r="D12" i="9" s="1"/>
  <c r="F11" i="9"/>
  <c r="G11" i="9" s="1"/>
  <c r="B11" i="9" a="1"/>
  <c r="B11" i="9" s="1"/>
  <c r="C11" i="9" s="1"/>
  <c r="D11" i="9" s="1"/>
  <c r="F10" i="9"/>
  <c r="G10" i="9" s="1"/>
  <c r="B10" i="9" a="1"/>
  <c r="B10" i="9" s="1"/>
  <c r="C10" i="9" s="1"/>
  <c r="D10" i="9" s="1"/>
  <c r="F9" i="9"/>
  <c r="G9" i="9" s="1"/>
  <c r="B9" i="9" a="1"/>
  <c r="B9" i="9" s="1"/>
  <c r="C9" i="9" s="1"/>
  <c r="D9" i="9" s="1"/>
  <c r="F8" i="9"/>
  <c r="G8" i="9" s="1"/>
  <c r="B8" i="9" a="1"/>
  <c r="B8" i="9" s="1"/>
  <c r="C8" i="9" s="1"/>
  <c r="D8" i="9" s="1"/>
  <c r="F7" i="9"/>
  <c r="G7" i="9" s="1"/>
  <c r="B7" i="9" a="1"/>
  <c r="B7" i="9" s="1"/>
  <c r="C7" i="9" s="1"/>
  <c r="D7" i="9" s="1"/>
  <c r="F6" i="9"/>
  <c r="G6" i="9" s="1"/>
  <c r="B6" i="9" a="1"/>
  <c r="B6" i="9" s="1"/>
  <c r="C6" i="9" s="1"/>
  <c r="D6" i="9" s="1"/>
  <c r="F5" i="9"/>
  <c r="G5" i="9" s="1"/>
  <c r="B5" i="9" a="1"/>
  <c r="B5" i="9" s="1"/>
  <c r="C5" i="9" s="1"/>
  <c r="D5" i="9" s="1"/>
  <c r="F4" i="9"/>
  <c r="G4" i="9" s="1"/>
  <c r="B4" i="9" a="1"/>
  <c r="B4" i="9" s="1"/>
  <c r="C4" i="9" s="1"/>
  <c r="D4" i="9" s="1"/>
  <c r="F3" i="9"/>
  <c r="G3" i="9" s="1"/>
  <c r="B3" i="9" a="1"/>
  <c r="B3" i="9" s="1"/>
  <c r="C3" i="9" s="1"/>
  <c r="D3" i="9" s="1"/>
  <c r="F2" i="9"/>
  <c r="G2" i="9" s="1"/>
  <c r="B2" i="9" a="1"/>
  <c r="B2" i="9" s="1"/>
  <c r="C2" i="9" s="1"/>
  <c r="D2" i="9" s="1"/>
  <c r="B13" i="5" l="1"/>
  <c r="B21" i="5"/>
  <c r="B11" i="5"/>
  <c r="B15" i="5"/>
  <c r="B23" i="5"/>
  <c r="B17" i="5"/>
  <c r="B1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<sst xmlns="http://schemas.openxmlformats.org/spreadsheetml/2006/main" count="987" uniqueCount="550">
  <si>
    <t>id</t>
  </si>
  <si>
    <t>type</t>
  </si>
  <si>
    <t>strategy_name</t>
  </si>
  <si>
    <t>email_name</t>
  </si>
  <si>
    <t>email_subject</t>
  </si>
  <si>
    <t>sent_at</t>
  </si>
  <si>
    <t>sends</t>
  </si>
  <si>
    <t>opens</t>
  </si>
  <si>
    <t>open_rate</t>
  </si>
  <si>
    <t>clicks</t>
  </si>
  <si>
    <t>click_through_rate</t>
  </si>
  <si>
    <t>click_to_open_rate</t>
  </si>
  <si>
    <t>unsubscribes</t>
  </si>
  <si>
    <t>unsubscribe_rate</t>
  </si>
  <si>
    <t>bounces</t>
  </si>
  <si>
    <t>bounce_rate</t>
  </si>
  <si>
    <t>revenue</t>
  </si>
  <si>
    <t>orders</t>
  </si>
  <si>
    <t>revenue_per_person</t>
  </si>
  <si>
    <t>average_order_value</t>
  </si>
  <si>
    <t>groups</t>
  </si>
  <si>
    <t>broadcast</t>
  </si>
  <si>
    <t>9_6_2022_labor_day_reminder_pm</t>
  </si>
  <si>
    <t>There's Still Time Left!</t>
  </si>
  <si>
    <t>9_6_2022_labor_day_reminder_am</t>
  </si>
  <si>
    <t>Don't Miss Your $15 Discount</t>
  </si>
  <si>
    <t>9_5_2022_labor_day_stock_up</t>
  </si>
  <si>
    <t>Save On Our Signature Gift Sets</t>
  </si>
  <si>
    <t>9_4_2022_labor_day_easy_spice_blends</t>
  </si>
  <si>
    <t>Spice Blends To Upgrade Your Cooking</t>
  </si>
  <si>
    <t>9_2_2022_labor_day_launch_store</t>
  </si>
  <si>
    <t>Visit Us and Save Up To $15</t>
  </si>
  <si>
    <t>9_2_2022_labor_day_launch_online</t>
  </si>
  <si>
    <t>Our Late Summer Sale Starts NOW</t>
  </si>
  <si>
    <t>8_29_2022_rodney_scott_social_proof</t>
  </si>
  <si>
    <t>Rodney Scott Barbecue Rubs Are ðŸ”¥</t>
  </si>
  <si>
    <t>8_28_2022_green_sichuan_peppercorns</t>
  </si>
  <si>
    <t>NEW! Green Sichuan Peppercorns</t>
  </si>
  <si>
    <t>8_27_2022_store_flash_sale_saturday</t>
  </si>
  <si>
    <t>Our In-Store Sale Ends Tomorrow!</t>
  </si>
  <si>
    <t>8_26_2022_store_flash_sale</t>
  </si>
  <si>
    <t>Save Up to 40% In Stores Only</t>
  </si>
  <si>
    <t>8_25_2022_best_bbq_round_up</t>
  </si>
  <si>
    <t>Spice Rub Roundupâ€“Our Best BBQ</t>
  </si>
  <si>
    <t>8_22_2022_pumpkin_spice_is_back</t>
  </si>
  <si>
    <t>It's Never Too Early For Pumpkin Spice</t>
  </si>
  <si>
    <t>8_21_2022_gateway_flatpack_promo_pm_reminder</t>
  </si>
  <si>
    <t>Redeem Your FREE Flatpack</t>
  </si>
  <si>
    <t>8_21_2022_weekday_meal_prep_exactpacks</t>
  </si>
  <si>
    <t>ExactPacksâ€“Meal Prep Made Easy</t>
  </si>
  <si>
    <t>8_19_2022_natl_bacon_day_promo_store</t>
  </si>
  <si>
    <t>FREE Maple Garlic Seasoning!</t>
  </si>
  <si>
    <t>8_19_2022_natl_bacon_day_promo</t>
  </si>
  <si>
    <t>8_17_2022_salad_exactpacks</t>
  </si>
  <si>
    <t>Our Grilled Salads ExactPacks Are ðŸ”¥</t>
  </si>
  <si>
    <t>8_15_2022_salad_kebab_exactpack_launch</t>
  </si>
  <si>
    <t>NEW! Salad &amp; Kebab ExactPacks</t>
  </si>
  <si>
    <t>8_14_2022_rodney_scott_citrus_rub_spotlight</t>
  </si>
  <si>
    <t>You Need This Citrus Rub</t>
  </si>
  <si>
    <t>8_12_2022_store_flash_sale</t>
  </si>
  <si>
    <t>In-Store FLASH SALE Starts Now!</t>
  </si>
  <si>
    <t>8_11_2022_summer_salsa_recipes</t>
  </si>
  <si>
    <t>The Secret to Great Salsa? Spices!</t>
  </si>
  <si>
    <t>8_8_2022_summer_tomato</t>
  </si>
  <si>
    <t>Top Spices for Summer Tomatoes</t>
  </si>
  <si>
    <t>Still interested in fresh spices? Save 15% now!</t>
  </si>
  <si>
    <t>new_customer_welcome_email_last_offer_8</t>
  </si>
  <si>
    <t>new_customer_welcome_series _2022_update</t>
  </si>
  <si>
    <t>workflow</t>
  </si>
  <si>
    <t>Let's Cook Togetherâ€”Top Recipes</t>
  </si>
  <si>
    <t>new_customer_welcome_email_staff_message_4</t>
  </si>
  <si>
    <t>A Taste of Our Top-Rated Spices</t>
  </si>
  <si>
    <t>new_customer_welcome_email_why_buy_online_3</t>
  </si>
  <si>
    <t>Your 10% Discount Is Waiting</t>
  </si>
  <si>
    <t>new_customer_welcome_email_rtb_2</t>
  </si>
  <si>
    <t>Welcome to The Spice House!</t>
  </si>
  <si>
    <t>new_customer_welcome_email_1</t>
  </si>
  <si>
    <t>Abandoned Cart,Active Workflow</t>
  </si>
  <si>
    <t>Do you still want fresh spices?</t>
  </si>
  <si>
    <t>abandoned_cart_3</t>
  </si>
  <si>
    <t>new_abandoned_cart_2020</t>
  </si>
  <si>
    <t>Active Workflow,Welcome</t>
  </si>
  <si>
    <t>Your 15% discount is waiting!</t>
  </si>
  <si>
    <t>new_customer_welcome_email_last_offer_reminder_9</t>
  </si>
  <si>
    <t>new_customer_welcome_series</t>
  </si>
  <si>
    <t>For a limited time, save 15% on your first order!</t>
  </si>
  <si>
    <t>new_customer_abandoned_cart_4</t>
  </si>
  <si>
    <t>new_customer_no_buy_abandoned_cart</t>
  </si>
  <si>
    <t>Active Workflow,Post First Purchase</t>
  </si>
  <si>
    <t>How are your spices?</t>
  </si>
  <si>
    <t>post_purchase_email_2_how_are_your_spices</t>
  </si>
  <si>
    <t>First_Order_Post-Purchase</t>
  </si>
  <si>
    <t>Thank you!Â Welcome to The Spice House family.</t>
  </si>
  <si>
    <t>post_purchase_email_1_welcome_tsh</t>
  </si>
  <si>
    <t>Active Workflow</t>
  </si>
  <si>
    <t>You Have Great Taste in Spices</t>
  </si>
  <si>
    <t>Abandoned Browse Message 1</t>
  </si>
  <si>
    <t>Abandoned Browse</t>
  </si>
  <si>
    <t>WinBack,Active Workflow</t>
  </si>
  <si>
    <t>Your 10% Discount Expires Soon</t>
  </si>
  <si>
    <t>7_month_winback_p3</t>
  </si>
  <si>
    <t>winback_3_5_7_month</t>
  </si>
  <si>
    <t>Your discount is waiting!</t>
  </si>
  <si>
    <t>7_month_winback_p2</t>
  </si>
  <si>
    <t>Are you ready to try fresh, new flavors?</t>
  </si>
  <si>
    <t>7_month_winback_p1</t>
  </si>
  <si>
    <t>Your last chance for free spices!</t>
  </si>
  <si>
    <t>5_month_winback_p3</t>
  </si>
  <si>
    <t>Have you gotten your free cinnamon yet?</t>
  </si>
  <si>
    <t>5_month_winback_p2</t>
  </si>
  <si>
    <t>Your spices will lose their flavor soon</t>
  </si>
  <si>
    <t>5_month_winback_p1</t>
  </si>
  <si>
    <t>ExtraordinaryÂ Spicesâ€”ExceptionalÂ Service</t>
  </si>
  <si>
    <t>3_month_winback_p3</t>
  </si>
  <si>
    <t>See why people love our spices</t>
  </si>
  <si>
    <t>3_month_winback_p2</t>
  </si>
  <si>
    <t>Need a Refill?Â Refresh Your Spices &amp; Enjoy Free Shipping!</t>
  </si>
  <si>
    <t>3_month_winback_p1</t>
  </si>
  <si>
    <t>Over 400 spices. Expertly sourced. Ground fresh daily.</t>
  </si>
  <si>
    <t>You have great taste in spices</t>
  </si>
  <si>
    <t>abandoned_cart_email_2</t>
  </si>
  <si>
    <t>Your Fresh Spices are Waiting</t>
  </si>
  <si>
    <t>abandoned_cart_email</t>
  </si>
  <si>
    <t>Your 15% discount does not last forever</t>
  </si>
  <si>
    <t>new_customer_abandoned_cart3</t>
  </si>
  <si>
    <t>Don't miss your 10% off welcome discount!</t>
  </si>
  <si>
    <t>new_customer_abandoned_cart2</t>
  </si>
  <si>
    <t>The Flatpack
â€“
Over 250 spices shipped for free. Always.</t>
  </si>
  <si>
    <t>new_customer_welcome_email_flatpack_rtb_7</t>
  </si>
  <si>
    <t>Your Fresh Spices are Waiting. Save 10% now!</t>
  </si>
  <si>
    <t>new_customer_abandoned_cart</t>
  </si>
  <si>
    <t>Hundred of Spicesâ€”Thousands of Recipes</t>
  </si>
  <si>
    <t>new_customer_welcome_email_recipe_email_6</t>
  </si>
  <si>
    <t>We've Upped Your Discountâ€”Save 15% Now!</t>
  </si>
  <si>
    <t>new_customer_welcome_email_testimonals_5</t>
  </si>
  <si>
    <t>Fresh spices from real spice experts</t>
  </si>
  <si>
    <t>You should be buying your spices online. Here's why...</t>
  </si>
  <si>
    <t>Plan</t>
  </si>
  <si>
    <t>People</t>
  </si>
  <si>
    <t>Monthly</t>
  </si>
  <si>
    <t>Annual</t>
  </si>
  <si>
    <t>Per Person</t>
  </si>
  <si>
    <t>Email Sends</t>
  </si>
  <si>
    <t>1-1 ($39)</t>
  </si>
  <si>
    <t>Unlimited</t>
  </si>
  <si>
    <t>2-1 ($49)</t>
  </si>
  <si>
    <t>2-2 ($59)</t>
  </si>
  <si>
    <t>2-3 ($69)</t>
  </si>
  <si>
    <t>2-4 ($79)</t>
  </si>
  <si>
    <t>2-5 ($89)</t>
  </si>
  <si>
    <t>3-1 ($99)</t>
  </si>
  <si>
    <t>3-2 ($109)</t>
  </si>
  <si>
    <t>4-1 ($124)</t>
  </si>
  <si>
    <t>4-2 ($139)</t>
  </si>
  <si>
    <t>4-3 ($154)</t>
  </si>
  <si>
    <t>5-1 ($169)</t>
  </si>
  <si>
    <t>6-1 ($209)</t>
  </si>
  <si>
    <t>6-2 ($249)</t>
  </si>
  <si>
    <t>6-3 ($289)</t>
  </si>
  <si>
    <t>6-4 ($329)</t>
  </si>
  <si>
    <t>6-5 ($369)</t>
  </si>
  <si>
    <t>6-6 ($409)</t>
  </si>
  <si>
    <t>6-7 ($449)</t>
  </si>
  <si>
    <t>7-1 ($489)</t>
  </si>
  <si>
    <t>7-2 ($529)</t>
  </si>
  <si>
    <t>7-3 ($569)</t>
  </si>
  <si>
    <t>7-4 ($609)</t>
  </si>
  <si>
    <t>8-1 ($649)</t>
  </si>
  <si>
    <t>9-1 ($699)</t>
  </si>
  <si>
    <t>9-2 ($749)</t>
  </si>
  <si>
    <t>9-3 ($799)</t>
  </si>
  <si>
    <t>9-4 ($849)</t>
  </si>
  <si>
    <t>9-5 ($899)</t>
  </si>
  <si>
    <t>9-6 ($949)</t>
  </si>
  <si>
    <t>9-7 ($999)</t>
  </si>
  <si>
    <t>9-8 ($1,049)</t>
  </si>
  <si>
    <t>9-9 ($1,099)</t>
  </si>
  <si>
    <t>9-10 ($1,149)</t>
  </si>
  <si>
    <t>9-11 ($1,199)</t>
  </si>
  <si>
    <t>9-12 ($1,249)</t>
  </si>
  <si>
    <t>9-13 ($1,299)</t>
  </si>
  <si>
    <t>9-14 ($1,349)</t>
  </si>
  <si>
    <t>9-15 ($1,399)</t>
  </si>
  <si>
    <t>9-16 ($1,449)</t>
  </si>
  <si>
    <t>9-17 ($1,499)</t>
  </si>
  <si>
    <t>9-18 ($1,549)</t>
  </si>
  <si>
    <t>9-19 ($1,599)</t>
  </si>
  <si>
    <t>9-20 ($1,649)</t>
  </si>
  <si>
    <t>9-21 ($1,699)</t>
  </si>
  <si>
    <t>9-22 ($1,749)</t>
  </si>
  <si>
    <t>9-23 ($1,799)</t>
  </si>
  <si>
    <t>9-24 ($1,849)</t>
  </si>
  <si>
    <t>9-25 ($1,899)</t>
  </si>
  <si>
    <t>9-26 ($1,949)</t>
  </si>
  <si>
    <t>9-27 ($1,999)</t>
  </si>
  <si>
    <t>9-28 ($2,049)</t>
  </si>
  <si>
    <t>9-29 ($2,099)</t>
  </si>
  <si>
    <t>9-30 ($2,149)</t>
  </si>
  <si>
    <t>9-31 ($2,199)</t>
  </si>
  <si>
    <t>9-32 ($2,249)</t>
  </si>
  <si>
    <t>9-33 ($2,299)</t>
  </si>
  <si>
    <t>9-34 ($2,349)</t>
  </si>
  <si>
    <t>9-35 ($2,399)</t>
  </si>
  <si>
    <t>9-36 ($2,449)</t>
  </si>
  <si>
    <t>9-37 ($2,499)</t>
  </si>
  <si>
    <t>9-38 ($2,549)</t>
  </si>
  <si>
    <t>9-39 ($2,599)</t>
  </si>
  <si>
    <t>9-40 ($2,649)</t>
  </si>
  <si>
    <t>9-41 ($2,699)</t>
  </si>
  <si>
    <t>9-42 ($2,749)</t>
  </si>
  <si>
    <t>9-43 ($2,799)</t>
  </si>
  <si>
    <t>9-44 ($2,849)</t>
  </si>
  <si>
    <t>9-45 ($2,899)</t>
  </si>
  <si>
    <t>9-46 ($2,949)</t>
  </si>
  <si>
    <t>9-47 ($2,999)</t>
  </si>
  <si>
    <t>9-48 ($3,049)</t>
  </si>
  <si>
    <t>9-49 ($3,099)</t>
  </si>
  <si>
    <t>9-50 ($3,149)</t>
  </si>
  <si>
    <t>9-51 ($3,199)</t>
  </si>
  <si>
    <t>9-52 ($3,249)</t>
  </si>
  <si>
    <t>9-53 ($3,299)</t>
  </si>
  <si>
    <t>9-54 ($3,349)</t>
  </si>
  <si>
    <t>9-55 ($3,399)</t>
  </si>
  <si>
    <t>9-56 ($3,449)</t>
  </si>
  <si>
    <t>9-57 ($3,499)</t>
  </si>
  <si>
    <t>9-58 ($3,549)</t>
  </si>
  <si>
    <t>9-59 ($3,599)</t>
  </si>
  <si>
    <t>9-60 ($3,649)</t>
  </si>
  <si>
    <t>9-61 ($3,699)</t>
  </si>
  <si>
    <t>9-62 ($3,749)</t>
  </si>
  <si>
    <t>9-63 ($3,799)</t>
  </si>
  <si>
    <t>9-64 ($3,849)</t>
  </si>
  <si>
    <t>9-65 ($3,899)</t>
  </si>
  <si>
    <t>9-66 ($3,949)</t>
  </si>
  <si>
    <t>9-67 ($3,999)</t>
  </si>
  <si>
    <t>9-68 ($4,049)</t>
  </si>
  <si>
    <t>9-69 ($4,099)</t>
  </si>
  <si>
    <t>9-70 ($4,149)</t>
  </si>
  <si>
    <t>9-71 ($4,199)</t>
  </si>
  <si>
    <t>9-72 ($4,249)</t>
  </si>
  <si>
    <t>9-73 ($4,299)</t>
  </si>
  <si>
    <t>9-74 ($4,349)</t>
  </si>
  <si>
    <t>9-75 ($4,399)</t>
  </si>
  <si>
    <t>9-76 ($4,449)</t>
  </si>
  <si>
    <t>9-77 ($4,499)</t>
  </si>
  <si>
    <t>9-78 ($4,549)</t>
  </si>
  <si>
    <t>9-79 ($4,599)</t>
  </si>
  <si>
    <t>9-80 ($4,649)</t>
  </si>
  <si>
    <t>9-81 ($4,699)</t>
  </si>
  <si>
    <t>9-82 ($4,749)</t>
  </si>
  <si>
    <t>9-83 ($4,799)</t>
  </si>
  <si>
    <t>9-84 ($4,849)</t>
  </si>
  <si>
    <t>9-85 ($4,899)</t>
  </si>
  <si>
    <t>9-86 ($4,949)</t>
  </si>
  <si>
    <t>9-87 ($4,999)</t>
  </si>
  <si>
    <t>9-88 ($5,049)</t>
  </si>
  <si>
    <t>9-89 ($5,099)</t>
  </si>
  <si>
    <t>9-90 ($5,149)</t>
  </si>
  <si>
    <t>9-91 ($5,199)</t>
  </si>
  <si>
    <t>9-92 ($5,249)</t>
  </si>
  <si>
    <t>9-93 ($5,299)</t>
  </si>
  <si>
    <t>9-94 ($5,349)</t>
  </si>
  <si>
    <t>9-95 ($5,399)</t>
  </si>
  <si>
    <t>9-96 ($5,449)</t>
  </si>
  <si>
    <t>9-97 ($5,499)</t>
  </si>
  <si>
    <t>9-98 ($5,549)</t>
  </si>
  <si>
    <t>9-99 ($5,599)</t>
  </si>
  <si>
    <t>9-100 ($5,649)</t>
  </si>
  <si>
    <t>9-101 ($5,699)</t>
  </si>
  <si>
    <t>9-102 ($5,749)</t>
  </si>
  <si>
    <t>9-103 ($5,799)</t>
  </si>
  <si>
    <t>9-104 ($5,849)</t>
  </si>
  <si>
    <t>9-105 ($5,899)</t>
  </si>
  <si>
    <t>9-106 ($5,949)</t>
  </si>
  <si>
    <t>9-107 ($5,999)</t>
  </si>
  <si>
    <t>9-108 ($6,049)</t>
  </si>
  <si>
    <t>9-109 ($6,099)</t>
  </si>
  <si>
    <t>9-110 ($6,149)</t>
  </si>
  <si>
    <t>9-111 ($6,199)</t>
  </si>
  <si>
    <t>9-112 ($6,249)</t>
  </si>
  <si>
    <t>9-113 ($6,299)</t>
  </si>
  <si>
    <t>9-114 ($6,349)</t>
  </si>
  <si>
    <t>9-115 ($6,399)</t>
  </si>
  <si>
    <t>9-116 ($6,449)</t>
  </si>
  <si>
    <t>9-117 ($6,499)</t>
  </si>
  <si>
    <t>9-118 ($6,549)</t>
  </si>
  <si>
    <t>9-119 ($6,599)</t>
  </si>
  <si>
    <t>9-120 ($6,649)</t>
  </si>
  <si>
    <t>9-121 ($6,699)</t>
  </si>
  <si>
    <t>9-122 ($6,749)</t>
  </si>
  <si>
    <t>9-123 ($6,799)</t>
  </si>
  <si>
    <t>9-124 ($6,849)</t>
  </si>
  <si>
    <t>9-125 ($6,899)</t>
  </si>
  <si>
    <t>9-126 ($6,949)</t>
  </si>
  <si>
    <t>9-127 ($6,999)</t>
  </si>
  <si>
    <t>9-128 ($7,049)</t>
  </si>
  <si>
    <t>9-129 ($7,099)</t>
  </si>
  <si>
    <t>9-130 ($7,149)</t>
  </si>
  <si>
    <t>9-131 ($7,199)</t>
  </si>
  <si>
    <t>9-132 ($7,249)</t>
  </si>
  <si>
    <t>9-133 ($7,299)</t>
  </si>
  <si>
    <t>9-134 ($7,349)</t>
  </si>
  <si>
    <t>9-135 ($7,399)</t>
  </si>
  <si>
    <t>9-136 ($7,449)</t>
  </si>
  <si>
    <t>9-137 ($7,499)</t>
  </si>
  <si>
    <t>9-138 ($7,549)</t>
  </si>
  <si>
    <t>9-139 ($7,599)</t>
  </si>
  <si>
    <t>9-140 ($7,649)</t>
  </si>
  <si>
    <t>9-141 ($7,699)</t>
  </si>
  <si>
    <t>9-142 ($7,749)</t>
  </si>
  <si>
    <t>9-143 ($7,799)</t>
  </si>
  <si>
    <t>9-144 ($7,849)</t>
  </si>
  <si>
    <t>9-145 ($7,899)</t>
  </si>
  <si>
    <t>9-146 ($7,949)</t>
  </si>
  <si>
    <t>9-147 ($7,999)</t>
  </si>
  <si>
    <t>9-148 ($8,049)</t>
  </si>
  <si>
    <t>9-149 ($8,099)</t>
  </si>
  <si>
    <t>9-150 ($8,149)</t>
  </si>
  <si>
    <t>9-151 ($8,199)</t>
  </si>
  <si>
    <t>9-152 ($8,249)</t>
  </si>
  <si>
    <t>9-153 ($8,299)</t>
  </si>
  <si>
    <t>9-154 ($8,349)</t>
  </si>
  <si>
    <t>9-155 ($8,399)</t>
  </si>
  <si>
    <t>9-156 ($8,449)</t>
  </si>
  <si>
    <t>9-157 ($8,499)</t>
  </si>
  <si>
    <t>9-158 ($8,549)</t>
  </si>
  <si>
    <t>9-159 ($8,599)</t>
  </si>
  <si>
    <t>9-160 ($8,649)</t>
  </si>
  <si>
    <t>9-161 ($8,699)</t>
  </si>
  <si>
    <t>9-162 ($8,749)</t>
  </si>
  <si>
    <t>9-163 ($8,799)</t>
  </si>
  <si>
    <t>9-164 ($8,849)</t>
  </si>
  <si>
    <t>9-165 ($8,899)</t>
  </si>
  <si>
    <t>9-166 ($8,949)</t>
  </si>
  <si>
    <t>9-167 ($8,999)</t>
  </si>
  <si>
    <t>9-168 ($9,049)</t>
  </si>
  <si>
    <t>9-169 ($9,099)</t>
  </si>
  <si>
    <t>9-170 ($9,149)</t>
  </si>
  <si>
    <t>9-171 ($9,199)</t>
  </si>
  <si>
    <t>9-172 ($9,249)</t>
  </si>
  <si>
    <t>9-173 ($9,299)</t>
  </si>
  <si>
    <t>9-174 ($9,349)</t>
  </si>
  <si>
    <t>9-175 ($9,399)</t>
  </si>
  <si>
    <t>9-176 ($9,449)</t>
  </si>
  <si>
    <t>9-177 ($9,499)</t>
  </si>
  <si>
    <t>9-178 ($9,549)</t>
  </si>
  <si>
    <t>9-179 ($9,599)</t>
  </si>
  <si>
    <t>9-180 ($9,649)</t>
  </si>
  <si>
    <t>9-181 ($9,699)</t>
  </si>
  <si>
    <t>9-182 ($9,749)</t>
  </si>
  <si>
    <t>9-183 ($9,799)</t>
  </si>
  <si>
    <t>9-184 ($9,849)</t>
  </si>
  <si>
    <t>9-185 ($9,899)</t>
  </si>
  <si>
    <t>9-186 ($9,949)</t>
  </si>
  <si>
    <t>9-187 ($9,999)</t>
  </si>
  <si>
    <t>9-188 ($10,049)</t>
  </si>
  <si>
    <t>9-189 ($10,099)</t>
  </si>
  <si>
    <t>9-190 ($10,149)</t>
  </si>
  <si>
    <t>9-191 ($10,199)</t>
  </si>
  <si>
    <t>9-192 ($10,249)</t>
  </si>
  <si>
    <t>9-193 ($10,299)</t>
  </si>
  <si>
    <t>9-194 ($10,349)</t>
  </si>
  <si>
    <t>9-195 ($10,399)</t>
  </si>
  <si>
    <t>9-196 ($10,449)</t>
  </si>
  <si>
    <t>9-197 ($10,499)</t>
  </si>
  <si>
    <t>9-198 ($10,549)</t>
  </si>
  <si>
    <t>9-199 ($10,599)</t>
  </si>
  <si>
    <t>9-200 ($10,649)</t>
  </si>
  <si>
    <t>9-201 ($10,699)</t>
  </si>
  <si>
    <t>9-202 ($10,749)</t>
  </si>
  <si>
    <t>9-203 ($10,799)</t>
  </si>
  <si>
    <t>9-204 ($10,849)</t>
  </si>
  <si>
    <t>9-205 ($10,899)</t>
  </si>
  <si>
    <t>9-206 ($10,949)</t>
  </si>
  <si>
    <t>9-207 ($10,999)</t>
  </si>
  <si>
    <t>9-208 ($11,049)</t>
  </si>
  <si>
    <t>9-209 ($11,099)</t>
  </si>
  <si>
    <t>9-210 ($11,149)</t>
  </si>
  <si>
    <t>9-211 ($11,199)</t>
  </si>
  <si>
    <t>9-212 ($11,249)</t>
  </si>
  <si>
    <t>9-213 ($11,299)</t>
  </si>
  <si>
    <t>9-214 ($11,349)</t>
  </si>
  <si>
    <t>9-215 ($11,399)</t>
  </si>
  <si>
    <t>9-216 ($11,449)</t>
  </si>
  <si>
    <t>9-217 ($11,499)</t>
  </si>
  <si>
    <t>9-218 ($11,549)</t>
  </si>
  <si>
    <t>9-219 ($11,599)</t>
  </si>
  <si>
    <t>9-220 ($11,649)</t>
  </si>
  <si>
    <t>9-221 ($11,699)</t>
  </si>
  <si>
    <t>9-222 ($11,749)</t>
  </si>
  <si>
    <t>9-223 ($11,799)</t>
  </si>
  <si>
    <t>9-224 ($11,849)</t>
  </si>
  <si>
    <t>9-225 ($11,899)</t>
  </si>
  <si>
    <t>9-226 ($11,949)</t>
  </si>
  <si>
    <t>9-227 ($11,999)</t>
  </si>
  <si>
    <t>9-228 ($12,049)</t>
  </si>
  <si>
    <t>9-229 ($12,099)</t>
  </si>
  <si>
    <t>9-230 ($12,149)</t>
  </si>
  <si>
    <t>9-231 ($12,199)</t>
  </si>
  <si>
    <t>9-232 ($12,249)</t>
  </si>
  <si>
    <t>9-233 ($12,299)</t>
  </si>
  <si>
    <t>9-234 ($12,349)</t>
  </si>
  <si>
    <t>9-235 ($12,399)</t>
  </si>
  <si>
    <t>9-236 ($12,449)</t>
  </si>
  <si>
    <t>9-237 ($12,499)</t>
  </si>
  <si>
    <t>9-238 ($12,549)</t>
  </si>
  <si>
    <t>9-239 ($12,599)</t>
  </si>
  <si>
    <t>9-240 ($12,649)</t>
  </si>
  <si>
    <t>9-241 ($12,699)</t>
  </si>
  <si>
    <t>9-242 ($12,749)</t>
  </si>
  <si>
    <t>9-243 ($12,799)</t>
  </si>
  <si>
    <t>9-244 ($12,849)</t>
  </si>
  <si>
    <t>9-245 ($12,899)</t>
  </si>
  <si>
    <t>9-246 ($12,949)</t>
  </si>
  <si>
    <t>9-247 ($12,999)</t>
  </si>
  <si>
    <t>9-248 ($13,049)</t>
  </si>
  <si>
    <t>9-249 ($13,099)</t>
  </si>
  <si>
    <t>9-250 ($13,149)</t>
  </si>
  <si>
    <t>9-251 ($13,199)</t>
  </si>
  <si>
    <t>9-252 ($13,249)</t>
  </si>
  <si>
    <t>9-253 ($13,299)</t>
  </si>
  <si>
    <t>9-254 ($13,349)</t>
  </si>
  <si>
    <t>9-255 ($13,399)</t>
  </si>
  <si>
    <t>9-256 ($13,449)</t>
  </si>
  <si>
    <t>9-257 ($13,499)</t>
  </si>
  <si>
    <t>9-258 ($13,549)</t>
  </si>
  <si>
    <t>9-259 ($13,599)</t>
  </si>
  <si>
    <t>9-260 ($13,649)</t>
  </si>
  <si>
    <t>9-261 ($13,699)</t>
  </si>
  <si>
    <t>9-262 ($13,749)</t>
  </si>
  <si>
    <t>9-263 ($13,799)</t>
  </si>
  <si>
    <t>9-264 ($13,849)</t>
  </si>
  <si>
    <t>9-265 ($13,899)</t>
  </si>
  <si>
    <t>9-266 ($13,949)</t>
  </si>
  <si>
    <t>9-267 ($13,999)</t>
  </si>
  <si>
    <t>9-268 ($14,049)</t>
  </si>
  <si>
    <t>9-269 ($14,099)</t>
  </si>
  <si>
    <t>9-270 ($14,149)</t>
  </si>
  <si>
    <t>9-271 ($14,199)</t>
  </si>
  <si>
    <t>9-272 ($14,249)</t>
  </si>
  <si>
    <t>9-273 ($14,299)</t>
  </si>
  <si>
    <t>9-274 ($14,349)</t>
  </si>
  <si>
    <t>9-275 ($14,399)</t>
  </si>
  <si>
    <t>9-276 ($14,449)</t>
  </si>
  <si>
    <t>9-277 ($14,499)</t>
  </si>
  <si>
    <t>9-278 ($14,549)</t>
  </si>
  <si>
    <t>9-279 ($14,599)</t>
  </si>
  <si>
    <t>9-280 ($14,649)</t>
  </si>
  <si>
    <t>9-281 ($14,699)</t>
  </si>
  <si>
    <t>9-282 ($14,749)</t>
  </si>
  <si>
    <t>9-283 ($14,799)</t>
  </si>
  <si>
    <t>9-284 ($14,849)</t>
  </si>
  <si>
    <t>9-285 ($14,899)</t>
  </si>
  <si>
    <t>9-286 ($14,949)</t>
  </si>
  <si>
    <t>9-287 ($14,999)</t>
  </si>
  <si>
    <t>9-288 ($15,049)</t>
  </si>
  <si>
    <t>9-289 ($15,099)</t>
  </si>
  <si>
    <t>9-290 ($15,149)</t>
  </si>
  <si>
    <t>9-291 ($15,199)</t>
  </si>
  <si>
    <t>9-292 ($15,249)</t>
  </si>
  <si>
    <t>9-293 ($15,299)</t>
  </si>
  <si>
    <t>9-294 ($15,349)</t>
  </si>
  <si>
    <t>9-295 ($15,399)</t>
  </si>
  <si>
    <t>9-296 ($15,449)</t>
  </si>
  <si>
    <t>9-297 ($15,499)</t>
  </si>
  <si>
    <t>9-298 ($15,549)</t>
  </si>
  <si>
    <t>9-299 ($15,599)</t>
  </si>
  <si>
    <t>9-300 ($15,649)</t>
  </si>
  <si>
    <t>9-301 ($15,699)</t>
  </si>
  <si>
    <t>9-302 ($15,749)</t>
  </si>
  <si>
    <t>9-303 ($15,799)</t>
  </si>
  <si>
    <t>9-304 ($15,849)</t>
  </si>
  <si>
    <t>9-305 ($15,899)</t>
  </si>
  <si>
    <t>9-306 ($15,949)</t>
  </si>
  <si>
    <t>9-307 ($15,999)</t>
  </si>
  <si>
    <t>9-308 ($16,049)</t>
  </si>
  <si>
    <t>9-309 ($16,099)</t>
  </si>
  <si>
    <t>9-310 ($16,149)</t>
  </si>
  <si>
    <t>9-311 ($16,199)</t>
  </si>
  <si>
    <t>9-312 ($16,249)</t>
  </si>
  <si>
    <t>9-313 ($16,299)</t>
  </si>
  <si>
    <t>9-314 ($16,349)</t>
  </si>
  <si>
    <t>9-315 ($16,399)</t>
  </si>
  <si>
    <t>9-316 ($16,449)</t>
  </si>
  <si>
    <t>9-317 ($16,499)</t>
  </si>
  <si>
    <t>9-318 ($16,549)</t>
  </si>
  <si>
    <t>9-319 ($16,599)</t>
  </si>
  <si>
    <t>Key Character</t>
  </si>
  <si>
    <t>Category</t>
  </si>
  <si>
    <t>Discount</t>
  </si>
  <si>
    <t>Sale</t>
  </si>
  <si>
    <t>Save</t>
  </si>
  <si>
    <t>FREE</t>
  </si>
  <si>
    <t>Monetary Incentive</t>
  </si>
  <si>
    <t>YES</t>
  </si>
  <si>
    <t>Other</t>
  </si>
  <si>
    <t>Email Category</t>
  </si>
  <si>
    <t>AVERAGES</t>
  </si>
  <si>
    <t>Cat_Step_1</t>
  </si>
  <si>
    <t>T/F_Qualifier</t>
  </si>
  <si>
    <t>Email_Category</t>
  </si>
  <si>
    <t>Used for categorization</t>
  </si>
  <si>
    <t>Open Rate</t>
  </si>
  <si>
    <t>Total</t>
  </si>
  <si>
    <t>Email Subject</t>
  </si>
  <si>
    <t>Click Through Rate</t>
  </si>
  <si>
    <t>Click To Open Rate</t>
  </si>
  <si>
    <t>Unsubscribe Rate</t>
  </si>
  <si>
    <t>Bounce Rate</t>
  </si>
  <si>
    <t>Revenue Per Person</t>
  </si>
  <si>
    <t>Average Order Value</t>
  </si>
  <si>
    <t>Email ID</t>
  </si>
  <si>
    <t xml:space="preserve"> Monetary Incentive</t>
  </si>
  <si>
    <t>Click-Through Rate</t>
  </si>
  <si>
    <t>Email Name</t>
  </si>
  <si>
    <t>Click-to-Open Rate</t>
  </si>
  <si>
    <t>Revenue per Person</t>
  </si>
  <si>
    <t>Overall Performance Comparison 8/8/22 - 9/6/22</t>
  </si>
  <si>
    <t xml:space="preserve"> campaigns.  The data covers the four weeks from August 8th, 2022 to September 6th, 2022.</t>
  </si>
  <si>
    <t>The Spice House: Email Campaign Metrics</t>
  </si>
  <si>
    <t>This dashboard is designed for whoever might have a hand in deciding what content and messages are 
contained in the emails  that are sent to customers of The Spice House. This dashboard should be refreshed at least weekly.
I would imagine that the dashboard would be used to determine how monetary incentives affect recipient behavior
around email communication. Perhaps they might notice trends that allow them to better tailor messages to their customers.</t>
  </si>
  <si>
    <t>Difference</t>
  </si>
  <si>
    <t>Make overall comparison interactive by the week</t>
  </si>
  <si>
    <t xml:space="preserve">Update chart to be able to cycle through all relevant combinations </t>
  </si>
  <si>
    <t>The interactive unit 
below filters the data 
in the table by Email 
Category</t>
  </si>
  <si>
    <t>Modify the chart to be able to isolate two metrics at a time</t>
  </si>
  <si>
    <t>Maybe even try to make it so that the chart changes according to what shows up in the table</t>
  </si>
  <si>
    <t>This module can be used to 
compare the performance
of any two email campaigns 
within the time period.
Simply use the spinners
to cycle through the campaigns.</t>
  </si>
  <si>
    <t>Used for M.I. categorization</t>
  </si>
  <si>
    <t>week_of_year</t>
  </si>
  <si>
    <t>Row Labels</t>
  </si>
  <si>
    <t>Grand Total</t>
  </si>
  <si>
    <t>(All)</t>
  </si>
  <si>
    <t>Sum of revenue</t>
  </si>
  <si>
    <t>Average of Click-Through Rate</t>
  </si>
  <si>
    <t>Average of Open Rate</t>
  </si>
  <si>
    <t xml:space="preserve">Week </t>
  </si>
  <si>
    <t>Week 33</t>
  </si>
  <si>
    <t>Week 34</t>
  </si>
  <si>
    <t>Week 35</t>
  </si>
  <si>
    <t>Week 36</t>
  </si>
  <si>
    <t>Week 37</t>
  </si>
  <si>
    <t>Average of Unsubscribe Rate</t>
  </si>
  <si>
    <t>SUM</t>
  </si>
  <si>
    <t>AVERAGE</t>
  </si>
  <si>
    <t>Limit</t>
  </si>
  <si>
    <t>MI</t>
  </si>
  <si>
    <t>Revenue</t>
  </si>
  <si>
    <t>Aggregation Bar</t>
  </si>
  <si>
    <t>preserved category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</si>
</sst>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quot;$&quot;#,##0"/>
    <numFmt numFmtId="165" formatCode="0.000%"/>
    <numFmt numFmtId="166" formatCode="0.0000%"/>
    <numFmt numFmtId="167" formatCode="&quot;$&quot;#,##0.0000"/>
    <numFmt numFmtId="168" formatCode="_(&quot;$&quot;* #,##0.000_);_(&quot;$&quot;* \(#,##0.000\);_(&quot;$&quot;* &quot;-&quot;??_);_(@_)"/>
    <numFmt numFmtId="169" formatCode="0.0%"/>
  </numFmts>
  <fonts count="4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sz val="10"/>
      <color rgb="FF262626"/>
      <name val="Inherit"/>
    </font>
    <font>
      <b/>
      <sz val="10"/>
      <color theme="1"/>
      <name val="Calibri"/>
      <family val="2"/>
      <scheme val="minor"/>
    </font>
    <font>
      <sz val="10"/>
      <color rgb="FF262626"/>
      <name val="Inherit"/>
    </font>
    <font>
      <b/>
      <sz val="8"/>
      <color rgb="FF0A0101"/>
      <name val="Arial"/>
      <family val="2"/>
    </font>
    <font>
      <sz val="12"/>
      <color theme="1"/>
      <name val="Seaford Display"/>
    </font>
    <font>
      <sz val="11"/>
      <color theme="1"/>
      <name val="Seaford Display"/>
    </font>
    <font>
      <sz val="14"/>
      <color theme="1"/>
      <name val="Seaford Display"/>
    </font>
    <font>
      <b/>
      <sz val="14"/>
      <color theme="1"/>
      <name val="Seaford Display"/>
    </font>
    <font>
      <b/>
      <sz val="18"/>
      <color theme="1"/>
      <name val="Seaford Display"/>
    </font>
    <font>
      <sz val="14"/>
      <color rgb="FF000000"/>
      <name val="Seaford Display"/>
    </font>
    <font>
      <sz val="36"/>
      <color theme="1"/>
      <name val="Seaford Display"/>
    </font>
    <font>
      <sz val="16"/>
      <color theme="1"/>
      <name val="Seaford Display"/>
    </font>
    <font>
      <b/>
      <sz val="18"/>
      <color rgb="FFFF7171"/>
      <name val="Seaford Display"/>
    </font>
    <font>
      <sz val="18"/>
      <color theme="1"/>
      <name val="Seaford Display"/>
    </font>
    <font>
      <b/>
      <sz val="22"/>
      <color theme="0"/>
      <name val="Seaford Display"/>
    </font>
    <font>
      <sz val="16"/>
      <color theme="1"/>
      <name val="Calibri"/>
      <family val="2"/>
      <scheme val="minor"/>
    </font>
    <font>
      <b/>
      <sz val="11"/>
      <name val="Calibri"/>
      <family val="2"/>
      <scheme val="minor"/>
    </font>
    <font>
      <sz val="11"/>
      <color rgb="FFC00000"/>
      <name val="Calibri"/>
      <family val="2"/>
      <scheme val="minor"/>
    </font>
    <font>
      <b/>
      <sz val="11"/>
      <color rgb="FFFF0000"/>
      <name val="Calibri"/>
      <family val="2"/>
      <scheme val="minor"/>
    </font>
    <font>
      <b/>
      <sz val="11"/>
      <color rgb="FFC00000"/>
      <name val="Calibri"/>
      <family val="2"/>
      <scheme val="minor"/>
    </font>
    <font>
      <b/>
      <sz val="12"/>
      <color theme="1"/>
      <name val="Seaford Display"/>
    </font>
    <font>
      <sz val="11"/>
      <color theme="3" tint="-0.499984740745262"/>
      <name val="Seaford Display"/>
    </font>
    <font>
      <b/>
      <sz val="10"/>
      <color theme="3" tint="-0.499984740745262"/>
      <name val="Seaford Display"/>
    </font>
    <font>
      <b/>
      <sz val="12"/>
      <color theme="3" tint="-0.499984740745262"/>
      <name val="Seaford Display"/>
    </font>
    <font>
      <b/>
      <sz val="20"/>
      <color theme="3" tint="-0.499984740745262"/>
      <name val="Seaford Display"/>
    </font>
    <font>
      <sz val="11"/>
      <color rgb="FFFFF9E7"/>
      <name val="Seaford Display"/>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0"/>
        <bgColor theme="0" tint="-0.14999847407452621"/>
      </patternFill>
    </fill>
    <fill>
      <patternFill patternType="solid">
        <fgColor theme="0"/>
        <bgColor theme="1"/>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gray0625">
        <fgColor theme="4"/>
        <bgColor theme="5" tint="0.59996337778862885"/>
      </patternFill>
    </fill>
    <fill>
      <patternFill patternType="solid">
        <fgColor theme="3" tint="-0.499984740745262"/>
        <bgColor indexed="64"/>
      </patternFill>
    </fill>
    <fill>
      <patternFill patternType="solid">
        <fgColor rgb="FFFFF9E7"/>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style="thin">
        <color theme="0"/>
      </bottom>
      <diagonal/>
    </border>
    <border>
      <left style="thin">
        <color theme="0"/>
      </left>
      <right/>
      <top style="thin">
        <color theme="0"/>
      </top>
      <bottom style="double">
        <color indexed="64"/>
      </bottom>
      <diagonal/>
    </border>
    <border>
      <left style="thin">
        <color theme="0"/>
      </left>
      <right style="thin">
        <color indexed="64"/>
      </right>
      <top/>
      <bottom style="thin">
        <color theme="0"/>
      </bottom>
      <diagonal/>
    </border>
    <border>
      <left style="thin">
        <color indexed="64"/>
      </left>
      <right style="thin">
        <color theme="0"/>
      </right>
      <top/>
      <bottom style="thin">
        <color theme="0"/>
      </bottom>
      <diagonal/>
    </border>
    <border>
      <left/>
      <right/>
      <top style="thin">
        <color theme="0"/>
      </top>
      <bottom/>
      <diagonal/>
    </border>
    <border>
      <left/>
      <right style="thin">
        <color theme="0"/>
      </right>
      <top style="thin">
        <color theme="0"/>
      </top>
      <bottom style="double">
        <color indexed="64"/>
      </bottom>
      <diagonal/>
    </border>
    <border>
      <left/>
      <right/>
      <top style="thin">
        <color theme="0"/>
      </top>
      <bottom style="double">
        <color indexed="64"/>
      </bottom>
      <diagonal/>
    </border>
    <border>
      <left style="thin">
        <color rgb="FFB2B2B2"/>
      </left>
      <right style="thin">
        <color rgb="FFB2B2B2"/>
      </right>
      <top/>
      <bottom style="thin">
        <color rgb="FFB2B2B2"/>
      </bottom>
      <diagonal/>
    </border>
    <border>
      <left/>
      <right/>
      <top style="thin">
        <color theme="4" tint="0.39997558519241921"/>
      </top>
      <bottom/>
      <diagonal/>
    </border>
    <border>
      <left/>
      <right/>
      <top style="thin">
        <color rgb="FFB2B2B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B2B2B2"/>
      </left>
      <right/>
      <top style="thin">
        <color rgb="FFB2B2B2"/>
      </top>
      <bottom/>
      <diagonal/>
    </border>
    <border>
      <left style="thin">
        <color rgb="FFB2B2B2"/>
      </left>
      <right style="thin">
        <color rgb="FFB2B2B2"/>
      </right>
      <top style="thin">
        <color rgb="FFB2B2B2"/>
      </top>
      <bottom/>
      <diagonal/>
    </border>
    <border>
      <left style="thin">
        <color theme="4" tint="0.39997558519241921"/>
      </left>
      <right/>
      <top style="thin">
        <color rgb="FFB2B2B2"/>
      </top>
      <bottom/>
      <diagonal/>
    </border>
    <border>
      <left/>
      <right style="thin">
        <color theme="4" tint="0.39997558519241921"/>
      </right>
      <top style="thin">
        <color rgb="FFB2B2B2"/>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style="thin">
        <color rgb="FFB2B2B2"/>
      </top>
      <bottom style="medium">
        <color indexed="64"/>
      </bottom>
      <diagonal/>
    </border>
    <border>
      <left style="thin">
        <color rgb="FFB2B2B2"/>
      </left>
      <right style="medium">
        <color indexed="64"/>
      </right>
      <top style="thin">
        <color rgb="FFB2B2B2"/>
      </top>
      <bottom style="medium">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83">
    <xf numFmtId="0" fontId="0" fillId="0" borderId="0" xfId="0"/>
    <xf numFmtId="14" fontId="0" fillId="0" borderId="0" xfId="0" applyNumberFormat="1"/>
    <xf numFmtId="11" fontId="0" fillId="0" borderId="0" xfId="0" applyNumberFormat="1"/>
    <xf numFmtId="0" fontId="0" fillId="0" borderId="0" xfId="0" applyAlignment="1">
      <alignment wrapText="1"/>
    </xf>
    <xf numFmtId="0" fontId="19" fillId="33" borderId="0" xfId="44" applyFont="1" applyFill="1" applyAlignment="1">
      <alignment horizontal="center"/>
    </xf>
    <xf numFmtId="164" fontId="19" fillId="33" borderId="0" xfId="44" applyNumberFormat="1" applyFont="1" applyFill="1" applyAlignment="1">
      <alignment horizontal="center"/>
    </xf>
    <xf numFmtId="0" fontId="20" fillId="0" borderId="0" xfId="44" applyFont="1"/>
    <xf numFmtId="0" fontId="18" fillId="0" borderId="0" xfId="44"/>
    <xf numFmtId="0" fontId="21" fillId="33" borderId="0" xfId="44" applyFont="1" applyFill="1" applyAlignment="1">
      <alignment horizontal="center"/>
    </xf>
    <xf numFmtId="3" fontId="21" fillId="33" borderId="0" xfId="44" applyNumberFormat="1" applyFont="1" applyFill="1" applyAlignment="1">
      <alignment horizontal="center"/>
    </xf>
    <xf numFmtId="164" fontId="21" fillId="33" borderId="0" xfId="44" applyNumberFormat="1" applyFont="1" applyFill="1" applyAlignment="1">
      <alignment horizontal="center"/>
    </xf>
    <xf numFmtId="0" fontId="22" fillId="0" borderId="0" xfId="0" applyFont="1"/>
    <xf numFmtId="0" fontId="0" fillId="8" borderId="8" xfId="17" applyFont="1" applyAlignment="1">
      <alignment horizontal="left" vertical="center"/>
    </xf>
    <xf numFmtId="0" fontId="16" fillId="8" borderId="8" xfId="17" applyFont="1" applyAlignment="1">
      <alignment horizontal="left" vertical="center"/>
    </xf>
    <xf numFmtId="0" fontId="22" fillId="34" borderId="0" xfId="0" applyFont="1" applyFill="1"/>
    <xf numFmtId="0" fontId="16" fillId="8" borderId="8" xfId="17" applyFont="1"/>
    <xf numFmtId="166" fontId="0" fillId="0" borderId="0" xfId="2" applyNumberFormat="1" applyFont="1"/>
    <xf numFmtId="44" fontId="0" fillId="0" borderId="0" xfId="1" applyFont="1"/>
    <xf numFmtId="167" fontId="19" fillId="33" borderId="0" xfId="44" applyNumberFormat="1" applyFont="1" applyFill="1" applyAlignment="1">
      <alignment horizontal="center"/>
    </xf>
    <xf numFmtId="167" fontId="21" fillId="33" borderId="0" xfId="44" applyNumberFormat="1" applyFont="1" applyFill="1" applyAlignment="1">
      <alignment horizontal="center"/>
    </xf>
    <xf numFmtId="167" fontId="18" fillId="0" borderId="0" xfId="44" applyNumberFormat="1"/>
    <xf numFmtId="0" fontId="0" fillId="0" borderId="0" xfId="0" applyAlignment="1">
      <alignment horizontal="center" vertical="center"/>
    </xf>
    <xf numFmtId="0" fontId="16" fillId="8" borderId="11" xfId="17" applyFont="1" applyBorder="1" applyAlignment="1">
      <alignment horizontal="center" vertical="center"/>
    </xf>
    <xf numFmtId="0" fontId="16" fillId="35" borderId="10" xfId="0" applyFont="1" applyFill="1" applyBorder="1" applyAlignment="1">
      <alignment horizontal="center" vertical="center"/>
    </xf>
    <xf numFmtId="166" fontId="0" fillId="0" borderId="10" xfId="2" applyNumberFormat="1" applyFont="1" applyBorder="1" applyAlignment="1">
      <alignment horizontal="center" vertical="center"/>
    </xf>
    <xf numFmtId="44" fontId="0" fillId="0" borderId="10" xfId="1" applyFont="1" applyBorder="1" applyAlignment="1">
      <alignment horizontal="center" vertical="center"/>
    </xf>
    <xf numFmtId="0" fontId="23" fillId="0" borderId="0" xfId="0" applyFont="1"/>
    <xf numFmtId="0" fontId="23" fillId="36" borderId="0" xfId="0" applyFont="1" applyFill="1"/>
    <xf numFmtId="0" fontId="23" fillId="36" borderId="0" xfId="0" applyFont="1" applyFill="1" applyBorder="1"/>
    <xf numFmtId="0" fontId="23" fillId="36" borderId="0" xfId="0" applyFont="1" applyFill="1" applyAlignment="1">
      <alignment horizontal="center" vertical="center"/>
    </xf>
    <xf numFmtId="0" fontId="23" fillId="36" borderId="0" xfId="0" applyFont="1" applyFill="1" applyBorder="1" applyAlignment="1">
      <alignment horizontal="center" vertical="center"/>
    </xf>
    <xf numFmtId="0" fontId="26" fillId="36" borderId="12" xfId="17" applyFont="1" applyFill="1" applyBorder="1" applyAlignment="1">
      <alignment horizontal="right" vertical="center"/>
    </xf>
    <xf numFmtId="0" fontId="26" fillId="36" borderId="12" xfId="0" applyFont="1" applyFill="1" applyBorder="1" applyAlignment="1">
      <alignment horizontal="left" vertical="center"/>
    </xf>
    <xf numFmtId="0" fontId="26" fillId="36" borderId="13" xfId="0" applyFont="1" applyFill="1" applyBorder="1" applyAlignment="1">
      <alignment horizontal="left" vertical="center"/>
    </xf>
    <xf numFmtId="0" fontId="23" fillId="36" borderId="0" xfId="0" applyFont="1" applyFill="1" applyBorder="1" applyAlignment="1">
      <alignment horizontal="left"/>
    </xf>
    <xf numFmtId="0" fontId="25" fillId="36" borderId="0" xfId="44" applyFont="1" applyFill="1" applyBorder="1" applyAlignment="1">
      <alignment vertical="center"/>
    </xf>
    <xf numFmtId="0" fontId="28" fillId="0" borderId="0" xfId="44" applyFont="1" applyBorder="1" applyAlignment="1">
      <alignment horizontal="center" vertical="center"/>
    </xf>
    <xf numFmtId="0" fontId="28" fillId="0" borderId="0" xfId="44" applyFont="1" applyBorder="1" applyAlignment="1">
      <alignment vertical="center"/>
    </xf>
    <xf numFmtId="0" fontId="28" fillId="0" borderId="0" xfId="44" applyFont="1" applyBorder="1" applyAlignment="1">
      <alignment horizontal="right" vertical="center"/>
    </xf>
    <xf numFmtId="165" fontId="28" fillId="0" borderId="0" xfId="2" applyNumberFormat="1" applyFont="1" applyBorder="1" applyAlignment="1">
      <alignment vertical="center"/>
    </xf>
    <xf numFmtId="168" fontId="28" fillId="0" borderId="0" xfId="1" applyNumberFormat="1" applyFont="1" applyBorder="1" applyAlignment="1">
      <alignment vertical="center"/>
    </xf>
    <xf numFmtId="44" fontId="28" fillId="0" borderId="0" xfId="1" applyNumberFormat="1" applyFont="1" applyBorder="1" applyAlignment="1">
      <alignment vertical="center"/>
    </xf>
    <xf numFmtId="0" fontId="24" fillId="36" borderId="0" xfId="0" applyFont="1" applyFill="1"/>
    <xf numFmtId="0" fontId="0" fillId="36" borderId="0" xfId="0" applyFill="1"/>
    <xf numFmtId="0" fontId="18" fillId="36" borderId="0" xfId="44" applyFill="1"/>
    <xf numFmtId="0" fontId="24" fillId="36" borderId="0" xfId="0" applyFont="1" applyFill="1" applyBorder="1"/>
    <xf numFmtId="0" fontId="0" fillId="36" borderId="0" xfId="0" applyFill="1" applyBorder="1"/>
    <xf numFmtId="0" fontId="18" fillId="36" borderId="0" xfId="44" applyFill="1" applyBorder="1"/>
    <xf numFmtId="165" fontId="30" fillId="36" borderId="0" xfId="0" applyNumberFormat="1" applyFont="1" applyFill="1" applyBorder="1"/>
    <xf numFmtId="44" fontId="30" fillId="36" borderId="0" xfId="1" applyFont="1" applyFill="1" applyBorder="1"/>
    <xf numFmtId="165" fontId="30" fillId="36" borderId="0" xfId="0" applyNumberFormat="1" applyFont="1" applyFill="1" applyAlignment="1">
      <alignment horizontal="right" vertical="center"/>
    </xf>
    <xf numFmtId="0" fontId="30" fillId="36" borderId="0" xfId="0" applyFont="1" applyFill="1" applyAlignment="1">
      <alignment horizontal="right" vertical="center"/>
    </xf>
    <xf numFmtId="0" fontId="30" fillId="36" borderId="0" xfId="0" applyFont="1" applyFill="1" applyAlignment="1">
      <alignment horizontal="right"/>
    </xf>
    <xf numFmtId="44" fontId="30" fillId="36" borderId="0" xfId="1" applyFont="1" applyFill="1" applyAlignment="1">
      <alignment horizontal="right" vertical="center"/>
    </xf>
    <xf numFmtId="44" fontId="30" fillId="36" borderId="0" xfId="1" applyFont="1" applyFill="1" applyAlignment="1">
      <alignment horizontal="right"/>
    </xf>
    <xf numFmtId="0" fontId="0" fillId="0" borderId="0" xfId="0" applyAlignment="1">
      <alignment horizontal="center" vertical="center"/>
    </xf>
    <xf numFmtId="0" fontId="31" fillId="37" borderId="20" xfId="0" applyFont="1" applyFill="1" applyBorder="1" applyAlignment="1">
      <alignment horizontal="left" vertical="center"/>
    </xf>
    <xf numFmtId="0" fontId="31" fillId="37" borderId="19" xfId="0" applyFont="1" applyFill="1" applyBorder="1" applyAlignment="1">
      <alignment horizontal="right" vertical="center"/>
    </xf>
    <xf numFmtId="44" fontId="33" fillId="0" borderId="12" xfId="1" applyFont="1" applyBorder="1" applyAlignment="1">
      <alignment horizontal="center" vertical="center"/>
    </xf>
    <xf numFmtId="44" fontId="33" fillId="0" borderId="13" xfId="1" applyFont="1" applyBorder="1" applyAlignment="1">
      <alignment horizontal="center" vertical="center"/>
    </xf>
    <xf numFmtId="44" fontId="33" fillId="0" borderId="15" xfId="1" applyFont="1" applyBorder="1" applyAlignment="1">
      <alignment horizontal="center" vertical="center"/>
    </xf>
    <xf numFmtId="44" fontId="33" fillId="0" borderId="16" xfId="1" applyFont="1" applyBorder="1" applyAlignment="1">
      <alignment horizontal="center" vertical="center"/>
    </xf>
    <xf numFmtId="0" fontId="34" fillId="36" borderId="0" xfId="0" applyFont="1" applyFill="1"/>
    <xf numFmtId="169" fontId="27" fillId="37" borderId="14" xfId="1" applyNumberFormat="1" applyFont="1" applyFill="1" applyBorder="1" applyAlignment="1">
      <alignment horizontal="center" vertical="center"/>
    </xf>
    <xf numFmtId="169" fontId="27" fillId="37" borderId="17" xfId="1" applyNumberFormat="1" applyFont="1" applyFill="1" applyBorder="1" applyAlignment="1">
      <alignment horizontal="center" vertical="center"/>
    </xf>
    <xf numFmtId="169" fontId="33" fillId="0" borderId="12" xfId="2" applyNumberFormat="1" applyFont="1" applyBorder="1" applyAlignment="1">
      <alignment horizontal="center" vertical="center"/>
    </xf>
    <xf numFmtId="169" fontId="33" fillId="0" borderId="13" xfId="2" applyNumberFormat="1" applyFont="1" applyBorder="1" applyAlignment="1">
      <alignment horizontal="center" vertical="center"/>
    </xf>
    <xf numFmtId="0" fontId="0" fillId="0" borderId="0" xfId="0" applyNumberFormat="1"/>
    <xf numFmtId="0" fontId="22" fillId="0" borderId="0" xfId="0" applyFon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xf numFmtId="165" fontId="0" fillId="0" borderId="0" xfId="2" applyNumberFormat="1" applyFont="1" applyAlignment="1">
      <alignment horizontal="center" vertical="center"/>
    </xf>
    <xf numFmtId="44" fontId="0" fillId="0" borderId="0" xfId="1" applyFont="1" applyAlignment="1">
      <alignment horizontal="center" vertical="center"/>
    </xf>
    <xf numFmtId="168" fontId="0" fillId="0" borderId="0" xfId="1" applyNumberFormat="1" applyFont="1" applyAlignment="1">
      <alignment horizontal="center" vertical="center"/>
    </xf>
    <xf numFmtId="0" fontId="0" fillId="0" borderId="0" xfId="0" pivotButton="1"/>
    <xf numFmtId="0" fontId="0" fillId="0" borderId="0" xfId="0" applyAlignment="1">
      <alignment horizontal="left"/>
    </xf>
    <xf numFmtId="0" fontId="35" fillId="8" borderId="24" xfId="17" applyFont="1" applyBorder="1" applyAlignment="1">
      <alignment horizontal="center" vertical="center"/>
    </xf>
    <xf numFmtId="0" fontId="0" fillId="0" borderId="0" xfId="0" applyAlignment="1">
      <alignment horizontal="center"/>
    </xf>
    <xf numFmtId="0" fontId="18" fillId="0" borderId="0" xfId="44"/>
    <xf numFmtId="165" fontId="0" fillId="0" borderId="0" xfId="0" applyNumberFormat="1"/>
    <xf numFmtId="0" fontId="35" fillId="8" borderId="30" xfId="17" applyFont="1" applyFill="1" applyBorder="1" applyAlignment="1">
      <alignment horizontal="center" vertical="center"/>
    </xf>
    <xf numFmtId="0" fontId="35" fillId="8" borderId="31" xfId="17" applyFont="1" applyFill="1" applyBorder="1" applyAlignment="1">
      <alignment horizontal="center" vertical="center"/>
    </xf>
    <xf numFmtId="0" fontId="0" fillId="40" borderId="32" xfId="0" applyFont="1" applyFill="1" applyBorder="1" applyAlignment="1">
      <alignment horizontal="center" vertical="center"/>
    </xf>
    <xf numFmtId="0" fontId="22" fillId="40" borderId="26" xfId="0" applyFont="1" applyFill="1" applyBorder="1" applyAlignment="1">
      <alignment horizontal="center" vertical="center"/>
    </xf>
    <xf numFmtId="0" fontId="0" fillId="40" borderId="26" xfId="0" applyFont="1" applyFill="1" applyBorder="1" applyAlignment="1">
      <alignment horizontal="center" vertical="center"/>
    </xf>
    <xf numFmtId="14" fontId="0" fillId="40" borderId="26" xfId="0" applyNumberFormat="1" applyFont="1" applyFill="1" applyBorder="1" applyAlignment="1">
      <alignment horizontal="center" vertical="center"/>
    </xf>
    <xf numFmtId="0" fontId="0" fillId="40" borderId="26" xfId="0" applyNumberFormat="1" applyFont="1" applyFill="1" applyBorder="1" applyAlignment="1">
      <alignment horizontal="center" vertical="center"/>
    </xf>
    <xf numFmtId="165" fontId="0" fillId="40" borderId="26" xfId="2" applyNumberFormat="1" applyFont="1" applyFill="1" applyBorder="1" applyAlignment="1">
      <alignment horizontal="center" vertical="center"/>
    </xf>
    <xf numFmtId="44" fontId="0" fillId="40" borderId="26" xfId="1" applyNumberFormat="1" applyFont="1" applyFill="1" applyBorder="1" applyAlignment="1">
      <alignment horizontal="center" vertical="center"/>
    </xf>
    <xf numFmtId="168" fontId="0" fillId="40" borderId="26" xfId="1" applyNumberFormat="1" applyFont="1" applyFill="1" applyBorder="1" applyAlignment="1">
      <alignment horizontal="center" vertical="center"/>
    </xf>
    <xf numFmtId="44" fontId="0" fillId="40" borderId="33" xfId="1" applyNumberFormat="1" applyFont="1" applyFill="1" applyBorder="1" applyAlignment="1">
      <alignment horizontal="center" vertical="center"/>
    </xf>
    <xf numFmtId="0" fontId="0" fillId="0" borderId="34" xfId="0" applyFont="1" applyBorder="1" applyAlignment="1">
      <alignment horizontal="center" vertical="center"/>
    </xf>
    <xf numFmtId="0" fontId="22" fillId="0" borderId="25" xfId="0" applyFont="1" applyBorder="1" applyAlignment="1">
      <alignment horizontal="center" vertical="center"/>
    </xf>
    <xf numFmtId="0" fontId="0" fillId="0" borderId="25" xfId="0" applyFont="1" applyBorder="1" applyAlignment="1">
      <alignment horizontal="center" vertical="center"/>
    </xf>
    <xf numFmtId="14" fontId="0" fillId="0" borderId="25" xfId="0" applyNumberFormat="1" applyFont="1" applyBorder="1" applyAlignment="1">
      <alignment horizontal="center" vertical="center"/>
    </xf>
    <xf numFmtId="0" fontId="0" fillId="0" borderId="25" xfId="0" applyNumberFormat="1" applyFont="1" applyBorder="1" applyAlignment="1">
      <alignment horizontal="center" vertical="center"/>
    </xf>
    <xf numFmtId="165" fontId="0" fillId="0" borderId="25" xfId="2" applyNumberFormat="1" applyFont="1" applyBorder="1" applyAlignment="1">
      <alignment horizontal="center" vertical="center"/>
    </xf>
    <xf numFmtId="44" fontId="0" fillId="0" borderId="25" xfId="1" applyNumberFormat="1" applyFont="1" applyBorder="1" applyAlignment="1">
      <alignment horizontal="center" vertical="center"/>
    </xf>
    <xf numFmtId="168" fontId="0" fillId="0" borderId="25" xfId="1" applyNumberFormat="1" applyFont="1" applyBorder="1" applyAlignment="1">
      <alignment horizontal="center" vertical="center"/>
    </xf>
    <xf numFmtId="44" fontId="0" fillId="0" borderId="35" xfId="1" applyNumberFormat="1" applyFont="1" applyBorder="1" applyAlignment="1">
      <alignment horizontal="center" vertical="center"/>
    </xf>
    <xf numFmtId="0" fontId="0" fillId="40" borderId="34" xfId="0" applyFont="1" applyFill="1" applyBorder="1" applyAlignment="1">
      <alignment horizontal="center" vertical="center"/>
    </xf>
    <xf numFmtId="0" fontId="22" fillId="40" borderId="25" xfId="0" applyFont="1" applyFill="1" applyBorder="1" applyAlignment="1">
      <alignment horizontal="center" vertical="center"/>
    </xf>
    <xf numFmtId="0" fontId="0" fillId="40" borderId="25" xfId="0" applyFont="1" applyFill="1" applyBorder="1" applyAlignment="1">
      <alignment horizontal="center" vertical="center"/>
    </xf>
    <xf numFmtId="14" fontId="0" fillId="40" borderId="25" xfId="0" applyNumberFormat="1" applyFont="1" applyFill="1" applyBorder="1" applyAlignment="1">
      <alignment horizontal="center" vertical="center"/>
    </xf>
    <xf numFmtId="0" fontId="0" fillId="40" borderId="25" xfId="0" applyNumberFormat="1" applyFont="1" applyFill="1" applyBorder="1" applyAlignment="1">
      <alignment horizontal="center" vertical="center"/>
    </xf>
    <xf numFmtId="165" fontId="0" fillId="40" borderId="25" xfId="2" applyNumberFormat="1" applyFont="1" applyFill="1" applyBorder="1" applyAlignment="1">
      <alignment horizontal="center" vertical="center"/>
    </xf>
    <xf numFmtId="44" fontId="0" fillId="40" borderId="25" xfId="1" applyNumberFormat="1" applyFont="1" applyFill="1" applyBorder="1" applyAlignment="1">
      <alignment horizontal="center" vertical="center"/>
    </xf>
    <xf numFmtId="168" fontId="0" fillId="40" borderId="25" xfId="1" applyNumberFormat="1" applyFont="1" applyFill="1" applyBorder="1" applyAlignment="1">
      <alignment horizontal="center" vertical="center"/>
    </xf>
    <xf numFmtId="44" fontId="0" fillId="40" borderId="35" xfId="1" applyNumberFormat="1" applyFont="1" applyFill="1" applyBorder="1" applyAlignment="1">
      <alignment horizontal="center" vertical="center"/>
    </xf>
    <xf numFmtId="0" fontId="0" fillId="0" borderId="27" xfId="0" applyFont="1" applyBorder="1" applyAlignment="1">
      <alignment horizontal="center" vertical="center"/>
    </xf>
    <xf numFmtId="0" fontId="22" fillId="0" borderId="28" xfId="0" applyFont="1" applyBorder="1" applyAlignment="1">
      <alignment horizontal="center" vertical="center"/>
    </xf>
    <xf numFmtId="0" fontId="0" fillId="0" borderId="28" xfId="0" applyFont="1" applyBorder="1" applyAlignment="1">
      <alignment horizontal="center" vertical="center"/>
    </xf>
    <xf numFmtId="14" fontId="0" fillId="0" borderId="28" xfId="0" applyNumberFormat="1" applyFont="1" applyBorder="1" applyAlignment="1">
      <alignment horizontal="center" vertical="center"/>
    </xf>
    <xf numFmtId="0" fontId="0" fillId="0" borderId="28" xfId="0" applyNumberFormat="1" applyFont="1" applyBorder="1" applyAlignment="1">
      <alignment horizontal="center" vertical="center"/>
    </xf>
    <xf numFmtId="165" fontId="0" fillId="0" borderId="28" xfId="2" applyNumberFormat="1" applyFont="1" applyBorder="1" applyAlignment="1">
      <alignment horizontal="center" vertical="center"/>
    </xf>
    <xf numFmtId="44" fontId="0" fillId="0" borderId="28" xfId="1" applyNumberFormat="1" applyFont="1" applyBorder="1" applyAlignment="1">
      <alignment horizontal="center" vertical="center"/>
    </xf>
    <xf numFmtId="168" fontId="0" fillId="0" borderId="28" xfId="1" applyNumberFormat="1" applyFont="1" applyBorder="1" applyAlignment="1">
      <alignment horizontal="center" vertical="center"/>
    </xf>
    <xf numFmtId="44" fontId="0" fillId="0" borderId="29" xfId="1" applyNumberFormat="1" applyFont="1" applyBorder="1" applyAlignment="1">
      <alignment horizontal="center" vertical="center"/>
    </xf>
    <xf numFmtId="0" fontId="16" fillId="8" borderId="8" xfId="17" applyNumberFormat="1" applyFont="1" applyAlignment="1">
      <alignment horizontal="center" vertical="center"/>
    </xf>
    <xf numFmtId="0" fontId="36" fillId="8" borderId="8" xfId="17" applyFont="1" applyAlignment="1">
      <alignment horizontal="center" vertical="center"/>
    </xf>
    <xf numFmtId="165" fontId="36" fillId="8" borderId="8" xfId="17" applyNumberFormat="1" applyFont="1" applyAlignment="1">
      <alignment horizontal="center" vertical="center"/>
    </xf>
    <xf numFmtId="44" fontId="36" fillId="8" borderId="8" xfId="17" applyNumberFormat="1" applyFont="1" applyAlignment="1">
      <alignment horizontal="center" vertical="center"/>
    </xf>
    <xf numFmtId="168" fontId="36" fillId="8" borderId="8" xfId="17" applyNumberFormat="1" applyFont="1" applyAlignment="1">
      <alignment horizontal="center" vertical="center"/>
    </xf>
    <xf numFmtId="0" fontId="27" fillId="37" borderId="14" xfId="0" applyFont="1" applyFill="1" applyBorder="1" applyAlignment="1">
      <alignment horizontal="center" vertical="center"/>
    </xf>
    <xf numFmtId="169" fontId="27" fillId="37" borderId="14" xfId="2" applyNumberFormat="1" applyFont="1" applyFill="1" applyBorder="1" applyAlignment="1">
      <alignment horizontal="center" vertical="center"/>
    </xf>
    <xf numFmtId="169" fontId="27" fillId="37" borderId="17" xfId="2" applyNumberFormat="1" applyFont="1" applyFill="1" applyBorder="1" applyAlignment="1">
      <alignment horizontal="center" vertical="center"/>
    </xf>
    <xf numFmtId="0" fontId="37" fillId="8" borderId="24" xfId="17" applyFont="1" applyBorder="1" applyAlignment="1">
      <alignment horizontal="center" vertical="center"/>
    </xf>
    <xf numFmtId="0" fontId="1" fillId="8" borderId="8" xfId="17" applyFont="1" applyAlignment="1">
      <alignment horizontal="center" vertical="center"/>
    </xf>
    <xf numFmtId="165" fontId="1" fillId="8" borderId="8" xfId="17" applyNumberFormat="1" applyFont="1" applyAlignment="1">
      <alignment horizontal="center" vertical="center"/>
    </xf>
    <xf numFmtId="44" fontId="1" fillId="8" borderId="8" xfId="17" applyNumberFormat="1" applyFont="1" applyAlignment="1">
      <alignment horizontal="center" vertical="center"/>
    </xf>
    <xf numFmtId="168" fontId="1" fillId="8" borderId="8" xfId="17" applyNumberFormat="1" applyFont="1" applyAlignment="1">
      <alignment horizontal="center" vertical="center"/>
    </xf>
    <xf numFmtId="0" fontId="38" fillId="8" borderId="30" xfId="17" applyFont="1" applyFill="1" applyBorder="1" applyAlignment="1">
      <alignment horizontal="center" vertical="center"/>
    </xf>
    <xf numFmtId="0" fontId="0" fillId="0" borderId="0" xfId="0" applyAlignment="1"/>
    <xf numFmtId="0" fontId="24" fillId="0" borderId="0" xfId="0" applyFont="1" applyAlignment="1">
      <alignment vertical="center"/>
    </xf>
    <xf numFmtId="0" fontId="18" fillId="36" borderId="0" xfId="44" applyFill="1" applyAlignment="1"/>
    <xf numFmtId="0" fontId="18" fillId="41" borderId="0" xfId="44" applyFill="1" applyBorder="1"/>
    <xf numFmtId="0" fontId="18" fillId="41" borderId="44" xfId="44" applyFill="1" applyBorder="1"/>
    <xf numFmtId="0" fontId="18" fillId="41" borderId="45" xfId="44" applyFill="1" applyBorder="1"/>
    <xf numFmtId="0" fontId="18" fillId="41" borderId="46" xfId="44" applyFill="1" applyBorder="1"/>
    <xf numFmtId="0" fontId="18" fillId="41" borderId="47" xfId="44" applyFill="1" applyBorder="1"/>
    <xf numFmtId="0" fontId="18" fillId="41" borderId="48" xfId="44" applyFill="1" applyBorder="1"/>
    <xf numFmtId="0" fontId="18" fillId="41" borderId="49" xfId="44" applyFill="1" applyBorder="1"/>
    <xf numFmtId="0" fontId="18" fillId="41" borderId="50" xfId="44" applyFill="1" applyBorder="1"/>
    <xf numFmtId="0" fontId="18" fillId="41" borderId="51" xfId="44" applyFill="1" applyBorder="1"/>
    <xf numFmtId="44" fontId="18" fillId="36" borderId="0" xfId="1" applyFont="1" applyFill="1"/>
    <xf numFmtId="0" fontId="40" fillId="43" borderId="0" xfId="0" applyFont="1" applyFill="1" applyBorder="1" applyAlignment="1">
      <alignment horizontal="center"/>
    </xf>
    <xf numFmtId="10" fontId="40" fillId="0" borderId="0" xfId="2" applyNumberFormat="1" applyFont="1" applyBorder="1" applyAlignment="1">
      <alignment horizontal="center"/>
    </xf>
    <xf numFmtId="44" fontId="40" fillId="0" borderId="0" xfId="1" applyFont="1" applyBorder="1" applyAlignment="1">
      <alignment horizontal="center"/>
    </xf>
    <xf numFmtId="10" fontId="40" fillId="43" borderId="0" xfId="2" applyNumberFormat="1" applyFont="1" applyFill="1" applyBorder="1" applyAlignment="1">
      <alignment horizontal="center"/>
    </xf>
    <xf numFmtId="44" fontId="40" fillId="43" borderId="0" xfId="1" applyNumberFormat="1" applyFont="1" applyFill="1" applyBorder="1" applyAlignment="1">
      <alignment horizontal="center"/>
    </xf>
    <xf numFmtId="0" fontId="41" fillId="43" borderId="10" xfId="17" applyFont="1" applyFill="1" applyBorder="1" applyAlignment="1">
      <alignment horizontal="center" vertical="center"/>
    </xf>
    <xf numFmtId="0" fontId="44" fillId="42" borderId="0" xfId="0" applyFont="1" applyFill="1" applyBorder="1" applyAlignment="1">
      <alignment horizontal="left"/>
    </xf>
    <xf numFmtId="0" fontId="0" fillId="0" borderId="0" xfId="0" applyAlignment="1">
      <alignment horizontal="center" vertical="center" wrapText="1"/>
    </xf>
    <xf numFmtId="0" fontId="0" fillId="0" borderId="0" xfId="0" applyAlignment="1">
      <alignment horizontal="center" vertical="center"/>
    </xf>
    <xf numFmtId="10" fontId="39" fillId="8" borderId="10" xfId="17" applyNumberFormat="1" applyFont="1" applyBorder="1" applyAlignment="1">
      <alignment horizontal="center" vertical="center"/>
    </xf>
    <xf numFmtId="0" fontId="5" fillId="0" borderId="3" xfId="6" applyAlignment="1">
      <alignment horizontal="left"/>
    </xf>
    <xf numFmtId="0" fontId="42" fillId="43" borderId="10" xfId="17" applyNumberFormat="1" applyFont="1" applyFill="1" applyBorder="1" applyAlignment="1">
      <alignment horizontal="center" vertical="center"/>
    </xf>
    <xf numFmtId="0" fontId="5" fillId="0" borderId="3" xfId="6" applyAlignment="1">
      <alignment horizontal="center"/>
    </xf>
    <xf numFmtId="0" fontId="22" fillId="35" borderId="10" xfId="0" applyFont="1" applyFill="1" applyBorder="1" applyAlignment="1">
      <alignment horizontal="center" vertical="center"/>
    </xf>
    <xf numFmtId="0" fontId="0" fillId="0" borderId="0" xfId="0" applyAlignment="1">
      <alignment horizontal="center"/>
    </xf>
    <xf numFmtId="0" fontId="43" fillId="43" borderId="36" xfId="17" applyFont="1" applyFill="1" applyBorder="1" applyAlignment="1">
      <alignment horizontal="center" vertical="center"/>
    </xf>
    <xf numFmtId="0" fontId="43" fillId="43" borderId="37" xfId="17" applyFont="1" applyFill="1" applyBorder="1" applyAlignment="1">
      <alignment horizontal="center" vertical="center"/>
    </xf>
    <xf numFmtId="0" fontId="43" fillId="43" borderId="38" xfId="17" applyFont="1" applyFill="1" applyBorder="1" applyAlignment="1">
      <alignment horizontal="center" vertical="center"/>
    </xf>
    <xf numFmtId="0" fontId="43" fillId="43" borderId="39" xfId="17" applyFont="1" applyFill="1" applyBorder="1" applyAlignment="1">
      <alignment horizontal="center" vertical="center"/>
    </xf>
    <xf numFmtId="0" fontId="43" fillId="43" borderId="8" xfId="17" applyFont="1" applyFill="1" applyBorder="1" applyAlignment="1">
      <alignment horizontal="center" vertical="center"/>
    </xf>
    <xf numFmtId="0" fontId="43" fillId="43" borderId="40" xfId="17" applyFont="1" applyFill="1" applyBorder="1" applyAlignment="1">
      <alignment horizontal="center" vertical="center"/>
    </xf>
    <xf numFmtId="0" fontId="43" fillId="43" borderId="41" xfId="17" applyFont="1" applyFill="1" applyBorder="1" applyAlignment="1">
      <alignment horizontal="center" vertical="center"/>
    </xf>
    <xf numFmtId="0" fontId="43" fillId="43" borderId="42" xfId="17" applyFont="1" applyFill="1" applyBorder="1" applyAlignment="1">
      <alignment horizontal="center" vertical="center"/>
    </xf>
    <xf numFmtId="0" fontId="43" fillId="43" borderId="43" xfId="17" applyFont="1" applyFill="1" applyBorder="1" applyAlignment="1">
      <alignment horizontal="center" vertical="center"/>
    </xf>
    <xf numFmtId="0" fontId="27" fillId="38" borderId="18" xfId="0" applyFont="1" applyFill="1" applyBorder="1" applyAlignment="1">
      <alignment horizontal="center" vertical="center"/>
    </xf>
    <xf numFmtId="0" fontId="27" fillId="38" borderId="22" xfId="0" applyFont="1" applyFill="1" applyBorder="1" applyAlignment="1">
      <alignment horizontal="center" vertical="center"/>
    </xf>
    <xf numFmtId="0" fontId="30" fillId="36" borderId="0" xfId="0" applyFont="1" applyFill="1" applyAlignment="1">
      <alignment horizontal="center" vertical="top" wrapText="1"/>
    </xf>
    <xf numFmtId="0" fontId="27" fillId="36" borderId="0" xfId="0" applyFont="1" applyFill="1" applyBorder="1" applyAlignment="1">
      <alignment horizontal="center" vertical="center"/>
    </xf>
    <xf numFmtId="0" fontId="30" fillId="36" borderId="21" xfId="0" applyFont="1" applyFill="1" applyBorder="1" applyAlignment="1">
      <alignment horizontal="center" vertical="center" wrapText="1"/>
    </xf>
    <xf numFmtId="0" fontId="23" fillId="36" borderId="21" xfId="0" applyFont="1" applyFill="1" applyBorder="1" applyAlignment="1">
      <alignment horizontal="center" vertical="center"/>
    </xf>
    <xf numFmtId="0" fontId="23" fillId="36" borderId="0" xfId="0" applyFont="1" applyFill="1" applyAlignment="1">
      <alignment horizontal="center" vertical="center"/>
    </xf>
    <xf numFmtId="0" fontId="18" fillId="0" borderId="0" xfId="44"/>
    <xf numFmtId="0" fontId="32" fillId="39" borderId="0" xfId="0" applyFont="1" applyFill="1" applyBorder="1" applyAlignment="1">
      <alignment horizontal="left" vertical="center"/>
    </xf>
    <xf numFmtId="0" fontId="29" fillId="36" borderId="0" xfId="0" applyFont="1" applyFill="1" applyAlignment="1">
      <alignment horizontal="center" vertical="center"/>
    </xf>
    <xf numFmtId="169" fontId="27" fillId="38" borderId="18" xfId="0" applyNumberFormat="1" applyFont="1" applyFill="1" applyBorder="1" applyAlignment="1">
      <alignment horizontal="center" vertical="center"/>
    </xf>
    <xf numFmtId="169" fontId="27" fillId="38" borderId="22" xfId="0" applyNumberFormat="1" applyFont="1" applyFill="1" applyBorder="1" applyAlignment="1">
      <alignment horizontal="center" vertical="center"/>
    </xf>
    <xf numFmtId="169" fontId="27" fillId="38" borderId="23" xfId="0" applyNumberFormat="1" applyFont="1" applyFill="1" applyBorder="1" applyAlignment="1">
      <alignment horizontal="center" vertical="center"/>
    </xf>
    <xf numFmtId="0" fontId="19" fillId="33" borderId="0" xfId="44" applyFont="1" applyFill="1" applyAlignment="1">
      <alignment horizont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4" xr:uid="{00000000-0005-0000-0000-00002600000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74">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34" formatCode="_(&quot;$&quot;* #,##0.00_);_(&quot;$&quot;* \(#,##0.00\);_(&quot;$&quot;* &quot;-&quot;??_);_(@_)"/>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168" formatCode="_(&quot;$&quot;* #,##0.000_);_(&quot;$&quot;* \(#,##0.000\);_(&quot;$&quot;* &quot;-&quot;??_);_(@_)"/>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165" formatCode="0.000%"/>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165" formatCode="0.000%"/>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165" formatCode="0.000%"/>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165" formatCode="0.000%"/>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numFmt numFmtId="165" formatCode="0.000%"/>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alignment horizontal="righ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alignment horizontal="center"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name val="Seaford Display"/>
        <scheme val="none"/>
      </font>
      <alignment vertical="center" textRotation="0" wrapText="0" indent="0" justifyLastLine="0" shrinkToFit="0" readingOrder="0"/>
    </dxf>
    <dxf>
      <font>
        <strike val="0"/>
        <outline val="0"/>
        <shadow val="0"/>
        <u val="none"/>
        <vertAlign val="baseline"/>
        <sz val="14"/>
        <color theme="1"/>
        <name val="Seaford Display"/>
        <scheme val="none"/>
      </font>
      <fill>
        <patternFill patternType="solid">
          <fgColor indexed="64"/>
          <bgColor theme="0"/>
        </patternFill>
      </fill>
      <alignment vertical="center" textRotation="0" wrapText="0" indent="0" justifyLastLine="0" shrinkToFit="0" readingOrder="0"/>
    </dxf>
    <dxf>
      <numFmt numFmtId="165" formatCode="0.00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_(&quot;$&quot;* #,##0.000_);_(&quot;$&quot;* \(#,##0.000\);_(&quot;$&quot;* &quot;-&quot;??_);_(@_)"/>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8"/>
        <color rgb="FF0A0101"/>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rgb="FFB2B2B2"/>
        </top>
      </border>
    </dxf>
    <dxf>
      <border outline="0">
        <bottom style="thin">
          <color rgb="FFB2B2B2"/>
        </bottom>
      </border>
    </dxf>
    <dxf>
      <font>
        <b/>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outline="0">
        <left style="thin">
          <color rgb="FFB2B2B2"/>
        </left>
        <right style="thin">
          <color rgb="FFB2B2B2"/>
        </right>
        <top/>
        <bottom/>
      </border>
    </dxf>
    <dxf>
      <font>
        <b val="0"/>
        <i val="0"/>
        <strike val="0"/>
        <condense val="0"/>
        <extend val="0"/>
        <outline val="0"/>
        <shadow val="0"/>
        <u val="none"/>
        <vertAlign val="baseline"/>
        <sz val="11"/>
        <color theme="3" tint="-0.499984740745262"/>
        <name val="Seaford Display"/>
        <scheme val="none"/>
      </font>
      <numFmt numFmtId="34" formatCode="_(&quot;$&quot;* #,##0.00_);_(&quot;$&quot;* \(#,##0.00\);_(&quot;$&quot;* &quot;-&quot;??_);_(@_)"/>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numFmt numFmtId="14" formatCode="0.00%"/>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numFmt numFmtId="14" formatCode="0.00%"/>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numFmt numFmtId="14" formatCode="0.00%"/>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numFmt numFmtId="14" formatCode="0.00%"/>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fill>
        <patternFill patternType="solid">
          <fgColor indexed="64"/>
          <bgColor rgb="FFFFF9E7"/>
        </patternFill>
      </fill>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fill>
        <patternFill patternType="solid">
          <fgColor indexed="64"/>
          <bgColor rgb="FFFFF9E7"/>
        </patternFill>
      </fill>
      <alignment horizontal="center" vertical="bottom" textRotation="0" wrapText="0" indent="0" justifyLastLine="0" shrinkToFit="0" readingOrder="0"/>
    </dxf>
    <dxf>
      <font>
        <b val="0"/>
        <i val="0"/>
        <strike val="0"/>
        <condense val="0"/>
        <extend val="0"/>
        <outline val="0"/>
        <shadow val="0"/>
        <u val="none"/>
        <vertAlign val="baseline"/>
        <sz val="11"/>
        <color theme="3" tint="-0.499984740745262"/>
        <name val="Seaford Display"/>
        <scheme val="none"/>
      </font>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3" tint="-0.499984740745262"/>
        <name val="Seaford Display"/>
        <scheme val="none"/>
      </font>
      <fill>
        <patternFill patternType="solid">
          <fgColor indexed="64"/>
          <bgColor rgb="FFFFF9E7"/>
        </patternFill>
      </fill>
      <alignment horizontal="center" vertical="bottom" textRotation="0" wrapText="0" indent="0" justifyLastLine="0" shrinkToFit="0" readingOrder="0"/>
    </dxf>
    <dxf>
      <font>
        <strike val="0"/>
        <outline val="0"/>
        <shadow val="0"/>
        <u val="none"/>
        <vertAlign val="baseline"/>
        <sz val="11"/>
        <color theme="1"/>
        <name val="Seaford Display"/>
        <scheme val="none"/>
      </font>
      <fill>
        <patternFill patternType="solid">
          <fgColor indexed="64"/>
          <bgColor rgb="FFFFF9E7"/>
        </patternFill>
      </fill>
      <alignment horizontal="center" vertical="bottom" textRotation="0" wrapText="0" indent="0" justifyLastLine="0" shrinkToFit="0" readingOrder="0"/>
    </dxf>
    <dxf>
      <border diagonalUp="0" diagonalDown="0">
        <left style="double">
          <color indexed="64"/>
        </left>
        <right style="double">
          <color indexed="64"/>
        </right>
        <top style="double">
          <color indexed="64"/>
        </top>
        <bottom style="double">
          <color indexed="64"/>
        </bottom>
      </border>
    </dxf>
    <dxf>
      <font>
        <strike val="0"/>
        <outline val="0"/>
        <shadow val="0"/>
        <u val="none"/>
        <vertAlign val="baseline"/>
        <sz val="11"/>
        <color theme="1"/>
        <name val="Seaford Display"/>
        <scheme val="none"/>
      </font>
      <alignment horizontal="center" vertical="bottom" textRotation="0" wrapText="0" indent="0" justifyLastLine="0" shrinkToFit="0" readingOrder="0"/>
    </dxf>
    <dxf>
      <font>
        <strike val="0"/>
        <outline val="0"/>
        <shadow val="0"/>
        <u val="none"/>
        <vertAlign val="baseline"/>
        <sz val="11"/>
        <color rgb="FFFFF9E7"/>
        <name val="Seaford Display"/>
        <scheme val="none"/>
      </font>
      <fill>
        <patternFill patternType="solid">
          <fgColor indexed="64"/>
          <bgColor theme="3" tint="-0.499984740745262"/>
        </patternFill>
      </fill>
      <alignment horizontal="left" vertical="bottom" textRotation="0" wrapText="0" indent="0" justifyLastLine="0" shrinkToFit="0" readingOrder="0"/>
    </dxf>
    <dxf>
      <font>
        <b/>
        <color theme="1"/>
      </font>
      <border>
        <bottom style="thin">
          <color theme="7"/>
        </bottom>
        <vertical/>
        <horizontal/>
      </border>
    </dxf>
    <dxf>
      <font>
        <color theme="1"/>
        <name val="Seaford Display"/>
        <scheme val="none"/>
      </font>
      <fill>
        <patternFill patternType="solid">
          <fgColor auto="1"/>
          <bgColor theme="7" tint="0.79998168889431442"/>
        </patternFill>
      </fill>
      <border>
        <left style="thin">
          <color theme="1"/>
        </left>
        <right style="thin">
          <color theme="1"/>
        </right>
        <top style="thin">
          <color theme="1"/>
        </top>
        <bottom style="thin">
          <color theme="1"/>
        </bottom>
        <vertical/>
        <horizontal/>
      </border>
    </dxf>
    <dxf>
      <font>
        <b/>
        <color theme="1"/>
      </font>
      <border>
        <bottom style="thin">
          <color theme="5"/>
        </bottom>
        <vertical/>
        <horizontal/>
      </border>
    </dxf>
    <dxf>
      <font>
        <color theme="3" tint="-0.499984740745262"/>
        <name val="Seaford Display"/>
        <scheme val="none"/>
      </font>
      <fill>
        <patternFill>
          <bgColor rgb="FFFFF9E7"/>
        </patternFill>
      </fill>
      <border>
        <left style="double">
          <color theme="1"/>
        </left>
        <right style="double">
          <color theme="1"/>
        </right>
        <top style="double">
          <color theme="1"/>
        </top>
        <bottom style="double">
          <color theme="1"/>
        </bottom>
        <vertical/>
        <horizontal/>
      </border>
    </dxf>
    <dxf>
      <font>
        <b/>
        <color theme="1"/>
      </font>
      <border>
        <bottom style="thin">
          <color theme="5"/>
        </bottom>
        <vertical/>
        <horizontal/>
      </border>
    </dxf>
    <dxf>
      <font>
        <color theme="1"/>
        <name val="Seaford Display"/>
        <scheme val="none"/>
      </font>
      <fill>
        <patternFill>
          <bgColor theme="7" tint="0.79998168889431442"/>
        </patternFill>
      </fill>
      <border>
        <left style="thin">
          <color theme="5"/>
        </left>
        <right style="thin">
          <color theme="5"/>
        </right>
        <top style="thin">
          <color theme="5"/>
        </top>
        <bottom style="thin">
          <color theme="5"/>
        </bottom>
        <vertical/>
        <horizontal/>
      </border>
    </dxf>
  </dxfs>
  <tableStyles count="3" defaultTableStyle="TableStyleMedium2" defaultPivotStyle="PivotStyleLight16">
    <tableStyle name="SlicerStyleDark2 2" pivot="0" table="0" count="10" xr9:uid="{63EA929B-306E-40E7-8AB3-249F37DABC1E}">
      <tableStyleElement type="wholeTable" dxfId="73"/>
      <tableStyleElement type="headerRow" dxfId="72"/>
    </tableStyle>
    <tableStyle name="SlicerStyleDark2 2 2" pivot="0" table="0" count="10" xr9:uid="{4A4B43D1-954D-496B-8CBC-7B996E347476}">
      <tableStyleElement type="wholeTable" dxfId="71"/>
      <tableStyleElement type="headerRow" dxfId="70"/>
    </tableStyle>
    <tableStyle name="SlicerStyleLight4 2" pivot="0" table="0" count="10" xr9:uid="{C6429E51-6444-4028-B08C-FB3BE5D94A5A}">
      <tableStyleElement type="wholeTable" dxfId="69"/>
      <tableStyleElement type="headerRow" dxfId="68"/>
    </tableStyle>
  </tableStyles>
  <colors>
    <mruColors>
      <color rgb="FFFFF9E7"/>
      <color rgb="FFFF935D"/>
      <color rgb="FFFFF4BD"/>
      <color rgb="FFFF7128"/>
      <color rgb="FFFFEF9C"/>
      <color rgb="FFFF7171"/>
      <color rgb="FFFF9797"/>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2 2 2">
        <x14:slicerStyle name="SlicerStyleDark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[Dashboard_Revised_Reese_M.xlsx]Revenue_Graph!PivotTable15</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50000"/>
                  </a:schemeClr>
                </a:solidFill>
                <a:latin typeface="Seaford Display" panose="00000500000000000000" pitchFamily="2" charset="0"/>
              </a:rPr>
              <a:t>Sum of Revenue by Week  and Email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4546A"/>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09058783853136"/>
          <c:y val="0.19800784802889737"/>
          <c:w val="0.87851024208566109"/>
          <c:h val="0.55795968397351348"/>
        </c:manualLayout>
      </c:layout>
      <c:barChart>
        <c:barDir val="col"/>
        <c:grouping val="clustered"/>
        <c:varyColors val="0"/>
        <c:ser>
          <c:idx val="0"/>
          <c:order val="0"/>
          <c:tx>
            <c:strRef>
              <c:f>Revenue_Graph!$B$3:$B$4</c:f>
              <c:strCache>
                <c:ptCount val="1"/>
                <c:pt idx="0">
                  <c:v> Monetary Incentive</c:v>
                </c:pt>
              </c:strCache>
            </c:strRef>
          </c:tx>
          <c:spPr>
            <a:solidFill>
              <a:schemeClr val="tx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Revenue_Graph!$A$5:$A$9</c:f>
              <c:strCache>
                <c:ptCount val="5"/>
                <c:pt idx="0">
                  <c:v>Week 33</c:v>
                </c:pt>
                <c:pt idx="1">
                  <c:v>Week 34</c:v>
                </c:pt>
                <c:pt idx="2">
                  <c:v>Week 35</c:v>
                </c:pt>
                <c:pt idx="3">
                  <c:v>Week 36</c:v>
                </c:pt>
                <c:pt idx="4">
                  <c:v>Week 37</c:v>
                </c:pt>
              </c:strCache>
            </c:strRef>
          </c:cat>
          <c:val>
            <c:numRef>
              <c:f>Revenue_Graph!$B$5:$B$9</c:f>
              <c:numCache>
                <c:formatCode>General</c:formatCode>
                <c:ptCount val="5"/>
                <c:pt idx="0">
                  <c:v>1348.06</c:v>
                </c:pt>
                <c:pt idx="1">
                  <c:v>23669.4</c:v>
                </c:pt>
                <c:pt idx="2">
                  <c:v>25486.550000000003</c:v>
                </c:pt>
                <c:pt idx="3">
                  <c:v>32391.050000000003</c:v>
                </c:pt>
                <c:pt idx="4">
                  <c:v>52698.62</c:v>
                </c:pt>
              </c:numCache>
            </c:numRef>
          </c:val>
          <c:extLst>
            <c:ext xmlns:c16="http://schemas.microsoft.com/office/drawing/2014/chart" uri="{C3380CC4-5D6E-409C-BE32-E72D297353CC}">
              <c16:uniqueId val="{00000000-A9A0-4C8C-9446-228C977A93CB}"/>
            </c:ext>
          </c:extLst>
        </c:ser>
        <c:ser>
          <c:idx val="1"/>
          <c:order val="1"/>
          <c:tx>
            <c:strRef>
              <c:f>Revenue_Graph!$C$3:$C$4</c:f>
              <c:strCache>
                <c:ptCount val="1"/>
                <c:pt idx="0">
                  <c:v>Other</c:v>
                </c:pt>
              </c:strCache>
            </c:strRef>
          </c:tx>
          <c:spPr>
            <a:solidFill>
              <a:srgbClr val="44546A"/>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Revenue_Graph!$A$5:$A$9</c:f>
              <c:strCache>
                <c:ptCount val="5"/>
                <c:pt idx="0">
                  <c:v>Week 33</c:v>
                </c:pt>
                <c:pt idx="1">
                  <c:v>Week 34</c:v>
                </c:pt>
                <c:pt idx="2">
                  <c:v>Week 35</c:v>
                </c:pt>
                <c:pt idx="3">
                  <c:v>Week 36</c:v>
                </c:pt>
                <c:pt idx="4">
                  <c:v>Week 37</c:v>
                </c:pt>
              </c:strCache>
            </c:strRef>
          </c:cat>
          <c:val>
            <c:numRef>
              <c:f>Revenue_Graph!$C$5:$C$9</c:f>
              <c:numCache>
                <c:formatCode>General</c:formatCode>
                <c:ptCount val="5"/>
                <c:pt idx="0">
                  <c:v>27906.09</c:v>
                </c:pt>
                <c:pt idx="1">
                  <c:v>47501.760000000002</c:v>
                </c:pt>
                <c:pt idx="2">
                  <c:v>32970.26</c:v>
                </c:pt>
                <c:pt idx="3">
                  <c:v>25401.17</c:v>
                </c:pt>
                <c:pt idx="4">
                  <c:v>45547.55</c:v>
                </c:pt>
              </c:numCache>
            </c:numRef>
          </c:val>
          <c:extLst>
            <c:ext xmlns:c16="http://schemas.microsoft.com/office/drawing/2014/chart" uri="{C3380CC4-5D6E-409C-BE32-E72D297353CC}">
              <c16:uniqueId val="{00000001-A9A0-4C8C-9446-228C977A93CB}"/>
            </c:ext>
          </c:extLst>
        </c:ser>
        <c:dLbls>
          <c:dLblPos val="outEnd"/>
          <c:showLegendKey val="0"/>
          <c:showVal val="1"/>
          <c:showCatName val="0"/>
          <c:showSerName val="0"/>
          <c:showPercent val="0"/>
          <c:showBubbleSize val="0"/>
        </c:dLbls>
        <c:gapWidth val="219"/>
        <c:overlap val="-27"/>
        <c:axId val="845566063"/>
        <c:axId val="845572303"/>
      </c:barChart>
      <c:catAx>
        <c:axId val="845566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2303"/>
        <c:crosses val="autoZero"/>
        <c:auto val="1"/>
        <c:lblAlgn val="ctr"/>
        <c:lblOffset val="100"/>
        <c:noMultiLvlLbl val="0"/>
      </c:catAx>
      <c:valAx>
        <c:axId val="845572303"/>
        <c:scaling>
          <c:orientation val="minMax"/>
        </c:scaling>
        <c:delete val="0"/>
        <c:axPos val="l"/>
        <c:majorGridlines>
          <c:spPr>
            <a:ln w="9525" cap="flat" cmpd="sng" algn="ctr">
              <a:solidFill>
                <a:sysClr val="windowText" lastClr="000000">
                  <a:alpha val="25000"/>
                </a:sys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6063"/>
        <c:crosses val="autoZero"/>
        <c:crossBetween val="between"/>
      </c:valAx>
      <c:spPr>
        <a:noFill/>
        <a:ln>
          <a:noFill/>
        </a:ln>
        <a:effectLst/>
      </c:spPr>
    </c:plotArea>
    <c:legend>
      <c:legendPos val="r"/>
      <c:layout>
        <c:manualLayout>
          <c:xMode val="edge"/>
          <c:yMode val="edge"/>
          <c:x val="0.7867127823975274"/>
          <c:y val="0.82886767472649991"/>
          <c:w val="0.2132872176024726"/>
          <c:h val="0.16338329536219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FF9E7"/>
    </a:solidFill>
    <a:ln w="9525" cap="flat" cmpd="dbl" algn="ctr">
      <a:solidFill>
        <a:sysClr val="windowText" lastClr="000000"/>
      </a:solidFill>
      <a:round/>
    </a:ln>
    <a:effectLst>
      <a:outerShdw blurRad="50800" dist="38100" dir="2700000" algn="tl" rotWithShape="0">
        <a:prstClr val="black"/>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50000"/>
                  </a:schemeClr>
                </a:solidFill>
                <a:latin typeface="Seaford Display" panose="00000500000000000000" pitchFamily="2" charset="0"/>
              </a:rPr>
              <a:t>Open Rate versus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Revised_Dashboard!$I$57</c:f>
              <c:strCache>
                <c:ptCount val="1"/>
                <c:pt idx="0">
                  <c:v>Revenue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Revised_Dashboard!$E$58:$E$79</c:f>
              <c:numCache>
                <c:formatCode>0.00%</c:formatCode>
                <c:ptCount val="22"/>
                <c:pt idx="0">
                  <c:v>0.45158339325863101</c:v>
                </c:pt>
                <c:pt idx="1">
                  <c:v>0.45870749500740399</c:v>
                </c:pt>
                <c:pt idx="2">
                  <c:v>0.40710269087066397</c:v>
                </c:pt>
                <c:pt idx="3">
                  <c:v>0.47230706022700802</c:v>
                </c:pt>
                <c:pt idx="4">
                  <c:v>0.416251509661835</c:v>
                </c:pt>
                <c:pt idx="5">
                  <c:v>0.41359399177265299</c:v>
                </c:pt>
                <c:pt idx="6">
                  <c:v>0.48487014424318398</c:v>
                </c:pt>
                <c:pt idx="7">
                  <c:v>0.41971215432145198</c:v>
                </c:pt>
                <c:pt idx="8">
                  <c:v>0.44799868513639102</c:v>
                </c:pt>
                <c:pt idx="9">
                  <c:v>0.425092223142362</c:v>
                </c:pt>
                <c:pt idx="10">
                  <c:v>0.44291337684788601</c:v>
                </c:pt>
                <c:pt idx="11">
                  <c:v>0.47626799911610901</c:v>
                </c:pt>
                <c:pt idx="12">
                  <c:v>0.47391318463686199</c:v>
                </c:pt>
                <c:pt idx="13">
                  <c:v>0.48685225771941698</c:v>
                </c:pt>
                <c:pt idx="14">
                  <c:v>0.477603332265299</c:v>
                </c:pt>
                <c:pt idx="15">
                  <c:v>0.43766637089618399</c:v>
                </c:pt>
                <c:pt idx="16">
                  <c:v>0.44169179553858701</c:v>
                </c:pt>
                <c:pt idx="17">
                  <c:v>0.43803273256135</c:v>
                </c:pt>
                <c:pt idx="18">
                  <c:v>0.478162500592894</c:v>
                </c:pt>
                <c:pt idx="19">
                  <c:v>0.45544481629951</c:v>
                </c:pt>
                <c:pt idx="20">
                  <c:v>0.435099496302844</c:v>
                </c:pt>
                <c:pt idx="21">
                  <c:v>0.44855308432423402</c:v>
                </c:pt>
              </c:numCache>
            </c:numRef>
          </c:xVal>
          <c:yVal>
            <c:numRef>
              <c:f>Revised_Dashboard!$I$58:$I$79</c:f>
              <c:numCache>
                <c:formatCode>_("$"* #,##0.00_);_("$"* \(#,##0.00\);_("$"* "-"??_);_(@_)</c:formatCode>
                <c:ptCount val="22"/>
                <c:pt idx="0">
                  <c:v>28504.400000000001</c:v>
                </c:pt>
                <c:pt idx="1">
                  <c:v>24194.22</c:v>
                </c:pt>
                <c:pt idx="2">
                  <c:v>1662.67</c:v>
                </c:pt>
                <c:pt idx="3">
                  <c:v>30728.38</c:v>
                </c:pt>
                <c:pt idx="4">
                  <c:v>1748.41</c:v>
                </c:pt>
                <c:pt idx="5">
                  <c:v>1044.26</c:v>
                </c:pt>
                <c:pt idx="6">
                  <c:v>22693.88</c:v>
                </c:pt>
                <c:pt idx="7">
                  <c:v>2157.7600000000002</c:v>
                </c:pt>
                <c:pt idx="8">
                  <c:v>21511.64</c:v>
                </c:pt>
                <c:pt idx="9">
                  <c:v>1348.06</c:v>
                </c:pt>
                <c:pt idx="10">
                  <c:v>20909.21</c:v>
                </c:pt>
                <c:pt idx="11">
                  <c:v>24638.34</c:v>
                </c:pt>
                <c:pt idx="12">
                  <c:v>5969.14</c:v>
                </c:pt>
                <c:pt idx="13">
                  <c:v>19432.03</c:v>
                </c:pt>
                <c:pt idx="14">
                  <c:v>5459.8</c:v>
                </c:pt>
                <c:pt idx="15">
                  <c:v>15471.63</c:v>
                </c:pt>
                <c:pt idx="16">
                  <c:v>12038.83</c:v>
                </c:pt>
                <c:pt idx="17">
                  <c:v>13727.6</c:v>
                </c:pt>
                <c:pt idx="18">
                  <c:v>15841.02</c:v>
                </c:pt>
                <c:pt idx="19">
                  <c:v>17933.14</c:v>
                </c:pt>
                <c:pt idx="20">
                  <c:v>9919.9500000000007</c:v>
                </c:pt>
                <c:pt idx="21">
                  <c:v>17986.14</c:v>
                </c:pt>
              </c:numCache>
            </c:numRef>
          </c:yVal>
          <c:smooth val="0"/>
          <c:extLst>
            <c:ext xmlns:c16="http://schemas.microsoft.com/office/drawing/2014/chart" uri="{C3380CC4-5D6E-409C-BE32-E72D297353CC}">
              <c16:uniqueId val="{00000000-DF67-4281-967B-F78F0665942D}"/>
            </c:ext>
          </c:extLst>
        </c:ser>
        <c:dLbls>
          <c:showLegendKey val="0"/>
          <c:showVal val="0"/>
          <c:showCatName val="0"/>
          <c:showSerName val="0"/>
          <c:showPercent val="0"/>
          <c:showBubbleSize val="0"/>
        </c:dLbls>
        <c:axId val="426401680"/>
        <c:axId val="426412080"/>
      </c:scatterChart>
      <c:valAx>
        <c:axId val="426401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Open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12080"/>
        <c:crosses val="autoZero"/>
        <c:crossBetween val="midCat"/>
      </c:valAx>
      <c:valAx>
        <c:axId val="42641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01680"/>
        <c:crosses val="autoZero"/>
        <c:crossBetween val="midCat"/>
      </c:valAx>
      <c:spPr>
        <a:noFill/>
        <a:ln>
          <a:noFill/>
        </a:ln>
        <a:effectLst/>
      </c:spPr>
    </c:plotArea>
    <c:plotVisOnly val="1"/>
    <c:dispBlanksAs val="gap"/>
    <c:showDLblsOverMax val="0"/>
  </c:chart>
  <c:spPr>
    <a:solidFill>
      <a:srgbClr val="FFF9E7"/>
    </a:solidFill>
    <a:ln w="9525" cap="flat" cmpd="sng" algn="ctr">
      <a:solidFill>
        <a:schemeClr val="tx1"/>
      </a:solidFill>
      <a:round/>
    </a:ln>
    <a:effectLst>
      <a:outerShdw blurRad="50800" dist="38100" dir="2700000" algn="tl" rotWithShape="0">
        <a:schemeClr val="tx1"/>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2">
                    <a:lumMod val="50000"/>
                  </a:schemeClr>
                </a:solidFill>
                <a:latin typeface="Seaford Display" panose="00000500000000000000" pitchFamily="2" charset="0"/>
              </a:rPr>
              <a:t>Click-Through</a:t>
            </a:r>
            <a:r>
              <a:rPr lang="en-US" baseline="0">
                <a:solidFill>
                  <a:schemeClr val="tx2">
                    <a:lumMod val="50000"/>
                  </a:schemeClr>
                </a:solidFill>
                <a:latin typeface="Seaford Display" panose="00000500000000000000" pitchFamily="2" charset="0"/>
              </a:rPr>
              <a:t> Rate</a:t>
            </a:r>
            <a:r>
              <a:rPr lang="en-US">
                <a:solidFill>
                  <a:schemeClr val="tx2">
                    <a:lumMod val="50000"/>
                  </a:schemeClr>
                </a:solidFill>
                <a:latin typeface="Seaford Display" panose="00000500000000000000" pitchFamily="2" charset="0"/>
              </a:rPr>
              <a:t> versus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Revised_Dashboard!$I$57</c:f>
              <c:strCache>
                <c:ptCount val="1"/>
                <c:pt idx="0">
                  <c:v>Revenue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Revised_Dashboard!$F$58:$F$79</c:f>
              <c:numCache>
                <c:formatCode>0.00%</c:formatCode>
                <c:ptCount val="22"/>
                <c:pt idx="0">
                  <c:v>1.55380988357804E-2</c:v>
                </c:pt>
                <c:pt idx="1">
                  <c:v>9.2289439244295293E-3</c:v>
                </c:pt>
                <c:pt idx="2">
                  <c:v>3.3211306940408298E-3</c:v>
                </c:pt>
                <c:pt idx="3">
                  <c:v>8.3011993921363793E-3</c:v>
                </c:pt>
                <c:pt idx="4">
                  <c:v>1.2794384057971E-2</c:v>
                </c:pt>
                <c:pt idx="5">
                  <c:v>2.0115484771860901E-2</c:v>
                </c:pt>
                <c:pt idx="6">
                  <c:v>8.9829195410779505E-3</c:v>
                </c:pt>
                <c:pt idx="7">
                  <c:v>8.1757214980031599E-3</c:v>
                </c:pt>
                <c:pt idx="8">
                  <c:v>8.6544733611714601E-3</c:v>
                </c:pt>
                <c:pt idx="9">
                  <c:v>2.5973048257170801E-2</c:v>
                </c:pt>
                <c:pt idx="10">
                  <c:v>8.7302781920934793E-3</c:v>
                </c:pt>
                <c:pt idx="11">
                  <c:v>9.1816349262898705E-3</c:v>
                </c:pt>
                <c:pt idx="12">
                  <c:v>8.9607480276614401E-3</c:v>
                </c:pt>
                <c:pt idx="13">
                  <c:v>8.0093537133200405E-3</c:v>
                </c:pt>
                <c:pt idx="14">
                  <c:v>1.2688240948413899E-2</c:v>
                </c:pt>
                <c:pt idx="15">
                  <c:v>7.3526693286009998E-3</c:v>
                </c:pt>
                <c:pt idx="16">
                  <c:v>6.4551230623103801E-3</c:v>
                </c:pt>
                <c:pt idx="17">
                  <c:v>5.9555588284025797E-3</c:v>
                </c:pt>
                <c:pt idx="18">
                  <c:v>9.4958023051747806E-3</c:v>
                </c:pt>
                <c:pt idx="19">
                  <c:v>6.7209738516420797E-3</c:v>
                </c:pt>
                <c:pt idx="20">
                  <c:v>8.8400232050609099E-3</c:v>
                </c:pt>
                <c:pt idx="21">
                  <c:v>1.5516175751593499E-2</c:v>
                </c:pt>
              </c:numCache>
            </c:numRef>
          </c:xVal>
          <c:yVal>
            <c:numRef>
              <c:f>Revised_Dashboard!$I$58:$I$79</c:f>
              <c:numCache>
                <c:formatCode>_("$"* #,##0.00_);_("$"* \(#,##0.00\);_("$"* "-"??_);_(@_)</c:formatCode>
                <c:ptCount val="22"/>
                <c:pt idx="0">
                  <c:v>28504.400000000001</c:v>
                </c:pt>
                <c:pt idx="1">
                  <c:v>24194.22</c:v>
                </c:pt>
                <c:pt idx="2">
                  <c:v>1662.67</c:v>
                </c:pt>
                <c:pt idx="3">
                  <c:v>30728.38</c:v>
                </c:pt>
                <c:pt idx="4">
                  <c:v>1748.41</c:v>
                </c:pt>
                <c:pt idx="5">
                  <c:v>1044.26</c:v>
                </c:pt>
                <c:pt idx="6">
                  <c:v>22693.88</c:v>
                </c:pt>
                <c:pt idx="7">
                  <c:v>2157.7600000000002</c:v>
                </c:pt>
                <c:pt idx="8">
                  <c:v>21511.64</c:v>
                </c:pt>
                <c:pt idx="9">
                  <c:v>1348.06</c:v>
                </c:pt>
                <c:pt idx="10">
                  <c:v>20909.21</c:v>
                </c:pt>
                <c:pt idx="11">
                  <c:v>24638.34</c:v>
                </c:pt>
                <c:pt idx="12">
                  <c:v>5969.14</c:v>
                </c:pt>
                <c:pt idx="13">
                  <c:v>19432.03</c:v>
                </c:pt>
                <c:pt idx="14">
                  <c:v>5459.8</c:v>
                </c:pt>
                <c:pt idx="15">
                  <c:v>15471.63</c:v>
                </c:pt>
                <c:pt idx="16">
                  <c:v>12038.83</c:v>
                </c:pt>
                <c:pt idx="17">
                  <c:v>13727.6</c:v>
                </c:pt>
                <c:pt idx="18">
                  <c:v>15841.02</c:v>
                </c:pt>
                <c:pt idx="19">
                  <c:v>17933.14</c:v>
                </c:pt>
                <c:pt idx="20">
                  <c:v>9919.9500000000007</c:v>
                </c:pt>
                <c:pt idx="21">
                  <c:v>17986.14</c:v>
                </c:pt>
              </c:numCache>
            </c:numRef>
          </c:yVal>
          <c:smooth val="0"/>
          <c:extLst>
            <c:ext xmlns:c16="http://schemas.microsoft.com/office/drawing/2014/chart" uri="{C3380CC4-5D6E-409C-BE32-E72D297353CC}">
              <c16:uniqueId val="{00000001-A5CA-44B7-B5DE-68280049C6ED}"/>
            </c:ext>
          </c:extLst>
        </c:ser>
        <c:dLbls>
          <c:showLegendKey val="0"/>
          <c:showVal val="0"/>
          <c:showCatName val="0"/>
          <c:showSerName val="0"/>
          <c:showPercent val="0"/>
          <c:showBubbleSize val="0"/>
        </c:dLbls>
        <c:axId val="426401680"/>
        <c:axId val="426412080"/>
      </c:scatterChart>
      <c:valAx>
        <c:axId val="426401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Click-Through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12080"/>
        <c:crosses val="autoZero"/>
        <c:crossBetween val="midCat"/>
      </c:valAx>
      <c:valAx>
        <c:axId val="42641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01680"/>
        <c:crosses val="autoZero"/>
        <c:crossBetween val="midCat"/>
      </c:valAx>
      <c:spPr>
        <a:noFill/>
        <a:ln>
          <a:noFill/>
        </a:ln>
        <a:effectLst/>
      </c:spPr>
    </c:plotArea>
    <c:plotVisOnly val="1"/>
    <c:dispBlanksAs val="gap"/>
    <c:showDLblsOverMax val="0"/>
  </c:chart>
  <c:spPr>
    <a:solidFill>
      <a:srgbClr val="FFF9E7"/>
    </a:solidFill>
    <a:ln w="9525" cap="flat" cmpd="sng" algn="ctr">
      <a:solidFill>
        <a:schemeClr val="tx1"/>
      </a:solidFill>
      <a:round/>
    </a:ln>
    <a:effectLst>
      <a:outerShdw blurRad="50800" dist="38100" dir="2700000" algn="tl" rotWithShape="0">
        <a:schemeClr val="tx1"/>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[Dashboard_Revised_Reese_M.xlsx]Revenue_Graph!PivotTable15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revenue by Week  and Email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0975053351977"/>
          <c:y val="0.20130806215594732"/>
          <c:w val="0.80808153653690484"/>
          <c:h val="0.55795968397351348"/>
        </c:manualLayout>
      </c:layout>
      <c:barChart>
        <c:barDir val="col"/>
        <c:grouping val="clustered"/>
        <c:varyColors val="0"/>
        <c:ser>
          <c:idx val="0"/>
          <c:order val="0"/>
          <c:tx>
            <c:strRef>
              <c:f>Revenue_Graph!$B$3:$B$4</c:f>
              <c:strCache>
                <c:ptCount val="1"/>
                <c:pt idx="0">
                  <c:v> Monetary Incentive</c:v>
                </c:pt>
              </c:strCache>
            </c:strRef>
          </c:tx>
          <c:spPr>
            <a:solidFill>
              <a:schemeClr val="tx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Revenue_Graph!$A$5:$A$9</c:f>
              <c:strCache>
                <c:ptCount val="5"/>
                <c:pt idx="0">
                  <c:v>Week 33</c:v>
                </c:pt>
                <c:pt idx="1">
                  <c:v>Week 34</c:v>
                </c:pt>
                <c:pt idx="2">
                  <c:v>Week 35</c:v>
                </c:pt>
                <c:pt idx="3">
                  <c:v>Week 36</c:v>
                </c:pt>
                <c:pt idx="4">
                  <c:v>Week 37</c:v>
                </c:pt>
              </c:strCache>
            </c:strRef>
          </c:cat>
          <c:val>
            <c:numRef>
              <c:f>Revenue_Graph!$B$5:$B$9</c:f>
              <c:numCache>
                <c:formatCode>General</c:formatCode>
                <c:ptCount val="5"/>
                <c:pt idx="0">
                  <c:v>1348.06</c:v>
                </c:pt>
                <c:pt idx="1">
                  <c:v>23669.4</c:v>
                </c:pt>
                <c:pt idx="2">
                  <c:v>25486.550000000003</c:v>
                </c:pt>
                <c:pt idx="3">
                  <c:v>32391.050000000003</c:v>
                </c:pt>
                <c:pt idx="4">
                  <c:v>52698.62</c:v>
                </c:pt>
              </c:numCache>
            </c:numRef>
          </c:val>
          <c:extLst>
            <c:ext xmlns:c16="http://schemas.microsoft.com/office/drawing/2014/chart" uri="{C3380CC4-5D6E-409C-BE32-E72D297353CC}">
              <c16:uniqueId val="{00000000-7ECB-499B-BD58-7A44047F5A35}"/>
            </c:ext>
          </c:extLst>
        </c:ser>
        <c:ser>
          <c:idx val="1"/>
          <c:order val="1"/>
          <c:tx>
            <c:strRef>
              <c:f>Revenue_Graph!$C$3:$C$4</c:f>
              <c:strCache>
                <c:ptCount val="1"/>
                <c:pt idx="0">
                  <c:v>Other</c:v>
                </c:pt>
              </c:strCache>
            </c:strRef>
          </c:tx>
          <c:spPr>
            <a:solidFill>
              <a:srgbClr val="00B0F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Revenue_Graph!$A$5:$A$9</c:f>
              <c:strCache>
                <c:ptCount val="5"/>
                <c:pt idx="0">
                  <c:v>Week 33</c:v>
                </c:pt>
                <c:pt idx="1">
                  <c:v>Week 34</c:v>
                </c:pt>
                <c:pt idx="2">
                  <c:v>Week 35</c:v>
                </c:pt>
                <c:pt idx="3">
                  <c:v>Week 36</c:v>
                </c:pt>
                <c:pt idx="4">
                  <c:v>Week 37</c:v>
                </c:pt>
              </c:strCache>
            </c:strRef>
          </c:cat>
          <c:val>
            <c:numRef>
              <c:f>Revenue_Graph!$C$5:$C$9</c:f>
              <c:numCache>
                <c:formatCode>General</c:formatCode>
                <c:ptCount val="5"/>
                <c:pt idx="0">
                  <c:v>27906.09</c:v>
                </c:pt>
                <c:pt idx="1">
                  <c:v>47501.760000000002</c:v>
                </c:pt>
                <c:pt idx="2">
                  <c:v>32970.26</c:v>
                </c:pt>
                <c:pt idx="3">
                  <c:v>25401.17</c:v>
                </c:pt>
                <c:pt idx="4">
                  <c:v>45547.55</c:v>
                </c:pt>
              </c:numCache>
            </c:numRef>
          </c:val>
          <c:extLst>
            <c:ext xmlns:c16="http://schemas.microsoft.com/office/drawing/2014/chart" uri="{C3380CC4-5D6E-409C-BE32-E72D297353CC}">
              <c16:uniqueId val="{00000001-7ECB-499B-BD58-7A44047F5A35}"/>
            </c:ext>
          </c:extLst>
        </c:ser>
        <c:dLbls>
          <c:dLblPos val="outEnd"/>
          <c:showLegendKey val="0"/>
          <c:showVal val="1"/>
          <c:showCatName val="0"/>
          <c:showSerName val="0"/>
          <c:showPercent val="0"/>
          <c:showBubbleSize val="0"/>
        </c:dLbls>
        <c:gapWidth val="219"/>
        <c:overlap val="-27"/>
        <c:axId val="845566063"/>
        <c:axId val="845572303"/>
      </c:barChart>
      <c:catAx>
        <c:axId val="845566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2303"/>
        <c:crosses val="autoZero"/>
        <c:auto val="1"/>
        <c:lblAlgn val="ctr"/>
        <c:lblOffset val="100"/>
        <c:noMultiLvlLbl val="0"/>
      </c:catAx>
      <c:valAx>
        <c:axId val="84557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6063"/>
        <c:crosses val="autoZero"/>
        <c:crossBetween val="between"/>
      </c:valAx>
      <c:spPr>
        <a:noFill/>
        <a:ln>
          <a:noFill/>
        </a:ln>
        <a:effectLst/>
      </c:spPr>
    </c:plotArea>
    <c:legend>
      <c:legendPos val="r"/>
      <c:layout>
        <c:manualLayout>
          <c:xMode val="edge"/>
          <c:yMode val="edge"/>
          <c:x val="0.7867127823975274"/>
          <c:y val="0.82886767472649991"/>
          <c:w val="0.2132872176024726"/>
          <c:h val="0.163107310065971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[Dashboard_Revised_Reese_M.xlsx]Revenue_Graph!PivotTable15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revenue by Week  and Email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0975053351977"/>
          <c:y val="0.20130806215594732"/>
          <c:w val="0.80808153653690484"/>
          <c:h val="0.55795968397351348"/>
        </c:manualLayout>
      </c:layout>
      <c:barChart>
        <c:barDir val="col"/>
        <c:grouping val="clustered"/>
        <c:varyColors val="0"/>
        <c:ser>
          <c:idx val="0"/>
          <c:order val="0"/>
          <c:tx>
            <c:strRef>
              <c:f>Revenue_Graph!$B$3:$B$4</c:f>
              <c:strCache>
                <c:ptCount val="1"/>
                <c:pt idx="0">
                  <c:v> Monetary Incentive</c:v>
                </c:pt>
              </c:strCache>
            </c:strRef>
          </c:tx>
          <c:spPr>
            <a:solidFill>
              <a:schemeClr val="tx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Revenue_Graph!$A$5:$A$9</c:f>
              <c:strCache>
                <c:ptCount val="5"/>
                <c:pt idx="0">
                  <c:v>Week 33</c:v>
                </c:pt>
                <c:pt idx="1">
                  <c:v>Week 34</c:v>
                </c:pt>
                <c:pt idx="2">
                  <c:v>Week 35</c:v>
                </c:pt>
                <c:pt idx="3">
                  <c:v>Week 36</c:v>
                </c:pt>
                <c:pt idx="4">
                  <c:v>Week 37</c:v>
                </c:pt>
              </c:strCache>
            </c:strRef>
          </c:cat>
          <c:val>
            <c:numRef>
              <c:f>Revenue_Graph!$B$5:$B$9</c:f>
              <c:numCache>
                <c:formatCode>General</c:formatCode>
                <c:ptCount val="5"/>
                <c:pt idx="0">
                  <c:v>1348.06</c:v>
                </c:pt>
                <c:pt idx="1">
                  <c:v>23669.4</c:v>
                </c:pt>
                <c:pt idx="2">
                  <c:v>25486.550000000003</c:v>
                </c:pt>
                <c:pt idx="3">
                  <c:v>32391.050000000003</c:v>
                </c:pt>
                <c:pt idx="4">
                  <c:v>52698.62</c:v>
                </c:pt>
              </c:numCache>
            </c:numRef>
          </c:val>
          <c:extLst>
            <c:ext xmlns:c16="http://schemas.microsoft.com/office/drawing/2014/chart" uri="{C3380CC4-5D6E-409C-BE32-E72D297353CC}">
              <c16:uniqueId val="{00000000-B964-43A2-973E-63200BD55641}"/>
            </c:ext>
          </c:extLst>
        </c:ser>
        <c:ser>
          <c:idx val="1"/>
          <c:order val="1"/>
          <c:tx>
            <c:strRef>
              <c:f>Revenue_Graph!$C$3:$C$4</c:f>
              <c:strCache>
                <c:ptCount val="1"/>
                <c:pt idx="0">
                  <c:v>Other</c:v>
                </c:pt>
              </c:strCache>
            </c:strRef>
          </c:tx>
          <c:spPr>
            <a:solidFill>
              <a:srgbClr val="00B0F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Revenue_Graph!$A$5:$A$9</c:f>
              <c:strCache>
                <c:ptCount val="5"/>
                <c:pt idx="0">
                  <c:v>Week 33</c:v>
                </c:pt>
                <c:pt idx="1">
                  <c:v>Week 34</c:v>
                </c:pt>
                <c:pt idx="2">
                  <c:v>Week 35</c:v>
                </c:pt>
                <c:pt idx="3">
                  <c:v>Week 36</c:v>
                </c:pt>
                <c:pt idx="4">
                  <c:v>Week 37</c:v>
                </c:pt>
              </c:strCache>
            </c:strRef>
          </c:cat>
          <c:val>
            <c:numRef>
              <c:f>Revenue_Graph!$C$5:$C$9</c:f>
              <c:numCache>
                <c:formatCode>General</c:formatCode>
                <c:ptCount val="5"/>
                <c:pt idx="0">
                  <c:v>27906.09</c:v>
                </c:pt>
                <c:pt idx="1">
                  <c:v>47501.760000000002</c:v>
                </c:pt>
                <c:pt idx="2">
                  <c:v>32970.26</c:v>
                </c:pt>
                <c:pt idx="3">
                  <c:v>25401.17</c:v>
                </c:pt>
                <c:pt idx="4">
                  <c:v>45547.55</c:v>
                </c:pt>
              </c:numCache>
            </c:numRef>
          </c:val>
          <c:extLst>
            <c:ext xmlns:c16="http://schemas.microsoft.com/office/drawing/2014/chart" uri="{C3380CC4-5D6E-409C-BE32-E72D297353CC}">
              <c16:uniqueId val="{00000001-B964-43A2-973E-63200BD55641}"/>
            </c:ext>
          </c:extLst>
        </c:ser>
        <c:dLbls>
          <c:dLblPos val="outEnd"/>
          <c:showLegendKey val="0"/>
          <c:showVal val="1"/>
          <c:showCatName val="0"/>
          <c:showSerName val="0"/>
          <c:showPercent val="0"/>
          <c:showBubbleSize val="0"/>
        </c:dLbls>
        <c:gapWidth val="219"/>
        <c:overlap val="-27"/>
        <c:axId val="845566063"/>
        <c:axId val="845572303"/>
      </c:barChart>
      <c:catAx>
        <c:axId val="845566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72303"/>
        <c:crosses val="autoZero"/>
        <c:auto val="1"/>
        <c:lblAlgn val="ctr"/>
        <c:lblOffset val="100"/>
        <c:noMultiLvlLbl val="0"/>
      </c:catAx>
      <c:valAx>
        <c:axId val="84557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566063"/>
        <c:crosses val="autoZero"/>
        <c:crossBetween val="between"/>
      </c:valAx>
      <c:spPr>
        <a:noFill/>
        <a:ln>
          <a:noFill/>
        </a:ln>
        <a:effectLst/>
      </c:spPr>
    </c:plotArea>
    <c:legend>
      <c:legendPos val="r"/>
      <c:layout>
        <c:manualLayout>
          <c:xMode val="edge"/>
          <c:yMode val="edge"/>
          <c:x val="0.7867127823975274"/>
          <c:y val="0.82886767472649991"/>
          <c:w val="0.2132872176024726"/>
          <c:h val="0.16338329536219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Pricing!$E$3:$E$344</c:f>
              <c:numCache>
                <c:formatCode>"$"#,##0</c:formatCode>
                <c:ptCount val="342"/>
                <c:pt idx="0">
                  <c:v>490</c:v>
                </c:pt>
                <c:pt idx="1">
                  <c:v>590</c:v>
                </c:pt>
                <c:pt idx="2">
                  <c:v>690</c:v>
                </c:pt>
                <c:pt idx="3">
                  <c:v>790</c:v>
                </c:pt>
                <c:pt idx="4">
                  <c:v>890</c:v>
                </c:pt>
                <c:pt idx="5">
                  <c:v>990</c:v>
                </c:pt>
                <c:pt idx="6">
                  <c:v>1090</c:v>
                </c:pt>
                <c:pt idx="7">
                  <c:v>1240</c:v>
                </c:pt>
                <c:pt idx="8">
                  <c:v>1390</c:v>
                </c:pt>
                <c:pt idx="9">
                  <c:v>1540</c:v>
                </c:pt>
                <c:pt idx="10">
                  <c:v>1690</c:v>
                </c:pt>
                <c:pt idx="11">
                  <c:v>2090</c:v>
                </c:pt>
                <c:pt idx="12">
                  <c:v>2490</c:v>
                </c:pt>
                <c:pt idx="13">
                  <c:v>2890</c:v>
                </c:pt>
                <c:pt idx="14">
                  <c:v>3290</c:v>
                </c:pt>
                <c:pt idx="15">
                  <c:v>3690</c:v>
                </c:pt>
                <c:pt idx="16">
                  <c:v>4090</c:v>
                </c:pt>
                <c:pt idx="17">
                  <c:v>4490</c:v>
                </c:pt>
                <c:pt idx="18">
                  <c:v>4890</c:v>
                </c:pt>
                <c:pt idx="19">
                  <c:v>5290</c:v>
                </c:pt>
                <c:pt idx="20">
                  <c:v>5690</c:v>
                </c:pt>
                <c:pt idx="21">
                  <c:v>6090</c:v>
                </c:pt>
                <c:pt idx="22">
                  <c:v>6490</c:v>
                </c:pt>
                <c:pt idx="23">
                  <c:v>6990</c:v>
                </c:pt>
                <c:pt idx="24">
                  <c:v>7490</c:v>
                </c:pt>
                <c:pt idx="25">
                  <c:v>7990</c:v>
                </c:pt>
                <c:pt idx="26">
                  <c:v>8490</c:v>
                </c:pt>
                <c:pt idx="27">
                  <c:v>8990</c:v>
                </c:pt>
                <c:pt idx="28">
                  <c:v>9490</c:v>
                </c:pt>
                <c:pt idx="29">
                  <c:v>9990</c:v>
                </c:pt>
                <c:pt idx="30">
                  <c:v>10490</c:v>
                </c:pt>
                <c:pt idx="31">
                  <c:v>10990</c:v>
                </c:pt>
                <c:pt idx="32">
                  <c:v>11490</c:v>
                </c:pt>
                <c:pt idx="33">
                  <c:v>11990</c:v>
                </c:pt>
                <c:pt idx="34">
                  <c:v>12490</c:v>
                </c:pt>
                <c:pt idx="35">
                  <c:v>12990</c:v>
                </c:pt>
                <c:pt idx="36">
                  <c:v>13490</c:v>
                </c:pt>
                <c:pt idx="37">
                  <c:v>13990</c:v>
                </c:pt>
                <c:pt idx="38">
                  <c:v>14490</c:v>
                </c:pt>
                <c:pt idx="39">
                  <c:v>14990</c:v>
                </c:pt>
                <c:pt idx="40">
                  <c:v>15490</c:v>
                </c:pt>
                <c:pt idx="41">
                  <c:v>15990</c:v>
                </c:pt>
                <c:pt idx="42">
                  <c:v>16490</c:v>
                </c:pt>
                <c:pt idx="43">
                  <c:v>16990</c:v>
                </c:pt>
                <c:pt idx="44">
                  <c:v>17490</c:v>
                </c:pt>
                <c:pt idx="45">
                  <c:v>17990</c:v>
                </c:pt>
                <c:pt idx="46">
                  <c:v>18490</c:v>
                </c:pt>
                <c:pt idx="47">
                  <c:v>18990</c:v>
                </c:pt>
                <c:pt idx="48">
                  <c:v>19490</c:v>
                </c:pt>
                <c:pt idx="49">
                  <c:v>19990</c:v>
                </c:pt>
                <c:pt idx="50">
                  <c:v>20490</c:v>
                </c:pt>
                <c:pt idx="51">
                  <c:v>20990</c:v>
                </c:pt>
                <c:pt idx="52">
                  <c:v>21490</c:v>
                </c:pt>
                <c:pt idx="53">
                  <c:v>21990</c:v>
                </c:pt>
                <c:pt idx="54">
                  <c:v>22490</c:v>
                </c:pt>
                <c:pt idx="55">
                  <c:v>22990</c:v>
                </c:pt>
                <c:pt idx="56">
                  <c:v>23490</c:v>
                </c:pt>
                <c:pt idx="57">
                  <c:v>23990</c:v>
                </c:pt>
                <c:pt idx="58">
                  <c:v>24490</c:v>
                </c:pt>
                <c:pt idx="59">
                  <c:v>24990</c:v>
                </c:pt>
                <c:pt idx="60">
                  <c:v>25490</c:v>
                </c:pt>
                <c:pt idx="61">
                  <c:v>25990</c:v>
                </c:pt>
                <c:pt idx="62">
                  <c:v>26490</c:v>
                </c:pt>
                <c:pt idx="63">
                  <c:v>26990</c:v>
                </c:pt>
                <c:pt idx="64">
                  <c:v>27490</c:v>
                </c:pt>
                <c:pt idx="65">
                  <c:v>27990</c:v>
                </c:pt>
                <c:pt idx="66">
                  <c:v>28490</c:v>
                </c:pt>
                <c:pt idx="67">
                  <c:v>28990</c:v>
                </c:pt>
                <c:pt idx="68">
                  <c:v>29490</c:v>
                </c:pt>
                <c:pt idx="69">
                  <c:v>29990</c:v>
                </c:pt>
                <c:pt idx="70">
                  <c:v>30490</c:v>
                </c:pt>
                <c:pt idx="71">
                  <c:v>30990</c:v>
                </c:pt>
                <c:pt idx="72">
                  <c:v>31490</c:v>
                </c:pt>
                <c:pt idx="73">
                  <c:v>31990</c:v>
                </c:pt>
                <c:pt idx="74">
                  <c:v>32490</c:v>
                </c:pt>
                <c:pt idx="75">
                  <c:v>32990</c:v>
                </c:pt>
                <c:pt idx="76">
                  <c:v>33490</c:v>
                </c:pt>
                <c:pt idx="77">
                  <c:v>33990</c:v>
                </c:pt>
                <c:pt idx="78">
                  <c:v>34490</c:v>
                </c:pt>
                <c:pt idx="79">
                  <c:v>34990</c:v>
                </c:pt>
                <c:pt idx="80">
                  <c:v>35490</c:v>
                </c:pt>
                <c:pt idx="81">
                  <c:v>35990</c:v>
                </c:pt>
                <c:pt idx="82">
                  <c:v>36490</c:v>
                </c:pt>
                <c:pt idx="83">
                  <c:v>36990</c:v>
                </c:pt>
                <c:pt idx="84">
                  <c:v>37490</c:v>
                </c:pt>
                <c:pt idx="85">
                  <c:v>37990</c:v>
                </c:pt>
                <c:pt idx="86">
                  <c:v>38490</c:v>
                </c:pt>
                <c:pt idx="87">
                  <c:v>38990</c:v>
                </c:pt>
                <c:pt idx="88">
                  <c:v>39490</c:v>
                </c:pt>
                <c:pt idx="89">
                  <c:v>39990</c:v>
                </c:pt>
                <c:pt idx="90">
                  <c:v>40490</c:v>
                </c:pt>
                <c:pt idx="91">
                  <c:v>40990</c:v>
                </c:pt>
                <c:pt idx="92">
                  <c:v>41490</c:v>
                </c:pt>
                <c:pt idx="93">
                  <c:v>41990</c:v>
                </c:pt>
                <c:pt idx="94">
                  <c:v>42490</c:v>
                </c:pt>
                <c:pt idx="95">
                  <c:v>42990</c:v>
                </c:pt>
                <c:pt idx="96">
                  <c:v>43490</c:v>
                </c:pt>
                <c:pt idx="97">
                  <c:v>43990</c:v>
                </c:pt>
                <c:pt idx="98">
                  <c:v>44490</c:v>
                </c:pt>
                <c:pt idx="99">
                  <c:v>44990</c:v>
                </c:pt>
                <c:pt idx="100">
                  <c:v>45490</c:v>
                </c:pt>
                <c:pt idx="101">
                  <c:v>45990</c:v>
                </c:pt>
                <c:pt idx="102">
                  <c:v>46490</c:v>
                </c:pt>
                <c:pt idx="103">
                  <c:v>46990</c:v>
                </c:pt>
                <c:pt idx="104">
                  <c:v>47490</c:v>
                </c:pt>
                <c:pt idx="105">
                  <c:v>47990</c:v>
                </c:pt>
                <c:pt idx="106">
                  <c:v>48490</c:v>
                </c:pt>
                <c:pt idx="107">
                  <c:v>48990</c:v>
                </c:pt>
                <c:pt idx="108">
                  <c:v>49490</c:v>
                </c:pt>
                <c:pt idx="109">
                  <c:v>49990</c:v>
                </c:pt>
                <c:pt idx="110">
                  <c:v>50490</c:v>
                </c:pt>
                <c:pt idx="111">
                  <c:v>50990</c:v>
                </c:pt>
                <c:pt idx="112">
                  <c:v>51490</c:v>
                </c:pt>
                <c:pt idx="113">
                  <c:v>51990</c:v>
                </c:pt>
                <c:pt idx="114">
                  <c:v>52490</c:v>
                </c:pt>
                <c:pt idx="115">
                  <c:v>52990</c:v>
                </c:pt>
                <c:pt idx="116">
                  <c:v>53490</c:v>
                </c:pt>
                <c:pt idx="117">
                  <c:v>53990</c:v>
                </c:pt>
                <c:pt idx="118">
                  <c:v>54490</c:v>
                </c:pt>
                <c:pt idx="119">
                  <c:v>54990</c:v>
                </c:pt>
                <c:pt idx="120">
                  <c:v>55490</c:v>
                </c:pt>
                <c:pt idx="121">
                  <c:v>55990</c:v>
                </c:pt>
                <c:pt idx="122">
                  <c:v>56490</c:v>
                </c:pt>
                <c:pt idx="123">
                  <c:v>56990</c:v>
                </c:pt>
                <c:pt idx="124">
                  <c:v>57490</c:v>
                </c:pt>
                <c:pt idx="125">
                  <c:v>57990</c:v>
                </c:pt>
                <c:pt idx="126">
                  <c:v>58490</c:v>
                </c:pt>
                <c:pt idx="127">
                  <c:v>58990</c:v>
                </c:pt>
                <c:pt idx="128">
                  <c:v>59490</c:v>
                </c:pt>
                <c:pt idx="129">
                  <c:v>59990</c:v>
                </c:pt>
                <c:pt idx="130">
                  <c:v>60490</c:v>
                </c:pt>
                <c:pt idx="131">
                  <c:v>60990</c:v>
                </c:pt>
                <c:pt idx="132">
                  <c:v>61490</c:v>
                </c:pt>
                <c:pt idx="133">
                  <c:v>61990</c:v>
                </c:pt>
                <c:pt idx="134">
                  <c:v>62490</c:v>
                </c:pt>
                <c:pt idx="135">
                  <c:v>62990</c:v>
                </c:pt>
                <c:pt idx="136">
                  <c:v>63490</c:v>
                </c:pt>
                <c:pt idx="137">
                  <c:v>63990</c:v>
                </c:pt>
                <c:pt idx="138">
                  <c:v>64490</c:v>
                </c:pt>
                <c:pt idx="139">
                  <c:v>64990</c:v>
                </c:pt>
                <c:pt idx="140">
                  <c:v>65490</c:v>
                </c:pt>
                <c:pt idx="141">
                  <c:v>65990</c:v>
                </c:pt>
                <c:pt idx="142">
                  <c:v>66490</c:v>
                </c:pt>
                <c:pt idx="143">
                  <c:v>66990</c:v>
                </c:pt>
                <c:pt idx="144">
                  <c:v>67490</c:v>
                </c:pt>
                <c:pt idx="145">
                  <c:v>67990</c:v>
                </c:pt>
                <c:pt idx="146">
                  <c:v>68490</c:v>
                </c:pt>
                <c:pt idx="147">
                  <c:v>68990</c:v>
                </c:pt>
                <c:pt idx="148">
                  <c:v>69490</c:v>
                </c:pt>
                <c:pt idx="149">
                  <c:v>69990</c:v>
                </c:pt>
                <c:pt idx="150">
                  <c:v>70490</c:v>
                </c:pt>
                <c:pt idx="151">
                  <c:v>70990</c:v>
                </c:pt>
                <c:pt idx="152">
                  <c:v>71490</c:v>
                </c:pt>
                <c:pt idx="153">
                  <c:v>71990</c:v>
                </c:pt>
                <c:pt idx="154">
                  <c:v>72490</c:v>
                </c:pt>
                <c:pt idx="155">
                  <c:v>72990</c:v>
                </c:pt>
                <c:pt idx="156">
                  <c:v>73490</c:v>
                </c:pt>
                <c:pt idx="157">
                  <c:v>73990</c:v>
                </c:pt>
                <c:pt idx="158">
                  <c:v>74490</c:v>
                </c:pt>
                <c:pt idx="159">
                  <c:v>74990</c:v>
                </c:pt>
                <c:pt idx="160">
                  <c:v>75490</c:v>
                </c:pt>
                <c:pt idx="161">
                  <c:v>75990</c:v>
                </c:pt>
                <c:pt idx="162">
                  <c:v>76490</c:v>
                </c:pt>
                <c:pt idx="163">
                  <c:v>76990</c:v>
                </c:pt>
                <c:pt idx="164">
                  <c:v>77490</c:v>
                </c:pt>
                <c:pt idx="165">
                  <c:v>77990</c:v>
                </c:pt>
                <c:pt idx="166">
                  <c:v>78490</c:v>
                </c:pt>
                <c:pt idx="167">
                  <c:v>78990</c:v>
                </c:pt>
                <c:pt idx="168">
                  <c:v>79490</c:v>
                </c:pt>
                <c:pt idx="169">
                  <c:v>79990</c:v>
                </c:pt>
                <c:pt idx="170">
                  <c:v>80490</c:v>
                </c:pt>
                <c:pt idx="171">
                  <c:v>80990</c:v>
                </c:pt>
                <c:pt idx="172">
                  <c:v>81490</c:v>
                </c:pt>
                <c:pt idx="173">
                  <c:v>81990</c:v>
                </c:pt>
                <c:pt idx="174">
                  <c:v>82490</c:v>
                </c:pt>
                <c:pt idx="175">
                  <c:v>82990</c:v>
                </c:pt>
                <c:pt idx="176">
                  <c:v>83490</c:v>
                </c:pt>
                <c:pt idx="177">
                  <c:v>83990</c:v>
                </c:pt>
                <c:pt idx="178">
                  <c:v>84490</c:v>
                </c:pt>
                <c:pt idx="179">
                  <c:v>84990</c:v>
                </c:pt>
                <c:pt idx="180">
                  <c:v>85490</c:v>
                </c:pt>
                <c:pt idx="181">
                  <c:v>85990</c:v>
                </c:pt>
                <c:pt idx="182">
                  <c:v>86490</c:v>
                </c:pt>
                <c:pt idx="183">
                  <c:v>86990</c:v>
                </c:pt>
                <c:pt idx="184">
                  <c:v>87490</c:v>
                </c:pt>
                <c:pt idx="185">
                  <c:v>87990</c:v>
                </c:pt>
                <c:pt idx="186">
                  <c:v>88490</c:v>
                </c:pt>
                <c:pt idx="187">
                  <c:v>88990</c:v>
                </c:pt>
                <c:pt idx="188">
                  <c:v>89490</c:v>
                </c:pt>
                <c:pt idx="189">
                  <c:v>89990</c:v>
                </c:pt>
                <c:pt idx="190">
                  <c:v>90490</c:v>
                </c:pt>
                <c:pt idx="191">
                  <c:v>90990</c:v>
                </c:pt>
                <c:pt idx="192">
                  <c:v>91490</c:v>
                </c:pt>
                <c:pt idx="193">
                  <c:v>91990</c:v>
                </c:pt>
                <c:pt idx="194">
                  <c:v>92490</c:v>
                </c:pt>
                <c:pt idx="195">
                  <c:v>92990</c:v>
                </c:pt>
                <c:pt idx="196">
                  <c:v>93490</c:v>
                </c:pt>
                <c:pt idx="197">
                  <c:v>93990</c:v>
                </c:pt>
                <c:pt idx="198">
                  <c:v>94490</c:v>
                </c:pt>
                <c:pt idx="199">
                  <c:v>94990</c:v>
                </c:pt>
                <c:pt idx="200">
                  <c:v>95490</c:v>
                </c:pt>
                <c:pt idx="201">
                  <c:v>95990</c:v>
                </c:pt>
                <c:pt idx="202">
                  <c:v>96490</c:v>
                </c:pt>
                <c:pt idx="203">
                  <c:v>96990</c:v>
                </c:pt>
                <c:pt idx="204">
                  <c:v>97490</c:v>
                </c:pt>
                <c:pt idx="205">
                  <c:v>97990</c:v>
                </c:pt>
                <c:pt idx="206">
                  <c:v>98490</c:v>
                </c:pt>
                <c:pt idx="207">
                  <c:v>98990</c:v>
                </c:pt>
                <c:pt idx="208">
                  <c:v>99490</c:v>
                </c:pt>
                <c:pt idx="209">
                  <c:v>99990</c:v>
                </c:pt>
                <c:pt idx="210">
                  <c:v>100490</c:v>
                </c:pt>
                <c:pt idx="211">
                  <c:v>100990</c:v>
                </c:pt>
                <c:pt idx="212">
                  <c:v>101490</c:v>
                </c:pt>
                <c:pt idx="213">
                  <c:v>101990</c:v>
                </c:pt>
                <c:pt idx="214">
                  <c:v>102490</c:v>
                </c:pt>
                <c:pt idx="215">
                  <c:v>102990</c:v>
                </c:pt>
                <c:pt idx="216">
                  <c:v>103490</c:v>
                </c:pt>
                <c:pt idx="217">
                  <c:v>103990</c:v>
                </c:pt>
                <c:pt idx="218">
                  <c:v>104490</c:v>
                </c:pt>
                <c:pt idx="219">
                  <c:v>104990</c:v>
                </c:pt>
                <c:pt idx="220">
                  <c:v>105490</c:v>
                </c:pt>
                <c:pt idx="221">
                  <c:v>105990</c:v>
                </c:pt>
                <c:pt idx="222">
                  <c:v>106490</c:v>
                </c:pt>
                <c:pt idx="223">
                  <c:v>106990</c:v>
                </c:pt>
                <c:pt idx="224">
                  <c:v>107490</c:v>
                </c:pt>
                <c:pt idx="225">
                  <c:v>107990</c:v>
                </c:pt>
                <c:pt idx="226">
                  <c:v>108490</c:v>
                </c:pt>
                <c:pt idx="227">
                  <c:v>108990</c:v>
                </c:pt>
                <c:pt idx="228">
                  <c:v>109490</c:v>
                </c:pt>
                <c:pt idx="229">
                  <c:v>109990</c:v>
                </c:pt>
                <c:pt idx="230">
                  <c:v>110490</c:v>
                </c:pt>
                <c:pt idx="231">
                  <c:v>110990</c:v>
                </c:pt>
                <c:pt idx="232">
                  <c:v>111490</c:v>
                </c:pt>
                <c:pt idx="233">
                  <c:v>111990</c:v>
                </c:pt>
                <c:pt idx="234">
                  <c:v>112490</c:v>
                </c:pt>
                <c:pt idx="235">
                  <c:v>112990</c:v>
                </c:pt>
                <c:pt idx="236">
                  <c:v>113490</c:v>
                </c:pt>
                <c:pt idx="237">
                  <c:v>113990</c:v>
                </c:pt>
                <c:pt idx="238">
                  <c:v>114490</c:v>
                </c:pt>
                <c:pt idx="239">
                  <c:v>114990</c:v>
                </c:pt>
                <c:pt idx="240">
                  <c:v>115490</c:v>
                </c:pt>
                <c:pt idx="241">
                  <c:v>115990</c:v>
                </c:pt>
                <c:pt idx="242">
                  <c:v>116490</c:v>
                </c:pt>
                <c:pt idx="243">
                  <c:v>116990</c:v>
                </c:pt>
                <c:pt idx="244">
                  <c:v>117490</c:v>
                </c:pt>
                <c:pt idx="245">
                  <c:v>117990</c:v>
                </c:pt>
                <c:pt idx="246">
                  <c:v>118490</c:v>
                </c:pt>
                <c:pt idx="247">
                  <c:v>118990</c:v>
                </c:pt>
                <c:pt idx="248">
                  <c:v>119490</c:v>
                </c:pt>
                <c:pt idx="249">
                  <c:v>119990</c:v>
                </c:pt>
                <c:pt idx="250">
                  <c:v>120490</c:v>
                </c:pt>
                <c:pt idx="251">
                  <c:v>120990</c:v>
                </c:pt>
                <c:pt idx="252">
                  <c:v>121490</c:v>
                </c:pt>
                <c:pt idx="253">
                  <c:v>121990</c:v>
                </c:pt>
                <c:pt idx="254">
                  <c:v>122490</c:v>
                </c:pt>
                <c:pt idx="255">
                  <c:v>122990</c:v>
                </c:pt>
                <c:pt idx="256">
                  <c:v>123490</c:v>
                </c:pt>
                <c:pt idx="257">
                  <c:v>123990</c:v>
                </c:pt>
                <c:pt idx="258">
                  <c:v>124490</c:v>
                </c:pt>
                <c:pt idx="259">
                  <c:v>124990</c:v>
                </c:pt>
                <c:pt idx="260">
                  <c:v>125490</c:v>
                </c:pt>
                <c:pt idx="261">
                  <c:v>125990</c:v>
                </c:pt>
                <c:pt idx="262">
                  <c:v>126490</c:v>
                </c:pt>
                <c:pt idx="263">
                  <c:v>126990</c:v>
                </c:pt>
                <c:pt idx="264">
                  <c:v>127490</c:v>
                </c:pt>
                <c:pt idx="265">
                  <c:v>127990</c:v>
                </c:pt>
                <c:pt idx="266">
                  <c:v>128490</c:v>
                </c:pt>
                <c:pt idx="267">
                  <c:v>128990</c:v>
                </c:pt>
                <c:pt idx="268">
                  <c:v>129490</c:v>
                </c:pt>
                <c:pt idx="269">
                  <c:v>129990</c:v>
                </c:pt>
                <c:pt idx="270">
                  <c:v>130490</c:v>
                </c:pt>
                <c:pt idx="271">
                  <c:v>130990</c:v>
                </c:pt>
                <c:pt idx="272">
                  <c:v>131490</c:v>
                </c:pt>
                <c:pt idx="273">
                  <c:v>131990</c:v>
                </c:pt>
                <c:pt idx="274">
                  <c:v>132490</c:v>
                </c:pt>
                <c:pt idx="275">
                  <c:v>132990</c:v>
                </c:pt>
                <c:pt idx="276">
                  <c:v>133490</c:v>
                </c:pt>
                <c:pt idx="277">
                  <c:v>133990</c:v>
                </c:pt>
                <c:pt idx="278">
                  <c:v>134490</c:v>
                </c:pt>
                <c:pt idx="279">
                  <c:v>134990</c:v>
                </c:pt>
                <c:pt idx="280">
                  <c:v>135490</c:v>
                </c:pt>
                <c:pt idx="281">
                  <c:v>135990</c:v>
                </c:pt>
                <c:pt idx="282">
                  <c:v>136490</c:v>
                </c:pt>
                <c:pt idx="283">
                  <c:v>136990</c:v>
                </c:pt>
                <c:pt idx="284">
                  <c:v>137490</c:v>
                </c:pt>
                <c:pt idx="285">
                  <c:v>137990</c:v>
                </c:pt>
                <c:pt idx="286">
                  <c:v>138490</c:v>
                </c:pt>
                <c:pt idx="287">
                  <c:v>138990</c:v>
                </c:pt>
                <c:pt idx="288">
                  <c:v>139490</c:v>
                </c:pt>
                <c:pt idx="289">
                  <c:v>139990</c:v>
                </c:pt>
                <c:pt idx="290">
                  <c:v>140490</c:v>
                </c:pt>
                <c:pt idx="291">
                  <c:v>140990</c:v>
                </c:pt>
                <c:pt idx="292">
                  <c:v>141490</c:v>
                </c:pt>
                <c:pt idx="293">
                  <c:v>141990</c:v>
                </c:pt>
                <c:pt idx="294">
                  <c:v>142490</c:v>
                </c:pt>
                <c:pt idx="295">
                  <c:v>142990</c:v>
                </c:pt>
                <c:pt idx="296">
                  <c:v>143490</c:v>
                </c:pt>
                <c:pt idx="297">
                  <c:v>143990</c:v>
                </c:pt>
                <c:pt idx="298">
                  <c:v>144490</c:v>
                </c:pt>
                <c:pt idx="299">
                  <c:v>144990</c:v>
                </c:pt>
                <c:pt idx="300">
                  <c:v>145490</c:v>
                </c:pt>
                <c:pt idx="301">
                  <c:v>145990</c:v>
                </c:pt>
                <c:pt idx="302">
                  <c:v>146490</c:v>
                </c:pt>
                <c:pt idx="303">
                  <c:v>146990</c:v>
                </c:pt>
                <c:pt idx="304">
                  <c:v>147490</c:v>
                </c:pt>
                <c:pt idx="305">
                  <c:v>147990</c:v>
                </c:pt>
                <c:pt idx="306">
                  <c:v>148490</c:v>
                </c:pt>
                <c:pt idx="307">
                  <c:v>148990</c:v>
                </c:pt>
                <c:pt idx="308">
                  <c:v>149490</c:v>
                </c:pt>
                <c:pt idx="309">
                  <c:v>149990</c:v>
                </c:pt>
                <c:pt idx="310">
                  <c:v>150490</c:v>
                </c:pt>
                <c:pt idx="311">
                  <c:v>150990</c:v>
                </c:pt>
                <c:pt idx="312">
                  <c:v>151490</c:v>
                </c:pt>
                <c:pt idx="313">
                  <c:v>151990</c:v>
                </c:pt>
                <c:pt idx="314">
                  <c:v>152490</c:v>
                </c:pt>
                <c:pt idx="315">
                  <c:v>152990</c:v>
                </c:pt>
                <c:pt idx="316">
                  <c:v>153490</c:v>
                </c:pt>
                <c:pt idx="317">
                  <c:v>153990</c:v>
                </c:pt>
                <c:pt idx="318">
                  <c:v>154490</c:v>
                </c:pt>
                <c:pt idx="319">
                  <c:v>154990</c:v>
                </c:pt>
                <c:pt idx="320">
                  <c:v>155490</c:v>
                </c:pt>
                <c:pt idx="321">
                  <c:v>155990</c:v>
                </c:pt>
                <c:pt idx="322">
                  <c:v>156490</c:v>
                </c:pt>
                <c:pt idx="323">
                  <c:v>156990</c:v>
                </c:pt>
                <c:pt idx="324">
                  <c:v>157490</c:v>
                </c:pt>
                <c:pt idx="325">
                  <c:v>157990</c:v>
                </c:pt>
                <c:pt idx="326">
                  <c:v>158490</c:v>
                </c:pt>
                <c:pt idx="327">
                  <c:v>158990</c:v>
                </c:pt>
                <c:pt idx="328">
                  <c:v>159490</c:v>
                </c:pt>
                <c:pt idx="329">
                  <c:v>159990</c:v>
                </c:pt>
                <c:pt idx="330">
                  <c:v>160490</c:v>
                </c:pt>
                <c:pt idx="331">
                  <c:v>160990</c:v>
                </c:pt>
                <c:pt idx="332">
                  <c:v>161490</c:v>
                </c:pt>
                <c:pt idx="333">
                  <c:v>161990</c:v>
                </c:pt>
                <c:pt idx="334">
                  <c:v>162490</c:v>
                </c:pt>
                <c:pt idx="335">
                  <c:v>162990</c:v>
                </c:pt>
                <c:pt idx="336">
                  <c:v>163490</c:v>
                </c:pt>
                <c:pt idx="337">
                  <c:v>163990</c:v>
                </c:pt>
                <c:pt idx="338">
                  <c:v>164490</c:v>
                </c:pt>
                <c:pt idx="339">
                  <c:v>164990</c:v>
                </c:pt>
                <c:pt idx="340">
                  <c:v>165490</c:v>
                </c:pt>
                <c:pt idx="341">
                  <c:v>165990</c:v>
                </c:pt>
              </c:numCache>
            </c:numRef>
          </c:xVal>
          <c:yVal>
            <c:numRef>
              <c:f>Pricing!$F$3:$F$344</c:f>
              <c:numCache>
                <c:formatCode>"$"#,##0.0000</c:formatCode>
                <c:ptCount val="342"/>
                <c:pt idx="0">
                  <c:v>0.02</c:v>
                </c:pt>
                <c:pt idx="1">
                  <c:v>0.02</c:v>
                </c:pt>
                <c:pt idx="2">
                  <c:v>0.02</c:v>
                </c:pt>
                <c:pt idx="3">
                  <c:v>0.02</c:v>
                </c:pt>
                <c:pt idx="4">
                  <c:v>0.02</c:v>
                </c:pt>
                <c:pt idx="5">
                  <c:v>0.02</c:v>
                </c:pt>
                <c:pt idx="6">
                  <c:v>1.7999999999999999E-2</c:v>
                </c:pt>
                <c:pt idx="7">
                  <c:v>1.7999999999999999E-2</c:v>
                </c:pt>
                <c:pt idx="8">
                  <c:v>1.7000000000000001E-2</c:v>
                </c:pt>
                <c:pt idx="9">
                  <c:v>1.7000000000000001E-2</c:v>
                </c:pt>
                <c:pt idx="10">
                  <c:v>1.7000000000000001E-2</c:v>
                </c:pt>
                <c:pt idx="11">
                  <c:v>1.7000000000000001E-2</c:v>
                </c:pt>
                <c:pt idx="12">
                  <c:v>1.7000000000000001E-2</c:v>
                </c:pt>
                <c:pt idx="13">
                  <c:v>1.7000000000000001E-2</c:v>
                </c:pt>
                <c:pt idx="14">
                  <c:v>1.6E-2</c:v>
                </c:pt>
                <c:pt idx="15">
                  <c:v>1.6E-2</c:v>
                </c:pt>
                <c:pt idx="16">
                  <c:v>1.6E-2</c:v>
                </c:pt>
                <c:pt idx="17">
                  <c:v>1.6E-2</c:v>
                </c:pt>
                <c:pt idx="18">
                  <c:v>1.6E-2</c:v>
                </c:pt>
                <c:pt idx="19">
                  <c:v>1.6E-2</c:v>
                </c:pt>
                <c:pt idx="20">
                  <c:v>1.6E-2</c:v>
                </c:pt>
                <c:pt idx="21">
                  <c:v>1.6E-2</c:v>
                </c:pt>
                <c:pt idx="22">
                  <c:v>1.6E-2</c:v>
                </c:pt>
                <c:pt idx="23">
                  <c:v>1.6E-2</c:v>
                </c:pt>
                <c:pt idx="24">
                  <c:v>1.4999999999999999E-2</c:v>
                </c:pt>
                <c:pt idx="25">
                  <c:v>1.4999999999999999E-2</c:v>
                </c:pt>
                <c:pt idx="26">
                  <c:v>1.4E-2</c:v>
                </c:pt>
                <c:pt idx="27">
                  <c:v>1.4E-2</c:v>
                </c:pt>
                <c:pt idx="28">
                  <c:v>1.4E-2</c:v>
                </c:pt>
                <c:pt idx="29">
                  <c:v>1.2999999999999999E-2</c:v>
                </c:pt>
                <c:pt idx="30">
                  <c:v>1.2999999999999999E-2</c:v>
                </c:pt>
                <c:pt idx="31">
                  <c:v>1.2999999999999999E-2</c:v>
                </c:pt>
                <c:pt idx="32">
                  <c:v>1.2999999999999999E-2</c:v>
                </c:pt>
                <c:pt idx="33">
                  <c:v>1.2999999999999999E-2</c:v>
                </c:pt>
                <c:pt idx="34">
                  <c:v>1.2E-2</c:v>
                </c:pt>
                <c:pt idx="35">
                  <c:v>1.2E-2</c:v>
                </c:pt>
                <c:pt idx="36">
                  <c:v>1.2E-2</c:v>
                </c:pt>
                <c:pt idx="37">
                  <c:v>1.2E-2</c:v>
                </c:pt>
                <c:pt idx="38">
                  <c:v>1.2E-2</c:v>
                </c:pt>
                <c:pt idx="39">
                  <c:v>1.2E-2</c:v>
                </c:pt>
                <c:pt idx="40">
                  <c:v>1.2E-2</c:v>
                </c:pt>
                <c:pt idx="41">
                  <c:v>1.2E-2</c:v>
                </c:pt>
                <c:pt idx="42">
                  <c:v>1.2E-2</c:v>
                </c:pt>
                <c:pt idx="43">
                  <c:v>1.2E-2</c:v>
                </c:pt>
                <c:pt idx="44">
                  <c:v>1.2E-2</c:v>
                </c:pt>
                <c:pt idx="45">
                  <c:v>1.2E-2</c:v>
                </c:pt>
                <c:pt idx="46">
                  <c:v>1.2E-2</c:v>
                </c:pt>
                <c:pt idx="47">
                  <c:v>1.2E-2</c:v>
                </c:pt>
                <c:pt idx="48">
                  <c:v>1.0999999999999999E-2</c:v>
                </c:pt>
                <c:pt idx="49">
                  <c:v>1.0999999999999999E-2</c:v>
                </c:pt>
                <c:pt idx="50">
                  <c:v>1.0999999999999999E-2</c:v>
                </c:pt>
                <c:pt idx="51">
                  <c:v>1.0999999999999999E-2</c:v>
                </c:pt>
                <c:pt idx="52">
                  <c:v>1.0999999999999999E-2</c:v>
                </c:pt>
                <c:pt idx="53">
                  <c:v>1.0999999999999999E-2</c:v>
                </c:pt>
                <c:pt idx="54">
                  <c:v>1.0999999999999999E-2</c:v>
                </c:pt>
                <c:pt idx="55">
                  <c:v>1.0999999999999999E-2</c:v>
                </c:pt>
                <c:pt idx="56">
                  <c:v>1.0999999999999999E-2</c:v>
                </c:pt>
                <c:pt idx="57">
                  <c:v>1.0999999999999999E-2</c:v>
                </c:pt>
                <c:pt idx="58">
                  <c:v>1.0999999999999999E-2</c:v>
                </c:pt>
                <c:pt idx="59">
                  <c:v>1.0999999999999999E-2</c:v>
                </c:pt>
                <c:pt idx="60">
                  <c:v>1.0999999999999999E-2</c:v>
                </c:pt>
                <c:pt idx="61">
                  <c:v>1.0999999999999999E-2</c:v>
                </c:pt>
                <c:pt idx="62">
                  <c:v>1.0999999999999999E-2</c:v>
                </c:pt>
                <c:pt idx="63">
                  <c:v>1.0999999999999999E-2</c:v>
                </c:pt>
                <c:pt idx="64">
                  <c:v>1.0999999999999999E-2</c:v>
                </c:pt>
                <c:pt idx="65">
                  <c:v>1.0999999999999999E-2</c:v>
                </c:pt>
                <c:pt idx="66">
                  <c:v>1.0999999999999999E-2</c:v>
                </c:pt>
                <c:pt idx="67">
                  <c:v>1.0999999999999999E-2</c:v>
                </c:pt>
                <c:pt idx="68">
                  <c:v>1.0999999999999999E-2</c:v>
                </c:pt>
                <c:pt idx="69">
                  <c:v>1.0999999999999999E-2</c:v>
                </c:pt>
                <c:pt idx="70">
                  <c:v>1.0999999999999999E-2</c:v>
                </c:pt>
                <c:pt idx="71">
                  <c:v>1.0999999999999999E-2</c:v>
                </c:pt>
                <c:pt idx="72">
                  <c:v>1.0999999999999999E-2</c:v>
                </c:pt>
                <c:pt idx="73">
                  <c:v>1.0999999999999999E-2</c:v>
                </c:pt>
                <c:pt idx="74">
                  <c:v>1.0999999999999999E-2</c:v>
                </c:pt>
                <c:pt idx="75">
                  <c:v>1.0999999999999999E-2</c:v>
                </c:pt>
                <c:pt idx="76">
                  <c:v>1.0999999999999999E-2</c:v>
                </c:pt>
                <c:pt idx="77">
                  <c:v>1.0999999999999999E-2</c:v>
                </c:pt>
                <c:pt idx="78">
                  <c:v>1.0999999999999999E-2</c:v>
                </c:pt>
                <c:pt idx="79">
                  <c:v>1.0999999999999999E-2</c:v>
                </c:pt>
                <c:pt idx="80">
                  <c:v>1.0999999999999999E-2</c:v>
                </c:pt>
                <c:pt idx="81">
                  <c:v>1.0999999999999999E-2</c:v>
                </c:pt>
                <c:pt idx="82">
                  <c:v>1.0999999999999999E-2</c:v>
                </c:pt>
                <c:pt idx="83">
                  <c:v>1.0999999999999999E-2</c:v>
                </c:pt>
                <c:pt idx="84">
                  <c:v>1.0999999999999999E-2</c:v>
                </c:pt>
                <c:pt idx="85">
                  <c:v>1.0999999999999999E-2</c:v>
                </c:pt>
                <c:pt idx="86">
                  <c:v>1.0999999999999999E-2</c:v>
                </c:pt>
                <c:pt idx="87">
                  <c:v>1.0999999999999999E-2</c:v>
                </c:pt>
                <c:pt idx="88">
                  <c:v>1.0999999999999999E-2</c:v>
                </c:pt>
                <c:pt idx="89">
                  <c:v>1.0999999999999999E-2</c:v>
                </c:pt>
                <c:pt idx="90">
                  <c:v>1.0999999999999999E-2</c:v>
                </c:pt>
                <c:pt idx="91">
                  <c:v>1.0999999999999999E-2</c:v>
                </c:pt>
                <c:pt idx="92">
                  <c:v>1.0999999999999999E-2</c:v>
                </c:pt>
                <c:pt idx="93">
                  <c:v>1.0999999999999999E-2</c:v>
                </c:pt>
                <c:pt idx="94">
                  <c:v>1.0999999999999999E-2</c:v>
                </c:pt>
                <c:pt idx="95">
                  <c:v>1.0999999999999999E-2</c:v>
                </c:pt>
                <c:pt idx="96">
                  <c:v>1.0999999999999999E-2</c:v>
                </c:pt>
                <c:pt idx="97">
                  <c:v>1.0999999999999999E-2</c:v>
                </c:pt>
                <c:pt idx="98">
                  <c:v>1.0999999999999999E-2</c:v>
                </c:pt>
                <c:pt idx="99">
                  <c:v>1.0999999999999999E-2</c:v>
                </c:pt>
                <c:pt idx="100">
                  <c:v>1.0999999999999999E-2</c:v>
                </c:pt>
                <c:pt idx="101">
                  <c:v>1.0999999999999999E-2</c:v>
                </c:pt>
                <c:pt idx="102">
                  <c:v>1.0999999999999999E-2</c:v>
                </c:pt>
                <c:pt idx="103">
                  <c:v>1.0999999999999999E-2</c:v>
                </c:pt>
                <c:pt idx="104">
                  <c:v>1.0999999999999999E-2</c:v>
                </c:pt>
                <c:pt idx="105">
                  <c:v>1.0999999999999999E-2</c:v>
                </c:pt>
                <c:pt idx="106">
                  <c:v>1.0999999999999999E-2</c:v>
                </c:pt>
                <c:pt idx="107">
                  <c:v>1.0999999999999999E-2</c:v>
                </c:pt>
                <c:pt idx="108">
                  <c:v>1.0999999999999999E-2</c:v>
                </c:pt>
                <c:pt idx="109">
                  <c:v>1.0999999999999999E-2</c:v>
                </c:pt>
                <c:pt idx="110">
                  <c:v>1.0999999999999999E-2</c:v>
                </c:pt>
                <c:pt idx="111">
                  <c:v>1.0999999999999999E-2</c:v>
                </c:pt>
                <c:pt idx="112">
                  <c:v>1.0999999999999999E-2</c:v>
                </c:pt>
                <c:pt idx="113">
                  <c:v>1.0999999999999999E-2</c:v>
                </c:pt>
                <c:pt idx="114">
                  <c:v>0.01</c:v>
                </c:pt>
                <c:pt idx="115">
                  <c:v>0.01</c:v>
                </c:pt>
                <c:pt idx="116">
                  <c:v>0.01</c:v>
                </c:pt>
                <c:pt idx="117">
                  <c:v>0.01</c:v>
                </c:pt>
                <c:pt idx="118">
                  <c:v>0.01</c:v>
                </c:pt>
                <c:pt idx="119">
                  <c:v>0.01</c:v>
                </c:pt>
                <c:pt idx="120">
                  <c:v>0.01</c:v>
                </c:pt>
                <c:pt idx="121">
                  <c:v>0.01</c:v>
                </c:pt>
                <c:pt idx="122">
                  <c:v>0.01</c:v>
                </c:pt>
                <c:pt idx="123">
                  <c:v>0.01</c:v>
                </c:pt>
                <c:pt idx="124">
                  <c:v>0.01</c:v>
                </c:pt>
                <c:pt idx="125">
                  <c:v>0.01</c:v>
                </c:pt>
                <c:pt idx="126">
                  <c:v>0.01</c:v>
                </c:pt>
                <c:pt idx="127">
                  <c:v>0.01</c:v>
                </c:pt>
                <c:pt idx="128">
                  <c:v>0.01</c:v>
                </c:pt>
                <c:pt idx="129">
                  <c:v>0.01</c:v>
                </c:pt>
                <c:pt idx="130">
                  <c:v>0.01</c:v>
                </c:pt>
                <c:pt idx="131">
                  <c:v>0.01</c:v>
                </c:pt>
                <c:pt idx="132">
                  <c:v>0.01</c:v>
                </c:pt>
                <c:pt idx="133">
                  <c:v>0.01</c:v>
                </c:pt>
                <c:pt idx="134">
                  <c:v>0.01</c:v>
                </c:pt>
                <c:pt idx="135">
                  <c:v>0.01</c:v>
                </c:pt>
                <c:pt idx="136">
                  <c:v>0.01</c:v>
                </c:pt>
                <c:pt idx="137">
                  <c:v>0.01</c:v>
                </c:pt>
                <c:pt idx="138">
                  <c:v>0.01</c:v>
                </c:pt>
                <c:pt idx="139">
                  <c:v>0.01</c:v>
                </c:pt>
                <c:pt idx="140">
                  <c:v>0.01</c:v>
                </c:pt>
                <c:pt idx="141">
                  <c:v>0.01</c:v>
                </c:pt>
                <c:pt idx="142">
                  <c:v>0.01</c:v>
                </c:pt>
                <c:pt idx="143">
                  <c:v>0.01</c:v>
                </c:pt>
                <c:pt idx="144">
                  <c:v>0.01</c:v>
                </c:pt>
                <c:pt idx="145">
                  <c:v>0.01</c:v>
                </c:pt>
                <c:pt idx="146">
                  <c:v>0.01</c:v>
                </c:pt>
                <c:pt idx="147">
                  <c:v>0.01</c:v>
                </c:pt>
                <c:pt idx="148">
                  <c:v>0.01</c:v>
                </c:pt>
                <c:pt idx="149">
                  <c:v>0.01</c:v>
                </c:pt>
                <c:pt idx="150">
                  <c:v>0.01</c:v>
                </c:pt>
                <c:pt idx="151">
                  <c:v>0.01</c:v>
                </c:pt>
                <c:pt idx="152">
                  <c:v>0.01</c:v>
                </c:pt>
                <c:pt idx="153">
                  <c:v>0.01</c:v>
                </c:pt>
                <c:pt idx="154">
                  <c:v>0.01</c:v>
                </c:pt>
                <c:pt idx="155">
                  <c:v>0.01</c:v>
                </c:pt>
                <c:pt idx="156">
                  <c:v>0.01</c:v>
                </c:pt>
                <c:pt idx="157">
                  <c:v>0.01</c:v>
                </c:pt>
                <c:pt idx="158">
                  <c:v>0.01</c:v>
                </c:pt>
                <c:pt idx="159">
                  <c:v>0.01</c:v>
                </c:pt>
                <c:pt idx="160">
                  <c:v>0.01</c:v>
                </c:pt>
                <c:pt idx="161">
                  <c:v>0.01</c:v>
                </c:pt>
                <c:pt idx="162">
                  <c:v>0.01</c:v>
                </c:pt>
                <c:pt idx="163">
                  <c:v>0.01</c:v>
                </c:pt>
                <c:pt idx="164">
                  <c:v>0.01</c:v>
                </c:pt>
                <c:pt idx="165">
                  <c:v>0.01</c:v>
                </c:pt>
                <c:pt idx="166">
                  <c:v>0.01</c:v>
                </c:pt>
                <c:pt idx="167">
                  <c:v>0.01</c:v>
                </c:pt>
                <c:pt idx="168">
                  <c:v>0.01</c:v>
                </c:pt>
                <c:pt idx="169">
                  <c:v>0.01</c:v>
                </c:pt>
                <c:pt idx="170">
                  <c:v>0.01</c:v>
                </c:pt>
                <c:pt idx="171">
                  <c:v>0.01</c:v>
                </c:pt>
                <c:pt idx="172">
                  <c:v>0.01</c:v>
                </c:pt>
                <c:pt idx="173">
                  <c:v>0.01</c:v>
                </c:pt>
                <c:pt idx="174">
                  <c:v>0.01</c:v>
                </c:pt>
                <c:pt idx="175">
                  <c:v>0.01</c:v>
                </c:pt>
                <c:pt idx="176">
                  <c:v>0.01</c:v>
                </c:pt>
                <c:pt idx="177">
                  <c:v>0.01</c:v>
                </c:pt>
                <c:pt idx="178">
                  <c:v>0.01</c:v>
                </c:pt>
                <c:pt idx="179">
                  <c:v>0.01</c:v>
                </c:pt>
                <c:pt idx="180">
                  <c:v>0.01</c:v>
                </c:pt>
                <c:pt idx="181">
                  <c:v>0.01</c:v>
                </c:pt>
                <c:pt idx="182">
                  <c:v>0.01</c:v>
                </c:pt>
                <c:pt idx="183">
                  <c:v>0.01</c:v>
                </c:pt>
                <c:pt idx="184">
                  <c:v>0.01</c:v>
                </c:pt>
                <c:pt idx="185">
                  <c:v>0.01</c:v>
                </c:pt>
                <c:pt idx="186">
                  <c:v>0.01</c:v>
                </c:pt>
                <c:pt idx="187">
                  <c:v>0.01</c:v>
                </c:pt>
                <c:pt idx="188">
                  <c:v>0.01</c:v>
                </c:pt>
                <c:pt idx="189">
                  <c:v>0.01</c:v>
                </c:pt>
                <c:pt idx="190">
                  <c:v>0.01</c:v>
                </c:pt>
                <c:pt idx="191">
                  <c:v>0.01</c:v>
                </c:pt>
                <c:pt idx="192">
                  <c:v>0.01</c:v>
                </c:pt>
                <c:pt idx="193">
                  <c:v>0.01</c:v>
                </c:pt>
                <c:pt idx="194">
                  <c:v>0.01</c:v>
                </c:pt>
                <c:pt idx="195">
                  <c:v>0.01</c:v>
                </c:pt>
                <c:pt idx="196">
                  <c:v>0.01</c:v>
                </c:pt>
                <c:pt idx="197">
                  <c:v>0.01</c:v>
                </c:pt>
                <c:pt idx="198">
                  <c:v>0.01</c:v>
                </c:pt>
                <c:pt idx="199">
                  <c:v>0.01</c:v>
                </c:pt>
                <c:pt idx="200">
                  <c:v>0.01</c:v>
                </c:pt>
                <c:pt idx="201">
                  <c:v>0.01</c:v>
                </c:pt>
                <c:pt idx="202">
                  <c:v>0.01</c:v>
                </c:pt>
                <c:pt idx="203">
                  <c:v>0.01</c:v>
                </c:pt>
                <c:pt idx="204">
                  <c:v>0.01</c:v>
                </c:pt>
                <c:pt idx="205">
                  <c:v>0.01</c:v>
                </c:pt>
                <c:pt idx="206">
                  <c:v>0.01</c:v>
                </c:pt>
                <c:pt idx="207">
                  <c:v>0.01</c:v>
                </c:pt>
                <c:pt idx="208">
                  <c:v>0.01</c:v>
                </c:pt>
                <c:pt idx="209">
                  <c:v>0.01</c:v>
                </c:pt>
                <c:pt idx="210">
                  <c:v>0.01</c:v>
                </c:pt>
                <c:pt idx="211">
                  <c:v>0.01</c:v>
                </c:pt>
                <c:pt idx="212">
                  <c:v>0.01</c:v>
                </c:pt>
                <c:pt idx="213">
                  <c:v>0.01</c:v>
                </c:pt>
                <c:pt idx="214">
                  <c:v>0.01</c:v>
                </c:pt>
                <c:pt idx="215">
                  <c:v>0.01</c:v>
                </c:pt>
                <c:pt idx="216">
                  <c:v>0.01</c:v>
                </c:pt>
                <c:pt idx="217">
                  <c:v>0.01</c:v>
                </c:pt>
                <c:pt idx="218">
                  <c:v>0.01</c:v>
                </c:pt>
                <c:pt idx="219">
                  <c:v>0.01</c:v>
                </c:pt>
                <c:pt idx="220">
                  <c:v>0.01</c:v>
                </c:pt>
                <c:pt idx="221">
                  <c:v>0.01</c:v>
                </c:pt>
                <c:pt idx="222">
                  <c:v>0.01</c:v>
                </c:pt>
                <c:pt idx="223">
                  <c:v>0.01</c:v>
                </c:pt>
                <c:pt idx="224">
                  <c:v>0.01</c:v>
                </c:pt>
                <c:pt idx="225">
                  <c:v>0.01</c:v>
                </c:pt>
                <c:pt idx="226">
                  <c:v>0.01</c:v>
                </c:pt>
                <c:pt idx="227">
                  <c:v>0.01</c:v>
                </c:pt>
                <c:pt idx="228">
                  <c:v>0.01</c:v>
                </c:pt>
                <c:pt idx="229">
                  <c:v>0.01</c:v>
                </c:pt>
                <c:pt idx="230">
                  <c:v>0.01</c:v>
                </c:pt>
                <c:pt idx="231">
                  <c:v>0.01</c:v>
                </c:pt>
                <c:pt idx="232">
                  <c:v>0.01</c:v>
                </c:pt>
                <c:pt idx="233">
                  <c:v>0.01</c:v>
                </c:pt>
                <c:pt idx="234">
                  <c:v>0.01</c:v>
                </c:pt>
                <c:pt idx="235">
                  <c:v>0.01</c:v>
                </c:pt>
                <c:pt idx="236">
                  <c:v>0.01</c:v>
                </c:pt>
                <c:pt idx="237">
                  <c:v>0.01</c:v>
                </c:pt>
                <c:pt idx="238">
                  <c:v>0.01</c:v>
                </c:pt>
                <c:pt idx="239">
                  <c:v>0.01</c:v>
                </c:pt>
                <c:pt idx="240">
                  <c:v>0.01</c:v>
                </c:pt>
                <c:pt idx="241">
                  <c:v>0.01</c:v>
                </c:pt>
                <c:pt idx="242">
                  <c:v>0.01</c:v>
                </c:pt>
                <c:pt idx="243">
                  <c:v>0.01</c:v>
                </c:pt>
                <c:pt idx="244">
                  <c:v>0.01</c:v>
                </c:pt>
                <c:pt idx="245">
                  <c:v>0.01</c:v>
                </c:pt>
                <c:pt idx="246">
                  <c:v>0.01</c:v>
                </c:pt>
                <c:pt idx="247">
                  <c:v>0.01</c:v>
                </c:pt>
                <c:pt idx="248">
                  <c:v>0.01</c:v>
                </c:pt>
                <c:pt idx="249">
                  <c:v>0.01</c:v>
                </c:pt>
                <c:pt idx="250">
                  <c:v>0.01</c:v>
                </c:pt>
                <c:pt idx="251">
                  <c:v>0.01</c:v>
                </c:pt>
                <c:pt idx="252">
                  <c:v>0.01</c:v>
                </c:pt>
                <c:pt idx="253">
                  <c:v>0.01</c:v>
                </c:pt>
                <c:pt idx="254">
                  <c:v>0.01</c:v>
                </c:pt>
                <c:pt idx="255">
                  <c:v>0.01</c:v>
                </c:pt>
                <c:pt idx="256">
                  <c:v>0.01</c:v>
                </c:pt>
                <c:pt idx="257">
                  <c:v>0.01</c:v>
                </c:pt>
                <c:pt idx="258">
                  <c:v>0.01</c:v>
                </c:pt>
                <c:pt idx="259">
                  <c:v>0.01</c:v>
                </c:pt>
                <c:pt idx="260">
                  <c:v>0.01</c:v>
                </c:pt>
                <c:pt idx="261">
                  <c:v>0.01</c:v>
                </c:pt>
                <c:pt idx="262">
                  <c:v>0.01</c:v>
                </c:pt>
                <c:pt idx="263">
                  <c:v>0.01</c:v>
                </c:pt>
                <c:pt idx="264">
                  <c:v>0.01</c:v>
                </c:pt>
                <c:pt idx="265">
                  <c:v>0.01</c:v>
                </c:pt>
                <c:pt idx="266">
                  <c:v>0.01</c:v>
                </c:pt>
                <c:pt idx="267">
                  <c:v>0.01</c:v>
                </c:pt>
                <c:pt idx="268">
                  <c:v>0.01</c:v>
                </c:pt>
                <c:pt idx="269">
                  <c:v>0.01</c:v>
                </c:pt>
                <c:pt idx="270">
                  <c:v>0.01</c:v>
                </c:pt>
                <c:pt idx="271">
                  <c:v>0.01</c:v>
                </c:pt>
                <c:pt idx="272">
                  <c:v>0.01</c:v>
                </c:pt>
                <c:pt idx="273">
                  <c:v>0.01</c:v>
                </c:pt>
                <c:pt idx="274">
                  <c:v>0.01</c:v>
                </c:pt>
                <c:pt idx="275">
                  <c:v>0.01</c:v>
                </c:pt>
                <c:pt idx="276">
                  <c:v>0.01</c:v>
                </c:pt>
                <c:pt idx="277">
                  <c:v>0.01</c:v>
                </c:pt>
                <c:pt idx="278">
                  <c:v>0.01</c:v>
                </c:pt>
                <c:pt idx="279">
                  <c:v>0.01</c:v>
                </c:pt>
                <c:pt idx="280">
                  <c:v>0.01</c:v>
                </c:pt>
                <c:pt idx="281">
                  <c:v>0.01</c:v>
                </c:pt>
                <c:pt idx="282">
                  <c:v>0.01</c:v>
                </c:pt>
                <c:pt idx="283">
                  <c:v>0.01</c:v>
                </c:pt>
                <c:pt idx="284">
                  <c:v>0.01</c:v>
                </c:pt>
                <c:pt idx="285">
                  <c:v>0.01</c:v>
                </c:pt>
                <c:pt idx="286">
                  <c:v>0.01</c:v>
                </c:pt>
                <c:pt idx="287">
                  <c:v>0.01</c:v>
                </c:pt>
                <c:pt idx="288">
                  <c:v>0.01</c:v>
                </c:pt>
                <c:pt idx="289">
                  <c:v>0.01</c:v>
                </c:pt>
                <c:pt idx="290">
                  <c:v>0.01</c:v>
                </c:pt>
                <c:pt idx="291">
                  <c:v>0.01</c:v>
                </c:pt>
                <c:pt idx="292">
                  <c:v>0.01</c:v>
                </c:pt>
                <c:pt idx="293">
                  <c:v>0.01</c:v>
                </c:pt>
                <c:pt idx="294">
                  <c:v>0.01</c:v>
                </c:pt>
                <c:pt idx="295">
                  <c:v>0.01</c:v>
                </c:pt>
                <c:pt idx="296">
                  <c:v>0.01</c:v>
                </c:pt>
                <c:pt idx="297">
                  <c:v>0.01</c:v>
                </c:pt>
                <c:pt idx="298">
                  <c:v>0.01</c:v>
                </c:pt>
                <c:pt idx="299">
                  <c:v>0.01</c:v>
                </c:pt>
                <c:pt idx="300">
                  <c:v>0.01</c:v>
                </c:pt>
                <c:pt idx="301">
                  <c:v>0.01</c:v>
                </c:pt>
                <c:pt idx="302">
                  <c:v>0.01</c:v>
                </c:pt>
                <c:pt idx="303">
                  <c:v>0.01</c:v>
                </c:pt>
                <c:pt idx="304">
                  <c:v>0.01</c:v>
                </c:pt>
                <c:pt idx="305">
                  <c:v>0.01</c:v>
                </c:pt>
                <c:pt idx="306">
                  <c:v>0.01</c:v>
                </c:pt>
                <c:pt idx="307">
                  <c:v>0.01</c:v>
                </c:pt>
                <c:pt idx="308">
                  <c:v>0.01</c:v>
                </c:pt>
                <c:pt idx="309">
                  <c:v>0.01</c:v>
                </c:pt>
                <c:pt idx="310">
                  <c:v>0.01</c:v>
                </c:pt>
                <c:pt idx="311">
                  <c:v>0.01</c:v>
                </c:pt>
                <c:pt idx="312">
                  <c:v>0.01</c:v>
                </c:pt>
                <c:pt idx="313">
                  <c:v>0.01</c:v>
                </c:pt>
                <c:pt idx="314">
                  <c:v>0.01</c:v>
                </c:pt>
                <c:pt idx="315">
                  <c:v>0.01</c:v>
                </c:pt>
                <c:pt idx="316">
                  <c:v>0.01</c:v>
                </c:pt>
                <c:pt idx="317">
                  <c:v>0.01</c:v>
                </c:pt>
                <c:pt idx="318">
                  <c:v>0.01</c:v>
                </c:pt>
                <c:pt idx="319">
                  <c:v>0.01</c:v>
                </c:pt>
                <c:pt idx="320">
                  <c:v>0.01</c:v>
                </c:pt>
                <c:pt idx="321">
                  <c:v>0.01</c:v>
                </c:pt>
                <c:pt idx="322">
                  <c:v>0.01</c:v>
                </c:pt>
                <c:pt idx="323">
                  <c:v>0.01</c:v>
                </c:pt>
                <c:pt idx="324">
                  <c:v>0.01</c:v>
                </c:pt>
                <c:pt idx="325">
                  <c:v>0.01</c:v>
                </c:pt>
                <c:pt idx="326">
                  <c:v>0.01</c:v>
                </c:pt>
                <c:pt idx="327">
                  <c:v>0.01</c:v>
                </c:pt>
                <c:pt idx="328">
                  <c:v>0.01</c:v>
                </c:pt>
                <c:pt idx="329">
                  <c:v>0.01</c:v>
                </c:pt>
                <c:pt idx="330">
                  <c:v>0.01</c:v>
                </c:pt>
                <c:pt idx="331">
                  <c:v>0.01</c:v>
                </c:pt>
                <c:pt idx="332">
                  <c:v>0.01</c:v>
                </c:pt>
                <c:pt idx="333">
                  <c:v>0.01</c:v>
                </c:pt>
                <c:pt idx="334">
                  <c:v>0.01</c:v>
                </c:pt>
                <c:pt idx="335">
                  <c:v>0.01</c:v>
                </c:pt>
                <c:pt idx="336">
                  <c:v>0.01</c:v>
                </c:pt>
                <c:pt idx="337">
                  <c:v>0.01</c:v>
                </c:pt>
                <c:pt idx="338">
                  <c:v>0.01</c:v>
                </c:pt>
                <c:pt idx="339">
                  <c:v>0.01</c:v>
                </c:pt>
                <c:pt idx="340">
                  <c:v>0.01</c:v>
                </c:pt>
                <c:pt idx="341">
                  <c:v>0.01</c:v>
                </c:pt>
              </c:numCache>
            </c:numRef>
          </c:yVal>
          <c:smooth val="0"/>
          <c:extLst>
            <c:ext xmlns:c16="http://schemas.microsoft.com/office/drawing/2014/chart" uri="{C3380CC4-5D6E-409C-BE32-E72D297353CC}">
              <c16:uniqueId val="{00000000-0A68-4DCC-BFCA-218D96249276}"/>
            </c:ext>
          </c:extLst>
        </c:ser>
        <c:dLbls>
          <c:showLegendKey val="0"/>
          <c:showVal val="0"/>
          <c:showCatName val="0"/>
          <c:showSerName val="0"/>
          <c:showPercent val="0"/>
          <c:showBubbleSize val="0"/>
        </c:dLbls>
        <c:axId val="1254276480"/>
        <c:axId val="1254273984"/>
      </c:scatterChart>
      <c:valAx>
        <c:axId val="125427648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273984"/>
        <c:crosses val="autoZero"/>
        <c:crossBetween val="midCat"/>
      </c:valAx>
      <c:valAx>
        <c:axId val="125427398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2764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31" fmlaLink="Source_Table!$W$3" max="37" min="33" page="10" val="36"/>
</file>

<file path=xl/ctrlProps/ctrlProp2.xml><?xml version="1.0" encoding="utf-8"?>
<formControlPr xmlns="http://schemas.microsoft.com/office/spreadsheetml/2009/9/main" objectType="Spin" dx="31" fmlaLink="$C$7" max="22" min="1" noThreeD="1" page="10" val="12"/>
</file>

<file path=xl/ctrlProps/ctrlProp3.xml><?xml version="1.0" encoding="utf-8"?>
<formControlPr xmlns="http://schemas.microsoft.com/office/spreadsheetml/2009/9/main" objectType="Spin" dx="31" fmlaLink="$D$7" max="22" min="1" noThreeD="1" page="10" val="16"/>
</file>

<file path=xl/drawings/_rels/drawing1.xml.rels><?xml version="1.0" encoding="UTF-8" standalone="yes"?>
<Relationships xmlns="http://schemas.openxmlformats.org/package/2006/relationships"><Relationship Id="rId8" Type="http://schemas.openxmlformats.org/officeDocument/2006/relationships/image" Target="../media/image7.emf"/><Relationship Id="rId13" Type="http://schemas.openxmlformats.org/officeDocument/2006/relationships/image" Target="../media/image12.emf"/><Relationship Id="rId18" Type="http://schemas.openxmlformats.org/officeDocument/2006/relationships/chart" Target="../charts/chart3.xml"/><Relationship Id="rId3" Type="http://schemas.openxmlformats.org/officeDocument/2006/relationships/image" Target="../media/image2.emf"/><Relationship Id="rId7" Type="http://schemas.openxmlformats.org/officeDocument/2006/relationships/image" Target="../media/image6.emf"/><Relationship Id="rId12" Type="http://schemas.openxmlformats.org/officeDocument/2006/relationships/image" Target="../media/image11.emf"/><Relationship Id="rId17" Type="http://schemas.openxmlformats.org/officeDocument/2006/relationships/chart" Target="../charts/chart2.xml"/><Relationship Id="rId2" Type="http://schemas.openxmlformats.org/officeDocument/2006/relationships/image" Target="../media/image1.emf"/><Relationship Id="rId16" Type="http://schemas.openxmlformats.org/officeDocument/2006/relationships/image" Target="../media/image15.emf"/><Relationship Id="rId1" Type="http://schemas.openxmlformats.org/officeDocument/2006/relationships/chart" Target="../charts/chart1.xml"/><Relationship Id="rId6" Type="http://schemas.openxmlformats.org/officeDocument/2006/relationships/image" Target="../media/image5.emf"/><Relationship Id="rId11" Type="http://schemas.openxmlformats.org/officeDocument/2006/relationships/image" Target="../media/image10.emf"/><Relationship Id="rId5" Type="http://schemas.openxmlformats.org/officeDocument/2006/relationships/image" Target="../media/image4.emf"/><Relationship Id="rId15" Type="http://schemas.openxmlformats.org/officeDocument/2006/relationships/image" Target="../media/image14.emf"/><Relationship Id="rId10" Type="http://schemas.openxmlformats.org/officeDocument/2006/relationships/image" Target="../media/image9.emf"/><Relationship Id="rId4" Type="http://schemas.openxmlformats.org/officeDocument/2006/relationships/image" Target="../media/image3.emf"/><Relationship Id="rId9" Type="http://schemas.openxmlformats.org/officeDocument/2006/relationships/image" Target="../media/image8.emf"/><Relationship Id="rId14" Type="http://schemas.openxmlformats.org/officeDocument/2006/relationships/image" Target="../media/image13.emf"/></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23.emf"/><Relationship Id="rId13" Type="http://schemas.openxmlformats.org/officeDocument/2006/relationships/image" Target="../media/image28.emf"/><Relationship Id="rId3" Type="http://schemas.openxmlformats.org/officeDocument/2006/relationships/image" Target="../media/image18.emf"/><Relationship Id="rId7" Type="http://schemas.openxmlformats.org/officeDocument/2006/relationships/image" Target="../media/image22.emf"/><Relationship Id="rId12" Type="http://schemas.openxmlformats.org/officeDocument/2006/relationships/image" Target="../media/image27.emf"/><Relationship Id="rId2" Type="http://schemas.openxmlformats.org/officeDocument/2006/relationships/image" Target="../media/image17.emf"/><Relationship Id="rId1" Type="http://schemas.openxmlformats.org/officeDocument/2006/relationships/image" Target="../media/image16.emf"/><Relationship Id="rId6" Type="http://schemas.openxmlformats.org/officeDocument/2006/relationships/image" Target="../media/image21.emf"/><Relationship Id="rId11" Type="http://schemas.openxmlformats.org/officeDocument/2006/relationships/image" Target="../media/image26.emf"/><Relationship Id="rId5" Type="http://schemas.openxmlformats.org/officeDocument/2006/relationships/image" Target="../media/image20.emf"/><Relationship Id="rId15" Type="http://schemas.openxmlformats.org/officeDocument/2006/relationships/image" Target="../media/image30.emf"/><Relationship Id="rId10" Type="http://schemas.openxmlformats.org/officeDocument/2006/relationships/image" Target="../media/image25.emf"/><Relationship Id="rId4" Type="http://schemas.openxmlformats.org/officeDocument/2006/relationships/image" Target="../media/image19.emf"/><Relationship Id="rId9" Type="http://schemas.openxmlformats.org/officeDocument/2006/relationships/image" Target="../media/image24.emf"/><Relationship Id="rId14" Type="http://schemas.openxmlformats.org/officeDocument/2006/relationships/image" Target="../media/image29.emf"/></Relationships>
</file>

<file path=xl/drawings/drawing1.xml><?xml version="1.0" encoding="utf-8"?>
<xdr:wsDr xmlns:xdr="http://schemas.openxmlformats.org/drawingml/2006/spreadsheetDrawing" xmlns:a="http://schemas.openxmlformats.org/drawingml/2006/main">
  <xdr:twoCellAnchor>
    <xdr:from>
      <xdr:col>1</xdr:col>
      <xdr:colOff>287860</xdr:colOff>
      <xdr:row>4</xdr:row>
      <xdr:rowOff>165100</xdr:rowOff>
    </xdr:from>
    <xdr:to>
      <xdr:col>1</xdr:col>
      <xdr:colOff>1202260</xdr:colOff>
      <xdr:row>9</xdr:row>
      <xdr:rowOff>158750</xdr:rowOff>
    </xdr:to>
    <xdr:sp macro="" textlink="">
      <xdr:nvSpPr>
        <xdr:cNvPr id="2" name="Rectangle: Diagonal Corners Rounded 1">
          <a:extLst>
            <a:ext uri="{FF2B5EF4-FFF2-40B4-BE49-F238E27FC236}">
              <a16:creationId xmlns:a16="http://schemas.microsoft.com/office/drawing/2014/main" id="{00000000-0008-0000-0100-000002000000}"/>
            </a:ext>
          </a:extLst>
        </xdr:cNvPr>
        <xdr:cNvSpPr/>
      </xdr:nvSpPr>
      <xdr:spPr>
        <a:xfrm>
          <a:off x="824082" y="898878"/>
          <a:ext cx="914400" cy="910872"/>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287860</xdr:colOff>
      <xdr:row>16</xdr:row>
      <xdr:rowOff>63500</xdr:rowOff>
    </xdr:from>
    <xdr:to>
      <xdr:col>1</xdr:col>
      <xdr:colOff>1202260</xdr:colOff>
      <xdr:row>21</xdr:row>
      <xdr:rowOff>57150</xdr:rowOff>
    </xdr:to>
    <xdr:sp macro="" textlink="">
      <xdr:nvSpPr>
        <xdr:cNvPr id="6" name="Rectangle: Diagonal Corners Rounded 5">
          <a:extLst>
            <a:ext uri="{FF2B5EF4-FFF2-40B4-BE49-F238E27FC236}">
              <a16:creationId xmlns:a16="http://schemas.microsoft.com/office/drawing/2014/main" id="{00000000-0008-0000-0100-000006000000}"/>
            </a:ext>
          </a:extLst>
        </xdr:cNvPr>
        <xdr:cNvSpPr/>
      </xdr:nvSpPr>
      <xdr:spPr>
        <a:xfrm>
          <a:off x="824082" y="2998611"/>
          <a:ext cx="914400" cy="910872"/>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287860</xdr:colOff>
      <xdr:row>10</xdr:row>
      <xdr:rowOff>114300</xdr:rowOff>
    </xdr:from>
    <xdr:to>
      <xdr:col>1</xdr:col>
      <xdr:colOff>1202260</xdr:colOff>
      <xdr:row>15</xdr:row>
      <xdr:rowOff>107950</xdr:rowOff>
    </xdr:to>
    <xdr:sp macro="" textlink="">
      <xdr:nvSpPr>
        <xdr:cNvPr id="7" name="Rectangle: Diagonal Corners Rounded 6">
          <a:extLst>
            <a:ext uri="{FF2B5EF4-FFF2-40B4-BE49-F238E27FC236}">
              <a16:creationId xmlns:a16="http://schemas.microsoft.com/office/drawing/2014/main" id="{00000000-0008-0000-0100-000007000000}"/>
            </a:ext>
          </a:extLst>
        </xdr:cNvPr>
        <xdr:cNvSpPr/>
      </xdr:nvSpPr>
      <xdr:spPr>
        <a:xfrm>
          <a:off x="824082" y="1948744"/>
          <a:ext cx="914400" cy="910873"/>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287860</xdr:colOff>
      <xdr:row>22</xdr:row>
      <xdr:rowOff>12700</xdr:rowOff>
    </xdr:from>
    <xdr:to>
      <xdr:col>1</xdr:col>
      <xdr:colOff>1202260</xdr:colOff>
      <xdr:row>27</xdr:row>
      <xdr:rowOff>6350</xdr:rowOff>
    </xdr:to>
    <xdr:sp macro="" textlink="">
      <xdr:nvSpPr>
        <xdr:cNvPr id="8" name="Rectangle: Diagonal Corners Rounded 7">
          <a:extLst>
            <a:ext uri="{FF2B5EF4-FFF2-40B4-BE49-F238E27FC236}">
              <a16:creationId xmlns:a16="http://schemas.microsoft.com/office/drawing/2014/main" id="{00000000-0008-0000-0100-000008000000}"/>
            </a:ext>
          </a:extLst>
        </xdr:cNvPr>
        <xdr:cNvSpPr/>
      </xdr:nvSpPr>
      <xdr:spPr>
        <a:xfrm>
          <a:off x="824082" y="4048478"/>
          <a:ext cx="914400" cy="910872"/>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630745</xdr:colOff>
      <xdr:row>5</xdr:row>
      <xdr:rowOff>19050</xdr:rowOff>
    </xdr:from>
    <xdr:to>
      <xdr:col>8</xdr:col>
      <xdr:colOff>932751</xdr:colOff>
      <xdr:row>7</xdr:row>
      <xdr:rowOff>84718</xdr:rowOff>
    </xdr:to>
    <xdr:sp macro="" textlink="">
      <xdr:nvSpPr>
        <xdr:cNvPr id="11" name="TextBox 10">
          <a:extLst>
            <a:ext uri="{FF2B5EF4-FFF2-40B4-BE49-F238E27FC236}">
              <a16:creationId xmlns:a16="http://schemas.microsoft.com/office/drawing/2014/main" id="{00000000-0008-0000-0100-00000B000000}"/>
            </a:ext>
          </a:extLst>
        </xdr:cNvPr>
        <xdr:cNvSpPr txBox="1">
          <a:spLocks noChangeAspect="1"/>
        </xdr:cNvSpPr>
      </xdr:nvSpPr>
      <xdr:spPr>
        <a:xfrm>
          <a:off x="4734433" y="931863"/>
          <a:ext cx="6421818" cy="430793"/>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tx2">
                  <a:lumMod val="50000"/>
                </a:schemeClr>
              </a:solidFill>
              <a:latin typeface="Seaford Display" panose="00000500000000000000" pitchFamily="2" charset="0"/>
            </a:rPr>
            <a:t>This dashboard visualizes email campaign performance</a:t>
          </a:r>
          <a:r>
            <a:rPr lang="en-US" sz="1000" baseline="0">
              <a:solidFill>
                <a:schemeClr val="tx2">
                  <a:lumMod val="50000"/>
                </a:schemeClr>
              </a:solidFill>
              <a:latin typeface="Seaford Display" panose="00000500000000000000" pitchFamily="2" charset="0"/>
            </a:rPr>
            <a:t> data that spans from August 8th, 2022 to September 6th, 2022.</a:t>
          </a:r>
          <a:endParaRPr lang="en-US" sz="1000">
            <a:solidFill>
              <a:schemeClr val="tx2">
                <a:lumMod val="50000"/>
              </a:schemeClr>
            </a:solidFill>
            <a:latin typeface="Seaford Display" panose="00000500000000000000" pitchFamily="2" charset="0"/>
          </a:endParaRPr>
        </a:p>
      </xdr:txBody>
    </xdr:sp>
    <xdr:clientData/>
  </xdr:twoCellAnchor>
  <xdr:twoCellAnchor>
    <xdr:from>
      <xdr:col>3</xdr:col>
      <xdr:colOff>575373</xdr:colOff>
      <xdr:row>13</xdr:row>
      <xdr:rowOff>31750</xdr:rowOff>
    </xdr:from>
    <xdr:to>
      <xdr:col>9</xdr:col>
      <xdr:colOff>3873</xdr:colOff>
      <xdr:row>33</xdr:row>
      <xdr:rowOff>6350</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654748</xdr:colOff>
          <xdr:row>1</xdr:row>
          <xdr:rowOff>12700</xdr:rowOff>
        </xdr:from>
        <xdr:to>
          <xdr:col>8</xdr:col>
          <xdr:colOff>172148</xdr:colOff>
          <xdr:row>4</xdr:row>
          <xdr:rowOff>25753</xdr:rowOff>
        </xdr:to>
        <xdr:pic>
          <xdr:nvPicPr>
            <xdr:cNvPr id="23" name="Picture 22">
              <a:extLst>
                <a:ext uri="{FF2B5EF4-FFF2-40B4-BE49-F238E27FC236}">
                  <a16:creationId xmlns:a16="http://schemas.microsoft.com/office/drawing/2014/main" id="{00000000-0008-0000-0100-000017000000}"/>
                </a:ext>
              </a:extLst>
            </xdr:cNvPr>
            <xdr:cNvPicPr preferRelativeResize="0">
              <a:picLocks noChangeArrowheads="1"/>
              <a:extLst>
                <a:ext uri="{84589F7E-364E-4C9E-8A38-B11213B215E9}">
                  <a14:cameraTool cellRange="Revenue_Graph!$P$2" spid="_x0000_s12416"/>
                </a:ext>
              </a:extLst>
            </xdr:cNvPicPr>
          </xdr:nvPicPr>
          <xdr:blipFill>
            <a:blip xmlns:r="http://schemas.openxmlformats.org/officeDocument/2006/relationships" r:embed="rId2"/>
            <a:srcRect/>
            <a:stretch>
              <a:fillRect/>
            </a:stretch>
          </xdr:blipFill>
          <xdr:spPr bwMode="auto">
            <a:xfrm>
              <a:off x="5504561" y="195263"/>
              <a:ext cx="4891087" cy="560740"/>
            </a:xfrm>
            <a:prstGeom prst="rect">
              <a:avLst/>
            </a:prstGeom>
            <a:solidFill>
              <a:schemeClr val="tx1"/>
            </a:solidFill>
            <a:ln w="9525">
              <a:noFill/>
              <a:miter lim="800000"/>
              <a:headEnd/>
              <a:tailEnd/>
            </a:ln>
            <a:effectLst>
              <a:outerShdw blurRad="50800" dist="38100" dir="2700000" algn="tl" rotWithShape="0">
                <a:prstClr val="black"/>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97360</xdr:colOff>
          <xdr:row>5</xdr:row>
          <xdr:rowOff>101600</xdr:rowOff>
        </xdr:from>
        <xdr:to>
          <xdr:col>1</xdr:col>
          <xdr:colOff>1402285</xdr:colOff>
          <xdr:row>6</xdr:row>
          <xdr:rowOff>152400</xdr:rowOff>
        </xdr:to>
        <xdr:pic>
          <xdr:nvPicPr>
            <xdr:cNvPr id="24" name="Picture 23">
              <a:extLst>
                <a:ext uri="{FF2B5EF4-FFF2-40B4-BE49-F238E27FC236}">
                  <a16:creationId xmlns:a16="http://schemas.microsoft.com/office/drawing/2014/main" id="{00000000-0008-0000-0100-000018000000}"/>
                </a:ext>
              </a:extLst>
            </xdr:cNvPr>
            <xdr:cNvPicPr>
              <a:picLocks noChangeAspect="1" noChangeArrowheads="1"/>
              <a:extLst>
                <a:ext uri="{84589F7E-364E-4C9E-8A38-B11213B215E9}">
                  <a14:cameraTool cellRange="Source_Table!$Y$2" spid="_x0000_s12417"/>
                </a:ext>
              </a:extLst>
            </xdr:cNvPicPr>
          </xdr:nvPicPr>
          <xdr:blipFill>
            <a:blip xmlns:r="http://schemas.openxmlformats.org/officeDocument/2006/relationships" r:embed="rId3"/>
            <a:srcRect/>
            <a:stretch>
              <a:fillRect/>
            </a:stretch>
          </xdr:blipFill>
          <xdr:spPr bwMode="auto">
            <a:xfrm>
              <a:off x="633582" y="1018822"/>
              <a:ext cx="1308100" cy="234245"/>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440260</xdr:colOff>
          <xdr:row>7</xdr:row>
          <xdr:rowOff>31750</xdr:rowOff>
        </xdr:from>
        <xdr:to>
          <xdr:col>1</xdr:col>
          <xdr:colOff>1049860</xdr:colOff>
          <xdr:row>9</xdr:row>
          <xdr:rowOff>38100</xdr:rowOff>
        </xdr:to>
        <xdr:pic>
          <xdr:nvPicPr>
            <xdr:cNvPr id="25" name="Picture 24">
              <a:extLst>
                <a:ext uri="{FF2B5EF4-FFF2-40B4-BE49-F238E27FC236}">
                  <a16:creationId xmlns:a16="http://schemas.microsoft.com/office/drawing/2014/main" id="{00000000-0008-0000-0100-000019000000}"/>
                </a:ext>
              </a:extLst>
            </xdr:cNvPr>
            <xdr:cNvPicPr>
              <a:picLocks noChangeAspect="1" noChangeArrowheads="1"/>
              <a:extLst>
                <a:ext uri="{84589F7E-364E-4C9E-8A38-B11213B215E9}">
                  <a14:cameraTool cellRange="Source_Table!$AC$3" spid="_x0000_s12418"/>
                </a:ext>
              </a:extLst>
            </xdr:cNvPicPr>
          </xdr:nvPicPr>
          <xdr:blipFill>
            <a:blip xmlns:r="http://schemas.openxmlformats.org/officeDocument/2006/relationships" r:embed="rId4"/>
            <a:srcRect/>
            <a:stretch>
              <a:fillRect/>
            </a:stretch>
          </xdr:blipFill>
          <xdr:spPr bwMode="auto">
            <a:xfrm>
              <a:off x="976482" y="1315861"/>
              <a:ext cx="609600" cy="373239"/>
            </a:xfrm>
            <a:prstGeom prst="rect">
              <a:avLst/>
            </a:prstGeom>
            <a:solidFill>
              <a:schemeClr val="tx1"/>
            </a:solidFill>
            <a:ln w="9525">
              <a:solidFill>
                <a:srgbClr val="000000" mc:Ignorable="a14" a14:legacySpreadsheetColorIndex="64"/>
              </a:solid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97360</xdr:colOff>
          <xdr:row>11</xdr:row>
          <xdr:rowOff>57150</xdr:rowOff>
        </xdr:from>
        <xdr:to>
          <xdr:col>1</xdr:col>
          <xdr:colOff>1402285</xdr:colOff>
          <xdr:row>12</xdr:row>
          <xdr:rowOff>104775</xdr:rowOff>
        </xdr:to>
        <xdr:pic>
          <xdr:nvPicPr>
            <xdr:cNvPr id="26" name="Picture 25">
              <a:extLst>
                <a:ext uri="{FF2B5EF4-FFF2-40B4-BE49-F238E27FC236}">
                  <a16:creationId xmlns:a16="http://schemas.microsoft.com/office/drawing/2014/main" id="{00000000-0008-0000-0100-00001A000000}"/>
                </a:ext>
              </a:extLst>
            </xdr:cNvPr>
            <xdr:cNvPicPr>
              <a:picLocks noChangeAspect="1" noChangeArrowheads="1"/>
              <a:extLst>
                <a:ext uri="{84589F7E-364E-4C9E-8A38-B11213B215E9}">
                  <a14:cameraTool cellRange="Source_Table!$Z$2" spid="_x0000_s12419"/>
                </a:ext>
              </a:extLst>
            </xdr:cNvPicPr>
          </xdr:nvPicPr>
          <xdr:blipFill>
            <a:blip xmlns:r="http://schemas.openxmlformats.org/officeDocument/2006/relationships" r:embed="rId5"/>
            <a:srcRect/>
            <a:stretch>
              <a:fillRect/>
            </a:stretch>
          </xdr:blipFill>
          <xdr:spPr bwMode="auto">
            <a:xfrm>
              <a:off x="633582" y="2075039"/>
              <a:ext cx="1308100" cy="234244"/>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440260</xdr:colOff>
          <xdr:row>12</xdr:row>
          <xdr:rowOff>177800</xdr:rowOff>
        </xdr:from>
        <xdr:to>
          <xdr:col>1</xdr:col>
          <xdr:colOff>1049860</xdr:colOff>
          <xdr:row>15</xdr:row>
          <xdr:rowOff>0</xdr:rowOff>
        </xdr:to>
        <xdr:pic>
          <xdr:nvPicPr>
            <xdr:cNvPr id="27" name="Picture 26">
              <a:extLst>
                <a:ext uri="{FF2B5EF4-FFF2-40B4-BE49-F238E27FC236}">
                  <a16:creationId xmlns:a16="http://schemas.microsoft.com/office/drawing/2014/main" id="{00000000-0008-0000-0100-00001B000000}"/>
                </a:ext>
              </a:extLst>
            </xdr:cNvPr>
            <xdr:cNvPicPr>
              <a:picLocks noChangeAspect="1" noChangeArrowheads="1"/>
              <a:extLst>
                <a:ext uri="{84589F7E-364E-4C9E-8A38-B11213B215E9}">
                  <a14:cameraTool cellRange="Source_Table!$AD$3" spid="_x0000_s12420"/>
                </a:ext>
              </a:extLst>
            </xdr:cNvPicPr>
          </xdr:nvPicPr>
          <xdr:blipFill>
            <a:blip xmlns:r="http://schemas.openxmlformats.org/officeDocument/2006/relationships" r:embed="rId6"/>
            <a:srcRect/>
            <a:stretch>
              <a:fillRect/>
            </a:stretch>
          </xdr:blipFill>
          <xdr:spPr bwMode="auto">
            <a:xfrm>
              <a:off x="976482" y="2379133"/>
              <a:ext cx="609600" cy="372534"/>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97360</xdr:colOff>
          <xdr:row>17</xdr:row>
          <xdr:rowOff>0</xdr:rowOff>
        </xdr:from>
        <xdr:to>
          <xdr:col>1</xdr:col>
          <xdr:colOff>1402285</xdr:colOff>
          <xdr:row>18</xdr:row>
          <xdr:rowOff>47625</xdr:rowOff>
        </xdr:to>
        <xdr:pic>
          <xdr:nvPicPr>
            <xdr:cNvPr id="28" name="Picture 27">
              <a:extLst>
                <a:ext uri="{FF2B5EF4-FFF2-40B4-BE49-F238E27FC236}">
                  <a16:creationId xmlns:a16="http://schemas.microsoft.com/office/drawing/2014/main" id="{00000000-0008-0000-0100-00001C000000}"/>
                </a:ext>
              </a:extLst>
            </xdr:cNvPr>
            <xdr:cNvPicPr>
              <a:picLocks noChangeAspect="1" noChangeArrowheads="1"/>
              <a:extLst>
                <a:ext uri="{84589F7E-364E-4C9E-8A38-B11213B215E9}">
                  <a14:cameraTool cellRange="Source_Table!$AA$2" spid="_x0000_s12421"/>
                </a:ext>
              </a:extLst>
            </xdr:cNvPicPr>
          </xdr:nvPicPr>
          <xdr:blipFill>
            <a:blip xmlns:r="http://schemas.openxmlformats.org/officeDocument/2006/relationships" r:embed="rId7"/>
            <a:srcRect/>
            <a:stretch>
              <a:fillRect/>
            </a:stretch>
          </xdr:blipFill>
          <xdr:spPr bwMode="auto">
            <a:xfrm>
              <a:off x="633582" y="3118556"/>
              <a:ext cx="1308100" cy="234244"/>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440260</xdr:colOff>
          <xdr:row>18</xdr:row>
          <xdr:rowOff>120650</xdr:rowOff>
        </xdr:from>
        <xdr:to>
          <xdr:col>1</xdr:col>
          <xdr:colOff>1049860</xdr:colOff>
          <xdr:row>20</xdr:row>
          <xdr:rowOff>123825</xdr:rowOff>
        </xdr:to>
        <xdr:pic>
          <xdr:nvPicPr>
            <xdr:cNvPr id="29" name="Picture 28">
              <a:extLst>
                <a:ext uri="{FF2B5EF4-FFF2-40B4-BE49-F238E27FC236}">
                  <a16:creationId xmlns:a16="http://schemas.microsoft.com/office/drawing/2014/main" id="{00000000-0008-0000-0100-00001D000000}"/>
                </a:ext>
              </a:extLst>
            </xdr:cNvPr>
            <xdr:cNvPicPr>
              <a:picLocks noChangeAspect="1" noChangeArrowheads="1"/>
              <a:extLst>
                <a:ext uri="{84589F7E-364E-4C9E-8A38-B11213B215E9}">
                  <a14:cameraTool cellRange="Source_Table!$AE$3" spid="_x0000_s12422"/>
                </a:ext>
              </a:extLst>
            </xdr:cNvPicPr>
          </xdr:nvPicPr>
          <xdr:blipFill>
            <a:blip xmlns:r="http://schemas.openxmlformats.org/officeDocument/2006/relationships" r:embed="rId8"/>
            <a:srcRect/>
            <a:stretch>
              <a:fillRect/>
            </a:stretch>
          </xdr:blipFill>
          <xdr:spPr bwMode="auto">
            <a:xfrm>
              <a:off x="976482" y="3422650"/>
              <a:ext cx="609600" cy="373239"/>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97360</xdr:colOff>
          <xdr:row>22</xdr:row>
          <xdr:rowOff>123825</xdr:rowOff>
        </xdr:from>
        <xdr:to>
          <xdr:col>1</xdr:col>
          <xdr:colOff>1402285</xdr:colOff>
          <xdr:row>23</xdr:row>
          <xdr:rowOff>162984</xdr:rowOff>
        </xdr:to>
        <xdr:pic>
          <xdr:nvPicPr>
            <xdr:cNvPr id="30" name="Picture 29">
              <a:extLst>
                <a:ext uri="{FF2B5EF4-FFF2-40B4-BE49-F238E27FC236}">
                  <a16:creationId xmlns:a16="http://schemas.microsoft.com/office/drawing/2014/main" id="{00000000-0008-0000-0100-00001E000000}"/>
                </a:ext>
              </a:extLst>
            </xdr:cNvPr>
            <xdr:cNvPicPr>
              <a:picLocks noChangeAspect="1" noChangeArrowheads="1"/>
              <a:extLst>
                <a:ext uri="{84589F7E-364E-4C9E-8A38-B11213B215E9}">
                  <a14:cameraTool cellRange="Source_Table!$AB$2" spid="_x0000_s12423"/>
                </a:ext>
              </a:extLst>
            </xdr:cNvPicPr>
          </xdr:nvPicPr>
          <xdr:blipFill>
            <a:blip xmlns:r="http://schemas.openxmlformats.org/officeDocument/2006/relationships" r:embed="rId9"/>
            <a:srcRect/>
            <a:stretch>
              <a:fillRect/>
            </a:stretch>
          </xdr:blipFill>
          <xdr:spPr bwMode="auto">
            <a:xfrm>
              <a:off x="626527" y="4081992"/>
              <a:ext cx="1301750" cy="222250"/>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440260</xdr:colOff>
          <xdr:row>24</xdr:row>
          <xdr:rowOff>69850</xdr:rowOff>
        </xdr:from>
        <xdr:to>
          <xdr:col>1</xdr:col>
          <xdr:colOff>1049860</xdr:colOff>
          <xdr:row>26</xdr:row>
          <xdr:rowOff>76200</xdr:rowOff>
        </xdr:to>
        <xdr:pic>
          <xdr:nvPicPr>
            <xdr:cNvPr id="31" name="Picture 30">
              <a:extLst>
                <a:ext uri="{FF2B5EF4-FFF2-40B4-BE49-F238E27FC236}">
                  <a16:creationId xmlns:a16="http://schemas.microsoft.com/office/drawing/2014/main" id="{00000000-0008-0000-0100-00001F000000}"/>
                </a:ext>
              </a:extLst>
            </xdr:cNvPr>
            <xdr:cNvPicPr>
              <a:picLocks noChangeAspect="1" noChangeArrowheads="1"/>
              <a:extLst>
                <a:ext uri="{84589F7E-364E-4C9E-8A38-B11213B215E9}">
                  <a14:cameraTool cellRange="Source_Table!$AF$3" spid="_x0000_s12424"/>
                </a:ext>
              </a:extLst>
            </xdr:cNvPicPr>
          </xdr:nvPicPr>
          <xdr:blipFill>
            <a:blip xmlns:r="http://schemas.openxmlformats.org/officeDocument/2006/relationships" r:embed="rId10"/>
            <a:srcRect/>
            <a:stretch>
              <a:fillRect/>
            </a:stretch>
          </xdr:blipFill>
          <xdr:spPr bwMode="auto">
            <a:xfrm>
              <a:off x="976482" y="4472517"/>
              <a:ext cx="609600" cy="373239"/>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xdr:twoCellAnchor>
    <xdr:from>
      <xdr:col>2</xdr:col>
      <xdr:colOff>321034</xdr:colOff>
      <xdr:row>4</xdr:row>
      <xdr:rowOff>165100</xdr:rowOff>
    </xdr:from>
    <xdr:to>
      <xdr:col>2</xdr:col>
      <xdr:colOff>1235434</xdr:colOff>
      <xdr:row>9</xdr:row>
      <xdr:rowOff>158750</xdr:rowOff>
    </xdr:to>
    <xdr:sp macro="" textlink="">
      <xdr:nvSpPr>
        <xdr:cNvPr id="32" name="Rectangle: Diagonal Corners Rounded 31">
          <a:extLst>
            <a:ext uri="{FF2B5EF4-FFF2-40B4-BE49-F238E27FC236}">
              <a16:creationId xmlns:a16="http://schemas.microsoft.com/office/drawing/2014/main" id="{00000000-0008-0000-0100-000020000000}"/>
            </a:ext>
          </a:extLst>
        </xdr:cNvPr>
        <xdr:cNvSpPr/>
      </xdr:nvSpPr>
      <xdr:spPr>
        <a:xfrm>
          <a:off x="3178534" y="898878"/>
          <a:ext cx="914400" cy="910872"/>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321034</xdr:colOff>
      <xdr:row>10</xdr:row>
      <xdr:rowOff>114300</xdr:rowOff>
    </xdr:from>
    <xdr:to>
      <xdr:col>2</xdr:col>
      <xdr:colOff>1235434</xdr:colOff>
      <xdr:row>15</xdr:row>
      <xdr:rowOff>107950</xdr:rowOff>
    </xdr:to>
    <xdr:sp macro="" textlink="">
      <xdr:nvSpPr>
        <xdr:cNvPr id="33" name="Rectangle: Diagonal Corners Rounded 32">
          <a:extLst>
            <a:ext uri="{FF2B5EF4-FFF2-40B4-BE49-F238E27FC236}">
              <a16:creationId xmlns:a16="http://schemas.microsoft.com/office/drawing/2014/main" id="{00000000-0008-0000-0100-000021000000}"/>
            </a:ext>
          </a:extLst>
        </xdr:cNvPr>
        <xdr:cNvSpPr/>
      </xdr:nvSpPr>
      <xdr:spPr>
        <a:xfrm>
          <a:off x="3178534" y="1948744"/>
          <a:ext cx="914400" cy="910873"/>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321034</xdr:colOff>
      <xdr:row>16</xdr:row>
      <xdr:rowOff>63500</xdr:rowOff>
    </xdr:from>
    <xdr:to>
      <xdr:col>2</xdr:col>
      <xdr:colOff>1235434</xdr:colOff>
      <xdr:row>21</xdr:row>
      <xdr:rowOff>57150</xdr:rowOff>
    </xdr:to>
    <xdr:sp macro="" textlink="">
      <xdr:nvSpPr>
        <xdr:cNvPr id="34" name="Rectangle: Diagonal Corners Rounded 33">
          <a:extLst>
            <a:ext uri="{FF2B5EF4-FFF2-40B4-BE49-F238E27FC236}">
              <a16:creationId xmlns:a16="http://schemas.microsoft.com/office/drawing/2014/main" id="{00000000-0008-0000-0100-000022000000}"/>
            </a:ext>
          </a:extLst>
        </xdr:cNvPr>
        <xdr:cNvSpPr/>
      </xdr:nvSpPr>
      <xdr:spPr>
        <a:xfrm>
          <a:off x="3178534" y="2998611"/>
          <a:ext cx="914400" cy="910872"/>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321034</xdr:colOff>
      <xdr:row>22</xdr:row>
      <xdr:rowOff>12700</xdr:rowOff>
    </xdr:from>
    <xdr:to>
      <xdr:col>2</xdr:col>
      <xdr:colOff>1235434</xdr:colOff>
      <xdr:row>27</xdr:row>
      <xdr:rowOff>6350</xdr:rowOff>
    </xdr:to>
    <xdr:sp macro="" textlink="">
      <xdr:nvSpPr>
        <xdr:cNvPr id="35" name="Rectangle: Diagonal Corners Rounded 34">
          <a:extLst>
            <a:ext uri="{FF2B5EF4-FFF2-40B4-BE49-F238E27FC236}">
              <a16:creationId xmlns:a16="http://schemas.microsoft.com/office/drawing/2014/main" id="{00000000-0008-0000-0100-000023000000}"/>
            </a:ext>
          </a:extLst>
        </xdr:cNvPr>
        <xdr:cNvSpPr/>
      </xdr:nvSpPr>
      <xdr:spPr>
        <a:xfrm>
          <a:off x="3178534" y="4048478"/>
          <a:ext cx="914400" cy="910872"/>
        </a:xfrm>
        <a:prstGeom prst="round2DiagRect">
          <a:avLst/>
        </a:prstGeom>
        <a:solidFill>
          <a:schemeClr val="tx2">
            <a:lumMod val="50000"/>
          </a:schemeClr>
        </a:solidFill>
        <a:ln>
          <a:solidFill>
            <a:schemeClr val="tx2">
              <a:lumMod val="50000"/>
            </a:schemeClr>
          </a:solidFill>
        </a:ln>
        <a:effectLst>
          <a:outerShdw blurRad="50800" dist="38100" dir="2700000" algn="tl" rotWithShape="0">
            <a:schemeClr val="tx1"/>
          </a:outerShdw>
        </a:effectLst>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136884</xdr:colOff>
          <xdr:row>5</xdr:row>
          <xdr:rowOff>101600</xdr:rowOff>
        </xdr:from>
        <xdr:to>
          <xdr:col>3</xdr:col>
          <xdr:colOff>197209</xdr:colOff>
          <xdr:row>6</xdr:row>
          <xdr:rowOff>152400</xdr:rowOff>
        </xdr:to>
        <xdr:pic>
          <xdr:nvPicPr>
            <xdr:cNvPr id="37" name="Picture 36">
              <a:extLst>
                <a:ext uri="{FF2B5EF4-FFF2-40B4-BE49-F238E27FC236}">
                  <a16:creationId xmlns:a16="http://schemas.microsoft.com/office/drawing/2014/main" id="{00000000-0008-0000-0100-000025000000}"/>
                </a:ext>
              </a:extLst>
            </xdr:cNvPr>
            <xdr:cNvPicPr>
              <a:picLocks noChangeAspect="1" noChangeArrowheads="1"/>
              <a:extLst>
                <a:ext uri="{84589F7E-364E-4C9E-8A38-B11213B215E9}">
                  <a14:cameraTool cellRange="Source_Table!$Y$2" spid="_x0000_s12425"/>
                </a:ext>
              </a:extLst>
            </xdr:cNvPicPr>
          </xdr:nvPicPr>
          <xdr:blipFill>
            <a:blip xmlns:r="http://schemas.openxmlformats.org/officeDocument/2006/relationships" r:embed="rId11"/>
            <a:srcRect/>
            <a:stretch>
              <a:fillRect/>
            </a:stretch>
          </xdr:blipFill>
          <xdr:spPr bwMode="auto">
            <a:xfrm>
              <a:off x="2994384" y="1018822"/>
              <a:ext cx="1305983" cy="234245"/>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136884</xdr:colOff>
          <xdr:row>11</xdr:row>
          <xdr:rowOff>57150</xdr:rowOff>
        </xdr:from>
        <xdr:to>
          <xdr:col>3</xdr:col>
          <xdr:colOff>197209</xdr:colOff>
          <xdr:row>12</xdr:row>
          <xdr:rowOff>104775</xdr:rowOff>
        </xdr:to>
        <xdr:pic>
          <xdr:nvPicPr>
            <xdr:cNvPr id="39" name="Picture 38">
              <a:extLst>
                <a:ext uri="{FF2B5EF4-FFF2-40B4-BE49-F238E27FC236}">
                  <a16:creationId xmlns:a16="http://schemas.microsoft.com/office/drawing/2014/main" id="{00000000-0008-0000-0100-000027000000}"/>
                </a:ext>
              </a:extLst>
            </xdr:cNvPr>
            <xdr:cNvPicPr>
              <a:picLocks noChangeAspect="1" noChangeArrowheads="1"/>
              <a:extLst>
                <a:ext uri="{84589F7E-364E-4C9E-8A38-B11213B215E9}">
                  <a14:cameraTool cellRange="Source_Table!$Z$2" spid="_x0000_s12426"/>
                </a:ext>
              </a:extLst>
            </xdr:cNvPicPr>
          </xdr:nvPicPr>
          <xdr:blipFill>
            <a:blip xmlns:r="http://schemas.openxmlformats.org/officeDocument/2006/relationships" r:embed="rId5"/>
            <a:srcRect/>
            <a:stretch>
              <a:fillRect/>
            </a:stretch>
          </xdr:blipFill>
          <xdr:spPr bwMode="auto">
            <a:xfrm>
              <a:off x="2994384" y="2075039"/>
              <a:ext cx="1305983" cy="234244"/>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136884</xdr:colOff>
          <xdr:row>17</xdr:row>
          <xdr:rowOff>0</xdr:rowOff>
        </xdr:from>
        <xdr:to>
          <xdr:col>3</xdr:col>
          <xdr:colOff>197209</xdr:colOff>
          <xdr:row>18</xdr:row>
          <xdr:rowOff>47625</xdr:rowOff>
        </xdr:to>
        <xdr:pic>
          <xdr:nvPicPr>
            <xdr:cNvPr id="41" name="Picture 40">
              <a:extLst>
                <a:ext uri="{FF2B5EF4-FFF2-40B4-BE49-F238E27FC236}">
                  <a16:creationId xmlns:a16="http://schemas.microsoft.com/office/drawing/2014/main" id="{00000000-0008-0000-0100-000029000000}"/>
                </a:ext>
              </a:extLst>
            </xdr:cNvPr>
            <xdr:cNvPicPr>
              <a:picLocks noChangeAspect="1" noChangeArrowheads="1"/>
              <a:extLst>
                <a:ext uri="{84589F7E-364E-4C9E-8A38-B11213B215E9}">
                  <a14:cameraTool cellRange="Source_Table!$AA$2" spid="_x0000_s12427"/>
                </a:ext>
              </a:extLst>
            </xdr:cNvPicPr>
          </xdr:nvPicPr>
          <xdr:blipFill>
            <a:blip xmlns:r="http://schemas.openxmlformats.org/officeDocument/2006/relationships" r:embed="rId7"/>
            <a:srcRect/>
            <a:stretch>
              <a:fillRect/>
            </a:stretch>
          </xdr:blipFill>
          <xdr:spPr bwMode="auto">
            <a:xfrm>
              <a:off x="2994384" y="3118556"/>
              <a:ext cx="1305983" cy="234244"/>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140059</xdr:colOff>
          <xdr:row>22</xdr:row>
          <xdr:rowOff>123825</xdr:rowOff>
        </xdr:from>
        <xdr:to>
          <xdr:col>3</xdr:col>
          <xdr:colOff>192976</xdr:colOff>
          <xdr:row>23</xdr:row>
          <xdr:rowOff>162984</xdr:rowOff>
        </xdr:to>
        <xdr:pic>
          <xdr:nvPicPr>
            <xdr:cNvPr id="42" name="Picture 41">
              <a:extLst>
                <a:ext uri="{FF2B5EF4-FFF2-40B4-BE49-F238E27FC236}">
                  <a16:creationId xmlns:a16="http://schemas.microsoft.com/office/drawing/2014/main" id="{00000000-0008-0000-0100-00002A000000}"/>
                </a:ext>
              </a:extLst>
            </xdr:cNvPr>
            <xdr:cNvPicPr>
              <a:picLocks noChangeAspect="1" noChangeArrowheads="1"/>
              <a:extLst>
                <a:ext uri="{84589F7E-364E-4C9E-8A38-B11213B215E9}">
                  <a14:cameraTool cellRange="Source_Table!$AB$2" spid="_x0000_s12428"/>
                </a:ext>
              </a:extLst>
            </xdr:cNvPicPr>
          </xdr:nvPicPr>
          <xdr:blipFill>
            <a:blip xmlns:r="http://schemas.openxmlformats.org/officeDocument/2006/relationships" r:embed="rId9"/>
            <a:srcRect/>
            <a:stretch>
              <a:fillRect/>
            </a:stretch>
          </xdr:blipFill>
          <xdr:spPr bwMode="auto">
            <a:xfrm>
              <a:off x="2986976" y="4081992"/>
              <a:ext cx="1301750" cy="222250"/>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479784</xdr:colOff>
          <xdr:row>7</xdr:row>
          <xdr:rowOff>31750</xdr:rowOff>
        </xdr:from>
        <xdr:to>
          <xdr:col>2</xdr:col>
          <xdr:colOff>1092559</xdr:colOff>
          <xdr:row>9</xdr:row>
          <xdr:rowOff>38100</xdr:rowOff>
        </xdr:to>
        <xdr:pic>
          <xdr:nvPicPr>
            <xdr:cNvPr id="45" name="Picture 44">
              <a:extLst>
                <a:ext uri="{FF2B5EF4-FFF2-40B4-BE49-F238E27FC236}">
                  <a16:creationId xmlns:a16="http://schemas.microsoft.com/office/drawing/2014/main" id="{00000000-0008-0000-0100-00002D000000}"/>
                </a:ext>
              </a:extLst>
            </xdr:cNvPr>
            <xdr:cNvPicPr>
              <a:picLocks noChangeAspect="1" noChangeArrowheads="1"/>
              <a:extLst>
                <a:ext uri="{84589F7E-364E-4C9E-8A38-B11213B215E9}">
                  <a14:cameraTool cellRange="Source_Table!$AC$5" spid="_x0000_s12429"/>
                </a:ext>
              </a:extLst>
            </xdr:cNvPicPr>
          </xdr:nvPicPr>
          <xdr:blipFill>
            <a:blip xmlns:r="http://schemas.openxmlformats.org/officeDocument/2006/relationships" r:embed="rId12"/>
            <a:srcRect/>
            <a:stretch>
              <a:fillRect/>
            </a:stretch>
          </xdr:blipFill>
          <xdr:spPr bwMode="auto">
            <a:xfrm>
              <a:off x="3337284" y="1315861"/>
              <a:ext cx="609600" cy="373239"/>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479784</xdr:colOff>
          <xdr:row>12</xdr:row>
          <xdr:rowOff>177800</xdr:rowOff>
        </xdr:from>
        <xdr:to>
          <xdr:col>2</xdr:col>
          <xdr:colOff>1092559</xdr:colOff>
          <xdr:row>15</xdr:row>
          <xdr:rowOff>0</xdr:rowOff>
        </xdr:to>
        <xdr:pic>
          <xdr:nvPicPr>
            <xdr:cNvPr id="46" name="Picture 45">
              <a:extLst>
                <a:ext uri="{FF2B5EF4-FFF2-40B4-BE49-F238E27FC236}">
                  <a16:creationId xmlns:a16="http://schemas.microsoft.com/office/drawing/2014/main" id="{00000000-0008-0000-0100-00002E000000}"/>
                </a:ext>
              </a:extLst>
            </xdr:cNvPr>
            <xdr:cNvPicPr>
              <a:picLocks noChangeAspect="1" noChangeArrowheads="1"/>
              <a:extLst>
                <a:ext uri="{84589F7E-364E-4C9E-8A38-B11213B215E9}">
                  <a14:cameraTool cellRange="Source_Table!$AD$5" spid="_x0000_s12430"/>
                </a:ext>
              </a:extLst>
            </xdr:cNvPicPr>
          </xdr:nvPicPr>
          <xdr:blipFill>
            <a:blip xmlns:r="http://schemas.openxmlformats.org/officeDocument/2006/relationships" r:embed="rId13"/>
            <a:srcRect/>
            <a:stretch>
              <a:fillRect/>
            </a:stretch>
          </xdr:blipFill>
          <xdr:spPr bwMode="auto">
            <a:xfrm>
              <a:off x="3337284" y="2379133"/>
              <a:ext cx="609600" cy="372534"/>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479784</xdr:colOff>
          <xdr:row>18</xdr:row>
          <xdr:rowOff>120650</xdr:rowOff>
        </xdr:from>
        <xdr:to>
          <xdr:col>2</xdr:col>
          <xdr:colOff>1092559</xdr:colOff>
          <xdr:row>20</xdr:row>
          <xdr:rowOff>123825</xdr:rowOff>
        </xdr:to>
        <xdr:pic>
          <xdr:nvPicPr>
            <xdr:cNvPr id="47" name="Picture 46">
              <a:extLst>
                <a:ext uri="{FF2B5EF4-FFF2-40B4-BE49-F238E27FC236}">
                  <a16:creationId xmlns:a16="http://schemas.microsoft.com/office/drawing/2014/main" id="{00000000-0008-0000-0100-00002F000000}"/>
                </a:ext>
              </a:extLst>
            </xdr:cNvPr>
            <xdr:cNvPicPr>
              <a:picLocks noChangeAspect="1" noChangeArrowheads="1"/>
              <a:extLst>
                <a:ext uri="{84589F7E-364E-4C9E-8A38-B11213B215E9}">
                  <a14:cameraTool cellRange="Source_Table!$AE$5" spid="_x0000_s12431"/>
                </a:ext>
              </a:extLst>
            </xdr:cNvPicPr>
          </xdr:nvPicPr>
          <xdr:blipFill>
            <a:blip xmlns:r="http://schemas.openxmlformats.org/officeDocument/2006/relationships" r:embed="rId14"/>
            <a:srcRect/>
            <a:stretch>
              <a:fillRect/>
            </a:stretch>
          </xdr:blipFill>
          <xdr:spPr bwMode="auto">
            <a:xfrm>
              <a:off x="3337284" y="3422650"/>
              <a:ext cx="609600" cy="373239"/>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479784</xdr:colOff>
          <xdr:row>24</xdr:row>
          <xdr:rowOff>69850</xdr:rowOff>
        </xdr:from>
        <xdr:to>
          <xdr:col>2</xdr:col>
          <xdr:colOff>1092559</xdr:colOff>
          <xdr:row>26</xdr:row>
          <xdr:rowOff>76200</xdr:rowOff>
        </xdr:to>
        <xdr:pic>
          <xdr:nvPicPr>
            <xdr:cNvPr id="48" name="Picture 47">
              <a:extLst>
                <a:ext uri="{FF2B5EF4-FFF2-40B4-BE49-F238E27FC236}">
                  <a16:creationId xmlns:a16="http://schemas.microsoft.com/office/drawing/2014/main" id="{00000000-0008-0000-0100-000030000000}"/>
                </a:ext>
              </a:extLst>
            </xdr:cNvPr>
            <xdr:cNvPicPr>
              <a:picLocks noChangeAspect="1" noChangeArrowheads="1"/>
              <a:extLst>
                <a:ext uri="{84589F7E-364E-4C9E-8A38-B11213B215E9}">
                  <a14:cameraTool cellRange="Source_Table!$AF$5" spid="_x0000_s12432"/>
                </a:ext>
              </a:extLst>
            </xdr:cNvPicPr>
          </xdr:nvPicPr>
          <xdr:blipFill>
            <a:blip xmlns:r="http://schemas.openxmlformats.org/officeDocument/2006/relationships" r:embed="rId15"/>
            <a:srcRect/>
            <a:stretch>
              <a:fillRect/>
            </a:stretch>
          </xdr:blipFill>
          <xdr:spPr bwMode="auto">
            <a:xfrm>
              <a:off x="3337284" y="4472517"/>
              <a:ext cx="609600" cy="373239"/>
            </a:xfrm>
            <a:prstGeom prst="rect">
              <a:avLst/>
            </a:prstGeom>
            <a:solidFill>
              <a:schemeClr val="tx1"/>
            </a:solidFill>
            <a:ln w="9525">
              <a:noFill/>
              <a:miter lim="800000"/>
              <a:headEnd/>
              <a:tailEnd/>
            </a:ln>
            <a:effectLst>
              <a:outerShdw blurRad="50800" dist="38100" dir="2700000" algn="tl" rotWithShape="0">
                <a:schemeClr val="tx1"/>
              </a:outerShdw>
            </a:effectLst>
          </xdr:spPr>
        </xdr:pic>
        <xdr:clientData/>
      </xdr:twoCellAnchor>
    </mc:Choice>
    <mc:Fallback/>
  </mc:AlternateContent>
  <xdr:twoCellAnchor editAs="absolute">
    <xdr:from>
      <xdr:col>0</xdr:col>
      <xdr:colOff>515056</xdr:colOff>
      <xdr:row>32</xdr:row>
      <xdr:rowOff>164070</xdr:rowOff>
    </xdr:from>
    <xdr:to>
      <xdr:col>1</xdr:col>
      <xdr:colOff>1618968</xdr:colOff>
      <xdr:row>37</xdr:row>
      <xdr:rowOff>154545</xdr:rowOff>
    </xdr:to>
    <mc:AlternateContent xmlns:mc="http://schemas.openxmlformats.org/markup-compatibility/2006" xmlns:sle15="http://schemas.microsoft.com/office/drawing/2012/slicer">
      <mc:Choice Requires="sle15">
        <xdr:graphicFrame macro="">
          <xdr:nvGraphicFramePr>
            <xdr:cNvPr id="69" name="Email Category 1">
              <a:extLst>
                <a:ext uri="{FF2B5EF4-FFF2-40B4-BE49-F238E27FC236}">
                  <a16:creationId xmlns:a16="http://schemas.microsoft.com/office/drawing/2014/main" id="{00000000-0008-0000-0100-000045000000}"/>
                </a:ext>
              </a:extLst>
            </xdr:cNvPr>
            <xdr:cNvGraphicFramePr/>
          </xdr:nvGraphicFramePr>
          <xdr:xfrm>
            <a:off x="0" y="0"/>
            <a:ext cx="0" cy="0"/>
          </xdr:xfrm>
          <a:graphic>
            <a:graphicData uri="http://schemas.microsoft.com/office/drawing/2010/slicer">
              <sle:slicer xmlns:sle="http://schemas.microsoft.com/office/drawing/2010/slicer" name="Email Category 1"/>
            </a:graphicData>
          </a:graphic>
        </xdr:graphicFrame>
      </mc:Choice>
      <mc:Fallback xmlns="">
        <xdr:sp macro="" textlink="">
          <xdr:nvSpPr>
            <xdr:cNvPr id="0" name=""/>
            <xdr:cNvSpPr>
              <a:spLocks noTextEdit="1"/>
            </xdr:cNvSpPr>
          </xdr:nvSpPr>
          <xdr:spPr>
            <a:xfrm>
              <a:off x="515056" y="6006070"/>
              <a:ext cx="1635725" cy="90328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1816453</xdr:colOff>
      <xdr:row>32</xdr:row>
      <xdr:rowOff>164070</xdr:rowOff>
    </xdr:from>
    <xdr:to>
      <xdr:col>2</xdr:col>
      <xdr:colOff>581731</xdr:colOff>
      <xdr:row>37</xdr:row>
      <xdr:rowOff>154545</xdr:rowOff>
    </xdr:to>
    <mc:AlternateContent xmlns:mc="http://schemas.openxmlformats.org/markup-compatibility/2006" xmlns:sle15="http://schemas.microsoft.com/office/drawing/2012/slicer">
      <mc:Choice Requires="sle15">
        <xdr:graphicFrame macro="">
          <xdr:nvGraphicFramePr>
            <xdr:cNvPr id="70" name="Week  1">
              <a:extLst>
                <a:ext uri="{FF2B5EF4-FFF2-40B4-BE49-F238E27FC236}">
                  <a16:creationId xmlns:a16="http://schemas.microsoft.com/office/drawing/2014/main" id="{00000000-0008-0000-0100-000046000000}"/>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2349853" y="6056870"/>
              <a:ext cx="1083028" cy="9112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487532</xdr:colOff>
      <xdr:row>1</xdr:row>
      <xdr:rowOff>165100</xdr:rowOff>
    </xdr:from>
    <xdr:to>
      <xdr:col>1</xdr:col>
      <xdr:colOff>1551510</xdr:colOff>
      <xdr:row>3</xdr:row>
      <xdr:rowOff>162560</xdr:rowOff>
    </xdr:to>
    <xdr:sp macro="" textlink="">
      <xdr:nvSpPr>
        <xdr:cNvPr id="106" name="TextBox 105">
          <a:extLst>
            <a:ext uri="{FF2B5EF4-FFF2-40B4-BE49-F238E27FC236}">
              <a16:creationId xmlns:a16="http://schemas.microsoft.com/office/drawing/2014/main" id="{00000000-0008-0000-0100-00006A000000}"/>
            </a:ext>
          </a:extLst>
        </xdr:cNvPr>
        <xdr:cNvSpPr txBox="1">
          <a:spLocks/>
        </xdr:cNvSpPr>
      </xdr:nvSpPr>
      <xdr:spPr>
        <a:xfrm>
          <a:off x="487532" y="348544"/>
          <a:ext cx="1600200" cy="364349"/>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2">
                  <a:lumMod val="50000"/>
                </a:schemeClr>
              </a:solidFill>
              <a:latin typeface="Seaford Display" panose="00000500000000000000" pitchFamily="2" charset="0"/>
            </a:rPr>
            <a:t>Monetary Incentive</a:t>
          </a:r>
        </a:p>
      </xdr:txBody>
    </xdr:sp>
    <xdr:clientData/>
  </xdr:twoCellAnchor>
  <xdr:twoCellAnchor>
    <xdr:from>
      <xdr:col>1</xdr:col>
      <xdr:colOff>2308584</xdr:colOff>
      <xdr:row>1</xdr:row>
      <xdr:rowOff>165100</xdr:rowOff>
    </xdr:from>
    <xdr:to>
      <xdr:col>3</xdr:col>
      <xdr:colOff>340084</xdr:colOff>
      <xdr:row>3</xdr:row>
      <xdr:rowOff>162560</xdr:rowOff>
    </xdr:to>
    <xdr:sp macro="" textlink="">
      <xdr:nvSpPr>
        <xdr:cNvPr id="107" name="TextBox 106">
          <a:extLst>
            <a:ext uri="{FF2B5EF4-FFF2-40B4-BE49-F238E27FC236}">
              <a16:creationId xmlns:a16="http://schemas.microsoft.com/office/drawing/2014/main" id="{00000000-0008-0000-0100-00006B000000}"/>
            </a:ext>
          </a:extLst>
        </xdr:cNvPr>
        <xdr:cNvSpPr txBox="1">
          <a:spLocks/>
        </xdr:cNvSpPr>
      </xdr:nvSpPr>
      <xdr:spPr>
        <a:xfrm>
          <a:off x="2844806" y="348544"/>
          <a:ext cx="1601611" cy="364349"/>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2">
                  <a:lumMod val="50000"/>
                </a:schemeClr>
              </a:solidFill>
              <a:latin typeface="Seaford Display" panose="00000500000000000000" pitchFamily="2" charset="0"/>
            </a:rPr>
            <a:t>Other</a:t>
          </a:r>
        </a:p>
      </xdr:txBody>
    </xdr:sp>
    <xdr:clientData/>
  </xdr:twoCellAnchor>
  <xdr:twoCellAnchor>
    <xdr:from>
      <xdr:col>3</xdr:col>
      <xdr:colOff>630745</xdr:colOff>
      <xdr:row>8</xdr:row>
      <xdr:rowOff>82550</xdr:rowOff>
    </xdr:from>
    <xdr:to>
      <xdr:col>8</xdr:col>
      <xdr:colOff>932751</xdr:colOff>
      <xdr:row>12</xdr:row>
      <xdr:rowOff>31750</xdr:rowOff>
    </xdr:to>
    <xdr:sp macro="" textlink="">
      <xdr:nvSpPr>
        <xdr:cNvPr id="110" name="TextBox 109">
          <a:extLst>
            <a:ext uri="{FF2B5EF4-FFF2-40B4-BE49-F238E27FC236}">
              <a16:creationId xmlns:a16="http://schemas.microsoft.com/office/drawing/2014/main" id="{00000000-0008-0000-0100-00006E000000}"/>
            </a:ext>
          </a:extLst>
        </xdr:cNvPr>
        <xdr:cNvSpPr txBox="1">
          <a:spLocks/>
        </xdr:cNvSpPr>
      </xdr:nvSpPr>
      <xdr:spPr>
        <a:xfrm>
          <a:off x="4734433" y="1543050"/>
          <a:ext cx="6421818" cy="679450"/>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tx2">
                  <a:lumMod val="50000"/>
                </a:schemeClr>
              </a:solidFill>
              <a:latin typeface="Seaford Display" panose="00000500000000000000" pitchFamily="2" charset="0"/>
            </a:rPr>
            <a:t>The figures</a:t>
          </a:r>
          <a:r>
            <a:rPr lang="en-US" sz="1000" baseline="0">
              <a:solidFill>
                <a:schemeClr val="tx2">
                  <a:lumMod val="50000"/>
                </a:schemeClr>
              </a:solidFill>
              <a:latin typeface="Seaford Display" panose="00000500000000000000" pitchFamily="2" charset="0"/>
            </a:rPr>
            <a:t> to the left are the averages of each labeled metric (for the week indicated) that are included in this visualization and are divided into two categories. Monetary incentive emails contain the words  discount, sale, save, and free in their subject lines while all others do not. Yellow indicates a more desirable value and orange, a less desirable value.</a:t>
          </a:r>
          <a:endParaRPr lang="en-US" sz="1000">
            <a:solidFill>
              <a:schemeClr val="tx2">
                <a:lumMod val="50000"/>
              </a:schemeClr>
            </a:solidFill>
            <a:latin typeface="Seaford Display" panose="00000500000000000000" pitchFamily="2" charset="0"/>
          </a:endParaRPr>
        </a:p>
      </xdr:txBody>
    </xdr:sp>
    <xdr:clientData/>
  </xdr:twoCellAnchor>
  <xdr:twoCellAnchor>
    <xdr:from>
      <xdr:col>6</xdr:col>
      <xdr:colOff>165100</xdr:colOff>
      <xdr:row>34</xdr:row>
      <xdr:rowOff>21195</xdr:rowOff>
    </xdr:from>
    <xdr:to>
      <xdr:col>8</xdr:col>
      <xdr:colOff>907351</xdr:colOff>
      <xdr:row>37</xdr:row>
      <xdr:rowOff>154545</xdr:rowOff>
    </xdr:to>
    <xdr:sp macro="" textlink="">
      <xdr:nvSpPr>
        <xdr:cNvPr id="111" name="TextBox 110">
          <a:extLst>
            <a:ext uri="{FF2B5EF4-FFF2-40B4-BE49-F238E27FC236}">
              <a16:creationId xmlns:a16="http://schemas.microsoft.com/office/drawing/2014/main" id="{00000000-0008-0000-0100-00006F000000}"/>
            </a:ext>
          </a:extLst>
        </xdr:cNvPr>
        <xdr:cNvSpPr txBox="1">
          <a:spLocks/>
        </xdr:cNvSpPr>
      </xdr:nvSpPr>
      <xdr:spPr>
        <a:xfrm>
          <a:off x="7493000" y="6282295"/>
          <a:ext cx="3631501" cy="685800"/>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tx2">
                  <a:lumMod val="50000"/>
                </a:schemeClr>
              </a:solidFill>
              <a:latin typeface="Seaford Display" panose="00000500000000000000" pitchFamily="2" charset="0"/>
            </a:rPr>
            <a:t>The column</a:t>
          </a:r>
          <a:r>
            <a:rPr lang="en-US" sz="1000" baseline="0">
              <a:solidFill>
                <a:schemeClr val="tx2">
                  <a:lumMod val="50000"/>
                </a:schemeClr>
              </a:solidFill>
              <a:latin typeface="Seaford Display" panose="00000500000000000000" pitchFamily="2" charset="0"/>
            </a:rPr>
            <a:t> chart above displays total revenue by both email category and week-of-year. Week 33 includes the first date of the data and week 37 includes the last date. </a:t>
          </a:r>
          <a:endParaRPr lang="en-US" sz="1000">
            <a:solidFill>
              <a:schemeClr val="tx2">
                <a:lumMod val="50000"/>
              </a:schemeClr>
            </a:solidFill>
            <a:latin typeface="Seaford Display" panose="00000500000000000000" pitchFamily="2" charset="0"/>
          </a:endParaRPr>
        </a:p>
      </xdr:txBody>
    </xdr:sp>
    <xdr:clientData/>
  </xdr:twoCellAnchor>
  <xdr:twoCellAnchor>
    <xdr:from>
      <xdr:col>2</xdr:col>
      <xdr:colOff>800100</xdr:colOff>
      <xdr:row>34</xdr:row>
      <xdr:rowOff>21195</xdr:rowOff>
    </xdr:from>
    <xdr:to>
      <xdr:col>5</xdr:col>
      <xdr:colOff>1440751</xdr:colOff>
      <xdr:row>37</xdr:row>
      <xdr:rowOff>154545</xdr:rowOff>
    </xdr:to>
    <xdr:sp macro="" textlink="">
      <xdr:nvSpPr>
        <xdr:cNvPr id="112" name="TextBox 111">
          <a:extLst>
            <a:ext uri="{FF2B5EF4-FFF2-40B4-BE49-F238E27FC236}">
              <a16:creationId xmlns:a16="http://schemas.microsoft.com/office/drawing/2014/main" id="{00000000-0008-0000-0100-000070000000}"/>
            </a:ext>
          </a:extLst>
        </xdr:cNvPr>
        <xdr:cNvSpPr txBox="1">
          <a:spLocks/>
        </xdr:cNvSpPr>
      </xdr:nvSpPr>
      <xdr:spPr>
        <a:xfrm>
          <a:off x="3651250" y="6282295"/>
          <a:ext cx="3631501" cy="685800"/>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aseline="0">
              <a:solidFill>
                <a:schemeClr val="tx2">
                  <a:lumMod val="50000"/>
                </a:schemeClr>
              </a:solidFill>
              <a:latin typeface="Seaford Display" panose="00000500000000000000" pitchFamily="2" charset="0"/>
            </a:rPr>
            <a:t>Each value column has been color coded to indicate each values position within the variable range. Light yellow indicates a more desirable value while orange indicates a less desirable value.</a:t>
          </a:r>
          <a:endParaRPr lang="en-US" sz="1000">
            <a:solidFill>
              <a:schemeClr val="tx2">
                <a:lumMod val="50000"/>
              </a:schemeClr>
            </a:solidFill>
            <a:latin typeface="Seaford Display" panose="00000500000000000000" pitchFamily="2" charset="0"/>
          </a:endParaRPr>
        </a:p>
      </xdr:txBody>
    </xdr:sp>
    <xdr:clientData/>
  </xdr:twoCellAnchor>
  <xdr:twoCellAnchor>
    <xdr:from>
      <xdr:col>0</xdr:col>
      <xdr:colOff>514350</xdr:colOff>
      <xdr:row>28</xdr:row>
      <xdr:rowOff>12700</xdr:rowOff>
    </xdr:from>
    <xdr:to>
      <xdr:col>3</xdr:col>
      <xdr:colOff>387350</xdr:colOff>
      <xdr:row>31</xdr:row>
      <xdr:rowOff>146050</xdr:rowOff>
    </xdr:to>
    <xdr:sp macro="" textlink="">
      <xdr:nvSpPr>
        <xdr:cNvPr id="113" name="TextBox 112">
          <a:extLst>
            <a:ext uri="{FF2B5EF4-FFF2-40B4-BE49-F238E27FC236}">
              <a16:creationId xmlns:a16="http://schemas.microsoft.com/office/drawing/2014/main" id="{00000000-0008-0000-0100-000071000000}"/>
            </a:ext>
          </a:extLst>
        </xdr:cNvPr>
        <xdr:cNvSpPr txBox="1">
          <a:spLocks/>
        </xdr:cNvSpPr>
      </xdr:nvSpPr>
      <xdr:spPr>
        <a:xfrm>
          <a:off x="514350" y="5168900"/>
          <a:ext cx="3975100" cy="685800"/>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0" lang="en-US" sz="1000" b="0" i="0" u="none" strike="noStrike" kern="0" cap="none" spc="0" normalizeH="0" baseline="0" noProof="0">
              <a:ln>
                <a:noFill/>
              </a:ln>
              <a:solidFill>
                <a:schemeClr val="tx2">
                  <a:lumMod val="50000"/>
                </a:schemeClr>
              </a:solidFill>
              <a:effectLst/>
              <a:uLnTx/>
              <a:uFillTx/>
              <a:latin typeface="Seaford Display" panose="00000500000000000000" pitchFamily="2" charset="0"/>
              <a:ea typeface="+mn-ea"/>
              <a:cs typeface="+mn-cs"/>
            </a:rPr>
            <a:t>The table at the bottom displays data of the five included email campaign metrics. </a:t>
          </a:r>
          <a:r>
            <a:rPr lang="en-US" sz="1000">
              <a:solidFill>
                <a:schemeClr val="tx2">
                  <a:lumMod val="50000"/>
                </a:schemeClr>
              </a:solidFill>
              <a:latin typeface="Seaford Display" panose="00000500000000000000" pitchFamily="2" charset="0"/>
            </a:rPr>
            <a:t>The two modules directly below house buttons that allow</a:t>
          </a:r>
          <a:r>
            <a:rPr lang="en-US" sz="1000" baseline="0">
              <a:solidFill>
                <a:schemeClr val="tx2">
                  <a:lumMod val="50000"/>
                </a:schemeClr>
              </a:solidFill>
              <a:latin typeface="Seaford Display" panose="00000500000000000000" pitchFamily="2" charset="0"/>
            </a:rPr>
            <a:t> filtering of the data in the table by both week-of-year and email category.  </a:t>
          </a:r>
          <a:endParaRPr lang="en-US" sz="1000">
            <a:solidFill>
              <a:schemeClr val="tx2">
                <a:lumMod val="50000"/>
              </a:schemeClr>
            </a:solidFill>
            <a:latin typeface="Seaford Display" panose="00000500000000000000" pitchFamily="2" charset="0"/>
          </a:endParaRPr>
        </a:p>
      </xdr:txBody>
    </xdr:sp>
    <xdr:clientData/>
  </xdr:twoCellAnchor>
  <xdr:twoCellAnchor>
    <xdr:from>
      <xdr:col>1</xdr:col>
      <xdr:colOff>1575796</xdr:colOff>
      <xdr:row>7</xdr:row>
      <xdr:rowOff>127001</xdr:rowOff>
    </xdr:from>
    <xdr:to>
      <xdr:col>1</xdr:col>
      <xdr:colOff>2274296</xdr:colOff>
      <xdr:row>9</xdr:row>
      <xdr:rowOff>148167</xdr:rowOff>
    </xdr:to>
    <xdr:sp macro="" textlink="">
      <xdr:nvSpPr>
        <xdr:cNvPr id="114" name="TextBox 113">
          <a:extLst>
            <a:ext uri="{FF2B5EF4-FFF2-40B4-BE49-F238E27FC236}">
              <a16:creationId xmlns:a16="http://schemas.microsoft.com/office/drawing/2014/main" id="{00000000-0008-0000-0100-000072000000}"/>
            </a:ext>
          </a:extLst>
        </xdr:cNvPr>
        <xdr:cNvSpPr txBox="1">
          <a:spLocks/>
        </xdr:cNvSpPr>
      </xdr:nvSpPr>
      <xdr:spPr>
        <a:xfrm>
          <a:off x="2112018" y="1411112"/>
          <a:ext cx="698500" cy="388055"/>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2">
                  <a:lumMod val="50000"/>
                </a:schemeClr>
              </a:solidFill>
              <a:latin typeface="Seaford Display" panose="00000500000000000000" pitchFamily="2" charset="0"/>
            </a:rPr>
            <a:t>Week</a:t>
          </a:r>
        </a:p>
      </xdr:txBody>
    </xdr:sp>
    <xdr:clientData/>
  </xdr:twoCellAnchor>
  <mc:AlternateContent xmlns:mc="http://schemas.openxmlformats.org/markup-compatibility/2006">
    <mc:Choice xmlns:a14="http://schemas.microsoft.com/office/drawing/2010/main" Requires="a14">
      <xdr:twoCellAnchor>
        <xdr:from>
          <xdr:col>1</xdr:col>
          <xdr:colOff>1720850</xdr:colOff>
          <xdr:row>13</xdr:row>
          <xdr:rowOff>82550</xdr:rowOff>
        </xdr:from>
        <xdr:to>
          <xdr:col>1</xdr:col>
          <xdr:colOff>2133600</xdr:colOff>
          <xdr:row>16</xdr:row>
          <xdr:rowOff>12700</xdr:rowOff>
        </xdr:to>
        <xdr:sp macro="" textlink="">
          <xdr:nvSpPr>
            <xdr:cNvPr id="1325" name="Spinner 301" hidden="1">
              <a:extLst>
                <a:ext uri="{63B3BB69-23CF-44E3-9099-C40C66FF867C}">
                  <a14:compatExt spid="_x0000_s1325"/>
                </a:ext>
                <a:ext uri="{FF2B5EF4-FFF2-40B4-BE49-F238E27FC236}">
                  <a16:creationId xmlns:a16="http://schemas.microsoft.com/office/drawing/2014/main" id="{00000000-0008-0000-0100-00002D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1615307</xdr:colOff>
          <xdr:row>10</xdr:row>
          <xdr:rowOff>131233</xdr:rowOff>
        </xdr:from>
        <xdr:to>
          <xdr:col>1</xdr:col>
          <xdr:colOff>2237960</xdr:colOff>
          <xdr:row>12</xdr:row>
          <xdr:rowOff>140758</xdr:rowOff>
        </xdr:to>
        <xdr:pic>
          <xdr:nvPicPr>
            <xdr:cNvPr id="115" name="Picture 114">
              <a:extLst>
                <a:ext uri="{FF2B5EF4-FFF2-40B4-BE49-F238E27FC236}">
                  <a16:creationId xmlns:a16="http://schemas.microsoft.com/office/drawing/2014/main" id="{00000000-0008-0000-0100-000073000000}"/>
                </a:ext>
              </a:extLst>
            </xdr:cNvPr>
            <xdr:cNvPicPr>
              <a:picLocks noChangeAspect="1" noChangeArrowheads="1"/>
              <a:extLst>
                <a:ext uri="{84589F7E-364E-4C9E-8A38-B11213B215E9}">
                  <a14:cameraTool cellRange="Source_Table!$W$3" spid="_x0000_s12433"/>
                </a:ext>
              </a:extLst>
            </xdr:cNvPicPr>
          </xdr:nvPicPr>
          <xdr:blipFill>
            <a:blip xmlns:r="http://schemas.openxmlformats.org/officeDocument/2006/relationships" r:embed="rId16"/>
            <a:srcRect/>
            <a:stretch>
              <a:fillRect/>
            </a:stretch>
          </xdr:blipFill>
          <xdr:spPr bwMode="auto">
            <a:xfrm>
              <a:off x="2151529" y="1965677"/>
              <a:ext cx="619478" cy="373239"/>
            </a:xfrm>
            <a:prstGeom prst="rect">
              <a:avLst/>
            </a:prstGeom>
            <a:solidFill>
              <a:schemeClr val="tx1"/>
            </a:solidFill>
            <a:ln w="9525">
              <a:noFill/>
              <a:miter lim="800000"/>
              <a:headEnd/>
              <a:tailEnd/>
            </a:ln>
            <a:effectLst>
              <a:outerShdw blurRad="50800" dist="38100" dir="2700000" algn="tl" rotWithShape="0">
                <a:prstClr val="black"/>
              </a:outerShdw>
            </a:effectLst>
          </xdr:spPr>
        </xdr:pic>
        <xdr:clientData/>
      </xdr:twoCellAnchor>
    </mc:Choice>
    <mc:Fallback/>
  </mc:AlternateContent>
  <xdr:twoCellAnchor>
    <xdr:from>
      <xdr:col>1</xdr:col>
      <xdr:colOff>1559286</xdr:colOff>
      <xdr:row>17</xdr:row>
      <xdr:rowOff>11994</xdr:rowOff>
    </xdr:from>
    <xdr:to>
      <xdr:col>1</xdr:col>
      <xdr:colOff>2290806</xdr:colOff>
      <xdr:row>27</xdr:row>
      <xdr:rowOff>6350</xdr:rowOff>
    </xdr:to>
    <xdr:sp macro="" textlink="">
      <xdr:nvSpPr>
        <xdr:cNvPr id="116" name="TextBox 115">
          <a:extLst>
            <a:ext uri="{FF2B5EF4-FFF2-40B4-BE49-F238E27FC236}">
              <a16:creationId xmlns:a16="http://schemas.microsoft.com/office/drawing/2014/main" id="{00000000-0008-0000-0100-000074000000}"/>
            </a:ext>
          </a:extLst>
        </xdr:cNvPr>
        <xdr:cNvSpPr txBox="1">
          <a:spLocks/>
        </xdr:cNvSpPr>
      </xdr:nvSpPr>
      <xdr:spPr>
        <a:xfrm>
          <a:off x="2095508" y="3130550"/>
          <a:ext cx="731520" cy="1828800"/>
        </a:xfrm>
        <a:prstGeom prst="rect">
          <a:avLst/>
        </a:prstGeom>
        <a:solidFill>
          <a:srgbClr val="FFF9E7"/>
        </a:solidFill>
        <a:ln w="9525" cmpd="sng">
          <a:solidFill>
            <a:schemeClr val="tx1"/>
          </a:solidFill>
        </a:ln>
        <a:effectLst>
          <a:outerShdw blurRad="50800" dist="38100" dir="2700000" algn="tl"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tx2">
                  <a:lumMod val="50000"/>
                </a:schemeClr>
              </a:solidFill>
              <a:latin typeface="Seaford Display" panose="00000500000000000000" pitchFamily="2" charset="0"/>
            </a:rPr>
            <a:t>Use the spinner</a:t>
          </a:r>
          <a:r>
            <a:rPr lang="en-US" sz="1000" baseline="0">
              <a:solidFill>
                <a:schemeClr val="tx2">
                  <a:lumMod val="50000"/>
                </a:schemeClr>
              </a:solidFill>
              <a:latin typeface="Seaford Display" panose="00000500000000000000" pitchFamily="2" charset="0"/>
            </a:rPr>
            <a:t> to change the week from which these averages are calculated.</a:t>
          </a:r>
          <a:endParaRPr lang="en-US" sz="1000">
            <a:solidFill>
              <a:schemeClr val="tx2">
                <a:lumMod val="50000"/>
              </a:schemeClr>
            </a:solidFill>
            <a:latin typeface="Seaford Display" panose="00000500000000000000" pitchFamily="2" charset="0"/>
          </a:endParaRPr>
        </a:p>
      </xdr:txBody>
    </xdr:sp>
    <xdr:clientData/>
  </xdr:twoCellAnchor>
  <xdr:twoCellAnchor>
    <xdr:from>
      <xdr:col>0</xdr:col>
      <xdr:colOff>515056</xdr:colOff>
      <xdr:row>39</xdr:row>
      <xdr:rowOff>30162</xdr:rowOff>
    </xdr:from>
    <xdr:to>
      <xdr:col>4</xdr:col>
      <xdr:colOff>883673</xdr:colOff>
      <xdr:row>54</xdr:row>
      <xdr:rowOff>148272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151193</xdr:colOff>
      <xdr:row>39</xdr:row>
      <xdr:rowOff>38100</xdr:rowOff>
    </xdr:from>
    <xdr:to>
      <xdr:col>9</xdr:col>
      <xdr:colOff>3873</xdr:colOff>
      <xdr:row>54</xdr:row>
      <xdr:rowOff>156210</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2159000</xdr:colOff>
      <xdr:row>23</xdr:row>
      <xdr:rowOff>1</xdr:rowOff>
    </xdr:from>
    <xdr:to>
      <xdr:col>2</xdr:col>
      <xdr:colOff>635000</xdr:colOff>
      <xdr:row>28</xdr:row>
      <xdr:rowOff>120651</xdr:rowOff>
    </xdr:to>
    <mc:AlternateContent xmlns:mc="http://schemas.openxmlformats.org/markup-compatibility/2006" xmlns:sle15="http://schemas.microsoft.com/office/drawing/2012/slicer">
      <mc:Choice Requires="sle15">
        <xdr:graphicFrame macro="">
          <xdr:nvGraphicFramePr>
            <xdr:cNvPr id="3" name="Email_Category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Email_Category 1"/>
            </a:graphicData>
          </a:graphic>
        </xdr:graphicFrame>
      </mc:Choice>
      <mc:Fallback xmlns="">
        <xdr:sp macro="" textlink="">
          <xdr:nvSpPr>
            <xdr:cNvPr id="0" name=""/>
            <xdr:cNvSpPr>
              <a:spLocks noTextEdit="1"/>
            </xdr:cNvSpPr>
          </xdr:nvSpPr>
          <xdr:spPr>
            <a:xfrm>
              <a:off x="2165350" y="4387851"/>
              <a:ext cx="1828800" cy="1041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171450</xdr:colOff>
      <xdr:row>22</xdr:row>
      <xdr:rowOff>158751</xdr:rowOff>
    </xdr:from>
    <xdr:to>
      <xdr:col>0</xdr:col>
      <xdr:colOff>2000250</xdr:colOff>
      <xdr:row>32</xdr:row>
      <xdr:rowOff>120651</xdr:rowOff>
    </xdr:to>
    <mc:AlternateContent xmlns:mc="http://schemas.openxmlformats.org/markup-compatibility/2006" xmlns:sle15="http://schemas.microsoft.com/office/drawing/2012/slicer">
      <mc:Choice Requires="sle15">
        <xdr:graphicFrame macro="">
          <xdr:nvGraphicFramePr>
            <xdr:cNvPr id="4" name="Week ">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Week "/>
            </a:graphicData>
          </a:graphic>
        </xdr:graphicFrame>
      </mc:Choice>
      <mc:Fallback xmlns="">
        <xdr:sp macro="" textlink="">
          <xdr:nvSpPr>
            <xdr:cNvPr id="0" name=""/>
            <xdr:cNvSpPr>
              <a:spLocks noTextEdit="1"/>
            </xdr:cNvSpPr>
          </xdr:nvSpPr>
          <xdr:spPr>
            <a:xfrm>
              <a:off x="171450" y="4368801"/>
              <a:ext cx="1828800" cy="18034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95250</xdr:colOff>
      <xdr:row>1</xdr:row>
      <xdr:rowOff>101600</xdr:rowOff>
    </xdr:from>
    <xdr:to>
      <xdr:col>13</xdr:col>
      <xdr:colOff>44450</xdr:colOff>
      <xdr:row>21</xdr:row>
      <xdr:rowOff>171450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558800</xdr:colOff>
      <xdr:row>7</xdr:row>
      <xdr:rowOff>19051</xdr:rowOff>
    </xdr:from>
    <xdr:to>
      <xdr:col>5</xdr:col>
      <xdr:colOff>857250</xdr:colOff>
      <xdr:row>17</xdr:row>
      <xdr:rowOff>88901</xdr:rowOff>
    </xdr:to>
    <mc:AlternateContent xmlns:mc="http://schemas.openxmlformats.org/markup-compatibility/2006" xmlns:a14="http://schemas.microsoft.com/office/drawing/2010/main">
      <mc:Choice Requires="a14">
        <xdr:graphicFrame macro="">
          <xdr:nvGraphicFramePr>
            <xdr:cNvPr id="3" name="Week  3">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Week  3"/>
            </a:graphicData>
          </a:graphic>
        </xdr:graphicFrame>
      </mc:Choice>
      <mc:Fallback xmlns="">
        <xdr:sp macro="" textlink="">
          <xdr:nvSpPr>
            <xdr:cNvPr id="0" name=""/>
            <xdr:cNvSpPr>
              <a:spLocks noTextEdit="1"/>
            </xdr:cNvSpPr>
          </xdr:nvSpPr>
          <xdr:spPr>
            <a:xfrm>
              <a:off x="7797800" y="1308101"/>
              <a:ext cx="1828800" cy="1911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520700</xdr:colOff>
      <xdr:row>0</xdr:row>
      <xdr:rowOff>133351</xdr:rowOff>
    </xdr:from>
    <xdr:to>
      <xdr:col>5</xdr:col>
      <xdr:colOff>819150</xdr:colOff>
      <xdr:row>6</xdr:row>
      <xdr:rowOff>82551</xdr:rowOff>
    </xdr:to>
    <mc:AlternateContent xmlns:mc="http://schemas.openxmlformats.org/markup-compatibility/2006" xmlns:a14="http://schemas.microsoft.com/office/drawing/2010/main">
      <mc:Choice Requires="a14">
        <xdr:graphicFrame macro="">
          <xdr:nvGraphicFramePr>
            <xdr:cNvPr id="4" name="Email Category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Email Category 3"/>
            </a:graphicData>
          </a:graphic>
        </xdr:graphicFrame>
      </mc:Choice>
      <mc:Fallback xmlns="">
        <xdr:sp macro="" textlink="">
          <xdr:nvSpPr>
            <xdr:cNvPr id="0" name=""/>
            <xdr:cNvSpPr>
              <a:spLocks noTextEdit="1"/>
            </xdr:cNvSpPr>
          </xdr:nvSpPr>
          <xdr:spPr>
            <a:xfrm>
              <a:off x="7759700" y="133351"/>
              <a:ext cx="1828800" cy="1054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25400</xdr:colOff>
          <xdr:row>23</xdr:row>
          <xdr:rowOff>146050</xdr:rowOff>
        </xdr:from>
        <xdr:to>
          <xdr:col>2</xdr:col>
          <xdr:colOff>939800</xdr:colOff>
          <xdr:row>27</xdr:row>
          <xdr:rowOff>196850</xdr:rowOff>
        </xdr:to>
        <xdr:sp macro="" textlink="">
          <xdr:nvSpPr>
            <xdr:cNvPr id="5122" name="Spinner 2" hidden="1">
              <a:extLst>
                <a:ext uri="{63B3BB69-23CF-44E3-9099-C40C66FF867C}">
                  <a14:compatExt spid="_x0000_s5122"/>
                </a:ext>
                <a:ext uri="{FF2B5EF4-FFF2-40B4-BE49-F238E27FC236}">
                  <a16:creationId xmlns:a16="http://schemas.microsoft.com/office/drawing/2014/main" id="{00000000-0008-0000-0900-000002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1371600</xdr:colOff>
          <xdr:row>23</xdr:row>
          <xdr:rowOff>133350</xdr:rowOff>
        </xdr:from>
        <xdr:to>
          <xdr:col>3</xdr:col>
          <xdr:colOff>2286000</xdr:colOff>
          <xdr:row>27</xdr:row>
          <xdr:rowOff>184150</xdr:rowOff>
        </xdr:to>
        <xdr:sp macro="" textlink="">
          <xdr:nvSpPr>
            <xdr:cNvPr id="5124" name="Spinner 4" hidden="1">
              <a:extLst>
                <a:ext uri="{63B3BB69-23CF-44E3-9099-C40C66FF867C}">
                  <a14:compatExt spid="_x0000_s5124"/>
                </a:ext>
                <a:ext uri="{FF2B5EF4-FFF2-40B4-BE49-F238E27FC236}">
                  <a16:creationId xmlns:a16="http://schemas.microsoft.com/office/drawing/2014/main" id="{00000000-0008-0000-09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11</xdr:col>
      <xdr:colOff>27214</xdr:colOff>
      <xdr:row>25</xdr:row>
      <xdr:rowOff>390072</xdr:rowOff>
    </xdr:from>
    <xdr:to>
      <xdr:col>12</xdr:col>
      <xdr:colOff>10796</xdr:colOff>
      <xdr:row>28</xdr:row>
      <xdr:rowOff>235857</xdr:rowOff>
    </xdr:to>
    <mc:AlternateContent xmlns:mc="http://schemas.openxmlformats.org/markup-compatibility/2006" xmlns:sle15="http://schemas.microsoft.com/office/drawing/2012/slicer">
      <mc:Choice Requires="sle15">
        <xdr:graphicFrame macro="">
          <xdr:nvGraphicFramePr>
            <xdr:cNvPr id="4" name="Email Category">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0/slicer">
              <sle:slicer xmlns:sle="http://schemas.microsoft.com/office/drawing/2010/slicer" name="Email Category"/>
            </a:graphicData>
          </a:graphic>
        </xdr:graphicFrame>
      </mc:Choice>
      <mc:Fallback xmlns="">
        <xdr:sp macro="" textlink="">
          <xdr:nvSpPr>
            <xdr:cNvPr id="0" name=""/>
            <xdr:cNvSpPr>
              <a:spLocks noTextEdit="1"/>
            </xdr:cNvSpPr>
          </xdr:nvSpPr>
          <xdr:spPr>
            <a:xfrm>
              <a:off x="18721614" y="11604172"/>
              <a:ext cx="2117182" cy="117928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4</xdr:col>
      <xdr:colOff>781050</xdr:colOff>
      <xdr:row>15</xdr:row>
      <xdr:rowOff>139700</xdr:rowOff>
    </xdr:from>
    <xdr:to>
      <xdr:col>10</xdr:col>
      <xdr:colOff>1485899</xdr:colOff>
      <xdr:row>28</xdr:row>
      <xdr:rowOff>38100</xdr:rowOff>
    </xdr:to>
    <xdr:graphicFrame macro="">
      <xdr:nvGraphicFramePr>
        <xdr:cNvPr id="16" name="Chart 15">
          <a:extLst>
            <a:ext uri="{FF2B5EF4-FFF2-40B4-BE49-F238E27FC236}">
              <a16:creationId xmlns:a16="http://schemas.microsoft.com/office/drawing/2014/main" id="{00000000-0008-0000-0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187325</xdr:colOff>
      <xdr:row>8</xdr:row>
      <xdr:rowOff>65087</xdr:rowOff>
    </xdr:from>
    <xdr:to>
      <xdr:col>14</xdr:col>
      <xdr:colOff>330200</xdr:colOff>
      <xdr:row>22</xdr:row>
      <xdr:rowOff>7937</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ese mcdonald" refreshedDate="44844.143774189812" createdVersion="8" refreshedVersion="8" minRefreshableVersion="3" recordCount="22" xr:uid="{4F0CA6D4-A368-4F8B-A100-7BCD6FDA52DB}">
  <cacheSource type="worksheet">
    <worksheetSource name="Table4"/>
  </cacheSource>
  <cacheFields count="21">
    <cacheField name="Email Subject" numFmtId="0">
      <sharedItems count="21">
        <s v="Don't Miss Your $15 Discount"/>
        <s v="Save On Our Signature Gift Sets"/>
        <s v="Visit Us and Save Up To $15"/>
        <s v="Our Late Summer Sale Starts NOW"/>
        <s v="Our In-Store Sale Ends Tomorrow!"/>
        <s v="Save Up to 40% In Stores Only"/>
        <s v="Redeem Your FREE Flatpack"/>
        <s v="FREE Maple Garlic Seasoning!"/>
        <s v="In-Store FLASH SALE Starts Now!"/>
        <s v="There's Still Time Left!"/>
        <s v="Spice Blends To Upgrade Your Cooking"/>
        <s v="Rodney Scott Barbecue Rubs Are ðŸ”¥"/>
        <s v="NEW! Green Sichuan Peppercorns"/>
        <s v="Spice Rub Roundupâ€“Our Best BBQ"/>
        <s v="It's Never Too Early For Pumpkin Spice"/>
        <s v="ExactPacksâ€“Meal Prep Made Easy"/>
        <s v="Our Grilled Salads ExactPacks Are ðŸ”¥"/>
        <s v="NEW! Salad &amp; Kebab ExactPacks"/>
        <s v="You Need This Citrus Rub"/>
        <s v="The Secret to Great Salsa? Spices!"/>
        <s v="Top Spices for Summer Tomatoes"/>
      </sharedItems>
    </cacheField>
    <cacheField name="Cat_Step_1" numFmtId="0">
      <sharedItems/>
    </cacheField>
    <cacheField name="T/F_Qualifier" numFmtId="0">
      <sharedItems/>
    </cacheField>
    <cacheField name="Email Category" numFmtId="0">
      <sharedItems count="2">
        <s v=" Monetary Incentive"/>
        <s v="Other"/>
      </sharedItems>
    </cacheField>
    <cacheField name="sent_at" numFmtId="14">
      <sharedItems containsSemiMixedTypes="0" containsNonDate="0" containsDate="1" containsString="0" minDate="2022-08-08T00:00:00" maxDate="2022-09-07T00:00:00"/>
    </cacheField>
    <cacheField name="week_of_year" numFmtId="0">
      <sharedItems containsSemiMixedTypes="0" containsString="0" containsNumber="1" containsInteger="1" minValue="33" maxValue="37"/>
    </cacheField>
    <cacheField name="Week " numFmtId="0">
      <sharedItems count="5">
        <s v="Week 37"/>
        <s v="Week 36"/>
        <s v="Week 35"/>
        <s v="Week 34"/>
        <s v="Week 33"/>
      </sharedItems>
    </cacheField>
    <cacheField name="sends" numFmtId="0">
      <sharedItems containsSemiMixedTypes="0" containsString="0" containsNumber="1" containsInteger="1" minValue="26496" maxValue="221747"/>
    </cacheField>
    <cacheField name="opens" numFmtId="0">
      <sharedItems containsSemiMixedTypes="0" containsString="0" containsNumber="1" containsInteger="1" minValue="10787" maxValue="105611"/>
    </cacheField>
    <cacheField name="Open Rate" numFmtId="165">
      <sharedItems containsSemiMixedTypes="0" containsString="0" containsNumber="1" minValue="0.40710269087066397" maxValue="0.48685225771941698"/>
    </cacheField>
    <cacheField name="clicks" numFmtId="0">
      <sharedItems containsSemiMixedTypes="0" containsString="0" containsNumber="1" containsInteger="1" minValue="88" maxValue="3414"/>
    </cacheField>
    <cacheField name="Click-Through Rate" numFmtId="165">
      <sharedItems containsSemiMixedTypes="0" containsString="0" containsNumber="1" minValue="3.3211306940408298E-3" maxValue="2.5973048257170801E-2"/>
    </cacheField>
    <cacheField name="Click-to-Open Rate" numFmtId="165">
      <sharedItems containsSemiMixedTypes="0" containsString="0" containsNumber="1" minValue="8.1579679243533806E-3" maxValue="6.1099796334012198E-2"/>
    </cacheField>
    <cacheField name="unsubscribes" numFmtId="0">
      <sharedItems containsSemiMixedTypes="0" containsString="0" containsNumber="1" containsInteger="1" minValue="11" maxValue="620"/>
    </cacheField>
    <cacheField name="Unsubscribe Rate" numFmtId="165">
      <sharedItems containsSemiMixedTypes="0" containsString="0" containsNumber="1" minValue="4.15141336755104E-4" maxValue="4.4803740138307201E-3"/>
    </cacheField>
    <cacheField name="bounces" numFmtId="0">
      <sharedItems containsSemiMixedTypes="0" containsString="0" containsNumber="1" containsInteger="1" minValue="1" maxValue="459"/>
    </cacheField>
    <cacheField name="Bounce Rate" numFmtId="165">
      <sharedItems containsSemiMixedTypes="0" containsString="0" containsNumber="1" minValue="4.6113550005533597E-6" maxValue="2.2720635187779298E-3"/>
    </cacheField>
    <cacheField name="revenue" numFmtId="44">
      <sharedItems containsSemiMixedTypes="0" containsString="0" containsNumber="1" minValue="1044.26" maxValue="30728.38"/>
    </cacheField>
    <cacheField name="orders" numFmtId="0">
      <sharedItems containsSemiMixedTypes="0" containsString="0" containsNumber="1" containsInteger="1" minValue="22" maxValue="554"/>
    </cacheField>
    <cacheField name="Revenue per Person" numFmtId="168">
      <sharedItems containsSemiMixedTypes="0" containsString="0" containsNumber="1" minValue="3.9410499301807699E-2" maxValue="0.193796954644329"/>
    </cacheField>
    <cacheField name="Average Order Value" numFmtId="44">
      <sharedItems containsSemiMixedTypes="0" containsString="0" containsNumber="1" minValue="36.6429530201342" maxValue="59.232889518413501"/>
    </cacheField>
  </cacheFields>
  <extLst>
    <ext xmlns:x14="http://schemas.microsoft.com/office/spreadsheetml/2009/9/main" uri="{725AE2AE-9491-48be-B2B4-4EB974FC3084}">
      <x14:pivotCacheDefinition pivotCacheId="2149952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ese mcdonald" refreshedDate="44844.721421527778" createdVersion="8" refreshedVersion="8" minRefreshableVersion="3" recordCount="22" xr:uid="{49C08C75-F5AC-441D-82A7-F2487BD42446}">
  <cacheSource type="worksheet">
    <worksheetSource name="Table4"/>
  </cacheSource>
  <cacheFields count="21">
    <cacheField name="Email Subject" numFmtId="0">
      <sharedItems/>
    </cacheField>
    <cacheField name="Cat_Step_1" numFmtId="0">
      <sharedItems/>
    </cacheField>
    <cacheField name="T/F_Qualifier" numFmtId="0">
      <sharedItems/>
    </cacheField>
    <cacheField name="Email Category" numFmtId="0">
      <sharedItems count="2">
        <s v=" Monetary Incentive"/>
        <s v="Other"/>
      </sharedItems>
    </cacheField>
    <cacheField name="sent_at" numFmtId="14">
      <sharedItems containsSemiMixedTypes="0" containsNonDate="0" containsDate="1" containsString="0" minDate="2022-08-08T00:00:00" maxDate="2022-09-07T00:00:00"/>
    </cacheField>
    <cacheField name="week_of_year" numFmtId="0">
      <sharedItems containsSemiMixedTypes="0" containsString="0" containsNumber="1" containsInteger="1" minValue="33" maxValue="37"/>
    </cacheField>
    <cacheField name="Week " numFmtId="0">
      <sharedItems count="5">
        <s v="Week 37"/>
        <s v="Week 36"/>
        <s v="Week 35"/>
        <s v="Week 34"/>
        <s v="Week 33"/>
      </sharedItems>
    </cacheField>
    <cacheField name="sends" numFmtId="0">
      <sharedItems containsSemiMixedTypes="0" containsString="0" containsNumber="1" containsInteger="1" minValue="26496" maxValue="221747"/>
    </cacheField>
    <cacheField name="opens" numFmtId="0">
      <sharedItems containsSemiMixedTypes="0" containsString="0" containsNumber="1" containsInteger="1" minValue="10787" maxValue="105611"/>
    </cacheField>
    <cacheField name="Open Rate" numFmtId="165">
      <sharedItems containsSemiMixedTypes="0" containsString="0" containsNumber="1" minValue="0.40710269087066397" maxValue="0.48685225771941698"/>
    </cacheField>
    <cacheField name="clicks" numFmtId="0">
      <sharedItems containsSemiMixedTypes="0" containsString="0" containsNumber="1" containsInteger="1" minValue="88" maxValue="3414"/>
    </cacheField>
    <cacheField name="Click-Through Rate" numFmtId="165">
      <sharedItems containsSemiMixedTypes="0" containsString="0" containsNumber="1" minValue="3.3211306940408298E-3" maxValue="2.5973048257170801E-2"/>
    </cacheField>
    <cacheField name="Click-to-Open Rate" numFmtId="165">
      <sharedItems containsSemiMixedTypes="0" containsString="0" containsNumber="1" minValue="8.1579679243533806E-3" maxValue="6.1099796334012198E-2"/>
    </cacheField>
    <cacheField name="unsubscribes" numFmtId="0">
      <sharedItems containsSemiMixedTypes="0" containsString="0" containsNumber="1" containsInteger="1" minValue="11" maxValue="620"/>
    </cacheField>
    <cacheField name="Unsubscribe Rate" numFmtId="165">
      <sharedItems containsSemiMixedTypes="0" containsString="0" containsNumber="1" minValue="4.15141336755104E-4" maxValue="4.4803740138307201E-3"/>
    </cacheField>
    <cacheField name="bounces" numFmtId="0">
      <sharedItems containsSemiMixedTypes="0" containsString="0" containsNumber="1" containsInteger="1" minValue="1" maxValue="459"/>
    </cacheField>
    <cacheField name="Bounce Rate" numFmtId="165">
      <sharedItems containsSemiMixedTypes="0" containsString="0" containsNumber="1" minValue="4.6113550005533597E-6" maxValue="2.2720635187779298E-3"/>
    </cacheField>
    <cacheField name="revenue" numFmtId="44">
      <sharedItems containsSemiMixedTypes="0" containsString="0" containsNumber="1" minValue="1044.26" maxValue="30728.38"/>
    </cacheField>
    <cacheField name="orders" numFmtId="0">
      <sharedItems containsSemiMixedTypes="0" containsString="0" containsNumber="1" containsInteger="1" minValue="22" maxValue="554"/>
    </cacheField>
    <cacheField name="Revenue per Person" numFmtId="168">
      <sharedItems containsSemiMixedTypes="0" containsString="0" containsNumber="1" minValue="3.9410499301807699E-2" maxValue="0.193796954644329"/>
    </cacheField>
    <cacheField name="Average Order Value" numFmtId="44">
      <sharedItems containsSemiMixedTypes="0" containsString="0" containsNumber="1" minValue="36.6429530201342" maxValue="59.2328895184135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YES"/>
    <b v="0"/>
    <x v="0"/>
    <d v="2022-09-06T00:00:00"/>
    <n v="37"/>
    <x v="0"/>
    <n v="219718"/>
    <n v="99221"/>
    <n v="0.45158339325863101"/>
    <n v="3414"/>
    <n v="1.55380988357804E-2"/>
    <n v="3.4408038620856403E-2"/>
    <n v="372"/>
    <n v="1.6930793107528699E-3"/>
    <n v="17"/>
    <n v="7.7371903986018394E-5"/>
    <n v="28504.400000000001"/>
    <n v="483"/>
    <n v="0.129731747057592"/>
    <n v="59.015320910973003"/>
  </r>
  <r>
    <x v="1"/>
    <s v="YES"/>
    <b v="0"/>
    <x v="0"/>
    <d v="2022-09-05T00:00:00"/>
    <n v="37"/>
    <x v="0"/>
    <n v="220827"/>
    <n v="101295"/>
    <n v="0.45870749500740399"/>
    <n v="2038"/>
    <n v="9.2289439244295293E-3"/>
    <n v="2.01194530825805E-2"/>
    <n v="457"/>
    <n v="2.0694933137705E-3"/>
    <n v="7"/>
    <n v="3.16990223115832E-5"/>
    <n v="24194.22"/>
    <n v="441"/>
    <n v="0.109561874227336"/>
    <n v="54.8621768707483"/>
  </r>
  <r>
    <x v="2"/>
    <s v="YES"/>
    <b v="0"/>
    <x v="0"/>
    <d v="2022-09-02T00:00:00"/>
    <n v="36"/>
    <x v="1"/>
    <n v="26497"/>
    <n v="10787"/>
    <n v="0.40710269087066397"/>
    <n v="88"/>
    <n v="3.3211306940408298E-3"/>
    <n v="8.1579679243533806E-3"/>
    <n v="25"/>
    <n v="9.43503038079782E-4"/>
    <n v="7"/>
    <n v="2.64180850662339E-4"/>
    <n v="1662.67"/>
    <n v="30"/>
    <n v="6.2749367852964394E-2"/>
    <n v="55.422333333333299"/>
  </r>
  <r>
    <x v="3"/>
    <s v="YES"/>
    <b v="0"/>
    <x v="0"/>
    <d v="2022-09-02T00:00:00"/>
    <n v="36"/>
    <x v="1"/>
    <n v="202019"/>
    <n v="95415"/>
    <n v="0.47230706022700802"/>
    <n v="1677"/>
    <n v="8.3011993921363793E-3"/>
    <n v="1.75758528533249E-2"/>
    <n v="620"/>
    <n v="3.0690182606586498E-3"/>
    <n v="459"/>
    <n v="2.2720635187779298E-3"/>
    <n v="30728.38"/>
    <n v="554"/>
    <n v="0.152106386032996"/>
    <n v="55.4663898916967"/>
  </r>
  <r>
    <x v="4"/>
    <s v="YES"/>
    <b v="0"/>
    <x v="0"/>
    <d v="2022-08-27T00:00:00"/>
    <n v="35"/>
    <x v="2"/>
    <n v="26496"/>
    <n v="11029"/>
    <n v="0.416251509661835"/>
    <n v="339"/>
    <n v="1.2794384057971E-2"/>
    <n v="3.0737147520174E-2"/>
    <n v="16"/>
    <n v="6.0386473429951601E-4"/>
    <n v="1"/>
    <n v="3.7741545893719798E-5"/>
    <n v="1748.41"/>
    <n v="31"/>
    <n v="6.5987696256038605E-2"/>
    <n v="56.400322580645103"/>
  </r>
  <r>
    <x v="5"/>
    <s v="YES"/>
    <b v="0"/>
    <x v="0"/>
    <d v="2022-08-26T00:00:00"/>
    <n v="35"/>
    <x v="2"/>
    <n v="26497"/>
    <n v="10959"/>
    <n v="0.41359399177265299"/>
    <n v="533"/>
    <n v="2.0115484771860901E-2"/>
    <n v="4.86358244365361E-2"/>
    <n v="11"/>
    <n v="4.15141336755104E-4"/>
    <n v="6"/>
    <n v="2.2644072913914699E-4"/>
    <n v="1044.26"/>
    <n v="22"/>
    <n v="3.9410499301807699E-2"/>
    <n v="47.466363636363603"/>
  </r>
  <r>
    <x v="6"/>
    <s v="YES"/>
    <b v="0"/>
    <x v="0"/>
    <d v="2022-08-21T00:00:00"/>
    <n v="35"/>
    <x v="2"/>
    <n v="216856"/>
    <n v="105147"/>
    <n v="0.48487014424318398"/>
    <n v="1948"/>
    <n v="8.9829195410779505E-3"/>
    <n v="1.8526443930877701E-2"/>
    <n v="172"/>
    <n v="7.9315306009517797E-4"/>
    <n v="1"/>
    <n v="4.6113550005533597E-6"/>
    <n v="22693.88"/>
    <n v="449"/>
    <n v="0.104649537019957"/>
    <n v="50.5431625835189"/>
  </r>
  <r>
    <x v="7"/>
    <s v="YES"/>
    <b v="0"/>
    <x v="0"/>
    <d v="2022-08-19T00:00:00"/>
    <n v="34"/>
    <x v="3"/>
    <n v="26542"/>
    <n v="11140"/>
    <n v="0.41971215432145198"/>
    <n v="217"/>
    <n v="8.1757214980031599E-3"/>
    <n v="1.94793536804308E-2"/>
    <n v="14"/>
    <n v="5.2746590309697802E-4"/>
    <n v="6"/>
    <n v="2.2605681561298999E-4"/>
    <n v="2157.7600000000002"/>
    <n v="41"/>
    <n v="8.1296059076181093E-2"/>
    <n v="52.628292682926798"/>
  </r>
  <r>
    <x v="7"/>
    <s v="YES"/>
    <b v="0"/>
    <x v="0"/>
    <d v="2022-08-19T00:00:00"/>
    <n v="34"/>
    <x v="3"/>
    <n v="194697"/>
    <n v="87224"/>
    <n v="0.44799868513639102"/>
    <n v="1685"/>
    <n v="8.6544733611714601E-3"/>
    <n v="1.9318077593322901E-2"/>
    <n v="148"/>
    <n v="7.60155523711202E-4"/>
    <n v="12"/>
    <n v="6.1634231652259603E-5"/>
    <n v="21511.64"/>
    <n v="458"/>
    <n v="0.110487783581667"/>
    <n v="46.968646288209598"/>
  </r>
  <r>
    <x v="8"/>
    <s v="YES"/>
    <b v="0"/>
    <x v="0"/>
    <d v="2022-08-12T00:00:00"/>
    <n v="33"/>
    <x v="4"/>
    <n v="26566"/>
    <n v="11293"/>
    <n v="0.425092223142362"/>
    <n v="690"/>
    <n v="2.5973048257170801E-2"/>
    <n v="6.1099796334012198E-2"/>
    <n v="17"/>
    <n v="6.3991568169841095E-4"/>
    <n v="4"/>
    <n v="1.50568395693743E-4"/>
    <n v="1348.06"/>
    <n v="34"/>
    <n v="5.0743807874727001E-2"/>
    <n v="39.6488235294117"/>
  </r>
  <r>
    <x v="9"/>
    <e v="#N/A"/>
    <b v="1"/>
    <x v="1"/>
    <d v="2022-09-06T00:00:00"/>
    <n v="37"/>
    <x v="0"/>
    <n v="219237"/>
    <n v="97103"/>
    <n v="0.44291337684788601"/>
    <n v="1914"/>
    <n v="8.7302781920934793E-3"/>
    <n v="1.9711028495514999E-2"/>
    <n v="393"/>
    <n v="1.7925806319188801E-3"/>
    <n v="17"/>
    <n v="7.7541655833641201E-5"/>
    <n v="20909.21"/>
    <n v="353"/>
    <n v="9.5372633269019305E-2"/>
    <n v="59.232889518413501"/>
  </r>
  <r>
    <x v="10"/>
    <e v="#N/A"/>
    <b v="1"/>
    <x v="1"/>
    <d v="2022-09-04T00:00:00"/>
    <n v="37"/>
    <x v="0"/>
    <n v="221747"/>
    <n v="105611"/>
    <n v="0.47626799911610901"/>
    <n v="2036"/>
    <n v="9.1816349262898705E-3"/>
    <n v="1.9278294874586901E-2"/>
    <n v="478"/>
    <n v="2.1556097714963401E-3"/>
    <n v="27"/>
    <n v="1.21760384582429E-4"/>
    <n v="24638.34"/>
    <n v="452"/>
    <n v="0.11111013903232"/>
    <n v="54.509601769911498"/>
  </r>
  <r>
    <x v="11"/>
    <e v="#N/A"/>
    <b v="1"/>
    <x v="1"/>
    <d v="2022-08-29T00:00:00"/>
    <n v="36"/>
    <x v="1"/>
    <n v="30801"/>
    <n v="14597"/>
    <n v="0.47391318463686199"/>
    <n v="276"/>
    <n v="8.9607480276614401E-3"/>
    <n v="1.8907994793450698E-2"/>
    <n v="138"/>
    <n v="4.4803740138307201E-3"/>
    <n v="5"/>
    <n v="1.6233239180545999E-4"/>
    <n v="5969.14"/>
    <n v="141"/>
    <n v="0.193796954644329"/>
    <n v="42.334326241134697"/>
  </r>
  <r>
    <x v="12"/>
    <e v="#N/A"/>
    <b v="1"/>
    <x v="1"/>
    <d v="2022-08-28T00:00:00"/>
    <n v="36"/>
    <x v="1"/>
    <n v="211253"/>
    <n v="102849"/>
    <n v="0.48685225771941698"/>
    <n v="1692"/>
    <n v="8.0093537133200405E-3"/>
    <n v="1.6451302394772899E-2"/>
    <n v="233"/>
    <n v="1.1029429167869801E-3"/>
    <n v="92"/>
    <n v="4.3549677401030898E-4"/>
    <n v="19432.03"/>
    <n v="452"/>
    <n v="9.1984634537734297E-2"/>
    <n v="42.991216814159202"/>
  </r>
  <r>
    <x v="13"/>
    <e v="#N/A"/>
    <b v="1"/>
    <x v="1"/>
    <d v="2022-08-25T00:00:00"/>
    <n v="35"/>
    <x v="2"/>
    <n v="31210"/>
    <n v="14906"/>
    <n v="0.477603332265299"/>
    <n v="396"/>
    <n v="1.2688240948413899E-2"/>
    <n v="2.65664832953173E-2"/>
    <n v="106"/>
    <n v="3.3963473245754499E-3"/>
    <n v="61"/>
    <n v="1.95450176225568E-3"/>
    <n v="5459.8"/>
    <n v="149"/>
    <n v="0.17493752002563201"/>
    <n v="36.6429530201342"/>
  </r>
  <r>
    <x v="14"/>
    <e v="#N/A"/>
    <b v="1"/>
    <x v="1"/>
    <d v="2022-08-22T00:00:00"/>
    <n v="35"/>
    <x v="2"/>
    <n v="216384"/>
    <n v="94704"/>
    <n v="0.43766637089618399"/>
    <n v="1591"/>
    <n v="7.3526693286009998E-3"/>
    <n v="1.6799712789322501E-2"/>
    <n v="192"/>
    <n v="8.8731144631765699E-4"/>
    <n v="1"/>
    <n v="4.6214137829044598E-6"/>
    <n v="15471.63"/>
    <n v="359"/>
    <n v="7.1500804125998199E-2"/>
    <n v="43.096462395543099"/>
  </r>
  <r>
    <x v="15"/>
    <e v="#N/A"/>
    <b v="1"/>
    <x v="1"/>
    <d v="2022-08-21T00:00:00"/>
    <n v="35"/>
    <x v="2"/>
    <n v="216882"/>
    <n v="95795"/>
    <n v="0.44169179553858701"/>
    <n v="1400"/>
    <n v="6.4551230623103801E-3"/>
    <n v="1.4614541468761399E-2"/>
    <n v="159"/>
    <n v="7.3311754779096399E-4"/>
    <n v="9"/>
    <n v="4.1497219686281E-5"/>
    <n v="12038.83"/>
    <n v="293"/>
    <n v="5.5508663697310001E-2"/>
    <n v="41.088156996587003"/>
  </r>
  <r>
    <x v="16"/>
    <e v="#N/A"/>
    <b v="1"/>
    <x v="1"/>
    <d v="2022-08-17T00:00:00"/>
    <n v="34"/>
    <x v="3"/>
    <n v="217276"/>
    <n v="95174"/>
    <n v="0.43803273256135"/>
    <n v="1294"/>
    <n v="5.9555588284025797E-3"/>
    <n v="1.3596150209090699E-2"/>
    <n v="207"/>
    <n v="9.5270531489902199E-4"/>
    <n v="21"/>
    <n v="9.6651263830335596E-5"/>
    <n v="13727.6"/>
    <n v="283"/>
    <n v="6.3180470921776893E-2"/>
    <n v="48.507420494699602"/>
  </r>
  <r>
    <x v="17"/>
    <e v="#N/A"/>
    <b v="1"/>
    <x v="1"/>
    <d v="2022-08-15T00:00:00"/>
    <n v="34"/>
    <x v="3"/>
    <n v="210830"/>
    <n v="100811"/>
    <n v="0.478162500592894"/>
    <n v="2002"/>
    <n v="9.4958023051747806E-3"/>
    <n v="1.9858943964448299E-2"/>
    <n v="288"/>
    <n v="1.36602950244272E-3"/>
    <n v="52"/>
    <n v="2.4664421571882498E-4"/>
    <n v="15841.02"/>
    <n v="380"/>
    <n v="7.5136460655504403E-2"/>
    <n v="41.686894736842099"/>
  </r>
  <r>
    <x v="18"/>
    <e v="#N/A"/>
    <b v="1"/>
    <x v="1"/>
    <d v="2022-08-14T00:00:00"/>
    <n v="34"/>
    <x v="3"/>
    <n v="217528"/>
    <n v="99072"/>
    <n v="0.45544481629951"/>
    <n v="1462"/>
    <n v="6.7209738516420797E-3"/>
    <n v="1.4756944444444401E-2"/>
    <n v="218"/>
    <n v="1.00216983560737E-3"/>
    <n v="29"/>
    <n v="1.3331617079180601E-4"/>
    <n v="17933.14"/>
    <n v="377"/>
    <n v="8.2440605347357504E-2"/>
    <n v="47.568010610079497"/>
  </r>
  <r>
    <x v="19"/>
    <e v="#N/A"/>
    <b v="1"/>
    <x v="1"/>
    <d v="2022-08-11T00:00:00"/>
    <n v="33"/>
    <x v="4"/>
    <n v="217194"/>
    <n v="94501"/>
    <n v="0.435099496302844"/>
    <n v="1920"/>
    <n v="8.8400232050609099E-3"/>
    <n v="2.0317245320155299E-2"/>
    <n v="171"/>
    <n v="7.8731456670073701E-4"/>
    <n v="19"/>
    <n v="8.7479396300081896E-5"/>
    <n v="9919.9500000000007"/>
    <n v="236"/>
    <n v="4.5673223017210399E-2"/>
    <n v="42.033686440677897"/>
  </r>
  <r>
    <x v="20"/>
    <e v="#N/A"/>
    <b v="1"/>
    <x v="1"/>
    <d v="2022-08-08T00:00:00"/>
    <n v="33"/>
    <x v="4"/>
    <n v="216806"/>
    <n v="97249"/>
    <n v="0.44855308432423402"/>
    <n v="3364"/>
    <n v="1.5516175751593499E-2"/>
    <n v="3.4591615337946899E-2"/>
    <n v="184"/>
    <n v="8.48684999492634E-4"/>
    <n v="10"/>
    <n v="4.6124184755034399E-5"/>
    <n v="17986.14"/>
    <n v="443"/>
    <n v="8.2959604438991502E-2"/>
    <n v="40.6007674943566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Don't Miss Your $15 Discount"/>
    <s v="YES"/>
    <b v="0"/>
    <x v="0"/>
    <d v="2022-09-06T00:00:00"/>
    <n v="37"/>
    <x v="0"/>
    <n v="219718"/>
    <n v="99221"/>
    <n v="0.45158339325863101"/>
    <n v="3414"/>
    <n v="1.55380988357804E-2"/>
    <n v="3.4408038620856403E-2"/>
    <n v="372"/>
    <n v="1.6930793107528699E-3"/>
    <n v="17"/>
    <n v="7.7371903986018394E-5"/>
    <n v="28504.400000000001"/>
    <n v="483"/>
    <n v="0.129731747057592"/>
    <n v="59.015320910973003"/>
  </r>
  <r>
    <s v="Save On Our Signature Gift Sets"/>
    <s v="YES"/>
    <b v="0"/>
    <x v="0"/>
    <d v="2022-09-05T00:00:00"/>
    <n v="37"/>
    <x v="0"/>
    <n v="220827"/>
    <n v="101295"/>
    <n v="0.45870749500740399"/>
    <n v="2038"/>
    <n v="9.2289439244295293E-3"/>
    <n v="2.01194530825805E-2"/>
    <n v="457"/>
    <n v="2.0694933137705E-3"/>
    <n v="7"/>
    <n v="3.16990223115832E-5"/>
    <n v="24194.22"/>
    <n v="441"/>
    <n v="0.109561874227336"/>
    <n v="54.8621768707483"/>
  </r>
  <r>
    <s v="Visit Us and Save Up To $15"/>
    <s v="YES"/>
    <b v="0"/>
    <x v="0"/>
    <d v="2022-09-02T00:00:00"/>
    <n v="36"/>
    <x v="1"/>
    <n v="26497"/>
    <n v="10787"/>
    <n v="0.40710269087066397"/>
    <n v="88"/>
    <n v="3.3211306940408298E-3"/>
    <n v="8.1579679243533806E-3"/>
    <n v="25"/>
    <n v="9.43503038079782E-4"/>
    <n v="7"/>
    <n v="2.64180850662339E-4"/>
    <n v="1662.67"/>
    <n v="30"/>
    <n v="6.2749367852964394E-2"/>
    <n v="55.422333333333299"/>
  </r>
  <r>
    <s v="Our Late Summer Sale Starts NOW"/>
    <s v="YES"/>
    <b v="0"/>
    <x v="0"/>
    <d v="2022-09-02T00:00:00"/>
    <n v="36"/>
    <x v="1"/>
    <n v="202019"/>
    <n v="95415"/>
    <n v="0.47230706022700802"/>
    <n v="1677"/>
    <n v="8.3011993921363793E-3"/>
    <n v="1.75758528533249E-2"/>
    <n v="620"/>
    <n v="3.0690182606586498E-3"/>
    <n v="459"/>
    <n v="2.2720635187779298E-3"/>
    <n v="30728.38"/>
    <n v="554"/>
    <n v="0.152106386032996"/>
    <n v="55.4663898916967"/>
  </r>
  <r>
    <s v="Our In-Store Sale Ends Tomorrow!"/>
    <s v="YES"/>
    <b v="0"/>
    <x v="0"/>
    <d v="2022-08-27T00:00:00"/>
    <n v="35"/>
    <x v="2"/>
    <n v="26496"/>
    <n v="11029"/>
    <n v="0.416251509661835"/>
    <n v="339"/>
    <n v="1.2794384057971E-2"/>
    <n v="3.0737147520174E-2"/>
    <n v="16"/>
    <n v="6.0386473429951601E-4"/>
    <n v="1"/>
    <n v="3.7741545893719798E-5"/>
    <n v="1748.41"/>
    <n v="31"/>
    <n v="6.5987696256038605E-2"/>
    <n v="56.400322580645103"/>
  </r>
  <r>
    <s v="Save Up to 40% In Stores Only"/>
    <s v="YES"/>
    <b v="0"/>
    <x v="0"/>
    <d v="2022-08-26T00:00:00"/>
    <n v="35"/>
    <x v="2"/>
    <n v="26497"/>
    <n v="10959"/>
    <n v="0.41359399177265299"/>
    <n v="533"/>
    <n v="2.0115484771860901E-2"/>
    <n v="4.86358244365361E-2"/>
    <n v="11"/>
    <n v="4.15141336755104E-4"/>
    <n v="6"/>
    <n v="2.2644072913914699E-4"/>
    <n v="1044.26"/>
    <n v="22"/>
    <n v="3.9410499301807699E-2"/>
    <n v="47.466363636363603"/>
  </r>
  <r>
    <s v="Redeem Your FREE Flatpack"/>
    <s v="YES"/>
    <b v="0"/>
    <x v="0"/>
    <d v="2022-08-21T00:00:00"/>
    <n v="35"/>
    <x v="2"/>
    <n v="216856"/>
    <n v="105147"/>
    <n v="0.48487014424318398"/>
    <n v="1948"/>
    <n v="8.9829195410779505E-3"/>
    <n v="1.8526443930877701E-2"/>
    <n v="172"/>
    <n v="7.9315306009517797E-4"/>
    <n v="1"/>
    <n v="4.6113550005533597E-6"/>
    <n v="22693.88"/>
    <n v="449"/>
    <n v="0.104649537019957"/>
    <n v="50.5431625835189"/>
  </r>
  <r>
    <s v="FREE Maple Garlic Seasoning!"/>
    <s v="YES"/>
    <b v="0"/>
    <x v="0"/>
    <d v="2022-08-19T00:00:00"/>
    <n v="34"/>
    <x v="3"/>
    <n v="26542"/>
    <n v="11140"/>
    <n v="0.41971215432145198"/>
    <n v="217"/>
    <n v="8.1757214980031599E-3"/>
    <n v="1.94793536804308E-2"/>
    <n v="14"/>
    <n v="5.2746590309697802E-4"/>
    <n v="6"/>
    <n v="2.2605681561298999E-4"/>
    <n v="2157.7600000000002"/>
    <n v="41"/>
    <n v="8.1296059076181093E-2"/>
    <n v="52.628292682926798"/>
  </r>
  <r>
    <s v="FREE Maple Garlic Seasoning!"/>
    <s v="YES"/>
    <b v="0"/>
    <x v="0"/>
    <d v="2022-08-19T00:00:00"/>
    <n v="34"/>
    <x v="3"/>
    <n v="194697"/>
    <n v="87224"/>
    <n v="0.44799868513639102"/>
    <n v="1685"/>
    <n v="8.6544733611714601E-3"/>
    <n v="1.9318077593322901E-2"/>
    <n v="148"/>
    <n v="7.60155523711202E-4"/>
    <n v="12"/>
    <n v="6.1634231652259603E-5"/>
    <n v="21511.64"/>
    <n v="458"/>
    <n v="0.110487783581667"/>
    <n v="46.968646288209598"/>
  </r>
  <r>
    <s v="In-Store FLASH SALE Starts Now!"/>
    <s v="YES"/>
    <b v="0"/>
    <x v="0"/>
    <d v="2022-08-12T00:00:00"/>
    <n v="33"/>
    <x v="4"/>
    <n v="26566"/>
    <n v="11293"/>
    <n v="0.425092223142362"/>
    <n v="690"/>
    <n v="2.5973048257170801E-2"/>
    <n v="6.1099796334012198E-2"/>
    <n v="17"/>
    <n v="6.3991568169841095E-4"/>
    <n v="4"/>
    <n v="1.50568395693743E-4"/>
    <n v="1348.06"/>
    <n v="34"/>
    <n v="5.0743807874727001E-2"/>
    <n v="39.6488235294117"/>
  </r>
  <r>
    <s v="There's Still Time Left!"/>
    <e v="#N/A"/>
    <b v="1"/>
    <x v="1"/>
    <d v="2022-09-06T00:00:00"/>
    <n v="37"/>
    <x v="0"/>
    <n v="219237"/>
    <n v="97103"/>
    <n v="0.44291337684788601"/>
    <n v="1914"/>
    <n v="8.7302781920934793E-3"/>
    <n v="1.9711028495514999E-2"/>
    <n v="393"/>
    <n v="1.7925806319188801E-3"/>
    <n v="17"/>
    <n v="7.7541655833641201E-5"/>
    <n v="20909.21"/>
    <n v="353"/>
    <n v="9.5372633269019305E-2"/>
    <n v="59.232889518413501"/>
  </r>
  <r>
    <s v="Spice Blends To Upgrade Your Cooking"/>
    <e v="#N/A"/>
    <b v="1"/>
    <x v="1"/>
    <d v="2022-09-04T00:00:00"/>
    <n v="37"/>
    <x v="0"/>
    <n v="221747"/>
    <n v="105611"/>
    <n v="0.47626799911610901"/>
    <n v="2036"/>
    <n v="9.1816349262898705E-3"/>
    <n v="1.9278294874586901E-2"/>
    <n v="478"/>
    <n v="2.1556097714963401E-3"/>
    <n v="27"/>
    <n v="1.21760384582429E-4"/>
    <n v="24638.34"/>
    <n v="452"/>
    <n v="0.11111013903232"/>
    <n v="54.509601769911498"/>
  </r>
  <r>
    <s v="Rodney Scott Barbecue Rubs Are ðŸ”¥"/>
    <e v="#N/A"/>
    <b v="1"/>
    <x v="1"/>
    <d v="2022-08-29T00:00:00"/>
    <n v="36"/>
    <x v="1"/>
    <n v="30801"/>
    <n v="14597"/>
    <n v="0.47391318463686199"/>
    <n v="276"/>
    <n v="8.9607480276614401E-3"/>
    <n v="1.8907994793450698E-2"/>
    <n v="138"/>
    <n v="4.4803740138307201E-3"/>
    <n v="5"/>
    <n v="1.6233239180545999E-4"/>
    <n v="5969.14"/>
    <n v="141"/>
    <n v="0.193796954644329"/>
    <n v="42.334326241134697"/>
  </r>
  <r>
    <s v="NEW! Green Sichuan Peppercorns"/>
    <e v="#N/A"/>
    <b v="1"/>
    <x v="1"/>
    <d v="2022-08-28T00:00:00"/>
    <n v="36"/>
    <x v="1"/>
    <n v="211253"/>
    <n v="102849"/>
    <n v="0.48685225771941698"/>
    <n v="1692"/>
    <n v="8.0093537133200405E-3"/>
    <n v="1.6451302394772899E-2"/>
    <n v="233"/>
    <n v="1.1029429167869801E-3"/>
    <n v="92"/>
    <n v="4.3549677401030898E-4"/>
    <n v="19432.03"/>
    <n v="452"/>
    <n v="9.1984634537734297E-2"/>
    <n v="42.991216814159202"/>
  </r>
  <r>
    <s v="Spice Rub Roundupâ€“Our Best BBQ"/>
    <e v="#N/A"/>
    <b v="1"/>
    <x v="1"/>
    <d v="2022-08-25T00:00:00"/>
    <n v="35"/>
    <x v="2"/>
    <n v="31210"/>
    <n v="14906"/>
    <n v="0.477603332265299"/>
    <n v="396"/>
    <n v="1.2688240948413899E-2"/>
    <n v="2.65664832953173E-2"/>
    <n v="106"/>
    <n v="3.3963473245754499E-3"/>
    <n v="61"/>
    <n v="1.95450176225568E-3"/>
    <n v="5459.8"/>
    <n v="149"/>
    <n v="0.17493752002563201"/>
    <n v="36.6429530201342"/>
  </r>
  <r>
    <s v="It's Never Too Early For Pumpkin Spice"/>
    <e v="#N/A"/>
    <b v="1"/>
    <x v="1"/>
    <d v="2022-08-22T00:00:00"/>
    <n v="35"/>
    <x v="2"/>
    <n v="216384"/>
    <n v="94704"/>
    <n v="0.43766637089618399"/>
    <n v="1591"/>
    <n v="7.3526693286009998E-3"/>
    <n v="1.6799712789322501E-2"/>
    <n v="192"/>
    <n v="8.8731144631765699E-4"/>
    <n v="1"/>
    <n v="4.6214137829044598E-6"/>
    <n v="15471.63"/>
    <n v="359"/>
    <n v="7.1500804125998199E-2"/>
    <n v="43.096462395543099"/>
  </r>
  <r>
    <s v="ExactPacksâ€“Meal Prep Made Easy"/>
    <e v="#N/A"/>
    <b v="1"/>
    <x v="1"/>
    <d v="2022-08-21T00:00:00"/>
    <n v="35"/>
    <x v="2"/>
    <n v="216882"/>
    <n v="95795"/>
    <n v="0.44169179553858701"/>
    <n v="1400"/>
    <n v="6.4551230623103801E-3"/>
    <n v="1.4614541468761399E-2"/>
    <n v="159"/>
    <n v="7.3311754779096399E-4"/>
    <n v="9"/>
    <n v="4.1497219686281E-5"/>
    <n v="12038.83"/>
    <n v="293"/>
    <n v="5.5508663697310001E-2"/>
    <n v="41.088156996587003"/>
  </r>
  <r>
    <s v="Our Grilled Salads ExactPacks Are ðŸ”¥"/>
    <e v="#N/A"/>
    <b v="1"/>
    <x v="1"/>
    <d v="2022-08-17T00:00:00"/>
    <n v="34"/>
    <x v="3"/>
    <n v="217276"/>
    <n v="95174"/>
    <n v="0.43803273256135"/>
    <n v="1294"/>
    <n v="5.9555588284025797E-3"/>
    <n v="1.3596150209090699E-2"/>
    <n v="207"/>
    <n v="9.5270531489902199E-4"/>
    <n v="21"/>
    <n v="9.6651263830335596E-5"/>
    <n v="13727.6"/>
    <n v="283"/>
    <n v="6.3180470921776893E-2"/>
    <n v="48.507420494699602"/>
  </r>
  <r>
    <s v="NEW! Salad &amp; Kebab ExactPacks"/>
    <e v="#N/A"/>
    <b v="1"/>
    <x v="1"/>
    <d v="2022-08-15T00:00:00"/>
    <n v="34"/>
    <x v="3"/>
    <n v="210830"/>
    <n v="100811"/>
    <n v="0.478162500592894"/>
    <n v="2002"/>
    <n v="9.4958023051747806E-3"/>
    <n v="1.9858943964448299E-2"/>
    <n v="288"/>
    <n v="1.36602950244272E-3"/>
    <n v="52"/>
    <n v="2.4664421571882498E-4"/>
    <n v="15841.02"/>
    <n v="380"/>
    <n v="7.5136460655504403E-2"/>
    <n v="41.686894736842099"/>
  </r>
  <r>
    <s v="You Need This Citrus Rub"/>
    <e v="#N/A"/>
    <b v="1"/>
    <x v="1"/>
    <d v="2022-08-14T00:00:00"/>
    <n v="34"/>
    <x v="3"/>
    <n v="217528"/>
    <n v="99072"/>
    <n v="0.45544481629951"/>
    <n v="1462"/>
    <n v="6.7209738516420797E-3"/>
    <n v="1.4756944444444401E-2"/>
    <n v="218"/>
    <n v="1.00216983560737E-3"/>
    <n v="29"/>
    <n v="1.3331617079180601E-4"/>
    <n v="17933.14"/>
    <n v="377"/>
    <n v="8.2440605347357504E-2"/>
    <n v="47.568010610079497"/>
  </r>
  <r>
    <s v="The Secret to Great Salsa? Spices!"/>
    <e v="#N/A"/>
    <b v="1"/>
    <x v="1"/>
    <d v="2022-08-11T00:00:00"/>
    <n v="33"/>
    <x v="4"/>
    <n v="217194"/>
    <n v="94501"/>
    <n v="0.435099496302844"/>
    <n v="1920"/>
    <n v="8.8400232050609099E-3"/>
    <n v="2.0317245320155299E-2"/>
    <n v="171"/>
    <n v="7.8731456670073701E-4"/>
    <n v="19"/>
    <n v="8.7479396300081896E-5"/>
    <n v="9919.9500000000007"/>
    <n v="236"/>
    <n v="4.5673223017210399E-2"/>
    <n v="42.033686440677897"/>
  </r>
  <r>
    <s v="Top Spices for Summer Tomatoes"/>
    <e v="#N/A"/>
    <b v="1"/>
    <x v="1"/>
    <d v="2022-08-08T00:00:00"/>
    <n v="33"/>
    <x v="4"/>
    <n v="216806"/>
    <n v="97249"/>
    <n v="0.44855308432423402"/>
    <n v="3364"/>
    <n v="1.5516175751593499E-2"/>
    <n v="3.4591615337946899E-2"/>
    <n v="184"/>
    <n v="8.48684999492634E-4"/>
    <n v="10"/>
    <n v="4.6124184755034399E-5"/>
    <n v="17986.14"/>
    <n v="443"/>
    <n v="8.2959604438991502E-2"/>
    <n v="40.600767494356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6404F7-4AFB-4B01-A8F9-ACC1FF71ACC6}" name="PivotTable1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9">
  <location ref="A3:C9" firstHeaderRow="1" firstDataRow="2"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0"/>
        <item x="1"/>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dataField="1" compact="0" numFmtId="4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8" outline="0" showAll="0" defaultSubtotal="0">
      <extLst>
        <ext xmlns:x14="http://schemas.microsoft.com/office/spreadsheetml/2009/9/main" uri="{2946ED86-A175-432a-8AC1-64E0C546D7DE}">
          <x14:pivotField fillDownLabels="1"/>
        </ext>
      </extLst>
    </pivotField>
    <pivotField compact="0" numFmtId="44" outline="0" showAll="0" defaultSubtotal="0">
      <extLst>
        <ext xmlns:x14="http://schemas.microsoft.com/office/spreadsheetml/2009/9/main" uri="{2946ED86-A175-432a-8AC1-64E0C546D7DE}">
          <x14:pivotField fillDownLabels="1"/>
        </ext>
      </extLst>
    </pivotField>
  </pivotFields>
  <rowFields count="1">
    <field x="6"/>
  </rowFields>
  <rowItems count="5">
    <i>
      <x/>
    </i>
    <i>
      <x v="1"/>
    </i>
    <i>
      <x v="2"/>
    </i>
    <i>
      <x v="3"/>
    </i>
    <i>
      <x v="4"/>
    </i>
  </rowItems>
  <colFields count="1">
    <field x="3"/>
  </colFields>
  <colItems count="2">
    <i>
      <x/>
    </i>
    <i>
      <x v="1"/>
    </i>
  </colItems>
  <dataFields count="1">
    <dataField name="Sum of revenue" fld="17"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14" format="4" series="1">
      <pivotArea type="data" outline="0" fieldPosition="0">
        <references count="2">
          <reference field="4294967294" count="1" selected="0">
            <x v="0"/>
          </reference>
          <reference field="3" count="1" selected="0">
            <x v="0"/>
          </reference>
        </references>
      </pivotArea>
    </chartFormat>
    <chartFormat chart="14" format="5" series="1">
      <pivotArea type="data" outline="0" fieldPosition="0">
        <references count="2">
          <reference field="4294967294" count="1" selected="0">
            <x v="0"/>
          </reference>
          <reference field="3" count="1" selected="0">
            <x v="1"/>
          </reference>
        </references>
      </pivotArea>
    </chartFormat>
    <chartFormat chart="18" format="4" series="1">
      <pivotArea type="data" outline="0" fieldPosition="0">
        <references count="2">
          <reference field="4294967294" count="1" selected="0">
            <x v="0"/>
          </reference>
          <reference field="3" count="1" selected="0">
            <x v="0"/>
          </reference>
        </references>
      </pivotArea>
    </chartFormat>
    <chartFormat chart="18"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5AD268-4561-419B-9527-FCC4689D0469}" name="PivotTable7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D26" firstHeaderRow="0" firstDataRow="1" firstDataCol="1" rowPageCount="1" colPageCount="1"/>
  <pivotFields count="21">
    <pivotField axis="axisRow" showAll="0">
      <items count="22">
        <item x="0"/>
        <item x="15"/>
        <item x="7"/>
        <item x="8"/>
        <item x="14"/>
        <item x="12"/>
        <item x="17"/>
        <item x="16"/>
        <item x="4"/>
        <item x="3"/>
        <item x="6"/>
        <item x="11"/>
        <item x="1"/>
        <item x="5"/>
        <item x="10"/>
        <item x="13"/>
        <item x="19"/>
        <item x="9"/>
        <item x="20"/>
        <item x="2"/>
        <item x="18"/>
        <item t="default"/>
      </items>
    </pivotField>
    <pivotField showAll="0"/>
    <pivotField showAll="0"/>
    <pivotField showAll="0">
      <items count="3">
        <item x="0"/>
        <item x="1"/>
        <item t="default"/>
      </items>
    </pivotField>
    <pivotField numFmtId="14" showAll="0"/>
    <pivotField showAll="0"/>
    <pivotField axis="axisPage" showAll="0">
      <items count="6">
        <item x="4"/>
        <item x="3"/>
        <item x="2"/>
        <item x="1"/>
        <item x="0"/>
        <item t="default"/>
      </items>
    </pivotField>
    <pivotField showAll="0"/>
    <pivotField showAll="0"/>
    <pivotField dataField="1" numFmtId="165" showAll="0"/>
    <pivotField showAll="0"/>
    <pivotField dataField="1" numFmtId="165" showAll="0"/>
    <pivotField numFmtId="165" showAll="0"/>
    <pivotField showAll="0"/>
    <pivotField dataField="1" numFmtId="165" showAll="0"/>
    <pivotField showAll="0"/>
    <pivotField numFmtId="165" showAll="0"/>
    <pivotField numFmtId="44" showAll="0"/>
    <pivotField showAll="0"/>
    <pivotField numFmtId="168" showAll="0"/>
    <pivotField numFmtId="44"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pageFields count="1">
    <pageField fld="6" hier="-1"/>
  </pageFields>
  <dataFields count="3">
    <dataField name="Average of Open Rate" fld="9" subtotal="average" baseField="0" baseItem="0"/>
    <dataField name="Average of Click-Through Rate" fld="11" subtotal="average" baseField="0" baseItem="0"/>
    <dataField name="Average of Unsubscribe Rate" fld="14" subtotal="average" baseField="0" baseItem="14"/>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2" xr10:uid="{787B7C56-5C0B-4349-B785-6578AD449A46}" sourceName="Week ">
  <pivotTables>
    <pivotTable tabId="15" name="PivotTable76"/>
  </pivotTables>
  <data>
    <tabular pivotCacheId="214995255">
      <items count="5">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ail_Category3" xr10:uid="{3BA21F40-93D2-4F92-BAA8-C2D4293C14AC}" sourceName="Email Category">
  <pivotTables>
    <pivotTable tabId="15" name="PivotTable76"/>
  </pivotTables>
  <data>
    <tabular pivotCacheId="21499525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ail_Category" xr10:uid="{00000000-0013-0000-FFFF-FFFF01000000}" sourceName="Email Category">
  <extLst>
    <x:ext xmlns:x15="http://schemas.microsoft.com/office/spreadsheetml/2010/11/main" uri="{2F2917AC-EB37-4324-AD4E-5DD8C200BD13}">
      <x15:tableSlicerCache tableId="2"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ail_Category2" xr10:uid="{8F0E3D7A-744E-4E25-B589-38B6DEB4DC90}" sourceName="Email Category">
  <extLst>
    <x:ext xmlns:x15="http://schemas.microsoft.com/office/spreadsheetml/2010/11/main" uri="{2F2917AC-EB37-4324-AD4E-5DD8C200BD13}">
      <x15:tableSlicerCache tableId="4"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5118AE81-B62F-4934-AE0A-791C0A4AC0D8}" sourceName="Week ">
  <extLst>
    <x:ext xmlns:x15="http://schemas.microsoft.com/office/spreadsheetml/2010/11/main" uri="{2F2917AC-EB37-4324-AD4E-5DD8C200BD13}">
      <x15:tableSlicerCache tableId="4"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ail_Category1" xr10:uid="{E6A116EA-6827-4179-97AE-A29E7484D28A}" sourceName="Email Category">
  <extLst>
    <x:ext xmlns:x15="http://schemas.microsoft.com/office/spreadsheetml/2010/11/main" uri="{2F2917AC-EB37-4324-AD4E-5DD8C200BD13}">
      <x15:tableSlicerCache tableId="3"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1" xr10:uid="{0258598F-05B0-486A-85F4-3C979A6468AC}" sourceName="Week ">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ail Category 1" xr10:uid="{06222BB5-26A2-4438-89CF-E81AD6ABC243}" cache="Slicer_Email_Category1" caption="Email Category" rowHeight="228600"/>
  <slicer name="Week  1" xr10:uid="{BB63B4FD-368F-46D9-9B47-651D70D8C350}" cache="Slicer_Week1" caption="Week "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ail_Category 1" xr10:uid="{519D88A5-C5CC-4597-AFC0-E24F940F328F}" cache="Slicer_Email_Category2" caption="Email Category" style="SlicerStyleLight1" rowHeight="241300"/>
  <slicer name="Week " xr10:uid="{7B98EE09-07D2-4C33-A4C7-F4B3CDE4B3DE}" cache="Slicer_Week" caption="Week " style="SlicerStyleLight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3" xr10:uid="{38C7F7ED-8230-42A4-860A-3DCA6205A8A7}" cache="Slicer_Week2" caption="Week " style="SlicerStyleLight1" rowHeight="241300"/>
  <slicer name="Email Category 3" xr10:uid="{28B03773-AA43-42CB-87C3-CB36B29BC818}" cache="Slicer_Email_Category3" caption="Email Category" style="SlicerStyleLight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ail Category" xr10:uid="{00000000-0014-0000-FFFF-FFFF01000000}" cache="Slicer_Email_Category" caption="Email Category" style="SlicerStyleLight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80CD-7638-4011-8A24-FEDF933F7B0D}" name="Table3" displayName="Table3" ref="B57:I80" totalsRowCount="1" headerRowDxfId="67" dataDxfId="66" totalsRowDxfId="64" tableBorderDxfId="65">
  <autoFilter ref="B57:I79" xr:uid="{F9B480CD-7638-4011-8A24-FEDF933F7B0D}"/>
  <tableColumns count="8">
    <tableColumn id="1" xr3:uid="{FE723235-64CD-48C4-9232-03CCAB4D16E2}" name="Email Subject" totalsRowLabel="Aggregation Bar" dataDxfId="63" totalsRowDxfId="62">
      <calculatedColumnFormula>Source_Table!A2</calculatedColumnFormula>
    </tableColumn>
    <tableColumn id="2" xr3:uid="{8B762DE1-8C6F-4A19-BC8E-845397A5B5BB}" name="Email Category" dataDxfId="61" totalsRowDxfId="60">
      <calculatedColumnFormula>Source_Table!D2</calculatedColumnFormula>
    </tableColumn>
    <tableColumn id="3" xr3:uid="{352B4D8D-1E59-4263-A604-7D8023712C0D}" name="Week " dataDxfId="59" totalsRowDxfId="58">
      <calculatedColumnFormula>Source_Table!G2</calculatedColumnFormula>
    </tableColumn>
    <tableColumn id="4" xr3:uid="{BE9EFDDE-BAE3-436E-92E6-4F8B30EE6A7E}" name="Open Rate" totalsRowFunction="average" dataDxfId="57" totalsRowDxfId="56" dataCellStyle="Percent" totalsRowCellStyle="Percent">
      <calculatedColumnFormula>Source_Table!J2</calculatedColumnFormula>
    </tableColumn>
    <tableColumn id="5" xr3:uid="{35E8AFF6-6979-413E-961E-45A2E68AB3CB}" name="Click-Through Rate" totalsRowFunction="average" dataDxfId="55" totalsRowDxfId="54" dataCellStyle="Percent" totalsRowCellStyle="Percent">
      <calculatedColumnFormula>Source_Table!L2</calculatedColumnFormula>
    </tableColumn>
    <tableColumn id="6" xr3:uid="{5DABD1B7-05D7-43C5-B7C5-EDFA554C6D21}" name="Click-to-Open Rate" totalsRowFunction="average" dataDxfId="53" totalsRowDxfId="52" dataCellStyle="Percent" totalsRowCellStyle="Percent">
      <calculatedColumnFormula>Source_Table!M2</calculatedColumnFormula>
    </tableColumn>
    <tableColumn id="7" xr3:uid="{404BAD82-225D-4097-A356-3ED4816D41B1}" name="Unsubscribe Rate" totalsRowFunction="average" dataDxfId="51" totalsRowDxfId="50" dataCellStyle="Percent" totalsRowCellStyle="Percent">
      <calculatedColumnFormula>Source_Table!O2</calculatedColumnFormula>
    </tableColumn>
    <tableColumn id="8" xr3:uid="{A824D729-4C62-4207-A529-79EE62A41B96}" name="Revenue" totalsRowFunction="average" dataDxfId="49" totalsRowDxfId="48" dataCellStyle="Currency" totalsRowCellStyle="Currency">
      <calculatedColumnFormula>Source_Table!R2</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883658-77DA-4564-9FE6-0038A5CB95D7}" name="Table4" displayName="Table4" ref="A1:U23" totalsRowShown="0" headerRowDxfId="47" headerRowBorderDxfId="46" tableBorderDxfId="45" headerRowCellStyle="Note">
  <autoFilter ref="A1:U23" xr:uid="{70883658-77DA-4564-9FE6-0038A5CB95D7}"/>
  <tableColumns count="21">
    <tableColumn id="1" xr3:uid="{8E841226-5195-45BA-BEA6-20ED6DEBE058}" name="Email Subject" dataDxfId="44"/>
    <tableColumn id="2" xr3:uid="{C2F594AB-3397-430D-8AEB-453B980E539F}" name="Cat_Step_1" dataDxfId="43">
      <calculatedColumnFormula array="1">INDEX($D$34:$D$37,MATCH(TRUE,ISNUMBER(SEARCH($C$34:$C$37,A2)),0))</calculatedColumnFormula>
    </tableColumn>
    <tableColumn id="3" xr3:uid="{77BBFFBC-DC02-40BA-8103-2D5CD54D57C3}" name="T/F_Qualifier" dataDxfId="42">
      <calculatedColumnFormula>AND(ISNA(B2))</calculatedColumnFormula>
    </tableColumn>
    <tableColumn id="4" xr3:uid="{2725CA22-C241-4028-8C6F-C7BB54FFC486}" name="Email Category" dataDxfId="41">
      <calculatedColumnFormula>IF(C2 = TRUE, "Other"," Monetary Incentive")</calculatedColumnFormula>
    </tableColumn>
    <tableColumn id="5" xr3:uid="{8C8D1C76-4DF1-45A3-BC67-A335931B94D3}" name="sent_at" dataDxfId="40"/>
    <tableColumn id="6" xr3:uid="{F0C238F7-F93D-4FFE-9FC8-FB35A7ACF715}" name="week_of_year" dataDxfId="39">
      <calculatedColumnFormula>WEEKNUM(E2)</calculatedColumnFormula>
    </tableColumn>
    <tableColumn id="7" xr3:uid="{61F82194-8D71-4BD1-B462-32D97A04C716}" name="Week " dataDxfId="38">
      <calculatedColumnFormula>_xlfn.CONCAT($G$1,F2)</calculatedColumnFormula>
    </tableColumn>
    <tableColumn id="8" xr3:uid="{A6956614-2F0B-44F3-9C8A-DD65A58A0917}" name="sends" dataDxfId="37"/>
    <tableColumn id="9" xr3:uid="{52C306B9-FD0B-456E-BAA0-33F31387F151}" name="opens" dataDxfId="36"/>
    <tableColumn id="10" xr3:uid="{72172BCE-85A1-48F2-AB27-E59F96AF41DA}" name="Open Rate" dataDxfId="35" dataCellStyle="Percent"/>
    <tableColumn id="11" xr3:uid="{2AD9D521-CA23-44E6-B5C9-0B88AC057B37}" name="clicks" dataDxfId="34"/>
    <tableColumn id="12" xr3:uid="{2D554CD0-AB84-4CAB-91E3-EB1678C978EC}" name="Click-Through Rate" dataDxfId="33" dataCellStyle="Percent"/>
    <tableColumn id="13" xr3:uid="{112F8152-373C-4B7E-8AEF-38F0FE6D527D}" name="Click-to-Open Rate" dataDxfId="32" dataCellStyle="Percent"/>
    <tableColumn id="14" xr3:uid="{EEDDD146-8142-4256-9BAD-C7D14CA6F0E1}" name="unsubscribes" dataDxfId="31"/>
    <tableColumn id="15" xr3:uid="{E10C9EFB-6D58-42FC-82A8-39F9A5B4784D}" name="Unsubscribe Rate" dataDxfId="30" dataCellStyle="Percent"/>
    <tableColumn id="16" xr3:uid="{A5BDA390-2F0A-41F8-B185-B8E59E2B0E04}" name="bounces" dataDxfId="29"/>
    <tableColumn id="17" xr3:uid="{A8A2EADF-AC71-42C6-A9DF-091F8D450B98}" name="Bounce Rate" dataDxfId="28" dataCellStyle="Percent"/>
    <tableColumn id="18" xr3:uid="{AC2351EA-BD74-4987-AECE-9495A0CF95E4}" name="revenue" dataDxfId="27" dataCellStyle="Currency"/>
    <tableColumn id="19" xr3:uid="{974E18A2-5ACE-4F90-9254-7AB0D307D872}" name="orders" dataDxfId="26"/>
    <tableColumn id="20" xr3:uid="{60242F3F-6B22-49D0-8DE9-F132EFD60002}" name="Revenue per Person" dataDxfId="25" dataCellStyle="Currency"/>
    <tableColumn id="21" xr3:uid="{6A640B6E-0AA0-42E8-AA9B-3B5030573855}" name="Average Order Value" dataDxfId="24" dataCellStyl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C30:L53" totalsRowCount="1" headerRowDxfId="22" dataDxfId="21" totalsRowDxfId="20" headerRowCellStyle="Normal 2" dataCellStyle="Normal 2" totalsRowCellStyle="Normal 2">
  <autoFilter ref="C30:L52" xr:uid="{00000000-0009-0000-0100-000002000000}"/>
  <tableColumns count="10">
    <tableColumn id="1" xr3:uid="{00000000-0010-0000-0000-000001000000}" name="Email ID" totalsRowLabel="Total" dataDxfId="19" totalsRowDxfId="18" dataCellStyle="Normal 2" totalsRowCellStyle="Normal 2"/>
    <tableColumn id="2" xr3:uid="{00000000-0010-0000-0000-000002000000}" name="Email Subject" dataDxfId="17" totalsRowDxfId="16" dataCellStyle="Normal 2" totalsRowCellStyle="Normal 2"/>
    <tableColumn id="3" xr3:uid="{00000000-0010-0000-0000-000003000000}" name="Email Category" dataDxfId="15" totalsRowDxfId="14" dataCellStyle="Normal 2" totalsRowCellStyle="Normal 2"/>
    <tableColumn id="4" xr3:uid="{00000000-0010-0000-0000-000004000000}" name="Open Rate" totalsRowFunction="average" dataDxfId="13" totalsRowDxfId="12" dataCellStyle="Percent" totalsRowCellStyle="Normal 2"/>
    <tableColumn id="5" xr3:uid="{00000000-0010-0000-0000-000005000000}" name="Click Through Rate" totalsRowFunction="average" dataDxfId="11" totalsRowDxfId="10" dataCellStyle="Percent" totalsRowCellStyle="Normal 2"/>
    <tableColumn id="6" xr3:uid="{00000000-0010-0000-0000-000006000000}" name="Click To Open Rate" totalsRowFunction="average" dataDxfId="9" totalsRowDxfId="8" dataCellStyle="Percent" totalsRowCellStyle="Normal 2"/>
    <tableColumn id="7" xr3:uid="{00000000-0010-0000-0000-000007000000}" name="Unsubscribe Rate" totalsRowFunction="average" dataDxfId="7" totalsRowDxfId="6" dataCellStyle="Percent" totalsRowCellStyle="Normal 2"/>
    <tableColumn id="8" xr3:uid="{00000000-0010-0000-0000-000008000000}" name="Bounce Rate" totalsRowFunction="average" dataDxfId="5" totalsRowDxfId="4" dataCellStyle="Percent" totalsRowCellStyle="Normal 2"/>
    <tableColumn id="9" xr3:uid="{00000000-0010-0000-0000-000009000000}" name="Revenue Per Person" totalsRowFunction="average" dataDxfId="3" totalsRowDxfId="2" dataCellStyle="Currency" totalsRowCellStyle="Normal 2"/>
    <tableColumn id="10" xr3:uid="{00000000-0010-0000-0000-00000A000000}" name="Average Order Value" totalsRowFunction="average" dataDxfId="1" totalsRowDxfId="0" dataCellStyle="Currency" totalsRowCellStyle="Normal 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3.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7"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table" Target="../tables/table3.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U34"/>
  <sheetViews>
    <sheetView topLeftCell="E1" workbookViewId="0">
      <selection activeCell="I1" sqref="I1"/>
    </sheetView>
  </sheetViews>
  <sheetFormatPr defaultRowHeight="14.5"/>
  <cols>
    <col min="1" max="1" width="9.81640625" bestFit="1" customWidth="1"/>
    <col min="2" max="2" width="9" bestFit="1" customWidth="1"/>
    <col min="3" max="3" width="41.453125" bestFit="1" customWidth="1"/>
    <col min="4" max="4" width="49.1796875" bestFit="1" customWidth="1"/>
    <col min="5" max="5" width="51.81640625" bestFit="1" customWidth="1"/>
    <col min="6" max="6" width="7.1796875" bestFit="1" customWidth="1"/>
    <col min="7" max="7" width="5.81640625" bestFit="1" customWidth="1"/>
    <col min="8" max="8" width="6.08984375" bestFit="1" customWidth="1"/>
    <col min="9" max="9" width="11.81640625" bestFit="1" customWidth="1"/>
    <col min="10" max="10" width="5.453125" bestFit="1" customWidth="1"/>
    <col min="11" max="11" width="16.90625" bestFit="1" customWidth="1"/>
    <col min="12" max="12" width="17.26953125" bestFit="1" customWidth="1"/>
    <col min="13" max="13" width="12" bestFit="1" customWidth="1"/>
    <col min="14" max="14" width="15.6328125" bestFit="1" customWidth="1"/>
    <col min="15" max="15" width="8" bestFit="1" customWidth="1"/>
    <col min="16" max="16" width="11.81640625" bestFit="1" customWidth="1"/>
    <col min="17" max="17" width="8.81640625" bestFit="1" customWidth="1"/>
    <col min="18" max="18" width="6.36328125" bestFit="1" customWidth="1"/>
    <col min="19" max="19" width="18.90625" bestFit="1" customWidth="1"/>
    <col min="20" max="20" width="19.08984375" bestFit="1" customWidth="1"/>
    <col min="21" max="21" width="32" bestFit="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501632599</v>
      </c>
      <c r="B2" t="s">
        <v>68</v>
      </c>
      <c r="C2" t="s">
        <v>84</v>
      </c>
      <c r="D2" t="s">
        <v>76</v>
      </c>
      <c r="E2" t="s">
        <v>75</v>
      </c>
      <c r="G2">
        <v>2068</v>
      </c>
      <c r="H2">
        <v>1174</v>
      </c>
      <c r="I2">
        <v>0.56769825918761996</v>
      </c>
      <c r="J2">
        <v>132</v>
      </c>
      <c r="K2">
        <v>6.3829787234042507E-2</v>
      </c>
      <c r="L2">
        <v>0.11243611584327</v>
      </c>
      <c r="M2">
        <v>20</v>
      </c>
      <c r="N2">
        <v>9.6711798839458404E-3</v>
      </c>
      <c r="O2">
        <v>56</v>
      </c>
      <c r="P2">
        <v>2.7079303675048301E-2</v>
      </c>
      <c r="Q2">
        <v>19722.5</v>
      </c>
      <c r="R2">
        <v>327</v>
      </c>
      <c r="S2">
        <v>9.5369922630560904</v>
      </c>
      <c r="T2">
        <v>60.313455657492298</v>
      </c>
      <c r="U2" t="s">
        <v>81</v>
      </c>
    </row>
    <row r="3" spans="1:21">
      <c r="A3">
        <v>501632599</v>
      </c>
      <c r="B3" t="s">
        <v>68</v>
      </c>
      <c r="C3" t="s">
        <v>84</v>
      </c>
      <c r="D3" t="s">
        <v>72</v>
      </c>
      <c r="E3" t="s">
        <v>136</v>
      </c>
      <c r="G3">
        <v>1960</v>
      </c>
      <c r="H3">
        <v>780</v>
      </c>
      <c r="I3">
        <v>0.397959183673469</v>
      </c>
      <c r="J3">
        <v>53</v>
      </c>
      <c r="K3">
        <v>2.70408163265306E-2</v>
      </c>
      <c r="L3">
        <v>6.7948717948717902E-2</v>
      </c>
      <c r="M3">
        <v>12</v>
      </c>
      <c r="N3">
        <v>6.1224489795918303E-3</v>
      </c>
      <c r="O3">
        <v>0</v>
      </c>
      <c r="P3">
        <v>0</v>
      </c>
      <c r="Q3">
        <v>140.72999999999999</v>
      </c>
      <c r="R3">
        <v>4</v>
      </c>
      <c r="S3">
        <v>7.1801020408163205E-2</v>
      </c>
      <c r="T3">
        <v>35.182499999999997</v>
      </c>
      <c r="U3" t="s">
        <v>81</v>
      </c>
    </row>
    <row r="4" spans="1:21">
      <c r="A4">
        <v>501632599</v>
      </c>
      <c r="B4" t="s">
        <v>68</v>
      </c>
      <c r="C4" t="s">
        <v>84</v>
      </c>
      <c r="D4" t="s">
        <v>70</v>
      </c>
      <c r="E4" t="s">
        <v>135</v>
      </c>
      <c r="G4">
        <v>2118</v>
      </c>
      <c r="H4">
        <v>870</v>
      </c>
      <c r="I4">
        <v>0.41076487252124599</v>
      </c>
      <c r="J4">
        <v>37</v>
      </c>
      <c r="K4">
        <v>1.7469310670443799E-2</v>
      </c>
      <c r="L4">
        <v>4.2528735632183901E-2</v>
      </c>
      <c r="M4">
        <v>7</v>
      </c>
      <c r="N4">
        <v>3.3050047214353102E-3</v>
      </c>
      <c r="O4">
        <v>1</v>
      </c>
      <c r="P4">
        <v>4.7214353163361599E-4</v>
      </c>
      <c r="Q4">
        <v>393.3</v>
      </c>
      <c r="R4">
        <v>8</v>
      </c>
      <c r="S4">
        <v>0.18569405099150099</v>
      </c>
      <c r="T4">
        <v>49.162500000000001</v>
      </c>
      <c r="U4" t="s">
        <v>81</v>
      </c>
    </row>
    <row r="5" spans="1:21">
      <c r="A5">
        <v>501632599</v>
      </c>
      <c r="B5" t="s">
        <v>68</v>
      </c>
      <c r="C5" t="s">
        <v>84</v>
      </c>
      <c r="D5" t="s">
        <v>134</v>
      </c>
      <c r="E5" t="s">
        <v>133</v>
      </c>
      <c r="G5">
        <v>2357</v>
      </c>
      <c r="H5">
        <v>836</v>
      </c>
      <c r="I5">
        <v>0.35468816291896399</v>
      </c>
      <c r="J5">
        <v>81</v>
      </c>
      <c r="K5">
        <v>3.4365719134493003E-2</v>
      </c>
      <c r="L5">
        <v>9.6889952153109998E-2</v>
      </c>
      <c r="M5">
        <v>7</v>
      </c>
      <c r="N5">
        <v>2.9698769622401298E-3</v>
      </c>
      <c r="O5">
        <v>0</v>
      </c>
      <c r="P5">
        <v>0</v>
      </c>
      <c r="Q5">
        <v>1333.45</v>
      </c>
      <c r="R5">
        <v>19</v>
      </c>
      <c r="S5">
        <v>0.56574034789987204</v>
      </c>
      <c r="T5">
        <v>70.181578947368394</v>
      </c>
      <c r="U5" t="s">
        <v>81</v>
      </c>
    </row>
    <row r="6" spans="1:21">
      <c r="A6">
        <v>501632599</v>
      </c>
      <c r="B6" t="s">
        <v>68</v>
      </c>
      <c r="C6" t="s">
        <v>84</v>
      </c>
      <c r="D6" t="s">
        <v>132</v>
      </c>
      <c r="E6" t="s">
        <v>131</v>
      </c>
      <c r="G6">
        <v>2482</v>
      </c>
      <c r="H6">
        <v>999</v>
      </c>
      <c r="I6">
        <v>0.40249798549556798</v>
      </c>
      <c r="J6">
        <v>39</v>
      </c>
      <c r="K6">
        <v>1.5713134568896E-2</v>
      </c>
      <c r="L6">
        <v>3.9039039039038999E-2</v>
      </c>
      <c r="M6">
        <v>10</v>
      </c>
      <c r="N6">
        <v>4.0290088638195E-3</v>
      </c>
      <c r="O6">
        <v>0</v>
      </c>
      <c r="P6">
        <v>0</v>
      </c>
      <c r="Q6">
        <v>158.63999999999999</v>
      </c>
      <c r="R6">
        <v>2</v>
      </c>
      <c r="S6">
        <v>6.3916196615632498E-2</v>
      </c>
      <c r="T6">
        <v>79.319999999999993</v>
      </c>
      <c r="U6" t="s">
        <v>81</v>
      </c>
    </row>
    <row r="7" spans="1:21">
      <c r="A7">
        <v>501632599</v>
      </c>
      <c r="B7" t="s">
        <v>68</v>
      </c>
      <c r="C7" t="s">
        <v>84</v>
      </c>
      <c r="D7" t="s">
        <v>66</v>
      </c>
      <c r="E7" t="s">
        <v>65</v>
      </c>
      <c r="G7">
        <v>2417</v>
      </c>
      <c r="H7">
        <v>879</v>
      </c>
      <c r="I7">
        <v>0.36367397600330897</v>
      </c>
      <c r="J7">
        <v>37</v>
      </c>
      <c r="K7">
        <v>1.53082333471245E-2</v>
      </c>
      <c r="L7">
        <v>4.2093287827076199E-2</v>
      </c>
      <c r="M7">
        <v>10</v>
      </c>
      <c r="N7">
        <v>4.1373603640877102E-3</v>
      </c>
      <c r="O7">
        <v>0</v>
      </c>
      <c r="P7">
        <v>0</v>
      </c>
      <c r="Q7">
        <v>269.58</v>
      </c>
      <c r="R7">
        <v>5</v>
      </c>
      <c r="S7">
        <v>0.111534960695076</v>
      </c>
      <c r="T7">
        <v>53.915999999999997</v>
      </c>
      <c r="U7" t="s">
        <v>81</v>
      </c>
    </row>
    <row r="8" spans="1:21">
      <c r="A8">
        <v>928771306</v>
      </c>
      <c r="B8" t="s">
        <v>68</v>
      </c>
      <c r="C8" t="s">
        <v>87</v>
      </c>
      <c r="D8" t="s">
        <v>130</v>
      </c>
      <c r="E8" t="s">
        <v>129</v>
      </c>
      <c r="G8">
        <v>518</v>
      </c>
      <c r="H8">
        <v>245</v>
      </c>
      <c r="I8">
        <v>0.47297297297297197</v>
      </c>
      <c r="J8">
        <v>35</v>
      </c>
      <c r="K8">
        <v>6.7567567567567502E-2</v>
      </c>
      <c r="L8">
        <v>0.14285714285714199</v>
      </c>
      <c r="M8">
        <v>11</v>
      </c>
      <c r="N8">
        <v>2.12355212355212E-2</v>
      </c>
      <c r="O8">
        <v>18</v>
      </c>
      <c r="P8">
        <v>3.47490347490347E-2</v>
      </c>
      <c r="Q8">
        <v>2575.62</v>
      </c>
      <c r="R8">
        <v>37</v>
      </c>
      <c r="S8">
        <v>4.9722393822393798</v>
      </c>
      <c r="T8">
        <v>69.611351351351303</v>
      </c>
      <c r="U8" t="s">
        <v>77</v>
      </c>
    </row>
    <row r="9" spans="1:21" ht="43.5">
      <c r="A9">
        <v>501632599</v>
      </c>
      <c r="B9" t="s">
        <v>68</v>
      </c>
      <c r="C9" t="s">
        <v>84</v>
      </c>
      <c r="D9" t="s">
        <v>128</v>
      </c>
      <c r="E9" s="3" t="s">
        <v>127</v>
      </c>
      <c r="G9">
        <v>2451</v>
      </c>
      <c r="H9">
        <v>940</v>
      </c>
      <c r="I9">
        <v>0.383516931864545</v>
      </c>
      <c r="J9">
        <v>57</v>
      </c>
      <c r="K9">
        <v>2.3255813953488299E-2</v>
      </c>
      <c r="L9">
        <v>6.0638297872340402E-2</v>
      </c>
      <c r="M9">
        <v>10</v>
      </c>
      <c r="N9">
        <v>4.0799673602611103E-3</v>
      </c>
      <c r="O9">
        <v>0</v>
      </c>
      <c r="P9">
        <v>0</v>
      </c>
      <c r="Q9">
        <v>344.31</v>
      </c>
      <c r="R9">
        <v>5</v>
      </c>
      <c r="S9">
        <v>0.14047735618115001</v>
      </c>
      <c r="T9">
        <v>68.861999999999995</v>
      </c>
      <c r="U9" t="s">
        <v>81</v>
      </c>
    </row>
    <row r="10" spans="1:21">
      <c r="A10">
        <v>928771306</v>
      </c>
      <c r="B10" t="s">
        <v>68</v>
      </c>
      <c r="C10" t="s">
        <v>87</v>
      </c>
      <c r="D10" t="s">
        <v>126</v>
      </c>
      <c r="E10" t="s">
        <v>125</v>
      </c>
      <c r="G10">
        <v>415</v>
      </c>
      <c r="H10">
        <v>170</v>
      </c>
      <c r="I10">
        <v>0.40963855421686701</v>
      </c>
      <c r="J10">
        <v>14</v>
      </c>
      <c r="K10">
        <v>3.3734939759036103E-2</v>
      </c>
      <c r="L10">
        <v>8.2352941176470504E-2</v>
      </c>
      <c r="M10">
        <v>4</v>
      </c>
      <c r="N10">
        <v>9.6385542168674707E-3</v>
      </c>
      <c r="O10">
        <v>0</v>
      </c>
      <c r="P10">
        <v>0</v>
      </c>
      <c r="Q10">
        <v>486.79</v>
      </c>
      <c r="R10">
        <v>11</v>
      </c>
      <c r="S10">
        <v>1.1729879518072199</v>
      </c>
      <c r="T10">
        <v>44.253636363636303</v>
      </c>
      <c r="U10" t="s">
        <v>77</v>
      </c>
    </row>
    <row r="11" spans="1:21">
      <c r="A11">
        <v>928771306</v>
      </c>
      <c r="B11" t="s">
        <v>68</v>
      </c>
      <c r="C11" t="s">
        <v>87</v>
      </c>
      <c r="D11" t="s">
        <v>124</v>
      </c>
      <c r="E11" t="s">
        <v>123</v>
      </c>
      <c r="G11">
        <v>367</v>
      </c>
      <c r="H11">
        <v>143</v>
      </c>
      <c r="I11">
        <v>0.38964577656675697</v>
      </c>
      <c r="J11">
        <v>18</v>
      </c>
      <c r="K11">
        <v>4.9046321525885499E-2</v>
      </c>
      <c r="L11">
        <v>0.125874125874125</v>
      </c>
      <c r="M11">
        <v>6</v>
      </c>
      <c r="N11">
        <v>1.6348773841961799E-2</v>
      </c>
      <c r="O11">
        <v>0</v>
      </c>
      <c r="P11">
        <v>0</v>
      </c>
      <c r="Q11">
        <v>786.3</v>
      </c>
      <c r="R11">
        <v>14</v>
      </c>
      <c r="S11">
        <v>2.1425068119891</v>
      </c>
      <c r="T11">
        <v>56.164285714285697</v>
      </c>
      <c r="U11" t="s">
        <v>77</v>
      </c>
    </row>
    <row r="12" spans="1:21">
      <c r="A12">
        <v>154940263</v>
      </c>
      <c r="B12" t="s">
        <v>68</v>
      </c>
      <c r="C12" t="s">
        <v>80</v>
      </c>
      <c r="D12" t="s">
        <v>122</v>
      </c>
      <c r="E12" t="s">
        <v>121</v>
      </c>
      <c r="G12">
        <v>974</v>
      </c>
      <c r="H12">
        <v>551</v>
      </c>
      <c r="I12">
        <v>0.56570841889116996</v>
      </c>
      <c r="J12">
        <v>85</v>
      </c>
      <c r="K12">
        <v>8.7268993839835704E-2</v>
      </c>
      <c r="L12">
        <v>0.15426497277676901</v>
      </c>
      <c r="M12">
        <v>0</v>
      </c>
      <c r="N12">
        <v>0</v>
      </c>
      <c r="O12">
        <v>1</v>
      </c>
      <c r="P12">
        <v>1.02669404517453E-3</v>
      </c>
      <c r="Q12">
        <v>6334.88</v>
      </c>
      <c r="R12">
        <v>129</v>
      </c>
      <c r="S12">
        <v>6.5039835728952697</v>
      </c>
      <c r="T12">
        <v>49.107596899224802</v>
      </c>
      <c r="U12" t="s">
        <v>77</v>
      </c>
    </row>
    <row r="13" spans="1:21">
      <c r="A13">
        <v>154940263</v>
      </c>
      <c r="B13" t="s">
        <v>68</v>
      </c>
      <c r="C13" t="s">
        <v>80</v>
      </c>
      <c r="D13" t="s">
        <v>120</v>
      </c>
      <c r="E13" t="s">
        <v>119</v>
      </c>
      <c r="G13">
        <v>18</v>
      </c>
      <c r="H13">
        <v>13</v>
      </c>
      <c r="I13">
        <v>0.72222222222222199</v>
      </c>
      <c r="J13">
        <v>2</v>
      </c>
      <c r="K13">
        <v>0.11111111111111099</v>
      </c>
      <c r="L13">
        <v>0.15384615384615299</v>
      </c>
      <c r="M13">
        <v>0</v>
      </c>
      <c r="N13">
        <v>0</v>
      </c>
      <c r="O13">
        <v>0</v>
      </c>
      <c r="P13">
        <v>0</v>
      </c>
      <c r="Q13">
        <v>0</v>
      </c>
      <c r="R13">
        <v>1</v>
      </c>
      <c r="S13">
        <v>0</v>
      </c>
      <c r="T13">
        <v>0</v>
      </c>
      <c r="U13" t="s">
        <v>77</v>
      </c>
    </row>
    <row r="14" spans="1:21">
      <c r="A14">
        <v>501632599</v>
      </c>
      <c r="B14" t="s">
        <v>68</v>
      </c>
      <c r="C14" t="s">
        <v>84</v>
      </c>
      <c r="D14" t="s">
        <v>74</v>
      </c>
      <c r="E14" t="s">
        <v>118</v>
      </c>
      <c r="G14">
        <v>1841</v>
      </c>
      <c r="H14">
        <v>696</v>
      </c>
      <c r="I14">
        <v>0.378055404671374</v>
      </c>
      <c r="J14">
        <v>62</v>
      </c>
      <c r="K14">
        <v>3.3677349266702801E-2</v>
      </c>
      <c r="L14">
        <v>8.9080459770114903E-2</v>
      </c>
      <c r="M14">
        <v>17</v>
      </c>
      <c r="N14">
        <v>9.2341118957088505E-3</v>
      </c>
      <c r="O14">
        <v>0</v>
      </c>
      <c r="P14">
        <v>0</v>
      </c>
      <c r="Q14">
        <v>932.59</v>
      </c>
      <c r="R14">
        <v>17</v>
      </c>
      <c r="S14">
        <v>0.50656708310700704</v>
      </c>
      <c r="T14">
        <v>54.858235294117598</v>
      </c>
      <c r="U14" t="s">
        <v>81</v>
      </c>
    </row>
    <row r="15" spans="1:21">
      <c r="A15">
        <v>450000411</v>
      </c>
      <c r="B15" t="s">
        <v>68</v>
      </c>
      <c r="C15" t="s">
        <v>101</v>
      </c>
      <c r="D15" t="s">
        <v>117</v>
      </c>
      <c r="E15" t="s">
        <v>116</v>
      </c>
      <c r="G15">
        <v>3077</v>
      </c>
      <c r="H15">
        <v>1356</v>
      </c>
      <c r="I15">
        <v>0.44068898277543</v>
      </c>
      <c r="J15">
        <v>38</v>
      </c>
      <c r="K15">
        <v>1.2349691257718501E-2</v>
      </c>
      <c r="L15">
        <v>2.80235988200589E-2</v>
      </c>
      <c r="M15">
        <v>6</v>
      </c>
      <c r="N15">
        <v>1.94995125121871E-3</v>
      </c>
      <c r="O15">
        <v>1</v>
      </c>
      <c r="P15">
        <v>3.2499187520311902E-4</v>
      </c>
      <c r="Q15">
        <v>495.73</v>
      </c>
      <c r="R15">
        <v>13</v>
      </c>
      <c r="S15">
        <v>0.16110822229444199</v>
      </c>
      <c r="T15">
        <v>38.133076923076899</v>
      </c>
      <c r="U15" t="s">
        <v>98</v>
      </c>
    </row>
    <row r="16" spans="1:21">
      <c r="A16">
        <v>450000411</v>
      </c>
      <c r="B16" t="s">
        <v>68</v>
      </c>
      <c r="C16" t="s">
        <v>101</v>
      </c>
      <c r="D16" t="s">
        <v>115</v>
      </c>
      <c r="E16" t="s">
        <v>114</v>
      </c>
      <c r="G16">
        <v>3147</v>
      </c>
      <c r="H16">
        <v>1428</v>
      </c>
      <c r="I16">
        <v>0.45376549094375501</v>
      </c>
      <c r="J16">
        <v>15</v>
      </c>
      <c r="K16">
        <v>4.7664442326024702E-3</v>
      </c>
      <c r="L16">
        <v>1.05042016806722E-2</v>
      </c>
      <c r="M16">
        <v>4</v>
      </c>
      <c r="N16">
        <v>1.27105179536066E-3</v>
      </c>
      <c r="O16">
        <v>0</v>
      </c>
      <c r="P16">
        <v>0</v>
      </c>
      <c r="Q16">
        <v>301.10000000000002</v>
      </c>
      <c r="R16">
        <v>7</v>
      </c>
      <c r="S16">
        <v>9.5678423895773704E-2</v>
      </c>
      <c r="T16">
        <v>43.014285714285698</v>
      </c>
      <c r="U16" t="s">
        <v>98</v>
      </c>
    </row>
    <row r="17" spans="1:21">
      <c r="A17">
        <v>450000411</v>
      </c>
      <c r="B17" t="s">
        <v>68</v>
      </c>
      <c r="C17" t="s">
        <v>101</v>
      </c>
      <c r="D17" t="s">
        <v>113</v>
      </c>
      <c r="E17" t="s">
        <v>112</v>
      </c>
      <c r="G17">
        <v>3102</v>
      </c>
      <c r="H17">
        <v>1407</v>
      </c>
      <c r="I17">
        <v>0.45357833655705998</v>
      </c>
      <c r="J17">
        <v>29</v>
      </c>
      <c r="K17">
        <v>9.3488072211476408E-3</v>
      </c>
      <c r="L17">
        <v>2.06112295664534E-2</v>
      </c>
      <c r="M17">
        <v>3</v>
      </c>
      <c r="N17">
        <v>9.6711798839458404E-4</v>
      </c>
      <c r="O17">
        <v>0</v>
      </c>
      <c r="P17">
        <v>0</v>
      </c>
      <c r="Q17">
        <v>591.34</v>
      </c>
      <c r="R17">
        <v>9</v>
      </c>
      <c r="S17">
        <v>0.19063185041908401</v>
      </c>
      <c r="T17">
        <v>65.704444444444405</v>
      </c>
      <c r="U17" t="s">
        <v>98</v>
      </c>
    </row>
    <row r="18" spans="1:21">
      <c r="A18">
        <v>450000411</v>
      </c>
      <c r="B18" t="s">
        <v>68</v>
      </c>
      <c r="C18" t="s">
        <v>101</v>
      </c>
      <c r="D18" t="s">
        <v>111</v>
      </c>
      <c r="E18" t="s">
        <v>110</v>
      </c>
      <c r="G18">
        <v>3421</v>
      </c>
      <c r="H18">
        <v>1605</v>
      </c>
      <c r="I18">
        <v>0.46916106401636898</v>
      </c>
      <c r="J18">
        <v>50</v>
      </c>
      <c r="K18">
        <v>1.4615609470914901E-2</v>
      </c>
      <c r="L18">
        <v>3.1152647975077798E-2</v>
      </c>
      <c r="M18">
        <v>2</v>
      </c>
      <c r="N18">
        <v>5.8462437883659703E-4</v>
      </c>
      <c r="O18">
        <v>1</v>
      </c>
      <c r="P18">
        <v>2.9231218941829803E-4</v>
      </c>
      <c r="Q18">
        <v>594.20000000000005</v>
      </c>
      <c r="R18">
        <v>14</v>
      </c>
      <c r="S18">
        <v>0.17369190295235301</v>
      </c>
      <c r="T18">
        <v>42.4428571428571</v>
      </c>
      <c r="U18" t="s">
        <v>98</v>
      </c>
    </row>
    <row r="19" spans="1:21">
      <c r="A19">
        <v>450000411</v>
      </c>
      <c r="B19" t="s">
        <v>68</v>
      </c>
      <c r="C19" t="s">
        <v>101</v>
      </c>
      <c r="D19" t="s">
        <v>109</v>
      </c>
      <c r="E19" t="s">
        <v>108</v>
      </c>
      <c r="G19">
        <v>3479</v>
      </c>
      <c r="H19">
        <v>1656</v>
      </c>
      <c r="I19">
        <v>0.47599885024432298</v>
      </c>
      <c r="J19">
        <v>47</v>
      </c>
      <c r="K19">
        <v>1.35096292037941E-2</v>
      </c>
      <c r="L19">
        <v>2.8381642512077199E-2</v>
      </c>
      <c r="M19">
        <v>2</v>
      </c>
      <c r="N19">
        <v>5.7487783845932704E-4</v>
      </c>
      <c r="O19">
        <v>0</v>
      </c>
      <c r="P19">
        <v>0</v>
      </c>
      <c r="Q19">
        <v>817.76</v>
      </c>
      <c r="R19">
        <v>18</v>
      </c>
      <c r="S19">
        <v>0.235056050589249</v>
      </c>
      <c r="T19">
        <v>45.4311111111111</v>
      </c>
      <c r="U19" t="s">
        <v>98</v>
      </c>
    </row>
    <row r="20" spans="1:21">
      <c r="A20">
        <v>450000411</v>
      </c>
      <c r="B20" t="s">
        <v>68</v>
      </c>
      <c r="C20" t="s">
        <v>101</v>
      </c>
      <c r="D20" t="s">
        <v>107</v>
      </c>
      <c r="E20" t="s">
        <v>106</v>
      </c>
      <c r="G20">
        <v>3571</v>
      </c>
      <c r="H20">
        <v>1670</v>
      </c>
      <c r="I20">
        <v>0.46765611873424801</v>
      </c>
      <c r="J20">
        <v>63</v>
      </c>
      <c r="K20">
        <v>1.7642117054046402E-2</v>
      </c>
      <c r="L20">
        <v>3.77245508982035E-2</v>
      </c>
      <c r="M20">
        <v>4</v>
      </c>
      <c r="N20">
        <v>1.1201344161299301E-3</v>
      </c>
      <c r="O20">
        <v>0</v>
      </c>
      <c r="P20">
        <v>0</v>
      </c>
      <c r="Q20">
        <v>1223.0899999999999</v>
      </c>
      <c r="R20">
        <v>31</v>
      </c>
      <c r="S20">
        <v>0.34250630075609001</v>
      </c>
      <c r="T20">
        <v>39.4545161290322</v>
      </c>
      <c r="U20" t="s">
        <v>98</v>
      </c>
    </row>
    <row r="21" spans="1:21">
      <c r="A21">
        <v>450000411</v>
      </c>
      <c r="B21" t="s">
        <v>68</v>
      </c>
      <c r="C21" t="s">
        <v>101</v>
      </c>
      <c r="D21" t="s">
        <v>105</v>
      </c>
      <c r="E21" t="s">
        <v>104</v>
      </c>
      <c r="G21">
        <v>4310</v>
      </c>
      <c r="H21">
        <v>1981</v>
      </c>
      <c r="I21">
        <v>0.45962877030162402</v>
      </c>
      <c r="J21">
        <v>59</v>
      </c>
      <c r="K21">
        <v>1.36890951276102E-2</v>
      </c>
      <c r="L21">
        <v>2.9782937910146301E-2</v>
      </c>
      <c r="M21">
        <v>4</v>
      </c>
      <c r="N21">
        <v>9.2807424593967496E-4</v>
      </c>
      <c r="O21">
        <v>0</v>
      </c>
      <c r="P21">
        <v>0</v>
      </c>
      <c r="Q21">
        <v>753.56</v>
      </c>
      <c r="R21">
        <v>17</v>
      </c>
      <c r="S21">
        <v>0.174839907192575</v>
      </c>
      <c r="T21">
        <v>44.327058823529399</v>
      </c>
      <c r="U21" t="s">
        <v>98</v>
      </c>
    </row>
    <row r="22" spans="1:21">
      <c r="A22">
        <v>450000411</v>
      </c>
      <c r="B22" t="s">
        <v>68</v>
      </c>
      <c r="C22" t="s">
        <v>101</v>
      </c>
      <c r="D22" t="s">
        <v>103</v>
      </c>
      <c r="E22" t="s">
        <v>102</v>
      </c>
      <c r="G22">
        <v>4363</v>
      </c>
      <c r="H22">
        <v>2032</v>
      </c>
      <c r="I22">
        <v>0.46573458629383402</v>
      </c>
      <c r="J22">
        <v>74</v>
      </c>
      <c r="K22">
        <v>1.6960806784322699E-2</v>
      </c>
      <c r="L22">
        <v>3.6417322834645598E-2</v>
      </c>
      <c r="M22">
        <v>5</v>
      </c>
      <c r="N22">
        <v>1.1460004584001799E-3</v>
      </c>
      <c r="O22">
        <v>2</v>
      </c>
      <c r="P22">
        <v>4.5840018336007298E-4</v>
      </c>
      <c r="Q22">
        <v>1208.93</v>
      </c>
      <c r="R22">
        <v>26</v>
      </c>
      <c r="S22">
        <v>0.27708686683474598</v>
      </c>
      <c r="T22">
        <v>46.497307692307601</v>
      </c>
      <c r="U22" t="s">
        <v>98</v>
      </c>
    </row>
    <row r="23" spans="1:21">
      <c r="A23">
        <v>450000411</v>
      </c>
      <c r="B23" t="s">
        <v>68</v>
      </c>
      <c r="C23" t="s">
        <v>101</v>
      </c>
      <c r="D23" t="s">
        <v>100</v>
      </c>
      <c r="E23" t="s">
        <v>99</v>
      </c>
      <c r="G23">
        <v>4233</v>
      </c>
      <c r="H23">
        <v>1917</v>
      </c>
      <c r="I23">
        <v>0.45287030474840501</v>
      </c>
      <c r="J23">
        <v>31</v>
      </c>
      <c r="K23">
        <v>7.32341129222773E-3</v>
      </c>
      <c r="L23">
        <v>1.61711006781429E-2</v>
      </c>
      <c r="M23">
        <v>6</v>
      </c>
      <c r="N23">
        <v>1.41743444365698E-3</v>
      </c>
      <c r="O23">
        <v>0</v>
      </c>
      <c r="P23">
        <v>0</v>
      </c>
      <c r="Q23">
        <v>1131.43</v>
      </c>
      <c r="R23">
        <v>24</v>
      </c>
      <c r="S23">
        <v>0.26728797543113603</v>
      </c>
      <c r="T23">
        <v>47.142916666666601</v>
      </c>
      <c r="U23" t="s">
        <v>98</v>
      </c>
    </row>
    <row r="24" spans="1:21">
      <c r="A24">
        <v>95018667</v>
      </c>
      <c r="B24" t="s">
        <v>68</v>
      </c>
      <c r="C24" t="s">
        <v>97</v>
      </c>
      <c r="D24" t="s">
        <v>96</v>
      </c>
      <c r="E24" t="s">
        <v>95</v>
      </c>
      <c r="G24">
        <v>15351</v>
      </c>
      <c r="H24">
        <v>9847</v>
      </c>
      <c r="I24">
        <v>0.64145658263305305</v>
      </c>
      <c r="J24">
        <v>756</v>
      </c>
      <c r="K24">
        <v>4.9247606019151798E-2</v>
      </c>
      <c r="L24">
        <v>7.6774652178328406E-2</v>
      </c>
      <c r="M24">
        <v>30</v>
      </c>
      <c r="N24">
        <v>1.9542700801250699E-3</v>
      </c>
      <c r="O24">
        <v>7</v>
      </c>
      <c r="P24">
        <v>4.55996352029183E-4</v>
      </c>
      <c r="Q24">
        <v>14145.99</v>
      </c>
      <c r="R24">
        <v>281</v>
      </c>
      <c r="S24">
        <v>0.92150283369161601</v>
      </c>
      <c r="T24">
        <v>50.341601423487504</v>
      </c>
      <c r="U24" t="s">
        <v>94</v>
      </c>
    </row>
    <row r="25" spans="1:21">
      <c r="A25">
        <v>589785796</v>
      </c>
      <c r="B25" t="s">
        <v>68</v>
      </c>
      <c r="C25" t="s">
        <v>91</v>
      </c>
      <c r="D25" t="s">
        <v>93</v>
      </c>
      <c r="E25" t="s">
        <v>92</v>
      </c>
      <c r="G25">
        <v>3009</v>
      </c>
      <c r="H25">
        <v>2011</v>
      </c>
      <c r="I25">
        <v>0.66832834828846699</v>
      </c>
      <c r="J25">
        <v>132</v>
      </c>
      <c r="K25">
        <v>4.3868394815553297E-2</v>
      </c>
      <c r="L25">
        <v>6.5638985579313705E-2</v>
      </c>
      <c r="M25">
        <v>21</v>
      </c>
      <c r="N25">
        <v>6.9790628115652996E-3</v>
      </c>
      <c r="O25">
        <v>35</v>
      </c>
      <c r="P25">
        <v>1.1631771352608801E-2</v>
      </c>
      <c r="Q25">
        <v>325.79000000000002</v>
      </c>
      <c r="R25">
        <v>12</v>
      </c>
      <c r="S25">
        <v>0.108271851113326</v>
      </c>
      <c r="T25">
        <v>27.149166666666599</v>
      </c>
      <c r="U25" t="s">
        <v>88</v>
      </c>
    </row>
    <row r="26" spans="1:21">
      <c r="A26">
        <v>589785796</v>
      </c>
      <c r="B26" t="s">
        <v>68</v>
      </c>
      <c r="C26" t="s">
        <v>91</v>
      </c>
      <c r="D26" t="s">
        <v>90</v>
      </c>
      <c r="E26" t="s">
        <v>89</v>
      </c>
      <c r="G26">
        <v>2488</v>
      </c>
      <c r="H26">
        <v>1246</v>
      </c>
      <c r="I26">
        <v>0.50080385852090004</v>
      </c>
      <c r="J26">
        <v>49</v>
      </c>
      <c r="K26">
        <v>1.9694533762057799E-2</v>
      </c>
      <c r="L26">
        <v>3.9325842696629199E-2</v>
      </c>
      <c r="M26">
        <v>14</v>
      </c>
      <c r="N26">
        <v>5.6270096463022501E-3</v>
      </c>
      <c r="O26">
        <v>0</v>
      </c>
      <c r="P26">
        <v>0</v>
      </c>
      <c r="Q26">
        <v>67.430000000000007</v>
      </c>
      <c r="R26">
        <v>4</v>
      </c>
      <c r="S26">
        <v>2.7102090032154299E-2</v>
      </c>
      <c r="T26">
        <v>16.857500000000002</v>
      </c>
      <c r="U26" t="s">
        <v>88</v>
      </c>
    </row>
    <row r="27" spans="1:21">
      <c r="A27">
        <v>928771306</v>
      </c>
      <c r="B27" t="s">
        <v>68</v>
      </c>
      <c r="C27" t="s">
        <v>87</v>
      </c>
      <c r="D27" t="s">
        <v>86</v>
      </c>
      <c r="E27" t="s">
        <v>85</v>
      </c>
      <c r="G27">
        <v>337</v>
      </c>
      <c r="H27">
        <v>120</v>
      </c>
      <c r="I27">
        <v>0.35608308605341199</v>
      </c>
      <c r="J27">
        <v>7</v>
      </c>
      <c r="K27">
        <v>2.0771513353115698E-2</v>
      </c>
      <c r="L27">
        <v>5.83333333333333E-2</v>
      </c>
      <c r="M27">
        <v>4</v>
      </c>
      <c r="N27">
        <v>1.18694362017804E-2</v>
      </c>
      <c r="O27">
        <v>0</v>
      </c>
      <c r="P27">
        <v>0</v>
      </c>
      <c r="Q27">
        <v>397.27</v>
      </c>
      <c r="R27">
        <v>5</v>
      </c>
      <c r="S27">
        <v>1.1788427299703199</v>
      </c>
      <c r="T27">
        <v>79.453999999999994</v>
      </c>
      <c r="U27" t="s">
        <v>77</v>
      </c>
    </row>
    <row r="28" spans="1:21">
      <c r="A28">
        <v>501632599</v>
      </c>
      <c r="B28" t="s">
        <v>68</v>
      </c>
      <c r="C28" t="s">
        <v>84</v>
      </c>
      <c r="D28" t="s">
        <v>83</v>
      </c>
      <c r="E28" t="s">
        <v>82</v>
      </c>
      <c r="G28">
        <v>2429</v>
      </c>
      <c r="H28">
        <v>866</v>
      </c>
      <c r="I28">
        <v>0.35652531906134199</v>
      </c>
      <c r="J28">
        <v>29</v>
      </c>
      <c r="K28">
        <v>1.19390695759571E-2</v>
      </c>
      <c r="L28">
        <v>3.3487297921477997E-2</v>
      </c>
      <c r="M28">
        <v>4</v>
      </c>
      <c r="N28">
        <v>1.6467682173733999E-3</v>
      </c>
      <c r="O28">
        <v>0</v>
      </c>
      <c r="P28">
        <v>0</v>
      </c>
      <c r="Q28">
        <v>255.12</v>
      </c>
      <c r="R28">
        <v>7</v>
      </c>
      <c r="S28">
        <v>0.105030876904075</v>
      </c>
      <c r="T28">
        <v>36.445714285714203</v>
      </c>
      <c r="U28" t="s">
        <v>81</v>
      </c>
    </row>
    <row r="29" spans="1:21">
      <c r="A29">
        <v>154940263</v>
      </c>
      <c r="B29" t="s">
        <v>68</v>
      </c>
      <c r="C29" t="s">
        <v>80</v>
      </c>
      <c r="D29" t="s">
        <v>79</v>
      </c>
      <c r="E29" t="s">
        <v>78</v>
      </c>
      <c r="G29">
        <v>1</v>
      </c>
      <c r="H29">
        <v>1</v>
      </c>
      <c r="I29">
        <v>1</v>
      </c>
      <c r="J29">
        <v>0</v>
      </c>
      <c r="K29">
        <v>0</v>
      </c>
      <c r="L29">
        <v>0</v>
      </c>
      <c r="M29">
        <v>0</v>
      </c>
      <c r="N29">
        <v>0</v>
      </c>
      <c r="O29">
        <v>0</v>
      </c>
      <c r="P29">
        <v>0</v>
      </c>
      <c r="Q29">
        <v>0</v>
      </c>
      <c r="R29">
        <v>0</v>
      </c>
      <c r="S29">
        <v>0</v>
      </c>
      <c r="T29">
        <v>0</v>
      </c>
      <c r="U29" t="s">
        <v>77</v>
      </c>
    </row>
    <row r="30" spans="1:21">
      <c r="A30">
        <v>490553591</v>
      </c>
      <c r="B30" t="s">
        <v>68</v>
      </c>
      <c r="C30" t="s">
        <v>67</v>
      </c>
      <c r="D30" t="s">
        <v>76</v>
      </c>
      <c r="E30" t="s">
        <v>75</v>
      </c>
      <c r="G30">
        <v>1860</v>
      </c>
      <c r="H30">
        <v>983</v>
      </c>
      <c r="I30">
        <v>0.52849462365591304</v>
      </c>
      <c r="J30">
        <v>120</v>
      </c>
      <c r="K30">
        <v>6.4516129032257993E-2</v>
      </c>
      <c r="L30">
        <v>0.122075279755849</v>
      </c>
      <c r="M30">
        <v>22</v>
      </c>
      <c r="N30">
        <v>1.1827956989247299E-2</v>
      </c>
      <c r="O30">
        <v>49</v>
      </c>
      <c r="P30">
        <v>2.63440860215053E-2</v>
      </c>
      <c r="Q30">
        <v>16418.54</v>
      </c>
      <c r="R30">
        <v>297</v>
      </c>
      <c r="S30">
        <v>8.8271720430107496</v>
      </c>
      <c r="T30">
        <v>55.281279461279397</v>
      </c>
    </row>
    <row r="31" spans="1:21">
      <c r="A31">
        <v>490553591</v>
      </c>
      <c r="B31" t="s">
        <v>68</v>
      </c>
      <c r="C31" t="s">
        <v>67</v>
      </c>
      <c r="D31" t="s">
        <v>74</v>
      </c>
      <c r="E31" t="s">
        <v>73</v>
      </c>
      <c r="G31">
        <v>1094</v>
      </c>
      <c r="H31">
        <v>374</v>
      </c>
      <c r="I31">
        <v>0.341864716636197</v>
      </c>
      <c r="J31">
        <v>21</v>
      </c>
      <c r="K31">
        <v>1.9195612431444201E-2</v>
      </c>
      <c r="L31">
        <v>5.6149732620320802E-2</v>
      </c>
      <c r="M31">
        <v>4</v>
      </c>
      <c r="N31">
        <v>3.6563071297989001E-3</v>
      </c>
      <c r="O31">
        <v>1</v>
      </c>
      <c r="P31">
        <v>9.1407678244972502E-4</v>
      </c>
      <c r="Q31">
        <v>288.38</v>
      </c>
      <c r="R31">
        <v>6</v>
      </c>
      <c r="S31">
        <v>0.26360146252285099</v>
      </c>
      <c r="T31">
        <v>48.063333333333297</v>
      </c>
    </row>
    <row r="32" spans="1:21">
      <c r="A32">
        <v>490553591</v>
      </c>
      <c r="B32" t="s">
        <v>68</v>
      </c>
      <c r="C32" t="s">
        <v>67</v>
      </c>
      <c r="D32" t="s">
        <v>72</v>
      </c>
      <c r="E32" t="s">
        <v>71</v>
      </c>
      <c r="G32">
        <v>817</v>
      </c>
      <c r="H32">
        <v>264</v>
      </c>
      <c r="I32">
        <v>0.32313341493268</v>
      </c>
      <c r="J32">
        <v>16</v>
      </c>
      <c r="K32">
        <v>1.9583843329253298E-2</v>
      </c>
      <c r="L32">
        <v>6.0606060606060601E-2</v>
      </c>
      <c r="M32">
        <v>5</v>
      </c>
      <c r="N32">
        <v>6.1199510403916703E-3</v>
      </c>
      <c r="O32">
        <v>0</v>
      </c>
      <c r="P32">
        <v>0</v>
      </c>
      <c r="Q32">
        <v>184.41</v>
      </c>
      <c r="R32">
        <v>3</v>
      </c>
      <c r="S32">
        <v>0.22571603427172501</v>
      </c>
      <c r="T32">
        <v>61.47</v>
      </c>
    </row>
    <row r="33" spans="1:20">
      <c r="A33">
        <v>490553591</v>
      </c>
      <c r="B33" t="s">
        <v>68</v>
      </c>
      <c r="C33" t="s">
        <v>67</v>
      </c>
      <c r="D33" t="s">
        <v>70</v>
      </c>
      <c r="E33" t="s">
        <v>69</v>
      </c>
      <c r="G33">
        <v>589</v>
      </c>
      <c r="H33">
        <v>186</v>
      </c>
      <c r="I33">
        <v>0.31578947368421001</v>
      </c>
      <c r="J33">
        <v>13</v>
      </c>
      <c r="K33">
        <v>2.20713073005093E-2</v>
      </c>
      <c r="L33">
        <v>6.9892473118279494E-2</v>
      </c>
      <c r="M33">
        <v>4</v>
      </c>
      <c r="N33">
        <v>6.7911714770797901E-3</v>
      </c>
      <c r="O33">
        <v>0</v>
      </c>
      <c r="P33">
        <v>0</v>
      </c>
      <c r="Q33">
        <v>0</v>
      </c>
      <c r="R33">
        <v>0</v>
      </c>
      <c r="S33">
        <v>0</v>
      </c>
      <c r="T33">
        <v>0</v>
      </c>
    </row>
    <row r="34" spans="1:20">
      <c r="A34">
        <v>490553591</v>
      </c>
      <c r="B34" t="s">
        <v>68</v>
      </c>
      <c r="C34" t="s">
        <v>67</v>
      </c>
      <c r="D34" t="s">
        <v>66</v>
      </c>
      <c r="E34" t="s">
        <v>65</v>
      </c>
      <c r="G34">
        <v>270</v>
      </c>
      <c r="H34">
        <v>83</v>
      </c>
      <c r="I34">
        <v>0.30740740740740702</v>
      </c>
      <c r="J34">
        <v>5</v>
      </c>
      <c r="K34">
        <v>1.85185185185185E-2</v>
      </c>
      <c r="L34">
        <v>6.0240963855421603E-2</v>
      </c>
      <c r="M34">
        <v>2</v>
      </c>
      <c r="N34">
        <v>7.4074074074073999E-3</v>
      </c>
      <c r="O34">
        <v>0</v>
      </c>
      <c r="P34">
        <v>0</v>
      </c>
      <c r="Q34">
        <v>59.88</v>
      </c>
      <c r="R34">
        <v>1</v>
      </c>
      <c r="S34">
        <v>0.22177777777777699</v>
      </c>
      <c r="T34">
        <v>59.88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3C74-5E16-4493-B809-5F2FF89927C0}">
  <sheetPr codeName="Sheet1"/>
  <dimension ref="A1:AI106"/>
  <sheetViews>
    <sheetView showGridLines="0" tabSelected="1" zoomScale="80" zoomScaleNormal="80" workbookViewId="0">
      <selection activeCell="K1" sqref="K1"/>
    </sheetView>
  </sheetViews>
  <sheetFormatPr defaultRowHeight="14.5"/>
  <cols>
    <col min="1" max="1" width="7.6328125" style="78" customWidth="1"/>
    <col min="2" max="2" width="33.1796875" style="78" bestFit="1" customWidth="1"/>
    <col min="3" max="3" width="17.90625" style="78" bestFit="1" customWidth="1"/>
    <col min="4" max="4" width="10.6328125" style="78" bestFit="1" customWidth="1"/>
    <col min="5" max="5" width="14.26953125" style="78" bestFit="1" customWidth="1"/>
    <col min="6" max="7" width="21.26953125" style="78" bestFit="1" customWidth="1"/>
    <col min="8" max="8" width="20.08984375" style="78" bestFit="1" customWidth="1"/>
    <col min="9" max="9" width="14.08984375" style="78" bestFit="1" customWidth="1"/>
    <col min="10" max="10" width="7.6328125" style="78" customWidth="1"/>
    <col min="11" max="11" width="12.1796875" style="44" customWidth="1"/>
    <col min="12" max="13" width="12.6328125" style="44" customWidth="1"/>
    <col min="14" max="14" width="19.1796875" style="44" bestFit="1" customWidth="1"/>
    <col min="15" max="16" width="26.26953125" style="44" bestFit="1" customWidth="1"/>
    <col min="17" max="17" width="25" style="43" bestFit="1" customWidth="1"/>
    <col min="18" max="18" width="14.36328125" style="43" bestFit="1" customWidth="1"/>
    <col min="19" max="19" width="15.26953125" style="43" customWidth="1"/>
    <col min="20" max="20" width="8.7265625" style="43"/>
    <col min="21" max="21" width="11.6328125" style="43" customWidth="1"/>
    <col min="22" max="23" width="18.54296875" style="43" customWidth="1"/>
    <col min="24" max="24" width="17.36328125" style="43" customWidth="1"/>
    <col min="25" max="25" width="9.6328125" style="43" customWidth="1"/>
    <col min="26" max="29" width="8.7265625" style="43"/>
  </cols>
  <sheetData>
    <row r="1" spans="1:35" ht="14.5" customHeight="1" thickTop="1">
      <c r="A1" s="136"/>
      <c r="B1" s="137"/>
      <c r="C1" s="137"/>
      <c r="D1" s="137"/>
      <c r="E1" s="137"/>
      <c r="F1" s="137"/>
      <c r="G1" s="137"/>
      <c r="H1" s="137"/>
      <c r="I1" s="137"/>
      <c r="J1" s="138"/>
      <c r="K1" s="134"/>
      <c r="L1" s="134"/>
    </row>
    <row r="2" spans="1:35" ht="14.5" customHeight="1">
      <c r="A2" s="139"/>
      <c r="B2" s="135"/>
      <c r="C2" s="135"/>
      <c r="D2" s="135"/>
      <c r="E2" s="135"/>
      <c r="F2" s="135"/>
      <c r="G2" s="135"/>
      <c r="H2" s="135"/>
      <c r="I2" s="135"/>
      <c r="J2" s="140"/>
      <c r="K2" s="134"/>
      <c r="L2" s="134"/>
      <c r="AI2" t="s">
        <v>545</v>
      </c>
    </row>
    <row r="3" spans="1:35" ht="14.5" customHeight="1">
      <c r="A3" s="139"/>
      <c r="B3" s="135"/>
      <c r="C3" s="135"/>
      <c r="D3" s="135"/>
      <c r="E3" s="135"/>
      <c r="F3" s="135"/>
      <c r="G3" s="135"/>
      <c r="H3" s="135"/>
      <c r="I3" s="135"/>
      <c r="J3" s="140"/>
      <c r="K3" s="134"/>
      <c r="L3" s="134"/>
    </row>
    <row r="4" spans="1:35">
      <c r="A4" s="139"/>
      <c r="B4" s="135"/>
      <c r="C4" s="135"/>
      <c r="D4" s="135"/>
      <c r="E4" s="135"/>
      <c r="F4" s="135"/>
      <c r="G4" s="135"/>
      <c r="H4" s="135"/>
      <c r="I4" s="135"/>
      <c r="J4" s="140"/>
    </row>
    <row r="5" spans="1:35">
      <c r="A5" s="139"/>
      <c r="B5" s="135"/>
      <c r="C5" s="135"/>
      <c r="D5" s="135"/>
      <c r="E5" s="135"/>
      <c r="F5" s="135"/>
      <c r="G5" s="135"/>
      <c r="H5" s="135"/>
      <c r="I5" s="135"/>
      <c r="J5" s="140"/>
    </row>
    <row r="6" spans="1:35">
      <c r="A6" s="139"/>
      <c r="B6" s="135"/>
      <c r="C6" s="135"/>
      <c r="D6" s="135"/>
      <c r="E6" s="135"/>
      <c r="F6" s="135"/>
      <c r="G6" s="135"/>
      <c r="H6" s="135"/>
      <c r="I6" s="135"/>
      <c r="J6" s="140"/>
    </row>
    <row r="7" spans="1:35">
      <c r="A7" s="139"/>
      <c r="B7" s="135"/>
      <c r="C7" s="135"/>
      <c r="D7" s="135"/>
      <c r="E7" s="135"/>
      <c r="F7" s="135"/>
      <c r="G7" s="135"/>
      <c r="H7" s="135"/>
      <c r="I7" s="135"/>
      <c r="J7" s="140"/>
    </row>
    <row r="8" spans="1:35">
      <c r="A8" s="139"/>
      <c r="B8" s="135"/>
      <c r="C8" s="135"/>
      <c r="D8" s="135"/>
      <c r="E8" s="135"/>
      <c r="F8" s="135"/>
      <c r="G8" s="135"/>
      <c r="H8" s="135"/>
      <c r="I8" s="135"/>
      <c r="J8" s="140"/>
    </row>
    <row r="9" spans="1:35">
      <c r="A9" s="139"/>
      <c r="B9" s="135"/>
      <c r="C9" s="135"/>
      <c r="D9" s="135"/>
      <c r="E9" s="135"/>
      <c r="F9" s="135"/>
      <c r="G9" s="135"/>
      <c r="H9" s="135"/>
      <c r="I9" s="135"/>
      <c r="J9" s="140"/>
    </row>
    <row r="10" spans="1:35">
      <c r="A10" s="139"/>
      <c r="B10" s="135"/>
      <c r="C10" s="135"/>
      <c r="D10" s="135"/>
      <c r="E10" s="135"/>
      <c r="F10" s="135"/>
      <c r="G10" s="135"/>
      <c r="H10" s="135"/>
      <c r="I10" s="135"/>
      <c r="J10" s="140"/>
    </row>
    <row r="11" spans="1:35">
      <c r="A11" s="139"/>
      <c r="B11" s="135"/>
      <c r="C11" s="135"/>
      <c r="D11" s="135"/>
      <c r="E11" s="135"/>
      <c r="F11" s="135"/>
      <c r="G11" s="135"/>
      <c r="H11" s="135"/>
      <c r="I11" s="135"/>
      <c r="J11" s="140"/>
    </row>
    <row r="12" spans="1:35">
      <c r="A12" s="139"/>
      <c r="B12" s="135"/>
      <c r="C12" s="135"/>
      <c r="D12" s="135"/>
      <c r="E12" s="135"/>
      <c r="F12" s="135"/>
      <c r="G12" s="135"/>
      <c r="H12" s="135"/>
      <c r="I12" s="135"/>
      <c r="J12" s="140"/>
    </row>
    <row r="13" spans="1:35">
      <c r="A13" s="139"/>
      <c r="B13" s="135"/>
      <c r="C13" s="135"/>
      <c r="D13" s="135"/>
      <c r="E13" s="135"/>
      <c r="F13" s="135"/>
      <c r="G13" s="135"/>
      <c r="H13" s="135"/>
      <c r="I13" s="135"/>
      <c r="J13" s="140"/>
    </row>
    <row r="14" spans="1:35">
      <c r="A14" s="139"/>
      <c r="B14" s="135"/>
      <c r="C14" s="135"/>
      <c r="D14" s="135"/>
      <c r="E14" s="135"/>
      <c r="F14" s="135"/>
      <c r="G14" s="135"/>
      <c r="H14" s="135"/>
      <c r="I14" s="135"/>
      <c r="J14" s="140"/>
    </row>
    <row r="15" spans="1:35">
      <c r="A15" s="139"/>
      <c r="B15" s="135"/>
      <c r="C15" s="135"/>
      <c r="D15" s="135"/>
      <c r="E15" s="135"/>
      <c r="F15" s="135"/>
      <c r="G15" s="135"/>
      <c r="H15" s="135"/>
      <c r="I15" s="135"/>
      <c r="J15" s="140"/>
    </row>
    <row r="16" spans="1:35">
      <c r="A16" s="139"/>
      <c r="B16" s="135"/>
      <c r="C16" s="135"/>
      <c r="D16" s="135"/>
      <c r="E16" s="135"/>
      <c r="F16" s="135"/>
      <c r="G16" s="135"/>
      <c r="H16" s="135"/>
      <c r="I16" s="135"/>
      <c r="J16" s="140"/>
    </row>
    <row r="17" spans="1:10">
      <c r="A17" s="139"/>
      <c r="B17" s="135"/>
      <c r="C17" s="135"/>
      <c r="D17" s="135"/>
      <c r="E17" s="135"/>
      <c r="F17" s="135"/>
      <c r="G17" s="135"/>
      <c r="H17" s="135"/>
      <c r="I17" s="135"/>
      <c r="J17" s="140"/>
    </row>
    <row r="18" spans="1:10">
      <c r="A18" s="139"/>
      <c r="B18" s="135"/>
      <c r="C18" s="135"/>
      <c r="D18" s="135"/>
      <c r="E18" s="135"/>
      <c r="F18" s="135"/>
      <c r="G18" s="135"/>
      <c r="H18" s="135"/>
      <c r="I18" s="135"/>
      <c r="J18" s="140"/>
    </row>
    <row r="19" spans="1:10">
      <c r="A19" s="139"/>
      <c r="B19" s="135"/>
      <c r="C19" s="135"/>
      <c r="D19" s="135"/>
      <c r="E19" s="135"/>
      <c r="F19" s="135"/>
      <c r="G19" s="135"/>
      <c r="H19" s="135"/>
      <c r="I19" s="135"/>
      <c r="J19" s="140"/>
    </row>
    <row r="20" spans="1:10">
      <c r="A20" s="139"/>
      <c r="B20" s="135"/>
      <c r="C20" s="135"/>
      <c r="D20" s="135"/>
      <c r="E20" s="135"/>
      <c r="F20" s="135"/>
      <c r="G20" s="135"/>
      <c r="H20" s="135"/>
      <c r="I20" s="135"/>
      <c r="J20" s="140"/>
    </row>
    <row r="21" spans="1:10">
      <c r="A21" s="139"/>
      <c r="B21" s="135"/>
      <c r="C21" s="135"/>
      <c r="D21" s="135"/>
      <c r="E21" s="135"/>
      <c r="F21" s="135"/>
      <c r="G21" s="135"/>
      <c r="H21" s="135"/>
      <c r="I21" s="135"/>
      <c r="J21" s="140"/>
    </row>
    <row r="22" spans="1:10">
      <c r="A22" s="139"/>
      <c r="B22" s="135"/>
      <c r="C22" s="135"/>
      <c r="D22" s="135"/>
      <c r="E22" s="135"/>
      <c r="F22" s="135"/>
      <c r="G22" s="135"/>
      <c r="H22" s="135"/>
      <c r="I22" s="135"/>
      <c r="J22" s="140"/>
    </row>
    <row r="23" spans="1:10">
      <c r="A23" s="139"/>
      <c r="B23" s="135"/>
      <c r="C23" s="135"/>
      <c r="D23" s="135"/>
      <c r="E23" s="135"/>
      <c r="F23" s="135"/>
      <c r="G23" s="135"/>
      <c r="H23" s="135"/>
      <c r="I23" s="135"/>
      <c r="J23" s="140"/>
    </row>
    <row r="24" spans="1:10">
      <c r="A24" s="139"/>
      <c r="B24" s="135"/>
      <c r="C24" s="135"/>
      <c r="D24" s="135"/>
      <c r="E24" s="135"/>
      <c r="F24" s="135"/>
      <c r="G24" s="135"/>
      <c r="H24" s="135"/>
      <c r="I24" s="135"/>
      <c r="J24" s="140"/>
    </row>
    <row r="25" spans="1:10">
      <c r="A25" s="139"/>
      <c r="B25" s="135"/>
      <c r="C25" s="135"/>
      <c r="D25" s="135"/>
      <c r="E25" s="135"/>
      <c r="F25" s="135"/>
      <c r="G25" s="135"/>
      <c r="H25" s="135"/>
      <c r="I25" s="135"/>
      <c r="J25" s="140"/>
    </row>
    <row r="26" spans="1:10">
      <c r="A26" s="139"/>
      <c r="B26" s="135"/>
      <c r="C26" s="135"/>
      <c r="D26" s="135"/>
      <c r="E26" s="135"/>
      <c r="F26" s="135"/>
      <c r="G26" s="135"/>
      <c r="H26" s="135"/>
      <c r="I26" s="135"/>
      <c r="J26" s="140"/>
    </row>
    <row r="27" spans="1:10">
      <c r="A27" s="139"/>
      <c r="B27" s="135"/>
      <c r="C27" s="135"/>
      <c r="D27" s="135"/>
      <c r="E27" s="135"/>
      <c r="F27" s="135"/>
      <c r="G27" s="135"/>
      <c r="H27" s="135"/>
      <c r="I27" s="135"/>
      <c r="J27" s="140"/>
    </row>
    <row r="28" spans="1:10">
      <c r="A28" s="139"/>
      <c r="B28" s="135"/>
      <c r="C28" s="135"/>
      <c r="D28" s="135"/>
      <c r="E28" s="135"/>
      <c r="F28" s="135"/>
      <c r="G28" s="135"/>
      <c r="H28" s="135"/>
      <c r="I28" s="135"/>
      <c r="J28" s="140"/>
    </row>
    <row r="29" spans="1:10">
      <c r="A29" s="139"/>
      <c r="B29" s="135"/>
      <c r="C29" s="135"/>
      <c r="D29" s="135"/>
      <c r="E29" s="135"/>
      <c r="F29" s="135"/>
      <c r="G29" s="135"/>
      <c r="H29" s="135"/>
      <c r="I29" s="135"/>
      <c r="J29" s="140"/>
    </row>
    <row r="30" spans="1:10">
      <c r="A30" s="139"/>
      <c r="B30" s="135"/>
      <c r="C30" s="135"/>
      <c r="D30" s="135"/>
      <c r="E30" s="135"/>
      <c r="F30" s="135"/>
      <c r="G30" s="135"/>
      <c r="H30" s="135"/>
      <c r="I30" s="135"/>
      <c r="J30" s="140"/>
    </row>
    <row r="31" spans="1:10">
      <c r="A31" s="139"/>
      <c r="B31" s="135"/>
      <c r="C31" s="135"/>
      <c r="D31" s="135"/>
      <c r="E31" s="135"/>
      <c r="F31" s="135"/>
      <c r="G31" s="135"/>
      <c r="H31" s="135"/>
      <c r="I31" s="135"/>
      <c r="J31" s="140"/>
    </row>
    <row r="32" spans="1:10">
      <c r="A32" s="139"/>
      <c r="B32" s="135"/>
      <c r="C32" s="135"/>
      <c r="D32" s="135"/>
      <c r="E32" s="135"/>
      <c r="F32" s="135"/>
      <c r="G32" s="135"/>
      <c r="H32" s="135"/>
      <c r="I32" s="135"/>
      <c r="J32" s="140"/>
    </row>
    <row r="33" spans="1:16">
      <c r="A33" s="139"/>
      <c r="B33" s="135"/>
      <c r="C33" s="135"/>
      <c r="D33" s="135"/>
      <c r="E33" s="135"/>
      <c r="F33" s="135"/>
      <c r="G33" s="135"/>
      <c r="H33" s="135"/>
      <c r="I33" s="135"/>
      <c r="J33" s="140"/>
    </row>
    <row r="34" spans="1:16">
      <c r="A34" s="139"/>
      <c r="B34" s="135"/>
      <c r="C34" s="135"/>
      <c r="D34" s="135"/>
      <c r="E34" s="135"/>
      <c r="F34" s="135"/>
      <c r="G34" s="135"/>
      <c r="H34" s="135"/>
      <c r="I34" s="135"/>
      <c r="J34" s="140"/>
    </row>
    <row r="35" spans="1:16">
      <c r="A35" s="139"/>
      <c r="B35" s="135"/>
      <c r="C35" s="135"/>
      <c r="D35" s="135"/>
      <c r="E35" s="135"/>
      <c r="F35" s="135"/>
      <c r="G35" s="135"/>
      <c r="H35" s="135"/>
      <c r="I35" s="135"/>
      <c r="J35" s="140"/>
    </row>
    <row r="36" spans="1:16">
      <c r="A36" s="139"/>
      <c r="B36" s="135"/>
      <c r="C36" s="135"/>
      <c r="D36" s="135"/>
      <c r="E36" s="135"/>
      <c r="F36" s="135"/>
      <c r="G36" s="135"/>
      <c r="H36" s="135"/>
      <c r="I36" s="135"/>
      <c r="J36" s="140"/>
    </row>
    <row r="37" spans="1:16">
      <c r="A37" s="139"/>
      <c r="B37" s="135"/>
      <c r="C37" s="135"/>
      <c r="D37" s="135"/>
      <c r="E37" s="135"/>
      <c r="F37" s="135"/>
      <c r="G37" s="135"/>
      <c r="H37" s="135"/>
      <c r="I37" s="135"/>
      <c r="J37" s="140"/>
    </row>
    <row r="38" spans="1:16">
      <c r="A38" s="139"/>
      <c r="B38" s="135"/>
      <c r="C38" s="135"/>
      <c r="D38" s="135"/>
      <c r="E38" s="135"/>
      <c r="F38" s="135"/>
      <c r="G38" s="135"/>
      <c r="H38" s="135"/>
      <c r="I38" s="135"/>
      <c r="J38" s="140"/>
    </row>
    <row r="39" spans="1:16">
      <c r="A39" s="139"/>
      <c r="B39" s="135"/>
      <c r="C39" s="135"/>
      <c r="D39" s="135"/>
      <c r="E39" s="135"/>
      <c r="F39" s="135"/>
      <c r="G39" s="135"/>
      <c r="H39" s="135"/>
      <c r="I39" s="135"/>
      <c r="J39" s="140"/>
    </row>
    <row r="40" spans="1:16">
      <c r="A40" s="139"/>
      <c r="B40" s="135"/>
      <c r="C40" s="135"/>
      <c r="D40" s="135"/>
      <c r="E40" s="135"/>
      <c r="F40" s="135"/>
      <c r="G40" s="135"/>
      <c r="H40" s="135"/>
      <c r="I40" s="135"/>
      <c r="J40" s="140"/>
    </row>
    <row r="41" spans="1:16">
      <c r="A41" s="139"/>
      <c r="B41" s="135"/>
      <c r="C41" s="135"/>
      <c r="D41" s="135"/>
      <c r="E41" s="135"/>
      <c r="F41" s="135"/>
      <c r="G41" s="135"/>
      <c r="H41" s="135"/>
      <c r="I41" s="135"/>
      <c r="J41" s="140"/>
    </row>
    <row r="42" spans="1:16">
      <c r="A42" s="139"/>
      <c r="B42" s="135"/>
      <c r="C42" s="135"/>
      <c r="D42" s="135"/>
      <c r="E42" s="135"/>
      <c r="F42" s="135"/>
      <c r="G42" s="135"/>
      <c r="H42" s="135"/>
      <c r="I42" s="135"/>
      <c r="J42" s="140"/>
    </row>
    <row r="43" spans="1:16">
      <c r="A43" s="139"/>
      <c r="B43" s="135"/>
      <c r="C43" s="135"/>
      <c r="D43" s="135"/>
      <c r="E43" s="135"/>
      <c r="F43" s="135"/>
      <c r="G43" s="135"/>
      <c r="H43" s="135"/>
      <c r="I43" s="135"/>
      <c r="J43" s="140"/>
    </row>
    <row r="44" spans="1:16">
      <c r="A44" s="139"/>
      <c r="B44" s="135"/>
      <c r="C44" s="135"/>
      <c r="D44" s="135"/>
      <c r="E44" s="135"/>
      <c r="F44" s="135"/>
      <c r="G44" s="135"/>
      <c r="H44" s="135"/>
      <c r="I44" s="135"/>
      <c r="J44" s="140"/>
    </row>
    <row r="45" spans="1:16">
      <c r="A45" s="139"/>
      <c r="B45" s="135"/>
      <c r="C45" s="135"/>
      <c r="D45" s="135"/>
      <c r="E45" s="135"/>
      <c r="F45" s="135"/>
      <c r="G45" s="135"/>
      <c r="H45" s="135"/>
      <c r="I45" s="135"/>
      <c r="J45" s="140"/>
    </row>
    <row r="46" spans="1:16">
      <c r="A46" s="139"/>
      <c r="B46" s="135"/>
      <c r="C46" s="135"/>
      <c r="D46" s="135"/>
      <c r="E46" s="135"/>
      <c r="F46" s="135"/>
      <c r="G46" s="135"/>
      <c r="H46" s="135"/>
      <c r="I46" s="135"/>
      <c r="J46" s="140"/>
      <c r="N46" s="43"/>
      <c r="O46" s="43"/>
      <c r="P46" s="43"/>
    </row>
    <row r="47" spans="1:16">
      <c r="A47" s="139"/>
      <c r="B47" s="135"/>
      <c r="C47" s="135"/>
      <c r="D47" s="135"/>
      <c r="E47" s="135"/>
      <c r="F47" s="135"/>
      <c r="G47" s="135"/>
      <c r="H47" s="135"/>
      <c r="I47" s="135"/>
      <c r="J47" s="140"/>
      <c r="N47" s="43"/>
      <c r="O47" s="43"/>
      <c r="P47" s="43"/>
    </row>
    <row r="48" spans="1:16">
      <c r="A48" s="139"/>
      <c r="B48" s="135"/>
      <c r="C48" s="135"/>
      <c r="D48" s="135"/>
      <c r="E48" s="135"/>
      <c r="F48" s="135"/>
      <c r="G48" s="135"/>
      <c r="H48" s="135"/>
      <c r="I48" s="135"/>
      <c r="J48" s="140"/>
    </row>
    <row r="49" spans="1:10">
      <c r="A49" s="139"/>
      <c r="B49" s="135"/>
      <c r="C49" s="135"/>
      <c r="D49" s="135"/>
      <c r="E49" s="135"/>
      <c r="F49" s="135"/>
      <c r="G49" s="135"/>
      <c r="H49" s="135"/>
      <c r="I49" s="135"/>
      <c r="J49" s="140"/>
    </row>
    <row r="50" spans="1:10">
      <c r="A50" s="139"/>
      <c r="B50" s="135"/>
      <c r="C50" s="135"/>
      <c r="D50" s="135"/>
      <c r="E50" s="135"/>
      <c r="F50" s="135"/>
      <c r="G50" s="135"/>
      <c r="H50" s="135"/>
      <c r="I50" s="135"/>
      <c r="J50" s="140"/>
    </row>
    <row r="51" spans="1:10">
      <c r="A51" s="139"/>
      <c r="B51" s="135"/>
      <c r="C51" s="135"/>
      <c r="D51" s="135"/>
      <c r="E51" s="135"/>
      <c r="F51" s="135"/>
      <c r="G51" s="135"/>
      <c r="H51" s="135"/>
      <c r="I51" s="135"/>
      <c r="J51" s="140"/>
    </row>
    <row r="52" spans="1:10">
      <c r="A52" s="139"/>
      <c r="B52" s="135"/>
      <c r="C52" s="135"/>
      <c r="D52" s="135"/>
      <c r="E52" s="135"/>
      <c r="F52" s="135"/>
      <c r="G52" s="135"/>
      <c r="H52" s="135"/>
      <c r="I52" s="135"/>
      <c r="J52" s="140"/>
    </row>
    <row r="53" spans="1:10">
      <c r="A53" s="139"/>
      <c r="B53" s="135"/>
      <c r="C53" s="135"/>
      <c r="D53" s="135"/>
      <c r="E53" s="135"/>
      <c r="F53" s="135"/>
      <c r="G53" s="135"/>
      <c r="H53" s="135"/>
      <c r="I53" s="135"/>
      <c r="J53" s="140"/>
    </row>
    <row r="54" spans="1:10">
      <c r="A54" s="139"/>
      <c r="B54" s="135"/>
      <c r="C54" s="135"/>
      <c r="D54" s="135"/>
      <c r="E54" s="135"/>
      <c r="F54" s="135"/>
      <c r="G54" s="135"/>
      <c r="H54" s="135"/>
      <c r="I54" s="135"/>
      <c r="J54" s="140"/>
    </row>
    <row r="55" spans="1:10">
      <c r="A55" s="139"/>
      <c r="B55" s="135"/>
      <c r="C55" s="135"/>
      <c r="D55" s="135"/>
      <c r="E55" s="135"/>
      <c r="F55" s="135"/>
      <c r="G55" s="135"/>
      <c r="H55" s="135"/>
      <c r="I55" s="135"/>
      <c r="J55" s="140"/>
    </row>
    <row r="56" spans="1:10">
      <c r="A56" s="139"/>
      <c r="B56" s="135"/>
      <c r="C56" s="135"/>
      <c r="D56" s="135"/>
      <c r="E56" s="135"/>
      <c r="F56" s="135"/>
      <c r="G56" s="135"/>
      <c r="H56" s="135"/>
      <c r="I56" s="135"/>
      <c r="J56" s="140"/>
    </row>
    <row r="57" spans="1:10">
      <c r="A57" s="139"/>
      <c r="B57" s="151" t="s">
        <v>504</v>
      </c>
      <c r="C57" s="151" t="s">
        <v>496</v>
      </c>
      <c r="D57" s="151" t="s">
        <v>536</v>
      </c>
      <c r="E57" s="151" t="s">
        <v>502</v>
      </c>
      <c r="F57" s="151" t="s">
        <v>513</v>
      </c>
      <c r="G57" s="151" t="s">
        <v>515</v>
      </c>
      <c r="H57" s="151" t="s">
        <v>507</v>
      </c>
      <c r="I57" s="151" t="s">
        <v>547</v>
      </c>
      <c r="J57" s="140"/>
    </row>
    <row r="58" spans="1:10">
      <c r="A58" s="139"/>
      <c r="B58" s="145" t="str">
        <f>Source_Table!A2</f>
        <v>Don't Miss Your $15 Discount</v>
      </c>
      <c r="C58" s="145" t="str">
        <f>Source_Table!D2</f>
        <v xml:space="preserve"> Monetary Incentive</v>
      </c>
      <c r="D58" s="145" t="str">
        <f>Source_Table!G2</f>
        <v>Week 37</v>
      </c>
      <c r="E58" s="146">
        <f>Source_Table!J2</f>
        <v>0.45158339325863101</v>
      </c>
      <c r="F58" s="146">
        <f>Source_Table!L2</f>
        <v>1.55380988357804E-2</v>
      </c>
      <c r="G58" s="146">
        <f>Source_Table!M2</f>
        <v>3.4408038620856403E-2</v>
      </c>
      <c r="H58" s="146">
        <f>Source_Table!O2</f>
        <v>1.6930793107528699E-3</v>
      </c>
      <c r="I58" s="147">
        <f>Source_Table!R2</f>
        <v>28504.400000000001</v>
      </c>
      <c r="J58" s="140"/>
    </row>
    <row r="59" spans="1:10">
      <c r="A59" s="139"/>
      <c r="B59" s="145" t="str">
        <f>Source_Table!A3</f>
        <v>Save On Our Signature Gift Sets</v>
      </c>
      <c r="C59" s="145" t="str">
        <f>Source_Table!D3</f>
        <v xml:space="preserve"> Monetary Incentive</v>
      </c>
      <c r="D59" s="145" t="str">
        <f>Source_Table!G3</f>
        <v>Week 37</v>
      </c>
      <c r="E59" s="146">
        <f>Source_Table!J3</f>
        <v>0.45870749500740399</v>
      </c>
      <c r="F59" s="146">
        <f>Source_Table!L3</f>
        <v>9.2289439244295293E-3</v>
      </c>
      <c r="G59" s="146">
        <f>Source_Table!M3</f>
        <v>2.01194530825805E-2</v>
      </c>
      <c r="H59" s="146">
        <f>Source_Table!O3</f>
        <v>2.0694933137705E-3</v>
      </c>
      <c r="I59" s="147">
        <f>Source_Table!R3</f>
        <v>24194.22</v>
      </c>
      <c r="J59" s="140"/>
    </row>
    <row r="60" spans="1:10" s="43" customFormat="1">
      <c r="A60" s="139"/>
      <c r="B60" s="145" t="str">
        <f>Source_Table!A4</f>
        <v>Visit Us and Save Up To $15</v>
      </c>
      <c r="C60" s="145" t="str">
        <f>Source_Table!D4</f>
        <v xml:space="preserve"> Monetary Incentive</v>
      </c>
      <c r="D60" s="145" t="str">
        <f>Source_Table!G4</f>
        <v>Week 36</v>
      </c>
      <c r="E60" s="146">
        <f>Source_Table!J4</f>
        <v>0.40710269087066397</v>
      </c>
      <c r="F60" s="146">
        <f>Source_Table!L4</f>
        <v>3.3211306940408298E-3</v>
      </c>
      <c r="G60" s="146">
        <f>Source_Table!M4</f>
        <v>8.1579679243533806E-3</v>
      </c>
      <c r="H60" s="146">
        <f>Source_Table!O4</f>
        <v>9.43503038079782E-4</v>
      </c>
      <c r="I60" s="147">
        <f>Source_Table!R4</f>
        <v>1662.67</v>
      </c>
      <c r="J60" s="140"/>
    </row>
    <row r="61" spans="1:10" s="43" customFormat="1">
      <c r="A61" s="139"/>
      <c r="B61" s="145" t="str">
        <f>Source_Table!A5</f>
        <v>Our Late Summer Sale Starts NOW</v>
      </c>
      <c r="C61" s="145" t="str">
        <f>Source_Table!D5</f>
        <v xml:space="preserve"> Monetary Incentive</v>
      </c>
      <c r="D61" s="145" t="str">
        <f>Source_Table!G5</f>
        <v>Week 36</v>
      </c>
      <c r="E61" s="146">
        <f>Source_Table!J5</f>
        <v>0.47230706022700802</v>
      </c>
      <c r="F61" s="146">
        <f>Source_Table!L5</f>
        <v>8.3011993921363793E-3</v>
      </c>
      <c r="G61" s="146">
        <f>Source_Table!M5</f>
        <v>1.75758528533249E-2</v>
      </c>
      <c r="H61" s="146">
        <f>Source_Table!O5</f>
        <v>3.0690182606586498E-3</v>
      </c>
      <c r="I61" s="147">
        <f>Source_Table!R5</f>
        <v>30728.38</v>
      </c>
      <c r="J61" s="140"/>
    </row>
    <row r="62" spans="1:10" s="43" customFormat="1">
      <c r="A62" s="139"/>
      <c r="B62" s="145" t="str">
        <f>Source_Table!A6</f>
        <v>Our In-Store Sale Ends Tomorrow!</v>
      </c>
      <c r="C62" s="145" t="str">
        <f>Source_Table!D6</f>
        <v xml:space="preserve"> Monetary Incentive</v>
      </c>
      <c r="D62" s="145" t="str">
        <f>Source_Table!G6</f>
        <v>Week 35</v>
      </c>
      <c r="E62" s="146">
        <f>Source_Table!J6</f>
        <v>0.416251509661835</v>
      </c>
      <c r="F62" s="146">
        <f>Source_Table!L6</f>
        <v>1.2794384057971E-2</v>
      </c>
      <c r="G62" s="146">
        <f>Source_Table!M6</f>
        <v>3.0737147520174E-2</v>
      </c>
      <c r="H62" s="146">
        <f>Source_Table!O6</f>
        <v>6.0386473429951601E-4</v>
      </c>
      <c r="I62" s="147">
        <f>Source_Table!R6</f>
        <v>1748.41</v>
      </c>
      <c r="J62" s="140"/>
    </row>
    <row r="63" spans="1:10" s="43" customFormat="1">
      <c r="A63" s="139"/>
      <c r="B63" s="145" t="str">
        <f>Source_Table!A7</f>
        <v>Save Up to 40% In Stores Only</v>
      </c>
      <c r="C63" s="145" t="str">
        <f>Source_Table!D7</f>
        <v xml:space="preserve"> Monetary Incentive</v>
      </c>
      <c r="D63" s="145" t="str">
        <f>Source_Table!G7</f>
        <v>Week 35</v>
      </c>
      <c r="E63" s="146">
        <f>Source_Table!J7</f>
        <v>0.41359399177265299</v>
      </c>
      <c r="F63" s="146">
        <f>Source_Table!L7</f>
        <v>2.0115484771860901E-2</v>
      </c>
      <c r="G63" s="146">
        <f>Source_Table!M7</f>
        <v>4.86358244365361E-2</v>
      </c>
      <c r="H63" s="146">
        <f>Source_Table!O7</f>
        <v>4.15141336755104E-4</v>
      </c>
      <c r="I63" s="147">
        <f>Source_Table!R7</f>
        <v>1044.26</v>
      </c>
      <c r="J63" s="140"/>
    </row>
    <row r="64" spans="1:10" s="43" customFormat="1">
      <c r="A64" s="139"/>
      <c r="B64" s="145" t="str">
        <f>Source_Table!A8</f>
        <v>Redeem Your FREE Flatpack</v>
      </c>
      <c r="C64" s="145" t="str">
        <f>Source_Table!D8</f>
        <v xml:space="preserve"> Monetary Incentive</v>
      </c>
      <c r="D64" s="145" t="str">
        <f>Source_Table!G8</f>
        <v>Week 35</v>
      </c>
      <c r="E64" s="146">
        <f>Source_Table!J8</f>
        <v>0.48487014424318398</v>
      </c>
      <c r="F64" s="146">
        <f>Source_Table!L8</f>
        <v>8.9829195410779505E-3</v>
      </c>
      <c r="G64" s="146">
        <f>Source_Table!M8</f>
        <v>1.8526443930877701E-2</v>
      </c>
      <c r="H64" s="146">
        <f>Source_Table!O8</f>
        <v>7.9315306009517797E-4</v>
      </c>
      <c r="I64" s="147">
        <f>Source_Table!R8</f>
        <v>22693.88</v>
      </c>
      <c r="J64" s="140"/>
    </row>
    <row r="65" spans="1:10" s="43" customFormat="1">
      <c r="A65" s="139"/>
      <c r="B65" s="145" t="str">
        <f>Source_Table!A9</f>
        <v>FREE Maple Garlic Seasoning!</v>
      </c>
      <c r="C65" s="145" t="str">
        <f>Source_Table!D9</f>
        <v xml:space="preserve"> Monetary Incentive</v>
      </c>
      <c r="D65" s="145" t="str">
        <f>Source_Table!G9</f>
        <v>Week 34</v>
      </c>
      <c r="E65" s="146">
        <f>Source_Table!J9</f>
        <v>0.41971215432145198</v>
      </c>
      <c r="F65" s="146">
        <f>Source_Table!L9</f>
        <v>8.1757214980031599E-3</v>
      </c>
      <c r="G65" s="146">
        <f>Source_Table!M9</f>
        <v>1.94793536804308E-2</v>
      </c>
      <c r="H65" s="146">
        <f>Source_Table!O9</f>
        <v>5.2746590309697802E-4</v>
      </c>
      <c r="I65" s="147">
        <f>Source_Table!R9</f>
        <v>2157.7600000000002</v>
      </c>
      <c r="J65" s="140"/>
    </row>
    <row r="66" spans="1:10" s="43" customFormat="1">
      <c r="A66" s="139"/>
      <c r="B66" s="145" t="str">
        <f>Source_Table!A10</f>
        <v>FREE Maple Garlic Seasoning!</v>
      </c>
      <c r="C66" s="145" t="str">
        <f>Source_Table!D10</f>
        <v xml:space="preserve"> Monetary Incentive</v>
      </c>
      <c r="D66" s="145" t="str">
        <f>Source_Table!G10</f>
        <v>Week 34</v>
      </c>
      <c r="E66" s="146">
        <f>Source_Table!J10</f>
        <v>0.44799868513639102</v>
      </c>
      <c r="F66" s="146">
        <f>Source_Table!L10</f>
        <v>8.6544733611714601E-3</v>
      </c>
      <c r="G66" s="146">
        <f>Source_Table!M10</f>
        <v>1.9318077593322901E-2</v>
      </c>
      <c r="H66" s="146">
        <f>Source_Table!O10</f>
        <v>7.60155523711202E-4</v>
      </c>
      <c r="I66" s="147">
        <f>Source_Table!R10</f>
        <v>21511.64</v>
      </c>
      <c r="J66" s="140"/>
    </row>
    <row r="67" spans="1:10" s="43" customFormat="1">
      <c r="A67" s="139"/>
      <c r="B67" s="145" t="str">
        <f>Source_Table!A11</f>
        <v>In-Store FLASH SALE Starts Now!</v>
      </c>
      <c r="C67" s="145" t="str">
        <f>Source_Table!D11</f>
        <v xml:space="preserve"> Monetary Incentive</v>
      </c>
      <c r="D67" s="145" t="str">
        <f>Source_Table!G11</f>
        <v>Week 33</v>
      </c>
      <c r="E67" s="146">
        <f>Source_Table!J11</f>
        <v>0.425092223142362</v>
      </c>
      <c r="F67" s="146">
        <f>Source_Table!L11</f>
        <v>2.5973048257170801E-2</v>
      </c>
      <c r="G67" s="146">
        <f>Source_Table!M11</f>
        <v>6.1099796334012198E-2</v>
      </c>
      <c r="H67" s="146">
        <f>Source_Table!O11</f>
        <v>6.3991568169841095E-4</v>
      </c>
      <c r="I67" s="147">
        <f>Source_Table!R11</f>
        <v>1348.06</v>
      </c>
      <c r="J67" s="140"/>
    </row>
    <row r="68" spans="1:10" s="43" customFormat="1">
      <c r="A68" s="139"/>
      <c r="B68" s="145" t="str">
        <f>Source_Table!A12</f>
        <v>There's Still Time Left!</v>
      </c>
      <c r="C68" s="145" t="str">
        <f>Source_Table!D12</f>
        <v>Other</v>
      </c>
      <c r="D68" s="145" t="str">
        <f>Source_Table!G12</f>
        <v>Week 37</v>
      </c>
      <c r="E68" s="146">
        <f>Source_Table!J12</f>
        <v>0.44291337684788601</v>
      </c>
      <c r="F68" s="146">
        <f>Source_Table!L12</f>
        <v>8.7302781920934793E-3</v>
      </c>
      <c r="G68" s="146">
        <f>Source_Table!M12</f>
        <v>1.9711028495514999E-2</v>
      </c>
      <c r="H68" s="146">
        <f>Source_Table!O12</f>
        <v>1.7925806319188801E-3</v>
      </c>
      <c r="I68" s="147">
        <f>Source_Table!R12</f>
        <v>20909.21</v>
      </c>
      <c r="J68" s="140"/>
    </row>
    <row r="69" spans="1:10" s="43" customFormat="1">
      <c r="A69" s="139"/>
      <c r="B69" s="145" t="str">
        <f>Source_Table!A13</f>
        <v>Spice Blends To Upgrade Your Cooking</v>
      </c>
      <c r="C69" s="145" t="str">
        <f>Source_Table!D13</f>
        <v>Other</v>
      </c>
      <c r="D69" s="145" t="str">
        <f>Source_Table!G13</f>
        <v>Week 37</v>
      </c>
      <c r="E69" s="146">
        <f>Source_Table!J13</f>
        <v>0.47626799911610901</v>
      </c>
      <c r="F69" s="146">
        <f>Source_Table!L13</f>
        <v>9.1816349262898705E-3</v>
      </c>
      <c r="G69" s="146">
        <f>Source_Table!M13</f>
        <v>1.9278294874586901E-2</v>
      </c>
      <c r="H69" s="146">
        <f>Source_Table!O13</f>
        <v>2.1556097714963401E-3</v>
      </c>
      <c r="I69" s="147">
        <f>Source_Table!R13</f>
        <v>24638.34</v>
      </c>
      <c r="J69" s="140"/>
    </row>
    <row r="70" spans="1:10" s="43" customFormat="1">
      <c r="A70" s="139"/>
      <c r="B70" s="145" t="str">
        <f>Source_Table!A14</f>
        <v>Rodney Scott Barbecue Rubs Are ðŸ”¥</v>
      </c>
      <c r="C70" s="145" t="str">
        <f>Source_Table!D14</f>
        <v>Other</v>
      </c>
      <c r="D70" s="145" t="str">
        <f>Source_Table!G14</f>
        <v>Week 36</v>
      </c>
      <c r="E70" s="146">
        <f>Source_Table!J14</f>
        <v>0.47391318463686199</v>
      </c>
      <c r="F70" s="146">
        <f>Source_Table!L14</f>
        <v>8.9607480276614401E-3</v>
      </c>
      <c r="G70" s="146">
        <f>Source_Table!M14</f>
        <v>1.8907994793450698E-2</v>
      </c>
      <c r="H70" s="146">
        <f>Source_Table!O14</f>
        <v>4.4803740138307201E-3</v>
      </c>
      <c r="I70" s="147">
        <f>Source_Table!R14</f>
        <v>5969.14</v>
      </c>
      <c r="J70" s="140"/>
    </row>
    <row r="71" spans="1:10" s="43" customFormat="1">
      <c r="A71" s="139"/>
      <c r="B71" s="145" t="str">
        <f>Source_Table!A15</f>
        <v>NEW! Green Sichuan Peppercorns</v>
      </c>
      <c r="C71" s="145" t="str">
        <f>Source_Table!D15</f>
        <v>Other</v>
      </c>
      <c r="D71" s="145" t="str">
        <f>Source_Table!G15</f>
        <v>Week 36</v>
      </c>
      <c r="E71" s="146">
        <f>Source_Table!J15</f>
        <v>0.48685225771941698</v>
      </c>
      <c r="F71" s="146">
        <f>Source_Table!L15</f>
        <v>8.0093537133200405E-3</v>
      </c>
      <c r="G71" s="146">
        <f>Source_Table!M15</f>
        <v>1.6451302394772899E-2</v>
      </c>
      <c r="H71" s="146">
        <f>Source_Table!O15</f>
        <v>1.1029429167869801E-3</v>
      </c>
      <c r="I71" s="147">
        <f>Source_Table!R15</f>
        <v>19432.03</v>
      </c>
      <c r="J71" s="140"/>
    </row>
    <row r="72" spans="1:10" s="43" customFormat="1">
      <c r="A72" s="139"/>
      <c r="B72" s="145" t="str">
        <f>Source_Table!A16</f>
        <v>Spice Rub Roundupâ€“Our Best BBQ</v>
      </c>
      <c r="C72" s="145" t="str">
        <f>Source_Table!D16</f>
        <v>Other</v>
      </c>
      <c r="D72" s="145" t="str">
        <f>Source_Table!G16</f>
        <v>Week 35</v>
      </c>
      <c r="E72" s="146">
        <f>Source_Table!J16</f>
        <v>0.477603332265299</v>
      </c>
      <c r="F72" s="146">
        <f>Source_Table!L16</f>
        <v>1.2688240948413899E-2</v>
      </c>
      <c r="G72" s="146">
        <f>Source_Table!M16</f>
        <v>2.65664832953173E-2</v>
      </c>
      <c r="H72" s="146">
        <f>Source_Table!O16</f>
        <v>3.3963473245754499E-3</v>
      </c>
      <c r="I72" s="147">
        <f>Source_Table!R16</f>
        <v>5459.8</v>
      </c>
      <c r="J72" s="140"/>
    </row>
    <row r="73" spans="1:10" s="43" customFormat="1">
      <c r="A73" s="139"/>
      <c r="B73" s="145" t="str">
        <f>Source_Table!A17</f>
        <v>It's Never Too Early For Pumpkin Spice</v>
      </c>
      <c r="C73" s="145" t="str">
        <f>Source_Table!D17</f>
        <v>Other</v>
      </c>
      <c r="D73" s="145" t="str">
        <f>Source_Table!G17</f>
        <v>Week 35</v>
      </c>
      <c r="E73" s="146">
        <f>Source_Table!J17</f>
        <v>0.43766637089618399</v>
      </c>
      <c r="F73" s="146">
        <f>Source_Table!L17</f>
        <v>7.3526693286009998E-3</v>
      </c>
      <c r="G73" s="146">
        <f>Source_Table!M17</f>
        <v>1.6799712789322501E-2</v>
      </c>
      <c r="H73" s="146">
        <f>Source_Table!O17</f>
        <v>8.8731144631765699E-4</v>
      </c>
      <c r="I73" s="147">
        <f>Source_Table!R17</f>
        <v>15471.63</v>
      </c>
      <c r="J73" s="140"/>
    </row>
    <row r="74" spans="1:10" s="43" customFormat="1">
      <c r="A74" s="139"/>
      <c r="B74" s="145" t="str">
        <f>Source_Table!A18</f>
        <v>ExactPacksâ€“Meal Prep Made Easy</v>
      </c>
      <c r="C74" s="145" t="str">
        <f>Source_Table!D18</f>
        <v>Other</v>
      </c>
      <c r="D74" s="145" t="str">
        <f>Source_Table!G18</f>
        <v>Week 35</v>
      </c>
      <c r="E74" s="146">
        <f>Source_Table!J18</f>
        <v>0.44169179553858701</v>
      </c>
      <c r="F74" s="146">
        <f>Source_Table!L18</f>
        <v>6.4551230623103801E-3</v>
      </c>
      <c r="G74" s="146">
        <f>Source_Table!M18</f>
        <v>1.4614541468761399E-2</v>
      </c>
      <c r="H74" s="146">
        <f>Source_Table!O18</f>
        <v>7.3311754779096399E-4</v>
      </c>
      <c r="I74" s="147">
        <f>Source_Table!R18</f>
        <v>12038.83</v>
      </c>
      <c r="J74" s="140"/>
    </row>
    <row r="75" spans="1:10" s="43" customFormat="1">
      <c r="A75" s="139"/>
      <c r="B75" s="145" t="str">
        <f>Source_Table!A19</f>
        <v>Our Grilled Salads ExactPacks Are ðŸ”¥</v>
      </c>
      <c r="C75" s="145" t="str">
        <f>Source_Table!D19</f>
        <v>Other</v>
      </c>
      <c r="D75" s="145" t="str">
        <f>Source_Table!G19</f>
        <v>Week 34</v>
      </c>
      <c r="E75" s="146">
        <f>Source_Table!J19</f>
        <v>0.43803273256135</v>
      </c>
      <c r="F75" s="146">
        <f>Source_Table!L19</f>
        <v>5.9555588284025797E-3</v>
      </c>
      <c r="G75" s="146">
        <f>Source_Table!M19</f>
        <v>1.3596150209090699E-2</v>
      </c>
      <c r="H75" s="146">
        <f>Source_Table!O19</f>
        <v>9.5270531489902199E-4</v>
      </c>
      <c r="I75" s="147">
        <f>Source_Table!R19</f>
        <v>13727.6</v>
      </c>
      <c r="J75" s="140"/>
    </row>
    <row r="76" spans="1:10" s="43" customFormat="1">
      <c r="A76" s="139"/>
      <c r="B76" s="145" t="str">
        <f>Source_Table!A20</f>
        <v>NEW! Salad &amp; Kebab ExactPacks</v>
      </c>
      <c r="C76" s="145" t="str">
        <f>Source_Table!D20</f>
        <v>Other</v>
      </c>
      <c r="D76" s="145" t="str">
        <f>Source_Table!G20</f>
        <v>Week 34</v>
      </c>
      <c r="E76" s="146">
        <f>Source_Table!J20</f>
        <v>0.478162500592894</v>
      </c>
      <c r="F76" s="146">
        <f>Source_Table!L20</f>
        <v>9.4958023051747806E-3</v>
      </c>
      <c r="G76" s="146">
        <f>Source_Table!M20</f>
        <v>1.9858943964448299E-2</v>
      </c>
      <c r="H76" s="146">
        <f>Source_Table!O20</f>
        <v>1.36602950244272E-3</v>
      </c>
      <c r="I76" s="147">
        <f>Source_Table!R20</f>
        <v>15841.02</v>
      </c>
      <c r="J76" s="140"/>
    </row>
    <row r="77" spans="1:10" s="43" customFormat="1">
      <c r="A77" s="139"/>
      <c r="B77" s="145" t="str">
        <f>Source_Table!A21</f>
        <v>You Need This Citrus Rub</v>
      </c>
      <c r="C77" s="145" t="str">
        <f>Source_Table!D21</f>
        <v>Other</v>
      </c>
      <c r="D77" s="145" t="str">
        <f>Source_Table!G21</f>
        <v>Week 34</v>
      </c>
      <c r="E77" s="146">
        <f>Source_Table!J21</f>
        <v>0.45544481629951</v>
      </c>
      <c r="F77" s="146">
        <f>Source_Table!L21</f>
        <v>6.7209738516420797E-3</v>
      </c>
      <c r="G77" s="146">
        <f>Source_Table!M21</f>
        <v>1.4756944444444401E-2</v>
      </c>
      <c r="H77" s="146">
        <f>Source_Table!O21</f>
        <v>1.00216983560737E-3</v>
      </c>
      <c r="I77" s="147">
        <f>Source_Table!R21</f>
        <v>17933.14</v>
      </c>
      <c r="J77" s="140"/>
    </row>
    <row r="78" spans="1:10" s="43" customFormat="1">
      <c r="A78" s="139"/>
      <c r="B78" s="145" t="str">
        <f>Source_Table!A22</f>
        <v>The Secret to Great Salsa? Spices!</v>
      </c>
      <c r="C78" s="145" t="str">
        <f>Source_Table!D22</f>
        <v>Other</v>
      </c>
      <c r="D78" s="145" t="str">
        <f>Source_Table!G22</f>
        <v>Week 33</v>
      </c>
      <c r="E78" s="146">
        <f>Source_Table!J22</f>
        <v>0.435099496302844</v>
      </c>
      <c r="F78" s="146">
        <f>Source_Table!L22</f>
        <v>8.8400232050609099E-3</v>
      </c>
      <c r="G78" s="146">
        <f>Source_Table!M22</f>
        <v>2.0317245320155299E-2</v>
      </c>
      <c r="H78" s="146">
        <f>Source_Table!O22</f>
        <v>7.8731456670073701E-4</v>
      </c>
      <c r="I78" s="147">
        <f>Source_Table!R22</f>
        <v>9919.9500000000007</v>
      </c>
      <c r="J78" s="140"/>
    </row>
    <row r="79" spans="1:10" s="43" customFormat="1">
      <c r="A79" s="139"/>
      <c r="B79" s="145" t="str">
        <f>Source_Table!A23</f>
        <v>Top Spices for Summer Tomatoes</v>
      </c>
      <c r="C79" s="145" t="str">
        <f>Source_Table!D23</f>
        <v>Other</v>
      </c>
      <c r="D79" s="145" t="str">
        <f>Source_Table!G23</f>
        <v>Week 33</v>
      </c>
      <c r="E79" s="146">
        <f>Source_Table!J23</f>
        <v>0.44855308432423402</v>
      </c>
      <c r="F79" s="146">
        <f>Source_Table!L23</f>
        <v>1.5516175751593499E-2</v>
      </c>
      <c r="G79" s="146">
        <f>Source_Table!M23</f>
        <v>3.4591615337946899E-2</v>
      </c>
      <c r="H79" s="146">
        <f>Source_Table!O23</f>
        <v>8.48684999492634E-4</v>
      </c>
      <c r="I79" s="147">
        <f>Source_Table!R23</f>
        <v>17986.14</v>
      </c>
      <c r="J79" s="140"/>
    </row>
    <row r="80" spans="1:10" s="43" customFormat="1">
      <c r="A80" s="139"/>
      <c r="B80" s="145" t="s">
        <v>548</v>
      </c>
      <c r="C80" s="145"/>
      <c r="D80" s="145"/>
      <c r="E80" s="148">
        <f>SUBTOTAL(101,Table3[Open Rate])</f>
        <v>0.44951910430648906</v>
      </c>
      <c r="F80" s="148">
        <f>SUBTOTAL(101,Table3[Click-Through Rate])</f>
        <v>1.0408726657918472E-2</v>
      </c>
      <c r="G80" s="148">
        <f>SUBTOTAL(101,Table3[Click-to-Open Rate])</f>
        <v>2.3341282425649146E-2</v>
      </c>
      <c r="H80" s="148">
        <f>SUBTOTAL(101,Table3[Unsubscribe Rate])</f>
        <v>1.4099990015808027E-3</v>
      </c>
      <c r="I80" s="149">
        <f>SUBTOTAL(101,Table3[Revenue])</f>
        <v>14314.568636363636</v>
      </c>
      <c r="J80" s="140"/>
    </row>
    <row r="81" spans="1:16" s="43" customFormat="1" ht="15" thickBot="1">
      <c r="A81" s="141"/>
      <c r="B81" s="142"/>
      <c r="C81" s="142"/>
      <c r="D81" s="142"/>
      <c r="E81" s="142"/>
      <c r="F81" s="142"/>
      <c r="G81" s="142"/>
      <c r="H81" s="142"/>
      <c r="I81" s="142"/>
      <c r="J81" s="143"/>
    </row>
    <row r="82" spans="1:16" s="43" customFormat="1" ht="15" thickTop="1">
      <c r="A82" s="44"/>
      <c r="B82" s="44"/>
      <c r="C82" s="44"/>
      <c r="D82" s="44"/>
      <c r="E82" s="44"/>
      <c r="F82" s="44"/>
      <c r="G82" s="44"/>
      <c r="H82" s="44"/>
      <c r="I82" s="44"/>
      <c r="J82" s="44"/>
    </row>
    <row r="83" spans="1:16" s="43" customFormat="1">
      <c r="A83" s="44"/>
      <c r="B83" s="44"/>
      <c r="C83" s="44"/>
      <c r="D83" s="44"/>
      <c r="E83" s="44"/>
      <c r="F83" s="44"/>
      <c r="G83" s="44"/>
      <c r="H83" s="44"/>
      <c r="I83" s="44"/>
      <c r="J83" s="44"/>
    </row>
    <row r="84" spans="1:16" s="43" customFormat="1">
      <c r="A84" s="44"/>
      <c r="B84" s="44"/>
      <c r="C84" s="44"/>
      <c r="D84" s="44"/>
      <c r="E84" s="44"/>
      <c r="F84" s="44"/>
      <c r="G84" s="44"/>
      <c r="H84" s="44"/>
      <c r="I84" s="44"/>
      <c r="J84" s="44"/>
      <c r="K84" s="44"/>
      <c r="L84" s="44"/>
      <c r="M84" s="44"/>
      <c r="N84" s="44"/>
      <c r="O84" s="44"/>
      <c r="P84" s="44"/>
    </row>
    <row r="85" spans="1:16" s="43" customFormat="1">
      <c r="A85" s="44"/>
      <c r="B85" s="44"/>
      <c r="C85" s="44"/>
      <c r="D85" s="44"/>
      <c r="E85" s="44"/>
      <c r="F85" s="44"/>
      <c r="G85" s="44"/>
      <c r="H85" s="44"/>
      <c r="I85" s="44"/>
      <c r="J85" s="44"/>
      <c r="K85" s="44"/>
      <c r="L85" s="44"/>
      <c r="M85" s="44"/>
      <c r="N85" s="44"/>
      <c r="O85" s="44"/>
      <c r="P85" s="44"/>
    </row>
    <row r="86" spans="1:16" s="43" customFormat="1">
      <c r="A86" s="44"/>
      <c r="B86" s="44"/>
      <c r="C86" s="44"/>
      <c r="D86" s="44"/>
      <c r="E86" s="44"/>
      <c r="F86" s="44"/>
      <c r="G86" s="44"/>
      <c r="H86" s="44"/>
      <c r="I86" s="44"/>
      <c r="J86" s="44"/>
      <c r="K86" s="44"/>
      <c r="L86" s="44"/>
      <c r="M86" s="44"/>
      <c r="N86" s="44"/>
      <c r="O86" s="44"/>
      <c r="P86" s="44"/>
    </row>
    <row r="87" spans="1:16" s="43" customFormat="1">
      <c r="A87" s="44"/>
      <c r="B87" s="44"/>
      <c r="C87" s="44"/>
      <c r="D87" s="44"/>
      <c r="E87" s="44"/>
      <c r="F87" s="44"/>
      <c r="G87" s="44"/>
      <c r="H87" s="44"/>
      <c r="I87" s="44"/>
      <c r="J87" s="44"/>
      <c r="K87" s="44"/>
      <c r="L87" s="44"/>
      <c r="M87" s="44"/>
      <c r="N87" s="44"/>
      <c r="O87" s="44"/>
      <c r="P87" s="44"/>
    </row>
    <row r="88" spans="1:16" s="43" customFormat="1">
      <c r="A88" s="44"/>
      <c r="B88" s="44"/>
      <c r="C88" s="44"/>
      <c r="D88" s="44"/>
      <c r="E88" s="44"/>
      <c r="F88" s="44"/>
      <c r="G88" s="44"/>
      <c r="H88" s="44"/>
      <c r="I88" s="44"/>
      <c r="J88" s="44"/>
      <c r="K88" s="44"/>
      <c r="L88" s="44"/>
      <c r="M88" s="44"/>
      <c r="N88" s="44"/>
      <c r="O88" s="44"/>
      <c r="P88" s="44"/>
    </row>
    <row r="89" spans="1:16" s="43" customFormat="1">
      <c r="A89" s="44"/>
      <c r="B89" s="44"/>
      <c r="C89" s="44"/>
      <c r="D89" s="44"/>
      <c r="E89" s="44"/>
      <c r="F89" s="44"/>
      <c r="G89" s="44"/>
      <c r="H89" s="44"/>
      <c r="I89" s="44"/>
      <c r="J89" s="44"/>
      <c r="K89" s="44"/>
      <c r="L89" s="44"/>
      <c r="M89" s="44"/>
      <c r="N89" s="44"/>
      <c r="O89" s="44"/>
      <c r="P89" s="44"/>
    </row>
    <row r="90" spans="1:16" s="43" customFormat="1">
      <c r="A90" s="44"/>
      <c r="B90" s="44"/>
      <c r="C90" s="44"/>
      <c r="D90" s="44"/>
      <c r="E90" s="44"/>
      <c r="F90" s="44"/>
      <c r="G90" s="44"/>
      <c r="H90" s="44"/>
      <c r="I90" s="44"/>
      <c r="J90" s="44"/>
      <c r="K90" s="44"/>
      <c r="L90" s="44"/>
      <c r="M90" s="44"/>
      <c r="N90" s="44"/>
      <c r="O90" s="44"/>
      <c r="P90" s="44"/>
    </row>
    <row r="91" spans="1:16" s="43" customFormat="1">
      <c r="A91" s="44"/>
      <c r="B91" s="44"/>
      <c r="C91" s="44"/>
      <c r="D91" s="44"/>
      <c r="E91" s="44"/>
      <c r="F91" s="44"/>
      <c r="G91" s="44"/>
      <c r="H91" s="44"/>
      <c r="I91" s="44"/>
      <c r="J91" s="44"/>
      <c r="K91" s="44"/>
      <c r="L91" s="44"/>
      <c r="M91" s="44"/>
      <c r="N91" s="44"/>
      <c r="O91" s="44"/>
      <c r="P91" s="44"/>
    </row>
    <row r="92" spans="1:16" s="43" customFormat="1">
      <c r="A92" s="44"/>
      <c r="B92" s="44"/>
      <c r="C92" s="44"/>
      <c r="D92" s="44"/>
      <c r="E92" s="44"/>
      <c r="F92" s="44"/>
      <c r="G92" s="44"/>
      <c r="H92" s="44"/>
      <c r="I92" s="44"/>
      <c r="J92" s="44"/>
      <c r="K92" s="44"/>
      <c r="L92" s="44"/>
      <c r="M92" s="44"/>
      <c r="N92" s="44"/>
      <c r="O92" s="44"/>
      <c r="P92" s="44"/>
    </row>
    <row r="93" spans="1:16" s="43" customFormat="1">
      <c r="A93" s="44"/>
      <c r="B93" s="44"/>
      <c r="C93" s="44"/>
      <c r="D93" s="44"/>
      <c r="E93" s="44"/>
      <c r="F93" s="44"/>
      <c r="G93" s="44"/>
      <c r="H93" s="44"/>
      <c r="I93" s="44"/>
      <c r="J93" s="44"/>
      <c r="K93" s="44"/>
      <c r="L93" s="44"/>
      <c r="M93" s="44"/>
      <c r="N93" s="44"/>
      <c r="O93" s="44"/>
      <c r="P93" s="44"/>
    </row>
    <row r="94" spans="1:16" s="43" customFormat="1">
      <c r="A94" s="44"/>
      <c r="B94" s="44"/>
      <c r="C94" s="44"/>
      <c r="D94" s="44"/>
      <c r="E94" s="44"/>
      <c r="F94" s="44"/>
      <c r="G94" s="44"/>
      <c r="H94" s="44"/>
      <c r="I94" s="44"/>
      <c r="J94" s="44"/>
      <c r="K94" s="44"/>
      <c r="L94" s="44"/>
      <c r="M94" s="44"/>
      <c r="N94" s="44"/>
      <c r="O94" s="44"/>
      <c r="P94" s="44"/>
    </row>
    <row r="95" spans="1:16" s="43" customFormat="1">
      <c r="A95" s="44"/>
      <c r="B95" s="44"/>
      <c r="C95" s="44"/>
      <c r="D95" s="44"/>
      <c r="E95" s="44"/>
      <c r="F95" s="44"/>
      <c r="G95" s="44"/>
      <c r="H95" s="44"/>
      <c r="I95" s="44"/>
      <c r="J95" s="44"/>
      <c r="K95" s="44"/>
      <c r="L95" s="44"/>
      <c r="M95" s="44"/>
      <c r="N95" s="44"/>
      <c r="O95" s="44"/>
      <c r="P95" s="44"/>
    </row>
    <row r="96" spans="1:16" s="43" customFormat="1">
      <c r="A96" s="44"/>
      <c r="B96" s="44"/>
      <c r="C96" s="44"/>
      <c r="D96" s="44"/>
      <c r="E96" s="44"/>
      <c r="F96" s="44"/>
      <c r="G96" s="44"/>
      <c r="H96" s="44"/>
      <c r="I96" s="44"/>
      <c r="J96" s="44"/>
      <c r="K96" s="44"/>
      <c r="L96" s="44"/>
      <c r="M96" s="44"/>
      <c r="N96" s="44"/>
      <c r="O96" s="44"/>
      <c r="P96" s="44"/>
    </row>
    <row r="97" spans="1:16" s="43" customFormat="1">
      <c r="A97" s="44"/>
      <c r="B97" s="44"/>
      <c r="C97" s="44"/>
      <c r="D97" s="44"/>
      <c r="E97" s="44"/>
      <c r="F97" s="44"/>
      <c r="G97" s="44"/>
      <c r="H97" s="44"/>
      <c r="I97" s="44"/>
      <c r="J97" s="44"/>
      <c r="K97" s="44"/>
      <c r="L97" s="44"/>
      <c r="M97" s="44"/>
      <c r="N97" s="44"/>
      <c r="O97" s="44"/>
      <c r="P97" s="44"/>
    </row>
    <row r="98" spans="1:16" s="43" customFormat="1">
      <c r="A98" s="44"/>
      <c r="B98" s="44"/>
      <c r="C98" s="44"/>
      <c r="D98" s="44"/>
      <c r="E98" s="44"/>
      <c r="F98" s="44"/>
      <c r="G98" s="44"/>
      <c r="H98" s="44"/>
      <c r="I98" s="44"/>
      <c r="J98" s="44"/>
      <c r="K98" s="44"/>
      <c r="L98" s="44"/>
      <c r="M98" s="44"/>
      <c r="N98" s="44"/>
      <c r="O98" s="44"/>
      <c r="P98" s="44"/>
    </row>
    <row r="99" spans="1:16" s="43" customFormat="1">
      <c r="A99" s="44"/>
      <c r="B99" s="44"/>
      <c r="C99" s="44"/>
      <c r="D99" s="44"/>
      <c r="E99" s="44"/>
      <c r="F99" s="44"/>
      <c r="G99" s="44"/>
      <c r="H99" s="44"/>
      <c r="I99" s="44"/>
      <c r="J99" s="44"/>
      <c r="K99" s="44"/>
      <c r="L99" s="44"/>
      <c r="M99" s="44"/>
      <c r="N99" s="44"/>
      <c r="O99" s="44"/>
      <c r="P99" s="44"/>
    </row>
    <row r="100" spans="1:16" s="43" customFormat="1">
      <c r="A100" s="44"/>
      <c r="B100" s="44"/>
      <c r="C100" s="44"/>
      <c r="D100" s="44"/>
      <c r="E100" s="44"/>
      <c r="F100" s="44"/>
      <c r="G100" s="44"/>
      <c r="H100" s="44"/>
      <c r="I100" s="44"/>
      <c r="J100" s="44"/>
      <c r="K100" s="44"/>
      <c r="L100" s="44"/>
      <c r="M100" s="44"/>
      <c r="N100" s="44"/>
      <c r="O100" s="44"/>
      <c r="P100" s="44"/>
    </row>
    <row r="101" spans="1:16" s="43" customFormat="1">
      <c r="A101" s="44"/>
      <c r="B101" s="44"/>
      <c r="C101" s="44"/>
      <c r="D101" s="44"/>
      <c r="E101" s="44"/>
      <c r="F101" s="44"/>
      <c r="G101" s="44"/>
      <c r="H101" s="44"/>
      <c r="I101" s="44"/>
      <c r="J101" s="44"/>
      <c r="K101" s="44"/>
      <c r="L101" s="44"/>
      <c r="M101" s="44"/>
      <c r="N101" s="44"/>
      <c r="O101" s="44"/>
      <c r="P101" s="44"/>
    </row>
    <row r="102" spans="1:16" s="43" customFormat="1">
      <c r="A102" s="44"/>
      <c r="B102" s="44"/>
      <c r="C102" s="44"/>
      <c r="D102" s="44"/>
      <c r="E102" s="44"/>
      <c r="F102" s="44"/>
      <c r="G102" s="44"/>
      <c r="H102" s="44"/>
      <c r="I102" s="44"/>
      <c r="J102" s="44"/>
      <c r="K102" s="44"/>
      <c r="L102" s="44"/>
      <c r="M102" s="44"/>
      <c r="N102" s="44"/>
      <c r="O102" s="44"/>
      <c r="P102" s="44"/>
    </row>
    <row r="103" spans="1:16" s="43" customFormat="1">
      <c r="A103" s="44"/>
      <c r="B103" s="44"/>
      <c r="C103" s="44"/>
      <c r="D103" s="44"/>
      <c r="E103" s="44"/>
      <c r="F103" s="44"/>
      <c r="G103" s="44"/>
      <c r="H103" s="44"/>
      <c r="I103" s="44"/>
      <c r="J103" s="44"/>
      <c r="K103" s="44"/>
      <c r="L103" s="44"/>
      <c r="M103" s="44"/>
      <c r="N103" s="44"/>
      <c r="O103" s="44"/>
      <c r="P103" s="44"/>
    </row>
    <row r="104" spans="1:16" s="43" customFormat="1">
      <c r="A104" s="44"/>
      <c r="B104" s="44"/>
      <c r="C104" s="44"/>
      <c r="D104" s="44"/>
      <c r="E104" s="44"/>
      <c r="F104" s="44"/>
      <c r="G104" s="44"/>
      <c r="H104" s="44"/>
      <c r="I104" s="44"/>
      <c r="J104" s="44"/>
      <c r="K104" s="44"/>
      <c r="L104" s="44"/>
      <c r="M104" s="44"/>
      <c r="N104" s="44"/>
      <c r="O104" s="44"/>
      <c r="P104" s="44"/>
    </row>
    <row r="105" spans="1:16" s="43" customFormat="1">
      <c r="A105" s="44"/>
      <c r="B105" s="44"/>
      <c r="C105" s="44"/>
      <c r="D105" s="44"/>
      <c r="E105" s="44"/>
      <c r="F105" s="44"/>
      <c r="G105" s="44"/>
      <c r="H105" s="44"/>
      <c r="I105" s="44"/>
      <c r="J105" s="44"/>
      <c r="K105" s="44"/>
      <c r="L105" s="44"/>
      <c r="M105" s="44"/>
      <c r="N105" s="44"/>
      <c r="O105" s="44"/>
      <c r="P105" s="44"/>
    </row>
    <row r="106" spans="1:16" s="43" customFormat="1">
      <c r="A106" s="44"/>
      <c r="B106" s="44"/>
      <c r="C106" s="44"/>
      <c r="D106" s="44"/>
      <c r="E106" s="44"/>
      <c r="F106" s="44"/>
      <c r="G106" s="44"/>
      <c r="H106" s="44"/>
      <c r="I106" s="44"/>
      <c r="J106" s="44"/>
      <c r="K106" s="44"/>
      <c r="L106" s="44"/>
      <c r="M106" s="44"/>
      <c r="N106" s="44"/>
      <c r="O106" s="44"/>
      <c r="P106" s="44"/>
    </row>
  </sheetData>
  <conditionalFormatting sqref="I58:I79">
    <cfRule type="colorScale" priority="5">
      <colorScale>
        <cfvo type="min"/>
        <cfvo type="max"/>
        <color rgb="FFFF935D"/>
        <color rgb="FFFFF4BD"/>
      </colorScale>
    </cfRule>
  </conditionalFormatting>
  <conditionalFormatting sqref="E58:E79">
    <cfRule type="colorScale" priority="4">
      <colorScale>
        <cfvo type="min"/>
        <cfvo type="max"/>
        <color rgb="FFFF935D"/>
        <color rgb="FFFFF4BD"/>
      </colorScale>
    </cfRule>
  </conditionalFormatting>
  <conditionalFormatting sqref="F58:F79">
    <cfRule type="colorScale" priority="3">
      <colorScale>
        <cfvo type="min"/>
        <cfvo type="max"/>
        <color rgb="FFFF935D"/>
        <color rgb="FFFFF4BD"/>
      </colorScale>
    </cfRule>
  </conditionalFormatting>
  <conditionalFormatting sqref="G58:G79">
    <cfRule type="colorScale" priority="2">
      <colorScale>
        <cfvo type="min"/>
        <cfvo type="max"/>
        <color rgb="FFFF935D"/>
        <color rgb="FFFFF4BD"/>
      </colorScale>
    </cfRule>
  </conditionalFormatting>
  <conditionalFormatting sqref="H58:H79">
    <cfRule type="colorScale" priority="1">
      <colorScale>
        <cfvo type="min"/>
        <cfvo type="max"/>
        <color rgb="FFFFF4BD"/>
        <color rgb="FFFF935D"/>
      </colorScale>
    </cfRule>
  </conditionalFormatting>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325" r:id="rId4" name="Spinner 301">
              <controlPr defaultSize="0" autoPict="0">
                <anchor moveWithCells="1" sizeWithCells="1">
                  <from>
                    <xdr:col>1</xdr:col>
                    <xdr:colOff>1720850</xdr:colOff>
                    <xdr:row>13</xdr:row>
                    <xdr:rowOff>82550</xdr:rowOff>
                  </from>
                  <to>
                    <xdr:col>1</xdr:col>
                    <xdr:colOff>2133600</xdr:colOff>
                    <xdr:row>16</xdr:row>
                    <xdr:rowOff>12700</xdr:rowOff>
                  </to>
                </anchor>
              </controlPr>
            </control>
          </mc:Choice>
        </mc:AlternateContent>
      </controls>
    </mc:Choice>
  </mc:AlternateContent>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AC14-FFDC-48A1-B362-BC821AB844D5}">
  <sheetPr codeName="Sheet3"/>
  <dimension ref="A1:L25"/>
  <sheetViews>
    <sheetView workbookViewId="0">
      <selection activeCell="T19" sqref="T19"/>
    </sheetView>
  </sheetViews>
  <sheetFormatPr defaultRowHeight="14.5"/>
  <sheetData>
    <row r="1" spans="1:12">
      <c r="A1" s="152" t="s">
        <v>520</v>
      </c>
      <c r="B1" s="153"/>
      <c r="C1" s="153"/>
      <c r="D1" s="153"/>
      <c r="E1" s="153"/>
      <c r="F1" s="153"/>
      <c r="G1" s="153"/>
      <c r="H1" s="153"/>
      <c r="I1" s="153"/>
      <c r="J1" s="153"/>
      <c r="K1" s="153"/>
      <c r="L1" s="153"/>
    </row>
    <row r="2" spans="1:12">
      <c r="A2" s="153"/>
      <c r="B2" s="153"/>
      <c r="C2" s="153"/>
      <c r="D2" s="153"/>
      <c r="E2" s="153"/>
      <c r="F2" s="153"/>
      <c r="G2" s="153"/>
      <c r="H2" s="153"/>
      <c r="I2" s="153"/>
      <c r="J2" s="153"/>
      <c r="K2" s="153"/>
      <c r="L2" s="153"/>
    </row>
    <row r="3" spans="1:12">
      <c r="A3" s="153"/>
      <c r="B3" s="153"/>
      <c r="C3" s="153"/>
      <c r="D3" s="153"/>
      <c r="E3" s="153"/>
      <c r="F3" s="153"/>
      <c r="G3" s="153"/>
      <c r="H3" s="153"/>
      <c r="I3" s="153"/>
      <c r="J3" s="153"/>
      <c r="K3" s="153"/>
      <c r="L3" s="153"/>
    </row>
    <row r="4" spans="1:12">
      <c r="A4" s="153"/>
      <c r="B4" s="153"/>
      <c r="C4" s="153"/>
      <c r="D4" s="153"/>
      <c r="E4" s="153"/>
      <c r="F4" s="153"/>
      <c r="G4" s="153"/>
      <c r="H4" s="153"/>
      <c r="I4" s="153"/>
      <c r="J4" s="153"/>
      <c r="K4" s="153"/>
      <c r="L4" s="153"/>
    </row>
    <row r="5" spans="1:12">
      <c r="A5" s="153"/>
      <c r="B5" s="153"/>
      <c r="C5" s="153"/>
      <c r="D5" s="153"/>
      <c r="E5" s="153"/>
      <c r="F5" s="153"/>
      <c r="G5" s="153"/>
      <c r="H5" s="153"/>
      <c r="I5" s="153"/>
      <c r="J5" s="153"/>
      <c r="K5" s="153"/>
      <c r="L5" s="153"/>
    </row>
    <row r="6" spans="1:12">
      <c r="A6" s="153"/>
      <c r="B6" s="153"/>
      <c r="C6" s="153"/>
      <c r="D6" s="153"/>
      <c r="E6" s="153"/>
      <c r="F6" s="153"/>
      <c r="G6" s="153"/>
      <c r="H6" s="153"/>
      <c r="I6" s="153"/>
      <c r="J6" s="153"/>
      <c r="K6" s="153"/>
      <c r="L6" s="153"/>
    </row>
    <row r="7" spans="1:12">
      <c r="A7" s="153"/>
      <c r="B7" s="153"/>
      <c r="C7" s="153"/>
      <c r="D7" s="153"/>
      <c r="E7" s="153"/>
      <c r="F7" s="153"/>
      <c r="G7" s="153"/>
      <c r="H7" s="153"/>
      <c r="I7" s="153"/>
      <c r="J7" s="153"/>
      <c r="K7" s="153"/>
      <c r="L7" s="153"/>
    </row>
    <row r="8" spans="1:12">
      <c r="A8" s="153"/>
      <c r="B8" s="153"/>
      <c r="C8" s="153"/>
      <c r="D8" s="153"/>
      <c r="E8" s="153"/>
      <c r="F8" s="153"/>
      <c r="G8" s="153"/>
      <c r="H8" s="153"/>
      <c r="I8" s="153"/>
      <c r="J8" s="153"/>
      <c r="K8" s="153"/>
      <c r="L8" s="153"/>
    </row>
    <row r="9" spans="1:12">
      <c r="A9" s="153"/>
      <c r="B9" s="153"/>
      <c r="C9" s="153"/>
      <c r="D9" s="153"/>
      <c r="E9" s="153"/>
      <c r="F9" s="153"/>
      <c r="G9" s="153"/>
      <c r="H9" s="153"/>
      <c r="I9" s="153"/>
      <c r="J9" s="153"/>
      <c r="K9" s="153"/>
      <c r="L9" s="153"/>
    </row>
    <row r="10" spans="1:12">
      <c r="A10" s="153"/>
      <c r="B10" s="153"/>
      <c r="C10" s="153"/>
      <c r="D10" s="153"/>
      <c r="E10" s="153"/>
      <c r="F10" s="153"/>
      <c r="G10" s="153"/>
      <c r="H10" s="153"/>
      <c r="I10" s="153"/>
      <c r="J10" s="153"/>
      <c r="K10" s="153"/>
      <c r="L10" s="153"/>
    </row>
    <row r="11" spans="1:12">
      <c r="A11" s="153"/>
      <c r="B11" s="153"/>
      <c r="C11" s="153"/>
      <c r="D11" s="153"/>
      <c r="E11" s="153"/>
      <c r="F11" s="153"/>
      <c r="G11" s="153"/>
      <c r="H11" s="153"/>
      <c r="I11" s="153"/>
      <c r="J11" s="153"/>
      <c r="K11" s="153"/>
      <c r="L11" s="153"/>
    </row>
    <row r="12" spans="1:12">
      <c r="A12" s="153"/>
      <c r="B12" s="153"/>
      <c r="C12" s="153"/>
      <c r="D12" s="153"/>
      <c r="E12" s="153"/>
      <c r="F12" s="153"/>
      <c r="G12" s="153"/>
      <c r="H12" s="153"/>
      <c r="I12" s="153"/>
      <c r="J12" s="153"/>
      <c r="K12" s="153"/>
      <c r="L12" s="153"/>
    </row>
    <row r="13" spans="1:12">
      <c r="A13" s="153"/>
      <c r="B13" s="153"/>
      <c r="C13" s="153"/>
      <c r="D13" s="153"/>
      <c r="E13" s="153"/>
      <c r="F13" s="153"/>
      <c r="G13" s="153"/>
      <c r="H13" s="153"/>
      <c r="I13" s="153"/>
      <c r="J13" s="153"/>
      <c r="K13" s="153"/>
      <c r="L13" s="153"/>
    </row>
    <row r="14" spans="1:12">
      <c r="A14" s="153"/>
      <c r="B14" s="153"/>
      <c r="C14" s="153"/>
      <c r="D14" s="153"/>
      <c r="E14" s="153"/>
      <c r="F14" s="153"/>
      <c r="G14" s="153"/>
      <c r="H14" s="153"/>
      <c r="I14" s="153"/>
      <c r="J14" s="153"/>
      <c r="K14" s="153"/>
      <c r="L14" s="153"/>
    </row>
    <row r="15" spans="1:12">
      <c r="A15" s="153"/>
      <c r="B15" s="153"/>
      <c r="C15" s="153"/>
      <c r="D15" s="153"/>
      <c r="E15" s="153"/>
      <c r="F15" s="153"/>
      <c r="G15" s="153"/>
      <c r="H15" s="153"/>
      <c r="I15" s="153"/>
      <c r="J15" s="153"/>
      <c r="K15" s="153"/>
      <c r="L15" s="153"/>
    </row>
    <row r="16" spans="1:12">
      <c r="A16" s="153"/>
      <c r="B16" s="153"/>
      <c r="C16" s="153"/>
      <c r="D16" s="153"/>
      <c r="E16" s="153"/>
      <c r="F16" s="153"/>
      <c r="G16" s="153"/>
      <c r="H16" s="153"/>
      <c r="I16" s="153"/>
      <c r="J16" s="153"/>
      <c r="K16" s="153"/>
      <c r="L16" s="153"/>
    </row>
    <row r="17" spans="1:12">
      <c r="A17" s="153"/>
      <c r="B17" s="153"/>
      <c r="C17" s="153"/>
      <c r="D17" s="153"/>
      <c r="E17" s="153"/>
      <c r="F17" s="153"/>
      <c r="G17" s="153"/>
      <c r="H17" s="153"/>
      <c r="I17" s="153"/>
      <c r="J17" s="153"/>
      <c r="K17" s="153"/>
      <c r="L17" s="153"/>
    </row>
    <row r="18" spans="1:12">
      <c r="A18" s="153"/>
      <c r="B18" s="153"/>
      <c r="C18" s="153"/>
      <c r="D18" s="153"/>
      <c r="E18" s="153"/>
      <c r="F18" s="153"/>
      <c r="G18" s="153"/>
      <c r="H18" s="153"/>
      <c r="I18" s="153"/>
      <c r="J18" s="153"/>
      <c r="K18" s="153"/>
      <c r="L18" s="153"/>
    </row>
    <row r="19" spans="1:12">
      <c r="A19" s="153"/>
      <c r="B19" s="153"/>
      <c r="C19" s="153"/>
      <c r="D19" s="153"/>
      <c r="E19" s="153"/>
      <c r="F19" s="153"/>
      <c r="G19" s="153"/>
      <c r="H19" s="153"/>
      <c r="I19" s="153"/>
      <c r="J19" s="153"/>
      <c r="K19" s="153"/>
      <c r="L19" s="153"/>
    </row>
    <row r="20" spans="1:12">
      <c r="A20" s="153"/>
      <c r="B20" s="153"/>
      <c r="C20" s="153"/>
      <c r="D20" s="153"/>
      <c r="E20" s="153"/>
      <c r="F20" s="153"/>
      <c r="G20" s="153"/>
      <c r="H20" s="153"/>
      <c r="I20" s="153"/>
      <c r="J20" s="153"/>
      <c r="K20" s="153"/>
      <c r="L20" s="153"/>
    </row>
    <row r="21" spans="1:12">
      <c r="A21" s="153"/>
      <c r="B21" s="153"/>
      <c r="C21" s="153"/>
      <c r="D21" s="153"/>
      <c r="E21" s="153"/>
      <c r="F21" s="153"/>
      <c r="G21" s="153"/>
      <c r="H21" s="153"/>
      <c r="I21" s="153"/>
      <c r="J21" s="153"/>
      <c r="K21" s="153"/>
      <c r="L21" s="153"/>
    </row>
    <row r="22" spans="1:12">
      <c r="A22" s="153"/>
      <c r="B22" s="153"/>
      <c r="C22" s="153"/>
      <c r="D22" s="153"/>
      <c r="E22" s="153"/>
      <c r="F22" s="153"/>
      <c r="G22" s="153"/>
      <c r="H22" s="153"/>
      <c r="I22" s="153"/>
      <c r="J22" s="153"/>
      <c r="K22" s="153"/>
      <c r="L22" s="153"/>
    </row>
    <row r="23" spans="1:12">
      <c r="A23" s="153"/>
      <c r="B23" s="153"/>
      <c r="C23" s="153"/>
      <c r="D23" s="153"/>
      <c r="E23" s="153"/>
      <c r="F23" s="153"/>
      <c r="G23" s="153"/>
      <c r="H23" s="153"/>
      <c r="I23" s="153"/>
      <c r="J23" s="153"/>
      <c r="K23" s="153"/>
      <c r="L23" s="153"/>
    </row>
    <row r="24" spans="1:12">
      <c r="A24" s="153"/>
      <c r="B24" s="153"/>
      <c r="C24" s="153"/>
      <c r="D24" s="153"/>
      <c r="E24" s="153"/>
      <c r="F24" s="153"/>
      <c r="G24" s="153"/>
      <c r="H24" s="153"/>
      <c r="I24" s="153"/>
      <c r="J24" s="153"/>
      <c r="K24" s="153"/>
      <c r="L24" s="153"/>
    </row>
    <row r="25" spans="1:12">
      <c r="A25" s="153"/>
      <c r="B25" s="153"/>
      <c r="C25" s="153"/>
      <c r="D25" s="153"/>
      <c r="E25" s="153"/>
      <c r="F25" s="153"/>
      <c r="G25" s="153"/>
      <c r="H25" s="153"/>
      <c r="I25" s="153"/>
      <c r="J25" s="153"/>
      <c r="K25" s="153"/>
      <c r="L25" s="153"/>
    </row>
  </sheetData>
  <mergeCells count="1">
    <mergeCell ref="A1:L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U31"/>
  <sheetViews>
    <sheetView workbookViewId="0">
      <selection activeCell="D47" sqref="D47"/>
    </sheetView>
  </sheetViews>
  <sheetFormatPr defaultRowHeight="14.5"/>
  <cols>
    <col min="1" max="1" width="9.81640625" bestFit="1" customWidth="1"/>
    <col min="2" max="2" width="9.08984375" bestFit="1" customWidth="1"/>
    <col min="3" max="4" width="45.54296875" bestFit="1" customWidth="1"/>
    <col min="5" max="5" width="33.81640625" bestFit="1" customWidth="1"/>
    <col min="6" max="6" width="9.453125" bestFit="1" customWidth="1"/>
    <col min="7" max="8" width="6.81640625" bestFit="1" customWidth="1"/>
    <col min="9" max="9" width="11.81640625" bestFit="1" customWidth="1"/>
    <col min="10" max="10" width="5.08984375" bestFit="1" customWidth="1"/>
    <col min="11" max="11" width="16.36328125" bestFit="1" customWidth="1"/>
    <col min="12" max="12" width="16.7265625" bestFit="1" customWidth="1"/>
    <col min="13" max="13" width="11.7265625" bestFit="1" customWidth="1"/>
    <col min="14" max="14" width="15.36328125" bestFit="1" customWidth="1"/>
    <col min="15" max="15" width="7.81640625" bestFit="1" customWidth="1"/>
    <col min="16" max="16" width="11.81640625" bestFit="1" customWidth="1"/>
    <col min="17" max="17" width="8.81640625" bestFit="1" customWidth="1"/>
    <col min="18" max="18" width="6.26953125" bestFit="1" customWidth="1"/>
    <col min="19" max="19" width="18.453125" bestFit="1" customWidth="1"/>
    <col min="20" max="20" width="18.6328125" bestFit="1" customWidth="1"/>
    <col min="21" max="21" width="6.54296875" bestFit="1" customWidth="1"/>
  </cols>
  <sheetData>
    <row r="1" spans="1:21">
      <c r="A1" t="s">
        <v>0</v>
      </c>
      <c r="B1" t="s">
        <v>1</v>
      </c>
      <c r="C1" t="s">
        <v>2</v>
      </c>
      <c r="D1" t="s">
        <v>514</v>
      </c>
      <c r="E1" t="s">
        <v>504</v>
      </c>
      <c r="F1" t="s">
        <v>5</v>
      </c>
      <c r="G1" t="s">
        <v>6</v>
      </c>
      <c r="H1" t="s">
        <v>7</v>
      </c>
      <c r="I1" t="s">
        <v>502</v>
      </c>
      <c r="J1" t="s">
        <v>9</v>
      </c>
      <c r="K1" t="s">
        <v>513</v>
      </c>
      <c r="L1" t="s">
        <v>515</v>
      </c>
      <c r="M1" t="s">
        <v>12</v>
      </c>
      <c r="N1" t="s">
        <v>507</v>
      </c>
      <c r="O1" t="s">
        <v>14</v>
      </c>
      <c r="P1" t="s">
        <v>508</v>
      </c>
      <c r="Q1" t="s">
        <v>16</v>
      </c>
      <c r="R1" t="s">
        <v>17</v>
      </c>
      <c r="S1" t="s">
        <v>516</v>
      </c>
      <c r="T1" t="s">
        <v>510</v>
      </c>
      <c r="U1" t="s">
        <v>20</v>
      </c>
    </row>
    <row r="2" spans="1:21">
      <c r="A2">
        <v>98029169</v>
      </c>
      <c r="B2" t="s">
        <v>21</v>
      </c>
      <c r="C2" t="s">
        <v>22</v>
      </c>
      <c r="D2" t="s">
        <v>22</v>
      </c>
      <c r="E2" t="s">
        <v>23</v>
      </c>
      <c r="F2" s="1">
        <v>44810</v>
      </c>
      <c r="G2">
        <v>219237</v>
      </c>
      <c r="H2">
        <v>97103</v>
      </c>
      <c r="I2">
        <v>0.44291337684788601</v>
      </c>
      <c r="J2">
        <v>1914</v>
      </c>
      <c r="K2">
        <v>8.7302781920934793E-3</v>
      </c>
      <c r="L2">
        <v>1.9711028495514999E-2</v>
      </c>
      <c r="M2">
        <v>393</v>
      </c>
      <c r="N2">
        <v>1.7925806319188801E-3</v>
      </c>
      <c r="O2">
        <v>17</v>
      </c>
      <c r="P2" s="2">
        <v>7.7541655833641201E-5</v>
      </c>
      <c r="Q2">
        <v>20909.21</v>
      </c>
      <c r="R2">
        <v>353</v>
      </c>
      <c r="S2">
        <v>9.5372633269019305E-2</v>
      </c>
      <c r="T2">
        <v>59.232889518413501</v>
      </c>
    </row>
    <row r="3" spans="1:21">
      <c r="A3">
        <v>10016905</v>
      </c>
      <c r="B3" t="s">
        <v>21</v>
      </c>
      <c r="C3" t="s">
        <v>24</v>
      </c>
      <c r="D3" t="s">
        <v>24</v>
      </c>
      <c r="E3" t="s">
        <v>25</v>
      </c>
      <c r="F3" s="1">
        <v>44810</v>
      </c>
      <c r="G3">
        <v>219718</v>
      </c>
      <c r="H3">
        <v>99221</v>
      </c>
      <c r="I3">
        <v>0.45158339325863101</v>
      </c>
      <c r="J3">
        <v>3414</v>
      </c>
      <c r="K3">
        <v>1.55380988357804E-2</v>
      </c>
      <c r="L3">
        <v>3.4408038620856403E-2</v>
      </c>
      <c r="M3">
        <v>372</v>
      </c>
      <c r="N3">
        <v>1.6930793107528699E-3</v>
      </c>
      <c r="O3">
        <v>17</v>
      </c>
      <c r="P3" s="2">
        <v>7.7371903986018394E-5</v>
      </c>
      <c r="Q3">
        <v>28504.400000000001</v>
      </c>
      <c r="R3">
        <v>483</v>
      </c>
      <c r="S3">
        <v>0.129731747057592</v>
      </c>
      <c r="T3">
        <v>59.015320910973003</v>
      </c>
    </row>
    <row r="4" spans="1:21">
      <c r="A4">
        <v>739310312</v>
      </c>
      <c r="B4" t="s">
        <v>21</v>
      </c>
      <c r="C4" t="s">
        <v>26</v>
      </c>
      <c r="D4" t="s">
        <v>26</v>
      </c>
      <c r="E4" t="s">
        <v>27</v>
      </c>
      <c r="F4" s="1">
        <v>44809</v>
      </c>
      <c r="G4">
        <v>220827</v>
      </c>
      <c r="H4">
        <v>101295</v>
      </c>
      <c r="I4">
        <v>0.45870749500740399</v>
      </c>
      <c r="J4">
        <v>2038</v>
      </c>
      <c r="K4">
        <v>9.2289439244295293E-3</v>
      </c>
      <c r="L4">
        <v>2.01194530825805E-2</v>
      </c>
      <c r="M4">
        <v>457</v>
      </c>
      <c r="N4">
        <v>2.0694933137705E-3</v>
      </c>
      <c r="O4">
        <v>7</v>
      </c>
      <c r="P4" s="2">
        <v>3.16990223115832E-5</v>
      </c>
      <c r="Q4">
        <v>24194.22</v>
      </c>
      <c r="R4">
        <v>441</v>
      </c>
      <c r="S4">
        <v>0.109561874227336</v>
      </c>
      <c r="T4">
        <v>54.8621768707483</v>
      </c>
    </row>
    <row r="5" spans="1:21">
      <c r="A5">
        <v>492695157</v>
      </c>
      <c r="B5" t="s">
        <v>21</v>
      </c>
      <c r="C5" t="s">
        <v>28</v>
      </c>
      <c r="D5" t="s">
        <v>28</v>
      </c>
      <c r="E5" t="s">
        <v>29</v>
      </c>
      <c r="F5" s="1">
        <v>44808</v>
      </c>
      <c r="G5">
        <v>221747</v>
      </c>
      <c r="H5">
        <v>105611</v>
      </c>
      <c r="I5">
        <v>0.47626799911610901</v>
      </c>
      <c r="J5">
        <v>2036</v>
      </c>
      <c r="K5">
        <v>9.1816349262898705E-3</v>
      </c>
      <c r="L5">
        <v>1.9278294874586901E-2</v>
      </c>
      <c r="M5">
        <v>478</v>
      </c>
      <c r="N5">
        <v>2.1556097714963401E-3</v>
      </c>
      <c r="O5">
        <v>27</v>
      </c>
      <c r="P5">
        <v>1.21760384582429E-4</v>
      </c>
      <c r="Q5">
        <v>24638.34</v>
      </c>
      <c r="R5">
        <v>452</v>
      </c>
      <c r="S5">
        <v>0.11111013903232</v>
      </c>
      <c r="T5">
        <v>54.509601769911498</v>
      </c>
    </row>
    <row r="6" spans="1:21">
      <c r="A6">
        <v>229096717</v>
      </c>
      <c r="B6" t="s">
        <v>21</v>
      </c>
      <c r="C6" t="s">
        <v>30</v>
      </c>
      <c r="D6" t="s">
        <v>30</v>
      </c>
      <c r="E6" t="s">
        <v>31</v>
      </c>
      <c r="F6" s="1">
        <v>44806</v>
      </c>
      <c r="G6">
        <v>26497</v>
      </c>
      <c r="H6">
        <v>10787</v>
      </c>
      <c r="I6">
        <v>0.40710269087066397</v>
      </c>
      <c r="J6">
        <v>88</v>
      </c>
      <c r="K6">
        <v>3.3211306940408298E-3</v>
      </c>
      <c r="L6">
        <v>8.1579679243533806E-3</v>
      </c>
      <c r="M6">
        <v>25</v>
      </c>
      <c r="N6">
        <v>9.43503038079782E-4</v>
      </c>
      <c r="O6">
        <v>7</v>
      </c>
      <c r="P6">
        <v>2.64180850662339E-4</v>
      </c>
      <c r="Q6">
        <v>1662.67</v>
      </c>
      <c r="R6">
        <v>30</v>
      </c>
      <c r="S6">
        <v>6.2749367852964394E-2</v>
      </c>
      <c r="T6">
        <v>55.422333333333299</v>
      </c>
    </row>
    <row r="7" spans="1:21">
      <c r="A7">
        <v>223253618</v>
      </c>
      <c r="B7" t="s">
        <v>21</v>
      </c>
      <c r="C7" t="s">
        <v>32</v>
      </c>
      <c r="D7" t="s">
        <v>32</v>
      </c>
      <c r="E7" t="s">
        <v>33</v>
      </c>
      <c r="F7" s="1">
        <v>44806</v>
      </c>
      <c r="G7">
        <v>202019</v>
      </c>
      <c r="H7">
        <v>95415</v>
      </c>
      <c r="I7">
        <v>0.47230706022700802</v>
      </c>
      <c r="J7">
        <v>1677</v>
      </c>
      <c r="K7">
        <v>8.3011993921363793E-3</v>
      </c>
      <c r="L7">
        <v>1.75758528533249E-2</v>
      </c>
      <c r="M7">
        <v>620</v>
      </c>
      <c r="N7">
        <v>3.0690182606586498E-3</v>
      </c>
      <c r="O7">
        <v>459</v>
      </c>
      <c r="P7">
        <v>2.2720635187779298E-3</v>
      </c>
      <c r="Q7">
        <v>30728.38</v>
      </c>
      <c r="R7">
        <v>554</v>
      </c>
      <c r="S7">
        <v>0.152106386032996</v>
      </c>
      <c r="T7">
        <v>55.4663898916967</v>
      </c>
    </row>
    <row r="8" spans="1:21">
      <c r="A8">
        <v>459894662</v>
      </c>
      <c r="B8" t="s">
        <v>21</v>
      </c>
      <c r="C8" t="s">
        <v>34</v>
      </c>
      <c r="D8" t="s">
        <v>34</v>
      </c>
      <c r="E8" t="s">
        <v>35</v>
      </c>
      <c r="F8" s="1">
        <v>44802</v>
      </c>
      <c r="G8">
        <v>30801</v>
      </c>
      <c r="H8">
        <v>14597</v>
      </c>
      <c r="I8">
        <v>0.47391318463686199</v>
      </c>
      <c r="J8">
        <v>276</v>
      </c>
      <c r="K8">
        <v>8.9607480276614401E-3</v>
      </c>
      <c r="L8">
        <v>1.8907994793450698E-2</v>
      </c>
      <c r="M8">
        <v>138</v>
      </c>
      <c r="N8">
        <v>4.4803740138307201E-3</v>
      </c>
      <c r="O8">
        <v>5</v>
      </c>
      <c r="P8">
        <v>1.6233239180545999E-4</v>
      </c>
      <c r="Q8">
        <v>5969.14</v>
      </c>
      <c r="R8">
        <v>141</v>
      </c>
      <c r="S8">
        <v>0.193796954644329</v>
      </c>
      <c r="T8">
        <v>42.334326241134697</v>
      </c>
    </row>
    <row r="9" spans="1:21">
      <c r="A9">
        <v>68683600</v>
      </c>
      <c r="B9" t="s">
        <v>21</v>
      </c>
      <c r="C9" t="s">
        <v>36</v>
      </c>
      <c r="D9" t="s">
        <v>36</v>
      </c>
      <c r="E9" t="s">
        <v>37</v>
      </c>
      <c r="F9" s="1">
        <v>44801</v>
      </c>
      <c r="G9">
        <v>211253</v>
      </c>
      <c r="H9">
        <v>102849</v>
      </c>
      <c r="I9">
        <v>0.48685225771941698</v>
      </c>
      <c r="J9">
        <v>1692</v>
      </c>
      <c r="K9">
        <v>8.0093537133200405E-3</v>
      </c>
      <c r="L9">
        <v>1.6451302394772899E-2</v>
      </c>
      <c r="M9">
        <v>233</v>
      </c>
      <c r="N9">
        <v>1.1029429167869801E-3</v>
      </c>
      <c r="O9">
        <v>92</v>
      </c>
      <c r="P9">
        <v>4.3549677401030898E-4</v>
      </c>
      <c r="Q9">
        <v>19432.03</v>
      </c>
      <c r="R9">
        <v>452</v>
      </c>
      <c r="S9">
        <v>9.1984634537734297E-2</v>
      </c>
      <c r="T9">
        <v>42.991216814159202</v>
      </c>
    </row>
    <row r="10" spans="1:21">
      <c r="A10">
        <v>770085392</v>
      </c>
      <c r="B10" t="s">
        <v>21</v>
      </c>
      <c r="C10" t="s">
        <v>38</v>
      </c>
      <c r="D10" t="s">
        <v>38</v>
      </c>
      <c r="E10" t="s">
        <v>39</v>
      </c>
      <c r="F10" s="1">
        <v>44800</v>
      </c>
      <c r="G10">
        <v>26496</v>
      </c>
      <c r="H10">
        <v>11029</v>
      </c>
      <c r="I10">
        <v>0.416251509661835</v>
      </c>
      <c r="J10">
        <v>339</v>
      </c>
      <c r="K10">
        <v>1.2794384057971E-2</v>
      </c>
      <c r="L10">
        <v>3.0737147520174E-2</v>
      </c>
      <c r="M10">
        <v>16</v>
      </c>
      <c r="N10">
        <v>6.0386473429951601E-4</v>
      </c>
      <c r="O10">
        <v>1</v>
      </c>
      <c r="P10" s="2">
        <v>3.7741545893719798E-5</v>
      </c>
      <c r="Q10">
        <v>1748.41</v>
      </c>
      <c r="R10">
        <v>31</v>
      </c>
      <c r="S10">
        <v>6.5987696256038605E-2</v>
      </c>
      <c r="T10">
        <v>56.400322580645103</v>
      </c>
    </row>
    <row r="11" spans="1:21">
      <c r="A11">
        <v>165868858</v>
      </c>
      <c r="B11" t="s">
        <v>21</v>
      </c>
      <c r="C11" t="s">
        <v>40</v>
      </c>
      <c r="D11" t="s">
        <v>40</v>
      </c>
      <c r="E11" t="s">
        <v>41</v>
      </c>
      <c r="F11" s="1">
        <v>44799</v>
      </c>
      <c r="G11">
        <v>26497</v>
      </c>
      <c r="H11">
        <v>10959</v>
      </c>
      <c r="I11">
        <v>0.41359399177265299</v>
      </c>
      <c r="J11">
        <v>533</v>
      </c>
      <c r="K11">
        <v>2.0115484771860901E-2</v>
      </c>
      <c r="L11">
        <v>4.86358244365361E-2</v>
      </c>
      <c r="M11">
        <v>11</v>
      </c>
      <c r="N11">
        <v>4.15141336755104E-4</v>
      </c>
      <c r="O11">
        <v>6</v>
      </c>
      <c r="P11">
        <v>2.2644072913914699E-4</v>
      </c>
      <c r="Q11">
        <v>1044.26</v>
      </c>
      <c r="R11">
        <v>22</v>
      </c>
      <c r="S11">
        <v>3.9410499301807699E-2</v>
      </c>
      <c r="T11">
        <v>47.466363636363603</v>
      </c>
    </row>
    <row r="12" spans="1:21">
      <c r="A12">
        <v>825787877</v>
      </c>
      <c r="B12" t="s">
        <v>21</v>
      </c>
      <c r="C12" t="s">
        <v>42</v>
      </c>
      <c r="D12" t="s">
        <v>42</v>
      </c>
      <c r="E12" t="s">
        <v>43</v>
      </c>
      <c r="F12" s="1">
        <v>44798</v>
      </c>
      <c r="G12">
        <v>31210</v>
      </c>
      <c r="H12">
        <v>14906</v>
      </c>
      <c r="I12">
        <v>0.477603332265299</v>
      </c>
      <c r="J12">
        <v>396</v>
      </c>
      <c r="K12">
        <v>1.2688240948413899E-2</v>
      </c>
      <c r="L12">
        <v>2.65664832953173E-2</v>
      </c>
      <c r="M12">
        <v>106</v>
      </c>
      <c r="N12">
        <v>3.3963473245754499E-3</v>
      </c>
      <c r="O12">
        <v>61</v>
      </c>
      <c r="P12">
        <v>1.95450176225568E-3</v>
      </c>
      <c r="Q12">
        <v>5459.8</v>
      </c>
      <c r="R12">
        <v>149</v>
      </c>
      <c r="S12">
        <v>0.17493752002563201</v>
      </c>
      <c r="T12">
        <v>36.6429530201342</v>
      </c>
    </row>
    <row r="13" spans="1:21">
      <c r="A13">
        <v>366813174</v>
      </c>
      <c r="B13" t="s">
        <v>21</v>
      </c>
      <c r="C13" t="s">
        <v>44</v>
      </c>
      <c r="D13" t="s">
        <v>44</v>
      </c>
      <c r="E13" t="s">
        <v>45</v>
      </c>
      <c r="F13" s="1">
        <v>44795</v>
      </c>
      <c r="G13">
        <v>216384</v>
      </c>
      <c r="H13">
        <v>94704</v>
      </c>
      <c r="I13">
        <v>0.43766637089618399</v>
      </c>
      <c r="J13">
        <v>1591</v>
      </c>
      <c r="K13">
        <v>7.3526693286009998E-3</v>
      </c>
      <c r="L13">
        <v>1.6799712789322501E-2</v>
      </c>
      <c r="M13">
        <v>192</v>
      </c>
      <c r="N13">
        <v>8.8731144631765699E-4</v>
      </c>
      <c r="O13">
        <v>1</v>
      </c>
      <c r="P13" s="2">
        <v>4.6214137829044598E-6</v>
      </c>
      <c r="Q13">
        <v>15471.63</v>
      </c>
      <c r="R13">
        <v>359</v>
      </c>
      <c r="S13">
        <v>7.1500804125998199E-2</v>
      </c>
      <c r="T13">
        <v>43.096462395543099</v>
      </c>
    </row>
    <row r="14" spans="1:21">
      <c r="A14">
        <v>635307145</v>
      </c>
      <c r="B14" t="s">
        <v>21</v>
      </c>
      <c r="C14" t="s">
        <v>46</v>
      </c>
      <c r="D14" t="s">
        <v>46</v>
      </c>
      <c r="E14" t="s">
        <v>47</v>
      </c>
      <c r="F14" s="1">
        <v>44794</v>
      </c>
      <c r="G14">
        <v>216856</v>
      </c>
      <c r="H14">
        <v>105147</v>
      </c>
      <c r="I14">
        <v>0.48487014424318398</v>
      </c>
      <c r="J14">
        <v>1948</v>
      </c>
      <c r="K14">
        <v>8.9829195410779505E-3</v>
      </c>
      <c r="L14">
        <v>1.8526443930877701E-2</v>
      </c>
      <c r="M14">
        <v>172</v>
      </c>
      <c r="N14">
        <v>7.9315306009517797E-4</v>
      </c>
      <c r="O14">
        <v>1</v>
      </c>
      <c r="P14" s="2">
        <v>4.6113550005533597E-6</v>
      </c>
      <c r="Q14">
        <v>22693.88</v>
      </c>
      <c r="R14">
        <v>449</v>
      </c>
      <c r="S14">
        <v>0.104649537019957</v>
      </c>
      <c r="T14">
        <v>50.5431625835189</v>
      </c>
    </row>
    <row r="15" spans="1:21">
      <c r="A15">
        <v>543935388</v>
      </c>
      <c r="B15" t="s">
        <v>21</v>
      </c>
      <c r="C15" t="s">
        <v>48</v>
      </c>
      <c r="D15" t="s">
        <v>48</v>
      </c>
      <c r="E15" t="s">
        <v>49</v>
      </c>
      <c r="F15" s="1">
        <v>44794</v>
      </c>
      <c r="G15">
        <v>216882</v>
      </c>
      <c r="H15">
        <v>95795</v>
      </c>
      <c r="I15">
        <v>0.44169179553858701</v>
      </c>
      <c r="J15">
        <v>1400</v>
      </c>
      <c r="K15">
        <v>6.4551230623103801E-3</v>
      </c>
      <c r="L15">
        <v>1.4614541468761399E-2</v>
      </c>
      <c r="M15">
        <v>159</v>
      </c>
      <c r="N15">
        <v>7.3311754779096399E-4</v>
      </c>
      <c r="O15">
        <v>9</v>
      </c>
      <c r="P15" s="2">
        <v>4.1497219686281E-5</v>
      </c>
      <c r="Q15">
        <v>12038.83</v>
      </c>
      <c r="R15">
        <v>293</v>
      </c>
      <c r="S15">
        <v>5.5508663697310001E-2</v>
      </c>
      <c r="T15">
        <v>41.088156996587003</v>
      </c>
    </row>
    <row r="16" spans="1:21">
      <c r="A16">
        <v>283753600</v>
      </c>
      <c r="B16" t="s">
        <v>21</v>
      </c>
      <c r="C16" t="s">
        <v>50</v>
      </c>
      <c r="D16" t="s">
        <v>50</v>
      </c>
      <c r="E16" t="s">
        <v>51</v>
      </c>
      <c r="F16" s="1">
        <v>44792</v>
      </c>
      <c r="G16">
        <v>26542</v>
      </c>
      <c r="H16">
        <v>11140</v>
      </c>
      <c r="I16">
        <v>0.41971215432145198</v>
      </c>
      <c r="J16">
        <v>217</v>
      </c>
      <c r="K16">
        <v>8.1757214980031599E-3</v>
      </c>
      <c r="L16">
        <v>1.94793536804308E-2</v>
      </c>
      <c r="M16">
        <v>14</v>
      </c>
      <c r="N16">
        <v>5.2746590309697802E-4</v>
      </c>
      <c r="O16">
        <v>6</v>
      </c>
      <c r="P16">
        <v>2.2605681561298999E-4</v>
      </c>
      <c r="Q16">
        <v>2157.7600000000002</v>
      </c>
      <c r="R16">
        <v>41</v>
      </c>
      <c r="S16">
        <v>8.1296059076181093E-2</v>
      </c>
      <c r="T16">
        <v>52.628292682926798</v>
      </c>
    </row>
    <row r="17" spans="1:20">
      <c r="A17">
        <v>201916196</v>
      </c>
      <c r="B17" t="s">
        <v>21</v>
      </c>
      <c r="C17" t="s">
        <v>52</v>
      </c>
      <c r="D17" t="s">
        <v>52</v>
      </c>
      <c r="E17" t="s">
        <v>51</v>
      </c>
      <c r="F17" s="1">
        <v>44792</v>
      </c>
      <c r="G17">
        <v>194697</v>
      </c>
      <c r="H17">
        <v>87224</v>
      </c>
      <c r="I17">
        <v>0.44799868513639102</v>
      </c>
      <c r="J17">
        <v>1685</v>
      </c>
      <c r="K17">
        <v>8.6544733611714601E-3</v>
      </c>
      <c r="L17">
        <v>1.9318077593322901E-2</v>
      </c>
      <c r="M17">
        <v>148</v>
      </c>
      <c r="N17">
        <v>7.60155523711202E-4</v>
      </c>
      <c r="O17">
        <v>12</v>
      </c>
      <c r="P17" s="2">
        <v>6.1634231652259603E-5</v>
      </c>
      <c r="Q17">
        <v>21511.64</v>
      </c>
      <c r="R17">
        <v>458</v>
      </c>
      <c r="S17">
        <v>0.110487783581667</v>
      </c>
      <c r="T17">
        <v>46.968646288209598</v>
      </c>
    </row>
    <row r="18" spans="1:20">
      <c r="A18">
        <v>827360848</v>
      </c>
      <c r="B18" t="s">
        <v>21</v>
      </c>
      <c r="C18" t="s">
        <v>53</v>
      </c>
      <c r="D18" t="s">
        <v>53</v>
      </c>
      <c r="E18" t="s">
        <v>54</v>
      </c>
      <c r="F18" s="1">
        <v>44790</v>
      </c>
      <c r="G18">
        <v>217276</v>
      </c>
      <c r="H18">
        <v>95174</v>
      </c>
      <c r="I18">
        <v>0.43803273256135</v>
      </c>
      <c r="J18">
        <v>1294</v>
      </c>
      <c r="K18">
        <v>5.9555588284025797E-3</v>
      </c>
      <c r="L18">
        <v>1.3596150209090699E-2</v>
      </c>
      <c r="M18">
        <v>207</v>
      </c>
      <c r="N18">
        <v>9.5270531489902199E-4</v>
      </c>
      <c r="O18">
        <v>21</v>
      </c>
      <c r="P18" s="2">
        <v>9.6651263830335596E-5</v>
      </c>
      <c r="Q18">
        <v>13727.6</v>
      </c>
      <c r="R18">
        <v>283</v>
      </c>
      <c r="S18">
        <v>6.3180470921776893E-2</v>
      </c>
      <c r="T18">
        <v>48.507420494699602</v>
      </c>
    </row>
    <row r="19" spans="1:20">
      <c r="A19">
        <v>793024964</v>
      </c>
      <c r="B19" t="s">
        <v>21</v>
      </c>
      <c r="C19" t="s">
        <v>55</v>
      </c>
      <c r="D19" t="s">
        <v>55</v>
      </c>
      <c r="E19" t="s">
        <v>56</v>
      </c>
      <c r="F19" s="1">
        <v>44788</v>
      </c>
      <c r="G19">
        <v>210830</v>
      </c>
      <c r="H19">
        <v>100811</v>
      </c>
      <c r="I19">
        <v>0.478162500592894</v>
      </c>
      <c r="J19">
        <v>2002</v>
      </c>
      <c r="K19">
        <v>9.4958023051747806E-3</v>
      </c>
      <c r="L19">
        <v>1.9858943964448299E-2</v>
      </c>
      <c r="M19">
        <v>288</v>
      </c>
      <c r="N19">
        <v>1.36602950244272E-3</v>
      </c>
      <c r="O19">
        <v>52</v>
      </c>
      <c r="P19">
        <v>2.4664421571882498E-4</v>
      </c>
      <c r="Q19">
        <v>15841.02</v>
      </c>
      <c r="R19">
        <v>380</v>
      </c>
      <c r="S19">
        <v>7.5136460655504403E-2</v>
      </c>
      <c r="T19">
        <v>41.686894736842099</v>
      </c>
    </row>
    <row r="20" spans="1:20">
      <c r="A20">
        <v>482385170</v>
      </c>
      <c r="B20" t="s">
        <v>21</v>
      </c>
      <c r="C20" t="s">
        <v>57</v>
      </c>
      <c r="D20" t="s">
        <v>57</v>
      </c>
      <c r="E20" t="s">
        <v>58</v>
      </c>
      <c r="F20" s="1">
        <v>44787</v>
      </c>
      <c r="G20">
        <v>217528</v>
      </c>
      <c r="H20">
        <v>99072</v>
      </c>
      <c r="I20">
        <v>0.45544481629951</v>
      </c>
      <c r="J20">
        <v>1462</v>
      </c>
      <c r="K20">
        <v>6.7209738516420797E-3</v>
      </c>
      <c r="L20">
        <v>1.4756944444444401E-2</v>
      </c>
      <c r="M20">
        <v>218</v>
      </c>
      <c r="N20">
        <v>1.00216983560737E-3</v>
      </c>
      <c r="O20">
        <v>29</v>
      </c>
      <c r="P20">
        <v>1.3331617079180601E-4</v>
      </c>
      <c r="Q20">
        <v>17933.14</v>
      </c>
      <c r="R20">
        <v>377</v>
      </c>
      <c r="S20">
        <v>8.2440605347357504E-2</v>
      </c>
      <c r="T20">
        <v>47.568010610079497</v>
      </c>
    </row>
    <row r="21" spans="1:20">
      <c r="A21">
        <v>421398054</v>
      </c>
      <c r="B21" t="s">
        <v>21</v>
      </c>
      <c r="C21" t="s">
        <v>59</v>
      </c>
      <c r="D21" t="s">
        <v>59</v>
      </c>
      <c r="E21" t="s">
        <v>60</v>
      </c>
      <c r="F21" s="1">
        <v>44785</v>
      </c>
      <c r="G21">
        <v>26566</v>
      </c>
      <c r="H21">
        <v>11293</v>
      </c>
      <c r="I21">
        <v>0.425092223142362</v>
      </c>
      <c r="J21">
        <v>690</v>
      </c>
      <c r="K21">
        <v>2.5973048257170801E-2</v>
      </c>
      <c r="L21">
        <v>6.1099796334012198E-2</v>
      </c>
      <c r="M21">
        <v>17</v>
      </c>
      <c r="N21">
        <v>6.3991568169841095E-4</v>
      </c>
      <c r="O21">
        <v>4</v>
      </c>
      <c r="P21">
        <v>1.50568395693743E-4</v>
      </c>
      <c r="Q21">
        <v>1348.06</v>
      </c>
      <c r="R21">
        <v>34</v>
      </c>
      <c r="S21">
        <v>5.0743807874727001E-2</v>
      </c>
      <c r="T21">
        <v>39.6488235294117</v>
      </c>
    </row>
    <row r="22" spans="1:20">
      <c r="A22">
        <v>520719586</v>
      </c>
      <c r="B22" t="s">
        <v>21</v>
      </c>
      <c r="C22" t="s">
        <v>61</v>
      </c>
      <c r="D22" t="s">
        <v>61</v>
      </c>
      <c r="E22" t="s">
        <v>62</v>
      </c>
      <c r="F22" s="1">
        <v>44784</v>
      </c>
      <c r="G22">
        <v>217194</v>
      </c>
      <c r="H22">
        <v>94501</v>
      </c>
      <c r="I22">
        <v>0.435099496302844</v>
      </c>
      <c r="J22">
        <v>1920</v>
      </c>
      <c r="K22">
        <v>8.8400232050609099E-3</v>
      </c>
      <c r="L22">
        <v>2.0317245320155299E-2</v>
      </c>
      <c r="M22">
        <v>171</v>
      </c>
      <c r="N22">
        <v>7.8731456670073701E-4</v>
      </c>
      <c r="O22">
        <v>19</v>
      </c>
      <c r="P22" s="2">
        <v>8.7479396300081896E-5</v>
      </c>
      <c r="Q22">
        <v>9919.9500000000007</v>
      </c>
      <c r="R22">
        <v>236</v>
      </c>
      <c r="S22">
        <v>4.5673223017210399E-2</v>
      </c>
      <c r="T22">
        <v>42.033686440677897</v>
      </c>
    </row>
    <row r="23" spans="1:20">
      <c r="A23">
        <v>935591243</v>
      </c>
      <c r="B23" t="s">
        <v>21</v>
      </c>
      <c r="C23" t="s">
        <v>63</v>
      </c>
      <c r="D23" t="s">
        <v>63</v>
      </c>
      <c r="E23" t="s">
        <v>64</v>
      </c>
      <c r="F23" s="1">
        <v>44781</v>
      </c>
      <c r="G23">
        <v>216806</v>
      </c>
      <c r="H23">
        <v>97249</v>
      </c>
      <c r="I23">
        <v>0.44855308432423402</v>
      </c>
      <c r="J23">
        <v>3364</v>
      </c>
      <c r="K23">
        <v>1.5516175751593499E-2</v>
      </c>
      <c r="L23">
        <v>3.4591615337946899E-2</v>
      </c>
      <c r="M23">
        <v>184</v>
      </c>
      <c r="N23">
        <v>8.48684999492634E-4</v>
      </c>
      <c r="O23">
        <v>10</v>
      </c>
      <c r="P23" s="2">
        <v>4.6124184755034399E-5</v>
      </c>
      <c r="Q23">
        <v>17986.14</v>
      </c>
      <c r="R23">
        <v>443</v>
      </c>
      <c r="S23">
        <v>8.2959604438991502E-2</v>
      </c>
      <c r="T23">
        <v>40.600767494356603</v>
      </c>
    </row>
    <row r="26" spans="1:20">
      <c r="E26" s="7"/>
      <c r="F26" s="7"/>
      <c r="G26" s="7"/>
      <c r="H26" s="7"/>
      <c r="I26" s="7"/>
      <c r="J26" s="7"/>
      <c r="K26" s="7"/>
    </row>
    <row r="27" spans="1:20">
      <c r="E27" s="7"/>
      <c r="F27" s="7"/>
      <c r="G27" s="7"/>
      <c r="H27" s="7"/>
      <c r="I27" s="7"/>
      <c r="J27" s="7"/>
      <c r="K27" s="7"/>
    </row>
    <row r="28" spans="1:20">
      <c r="E28" s="7"/>
      <c r="F28" s="7"/>
      <c r="G28" s="7"/>
      <c r="H28" s="7"/>
      <c r="I28" s="7"/>
      <c r="J28" s="7"/>
      <c r="K28" s="7"/>
    </row>
    <row r="29" spans="1:20">
      <c r="E29" s="7"/>
      <c r="F29" s="7"/>
      <c r="G29" s="7"/>
      <c r="H29" s="7"/>
      <c r="I29" s="7"/>
      <c r="J29" s="7"/>
      <c r="K29" s="7"/>
    </row>
    <row r="30" spans="1:20">
      <c r="E30" s="7"/>
      <c r="F30" s="7"/>
      <c r="G30" s="7"/>
      <c r="H30" s="7"/>
      <c r="I30" s="7"/>
      <c r="J30" s="7"/>
      <c r="K30" s="7"/>
    </row>
    <row r="31" spans="1:20">
      <c r="E31" s="7"/>
      <c r="F31" s="7"/>
      <c r="G31" s="7"/>
      <c r="H31" s="7"/>
      <c r="I31" s="7"/>
      <c r="J31" s="7"/>
      <c r="K31" s="7"/>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C5AAB-EA59-414A-BA25-8A62F32FFBF4}">
  <sheetPr codeName="Sheet5"/>
  <dimension ref="A1:AM108"/>
  <sheetViews>
    <sheetView topLeftCell="A7" zoomScale="70" zoomScaleNormal="70" workbookViewId="0">
      <selection activeCell="X25" sqref="X25"/>
    </sheetView>
  </sheetViews>
  <sheetFormatPr defaultRowHeight="14.5"/>
  <cols>
    <col min="1" max="1" width="33.1796875" bestFit="1" customWidth="1"/>
    <col min="2" max="2" width="14.90625" bestFit="1" customWidth="1"/>
    <col min="3" max="3" width="16.26953125" bestFit="1" customWidth="1"/>
    <col min="4" max="4" width="17.90625" bestFit="1" customWidth="1"/>
    <col min="5" max="5" width="11.7265625" bestFit="1" customWidth="1"/>
    <col min="6" max="6" width="17.1796875" bestFit="1" customWidth="1"/>
    <col min="7" max="7" width="10.6328125" bestFit="1" customWidth="1"/>
    <col min="8" max="8" width="10.1796875" bestFit="1" customWidth="1"/>
    <col min="9" max="9" width="10.453125" bestFit="1" customWidth="1"/>
    <col min="10" max="10" width="14.1796875" bestFit="1" customWidth="1"/>
    <col min="11" max="11" width="9.7265625" bestFit="1" customWidth="1"/>
    <col min="12" max="12" width="16.6328125" customWidth="1"/>
    <col min="13" max="13" width="21.1796875" bestFit="1" customWidth="1"/>
    <col min="14" max="14" width="16.26953125" bestFit="1" customWidth="1"/>
    <col min="15" max="15" width="20" bestFit="1" customWidth="1"/>
    <col min="16" max="16" width="12.36328125" bestFit="1" customWidth="1"/>
    <col min="17" max="17" width="15.81640625" bestFit="1" customWidth="1"/>
    <col min="18" max="18" width="12.1796875" bestFit="1" customWidth="1"/>
    <col min="19" max="19" width="11.81640625" bestFit="1" customWidth="1"/>
    <col min="20" max="20" width="22.26953125" bestFit="1" customWidth="1"/>
    <col min="21" max="21" width="22.81640625" bestFit="1" customWidth="1"/>
    <col min="25" max="28" width="18.6328125" customWidth="1"/>
    <col min="29" max="32" width="8.6328125" customWidth="1"/>
  </cols>
  <sheetData>
    <row r="1" spans="1:39">
      <c r="A1" s="76" t="s">
        <v>504</v>
      </c>
      <c r="B1" s="76" t="s">
        <v>498</v>
      </c>
      <c r="C1" s="76" t="s">
        <v>499</v>
      </c>
      <c r="D1" s="76" t="s">
        <v>496</v>
      </c>
      <c r="E1" s="76" t="s">
        <v>5</v>
      </c>
      <c r="F1" s="76" t="s">
        <v>529</v>
      </c>
      <c r="G1" s="76" t="s">
        <v>536</v>
      </c>
      <c r="H1" s="76" t="s">
        <v>6</v>
      </c>
      <c r="I1" s="76" t="s">
        <v>7</v>
      </c>
      <c r="J1" s="126" t="s">
        <v>502</v>
      </c>
      <c r="K1" s="76" t="s">
        <v>9</v>
      </c>
      <c r="L1" s="126" t="s">
        <v>513</v>
      </c>
      <c r="M1" s="126" t="s">
        <v>515</v>
      </c>
      <c r="N1" s="76" t="s">
        <v>12</v>
      </c>
      <c r="O1" s="126" t="s">
        <v>507</v>
      </c>
      <c r="P1" s="76" t="s">
        <v>14</v>
      </c>
      <c r="Q1" s="76" t="s">
        <v>508</v>
      </c>
      <c r="R1" s="76" t="s">
        <v>16</v>
      </c>
      <c r="S1" s="76" t="s">
        <v>17</v>
      </c>
      <c r="T1" s="76" t="s">
        <v>516</v>
      </c>
      <c r="U1" s="76" t="s">
        <v>510</v>
      </c>
      <c r="Z1" t="s">
        <v>546</v>
      </c>
    </row>
    <row r="2" spans="1:39" ht="18" customHeight="1">
      <c r="A2" s="55" t="s">
        <v>25</v>
      </c>
      <c r="B2" s="68" t="str" cm="1">
        <f t="array" ref="B2">INDEX($D$34:$D$37,MATCH(TRUE,ISNUMBER(SEARCH($C$34:$C$37,A2)),0))</f>
        <v>YES</v>
      </c>
      <c r="C2" s="55" t="b">
        <f t="shared" ref="C2:C23" si="0">AND(ISNA(B2))</f>
        <v>0</v>
      </c>
      <c r="D2" s="55" t="str">
        <f t="shared" ref="D2:D23" si="1">IF(C2 = TRUE, "Other"," Monetary Incentive")</f>
        <v xml:space="preserve"> Monetary Incentive</v>
      </c>
      <c r="E2" s="69">
        <v>44810</v>
      </c>
      <c r="F2" s="70">
        <f t="shared" ref="F2:F23" si="2">WEEKNUM(E2)</f>
        <v>37</v>
      </c>
      <c r="G2" s="70" t="str">
        <f t="shared" ref="G2:G23" si="3">_xlfn.CONCAT($G$1,F2)</f>
        <v>Week 37</v>
      </c>
      <c r="H2" s="55">
        <v>219718</v>
      </c>
      <c r="I2" s="55">
        <v>99221</v>
      </c>
      <c r="J2" s="71">
        <v>0.45158339325863101</v>
      </c>
      <c r="K2" s="55">
        <v>3414</v>
      </c>
      <c r="L2" s="71">
        <v>1.55380988357804E-2</v>
      </c>
      <c r="M2" s="71">
        <v>3.4408038620856403E-2</v>
      </c>
      <c r="N2" s="55">
        <v>372</v>
      </c>
      <c r="O2" s="71">
        <v>1.6930793107528699E-3</v>
      </c>
      <c r="P2" s="55">
        <v>17</v>
      </c>
      <c r="Q2" s="71">
        <v>7.7371903986018394E-5</v>
      </c>
      <c r="R2" s="72">
        <v>28504.400000000001</v>
      </c>
      <c r="S2" s="55">
        <v>483</v>
      </c>
      <c r="T2" s="73">
        <v>0.129731747057592</v>
      </c>
      <c r="U2" s="72">
        <v>59.015320910973003</v>
      </c>
      <c r="Y2" s="150" t="s">
        <v>502</v>
      </c>
      <c r="Z2" s="150" t="s">
        <v>513</v>
      </c>
      <c r="AA2" s="150" t="s">
        <v>515</v>
      </c>
      <c r="AB2" s="150" t="s">
        <v>507</v>
      </c>
      <c r="AC2" s="133"/>
      <c r="AD2" s="133"/>
      <c r="AE2" s="133"/>
      <c r="AF2" s="133"/>
      <c r="AM2" t="s">
        <v>545</v>
      </c>
    </row>
    <row r="3" spans="1:39" ht="14.5" customHeight="1">
      <c r="A3" s="55" t="s">
        <v>27</v>
      </c>
      <c r="B3" s="68" t="str" cm="1">
        <f t="array" ref="B3">INDEX($D$34:$D$37,MATCH(TRUE,ISNUMBER(SEARCH($C$34:$C$37,A3)),0))</f>
        <v>YES</v>
      </c>
      <c r="C3" s="55" t="b">
        <f t="shared" si="0"/>
        <v>0</v>
      </c>
      <c r="D3" s="55" t="str">
        <f t="shared" si="1"/>
        <v xml:space="preserve"> Monetary Incentive</v>
      </c>
      <c r="E3" s="69">
        <v>44809</v>
      </c>
      <c r="F3" s="70">
        <f t="shared" si="2"/>
        <v>37</v>
      </c>
      <c r="G3" s="70" t="str">
        <f t="shared" si="3"/>
        <v>Week 37</v>
      </c>
      <c r="H3" s="55">
        <v>220827</v>
      </c>
      <c r="I3" s="55">
        <v>101295</v>
      </c>
      <c r="J3" s="71">
        <v>0.45870749500740399</v>
      </c>
      <c r="K3" s="55">
        <v>2038</v>
      </c>
      <c r="L3" s="71">
        <v>9.2289439244295293E-3</v>
      </c>
      <c r="M3" s="71">
        <v>2.01194530825805E-2</v>
      </c>
      <c r="N3" s="55">
        <v>457</v>
      </c>
      <c r="O3" s="71">
        <v>2.0694933137705E-3</v>
      </c>
      <c r="P3" s="55">
        <v>7</v>
      </c>
      <c r="Q3" s="71">
        <v>3.16990223115832E-5</v>
      </c>
      <c r="R3" s="72">
        <v>24194.22</v>
      </c>
      <c r="S3" s="55">
        <v>441</v>
      </c>
      <c r="T3" s="73">
        <v>0.109561874227336</v>
      </c>
      <c r="U3" s="72">
        <v>54.8621768707483</v>
      </c>
      <c r="W3" s="156">
        <v>36</v>
      </c>
      <c r="X3" s="44">
        <v>37</v>
      </c>
      <c r="Y3" s="120">
        <f>AVERAGE(J73:J74)</f>
        <v>0.4551454441330175</v>
      </c>
      <c r="Z3" s="120">
        <f>AVERAGE(L73:L74)</f>
        <v>1.2383521380104965E-2</v>
      </c>
      <c r="AA3" s="120">
        <f>AVERAGE(M73:M74)</f>
        <v>2.7263745851718452E-2</v>
      </c>
      <c r="AB3" s="120">
        <f>AVERAGE(O73:O74)</f>
        <v>1.8812863122616851E-3</v>
      </c>
      <c r="AC3" s="154">
        <f>VLOOKUP($W$3,$X$3:$AB$7,2,0)</f>
        <v>0.43970487554883597</v>
      </c>
      <c r="AD3" s="154">
        <f>VLOOKUP($W$3,$X$3:$AB$7,3,0)</f>
        <v>5.8111650430886048E-3</v>
      </c>
      <c r="AE3" s="154">
        <f>VLOOKUP($W$3,$X$3:$AB$7,4,0)</f>
        <v>1.286691038883914E-2</v>
      </c>
      <c r="AF3" s="154">
        <f>VLOOKUP($W$3,$X$3:$AB$7,5,0)</f>
        <v>2.0062606493692157E-3</v>
      </c>
      <c r="AG3" s="77" t="s">
        <v>546</v>
      </c>
    </row>
    <row r="4" spans="1:39" ht="14.5" customHeight="1">
      <c r="A4" s="55" t="s">
        <v>31</v>
      </c>
      <c r="B4" s="68" t="str" cm="1">
        <f t="array" ref="B4">INDEX($D$34:$D$37,MATCH(TRUE,ISNUMBER(SEARCH($C$34:$C$37,A4)),0))</f>
        <v>YES</v>
      </c>
      <c r="C4" s="55" t="b">
        <f t="shared" si="0"/>
        <v>0</v>
      </c>
      <c r="D4" s="55" t="str">
        <f t="shared" si="1"/>
        <v xml:space="preserve"> Monetary Incentive</v>
      </c>
      <c r="E4" s="69">
        <v>44806</v>
      </c>
      <c r="F4" s="70">
        <f t="shared" si="2"/>
        <v>36</v>
      </c>
      <c r="G4" s="70" t="str">
        <f t="shared" si="3"/>
        <v>Week 36</v>
      </c>
      <c r="H4" s="55">
        <v>26497</v>
      </c>
      <c r="I4" s="55">
        <v>10787</v>
      </c>
      <c r="J4" s="71">
        <v>0.40710269087066397</v>
      </c>
      <c r="K4" s="55">
        <v>88</v>
      </c>
      <c r="L4" s="71">
        <v>3.3211306940408298E-3</v>
      </c>
      <c r="M4" s="71">
        <v>8.1579679243533806E-3</v>
      </c>
      <c r="N4" s="55">
        <v>25</v>
      </c>
      <c r="O4" s="71">
        <v>9.43503038079782E-4</v>
      </c>
      <c r="P4" s="55">
        <v>7</v>
      </c>
      <c r="Q4" s="71">
        <v>2.64180850662339E-4</v>
      </c>
      <c r="R4" s="72">
        <v>1662.67</v>
      </c>
      <c r="S4" s="55">
        <v>30</v>
      </c>
      <c r="T4" s="73">
        <v>6.2749367852964394E-2</v>
      </c>
      <c r="U4" s="72">
        <v>55.422333333333299</v>
      </c>
      <c r="W4" s="156"/>
      <c r="X4" s="44">
        <v>36</v>
      </c>
      <c r="Y4" s="120">
        <f>AVERAGE(J80:J81)</f>
        <v>0.43970487554883597</v>
      </c>
      <c r="Z4" s="120">
        <f>AVERAGE(L80:L81)</f>
        <v>5.8111650430886048E-3</v>
      </c>
      <c r="AA4" s="120">
        <f>AVERAGE(M80:M81)</f>
        <v>1.286691038883914E-2</v>
      </c>
      <c r="AB4" s="120">
        <f>AVERAGE(O80:O81)</f>
        <v>2.0062606493692157E-3</v>
      </c>
      <c r="AC4" s="154"/>
      <c r="AD4" s="154"/>
      <c r="AE4" s="154"/>
      <c r="AF4" s="154"/>
    </row>
    <row r="5" spans="1:39" ht="14.5" customHeight="1">
      <c r="A5" s="55" t="s">
        <v>33</v>
      </c>
      <c r="B5" s="68" t="str" cm="1">
        <f t="array" ref="B5">INDEX($D$34:$D$37,MATCH(TRUE,ISNUMBER(SEARCH($C$34:$C$37,A5)),0))</f>
        <v>YES</v>
      </c>
      <c r="C5" s="55" t="b">
        <f t="shared" si="0"/>
        <v>0</v>
      </c>
      <c r="D5" s="55" t="str">
        <f t="shared" si="1"/>
        <v xml:space="preserve"> Monetary Incentive</v>
      </c>
      <c r="E5" s="69">
        <v>44806</v>
      </c>
      <c r="F5" s="70">
        <f t="shared" si="2"/>
        <v>36</v>
      </c>
      <c r="G5" s="70" t="str">
        <f t="shared" si="3"/>
        <v>Week 36</v>
      </c>
      <c r="H5" s="55">
        <v>202019</v>
      </c>
      <c r="I5" s="55">
        <v>95415</v>
      </c>
      <c r="J5" s="71">
        <v>0.47230706022700802</v>
      </c>
      <c r="K5" s="55">
        <v>1677</v>
      </c>
      <c r="L5" s="71">
        <v>8.3011993921363793E-3</v>
      </c>
      <c r="M5" s="71">
        <v>1.75758528533249E-2</v>
      </c>
      <c r="N5" s="55">
        <v>620</v>
      </c>
      <c r="O5" s="71">
        <v>3.0690182606586498E-3</v>
      </c>
      <c r="P5" s="55">
        <v>459</v>
      </c>
      <c r="Q5" s="71">
        <v>2.2720635187779298E-3</v>
      </c>
      <c r="R5" s="72">
        <v>30728.38</v>
      </c>
      <c r="S5" s="55">
        <v>554</v>
      </c>
      <c r="T5" s="73">
        <v>0.152106386032996</v>
      </c>
      <c r="U5" s="72">
        <v>55.4663898916967</v>
      </c>
      <c r="W5" s="144"/>
      <c r="X5" s="44">
        <v>35</v>
      </c>
      <c r="Y5" s="120">
        <f>AVERAGE(J87:J89)</f>
        <v>0.43823854855922395</v>
      </c>
      <c r="Z5" s="120">
        <f>AVERAGE(L87:L89)</f>
        <v>1.3964262790303284E-2</v>
      </c>
      <c r="AA5" s="120">
        <f>AVERAGE(M87:M89)</f>
        <v>3.2633138629195931E-2</v>
      </c>
      <c r="AB5" s="120">
        <f>AVERAGE(O87:O89)</f>
        <v>6.0405304371659925E-4</v>
      </c>
      <c r="AC5" s="154">
        <f>VLOOKUP($W$3,$X$9:$AB$13,2,0)</f>
        <v>0.48038272117813952</v>
      </c>
      <c r="AD5" s="154">
        <f>VLOOKUP($W$3,$X$9:$AB$13,3,0)</f>
        <v>8.4850508704907394E-3</v>
      </c>
      <c r="AE5" s="154">
        <f>VLOOKUP($W$3,$X$9:$AB$13,4,0)</f>
        <v>1.7679648594111801E-2</v>
      </c>
      <c r="AF5" s="154">
        <f>VLOOKUP($W$3,$X$9:$AB$13,5,0)</f>
        <v>2.7916584653088503E-3</v>
      </c>
      <c r="AG5" s="77" t="s">
        <v>495</v>
      </c>
    </row>
    <row r="6" spans="1:39" ht="14.5" customHeight="1">
      <c r="A6" s="55" t="s">
        <v>39</v>
      </c>
      <c r="B6" s="68" t="str" cm="1">
        <f t="array" ref="B6">INDEX($D$34:$D$37,MATCH(TRUE,ISNUMBER(SEARCH($C$34:$C$37,A6)),0))</f>
        <v>YES</v>
      </c>
      <c r="C6" s="55" t="b">
        <f t="shared" si="0"/>
        <v>0</v>
      </c>
      <c r="D6" s="55" t="str">
        <f t="shared" si="1"/>
        <v xml:space="preserve"> Monetary Incentive</v>
      </c>
      <c r="E6" s="69">
        <v>44800</v>
      </c>
      <c r="F6" s="70">
        <f t="shared" si="2"/>
        <v>35</v>
      </c>
      <c r="G6" s="70" t="str">
        <f t="shared" si="3"/>
        <v>Week 35</v>
      </c>
      <c r="H6" s="55">
        <v>26496</v>
      </c>
      <c r="I6" s="55">
        <v>11029</v>
      </c>
      <c r="J6" s="71">
        <v>0.416251509661835</v>
      </c>
      <c r="K6" s="55">
        <v>339</v>
      </c>
      <c r="L6" s="71">
        <v>1.2794384057971E-2</v>
      </c>
      <c r="M6" s="71">
        <v>3.0737147520174E-2</v>
      </c>
      <c r="N6" s="55">
        <v>16</v>
      </c>
      <c r="O6" s="71">
        <v>6.0386473429951601E-4</v>
      </c>
      <c r="P6" s="55">
        <v>1</v>
      </c>
      <c r="Q6" s="71">
        <v>3.7741545893719798E-5</v>
      </c>
      <c r="R6" s="72">
        <v>1748.41</v>
      </c>
      <c r="S6" s="55">
        <v>31</v>
      </c>
      <c r="T6" s="73">
        <v>6.5987696256038605E-2</v>
      </c>
      <c r="U6" s="72">
        <v>56.400322580645103</v>
      </c>
      <c r="W6" s="44"/>
      <c r="X6" s="44">
        <v>34</v>
      </c>
      <c r="Y6" s="120">
        <f>AVERAGE(J96:J97)</f>
        <v>0.4338554197289215</v>
      </c>
      <c r="Z6" s="120">
        <f>AVERAGE(L96:L97)</f>
        <v>8.41509742958731E-3</v>
      </c>
      <c r="AA6" s="120">
        <f>AVERAGE(M96:M97)</f>
        <v>1.939871563687685E-2</v>
      </c>
      <c r="AB6" s="120">
        <f>AVERAGE(O96:O97)</f>
        <v>6.4381071340409001E-4</v>
      </c>
      <c r="AC6" s="154"/>
      <c r="AD6" s="154"/>
      <c r="AE6" s="154"/>
      <c r="AF6" s="154"/>
    </row>
    <row r="7" spans="1:39">
      <c r="A7" s="55" t="s">
        <v>41</v>
      </c>
      <c r="B7" s="68" t="str" cm="1">
        <f t="array" ref="B7">INDEX($D$34:$D$37,MATCH(TRUE,ISNUMBER(SEARCH($C$34:$C$37,A7)),0))</f>
        <v>YES</v>
      </c>
      <c r="C7" s="55" t="b">
        <f t="shared" si="0"/>
        <v>0</v>
      </c>
      <c r="D7" s="55" t="str">
        <f t="shared" si="1"/>
        <v xml:space="preserve"> Monetary Incentive</v>
      </c>
      <c r="E7" s="69">
        <v>44799</v>
      </c>
      <c r="F7" s="70">
        <f t="shared" si="2"/>
        <v>35</v>
      </c>
      <c r="G7" s="70" t="str">
        <f t="shared" si="3"/>
        <v>Week 35</v>
      </c>
      <c r="H7" s="55">
        <v>26497</v>
      </c>
      <c r="I7" s="55">
        <v>10959</v>
      </c>
      <c r="J7" s="71">
        <v>0.41359399177265299</v>
      </c>
      <c r="K7" s="55">
        <v>533</v>
      </c>
      <c r="L7" s="71">
        <v>2.0115484771860901E-2</v>
      </c>
      <c r="M7" s="71">
        <v>4.86358244365361E-2</v>
      </c>
      <c r="N7" s="55">
        <v>11</v>
      </c>
      <c r="O7" s="71">
        <v>4.15141336755104E-4</v>
      </c>
      <c r="P7" s="55">
        <v>6</v>
      </c>
      <c r="Q7" s="71">
        <v>2.2644072913914699E-4</v>
      </c>
      <c r="R7" s="72">
        <v>1044.26</v>
      </c>
      <c r="S7" s="55">
        <v>22</v>
      </c>
      <c r="T7" s="73">
        <v>3.9410499301807699E-2</v>
      </c>
      <c r="U7" s="72">
        <v>47.466363636363603</v>
      </c>
      <c r="W7" s="44"/>
      <c r="X7" s="44">
        <v>33</v>
      </c>
      <c r="Y7" s="120">
        <f>AVERAGE(J104)</f>
        <v>0.425092223142362</v>
      </c>
      <c r="Z7" s="120">
        <f>AVERAGE(L104)</f>
        <v>2.5973048257170801E-2</v>
      </c>
      <c r="AA7" s="120">
        <f>AVERAGE(M104)</f>
        <v>6.1099796334012198E-2</v>
      </c>
      <c r="AB7" s="120">
        <f>AVERAGE(O104)</f>
        <v>6.3991568169841095E-4</v>
      </c>
    </row>
    <row r="8" spans="1:39">
      <c r="A8" s="55" t="s">
        <v>47</v>
      </c>
      <c r="B8" s="68" t="str" cm="1">
        <f t="array" ref="B8">INDEX($D$34:$D$37,MATCH(TRUE,ISNUMBER(SEARCH($C$34:$C$37,A8)),0))</f>
        <v>YES</v>
      </c>
      <c r="C8" s="55" t="b">
        <f t="shared" si="0"/>
        <v>0</v>
      </c>
      <c r="D8" s="55" t="str">
        <f t="shared" si="1"/>
        <v xml:space="preserve"> Monetary Incentive</v>
      </c>
      <c r="E8" s="69">
        <v>44794</v>
      </c>
      <c r="F8" s="70">
        <f t="shared" si="2"/>
        <v>35</v>
      </c>
      <c r="G8" s="70" t="str">
        <f t="shared" si="3"/>
        <v>Week 35</v>
      </c>
      <c r="H8" s="55">
        <v>216856</v>
      </c>
      <c r="I8" s="55">
        <v>105147</v>
      </c>
      <c r="J8" s="71">
        <v>0.48487014424318398</v>
      </c>
      <c r="K8" s="55">
        <v>1948</v>
      </c>
      <c r="L8" s="71">
        <v>8.9829195410779505E-3</v>
      </c>
      <c r="M8" s="71">
        <v>1.8526443930877701E-2</v>
      </c>
      <c r="N8" s="55">
        <v>172</v>
      </c>
      <c r="O8" s="71">
        <v>7.9315306009517797E-4</v>
      </c>
      <c r="P8" s="55">
        <v>1</v>
      </c>
      <c r="Q8" s="71">
        <v>4.6113550005533597E-6</v>
      </c>
      <c r="R8" s="72">
        <v>22693.88</v>
      </c>
      <c r="S8" s="55">
        <v>449</v>
      </c>
      <c r="T8" s="73">
        <v>0.104649537019957</v>
      </c>
      <c r="U8" s="72">
        <v>50.5431625835189</v>
      </c>
      <c r="Z8" t="s">
        <v>495</v>
      </c>
    </row>
    <row r="9" spans="1:39" ht="14.5" customHeight="1">
      <c r="A9" s="55" t="s">
        <v>51</v>
      </c>
      <c r="B9" s="68" t="str" cm="1">
        <f t="array" ref="B9">INDEX($D$34:$D$37,MATCH(TRUE,ISNUMBER(SEARCH($C$34:$C$37,A9)),0))</f>
        <v>YES</v>
      </c>
      <c r="C9" s="55" t="b">
        <f t="shared" si="0"/>
        <v>0</v>
      </c>
      <c r="D9" s="55" t="str">
        <f t="shared" si="1"/>
        <v xml:space="preserve"> Monetary Incentive</v>
      </c>
      <c r="E9" s="69">
        <v>44792</v>
      </c>
      <c r="F9" s="70">
        <f t="shared" si="2"/>
        <v>34</v>
      </c>
      <c r="G9" s="70" t="str">
        <f t="shared" si="3"/>
        <v>Week 34</v>
      </c>
      <c r="H9" s="55">
        <v>26542</v>
      </c>
      <c r="I9" s="55">
        <v>11140</v>
      </c>
      <c r="J9" s="71">
        <v>0.41971215432145198</v>
      </c>
      <c r="K9" s="55">
        <v>217</v>
      </c>
      <c r="L9" s="71">
        <v>8.1757214980031599E-3</v>
      </c>
      <c r="M9" s="71">
        <v>1.94793536804308E-2</v>
      </c>
      <c r="N9" s="55">
        <v>14</v>
      </c>
      <c r="O9" s="71">
        <v>5.2746590309697802E-4</v>
      </c>
      <c r="P9" s="55">
        <v>6</v>
      </c>
      <c r="Q9" s="71">
        <v>2.2605681561298999E-4</v>
      </c>
      <c r="R9" s="72">
        <v>2157.7600000000002</v>
      </c>
      <c r="S9" s="55">
        <v>41</v>
      </c>
      <c r="T9" s="73">
        <v>8.1296059076181093E-2</v>
      </c>
      <c r="U9" s="72">
        <v>52.628292682926798</v>
      </c>
      <c r="X9" s="47">
        <v>37</v>
      </c>
      <c r="Y9" s="120">
        <f>AVERAGE(J75:J76)</f>
        <v>0.45959068798199754</v>
      </c>
      <c r="Z9" s="120">
        <f>AVERAGE(L75:L76)</f>
        <v>8.9559565591916749E-3</v>
      </c>
      <c r="AA9" s="120">
        <f>AVERAGE(M75:M76)</f>
        <v>1.949466168505095E-2</v>
      </c>
      <c r="AB9" s="120">
        <f>AVERAGE(O75:O76)</f>
        <v>1.9740952017076102E-3</v>
      </c>
      <c r="AC9" s="154">
        <v>0.43972193476415838</v>
      </c>
      <c r="AD9" s="154">
        <v>1.2108540433364241E-2</v>
      </c>
      <c r="AE9" s="154">
        <v>2.7805795597646892E-2</v>
      </c>
      <c r="AF9" s="154">
        <v>1.151479016291819E-3</v>
      </c>
    </row>
    <row r="10" spans="1:39" ht="14.5" customHeight="1">
      <c r="A10" s="55" t="s">
        <v>51</v>
      </c>
      <c r="B10" s="68" t="str" cm="1">
        <f t="array" ref="B10">INDEX($D$34:$D$37,MATCH(TRUE,ISNUMBER(SEARCH($C$34:$C$37,A10)),0))</f>
        <v>YES</v>
      </c>
      <c r="C10" s="55" t="b">
        <f t="shared" si="0"/>
        <v>0</v>
      </c>
      <c r="D10" s="55" t="str">
        <f t="shared" si="1"/>
        <v xml:space="preserve"> Monetary Incentive</v>
      </c>
      <c r="E10" s="69">
        <v>44792</v>
      </c>
      <c r="F10" s="70">
        <f t="shared" si="2"/>
        <v>34</v>
      </c>
      <c r="G10" s="70" t="str">
        <f t="shared" si="3"/>
        <v>Week 34</v>
      </c>
      <c r="H10" s="55">
        <v>194697</v>
      </c>
      <c r="I10" s="55">
        <v>87224</v>
      </c>
      <c r="J10" s="71">
        <v>0.44799868513639102</v>
      </c>
      <c r="K10" s="55">
        <v>1685</v>
      </c>
      <c r="L10" s="71">
        <v>8.6544733611714601E-3</v>
      </c>
      <c r="M10" s="71">
        <v>1.9318077593322901E-2</v>
      </c>
      <c r="N10" s="55">
        <v>148</v>
      </c>
      <c r="O10" s="71">
        <v>7.60155523711202E-4</v>
      </c>
      <c r="P10" s="55">
        <v>12</v>
      </c>
      <c r="Q10" s="71">
        <v>6.1634231652259603E-5</v>
      </c>
      <c r="R10" s="72">
        <v>21511.64</v>
      </c>
      <c r="S10" s="55">
        <v>458</v>
      </c>
      <c r="T10" s="73">
        <v>0.110487783581667</v>
      </c>
      <c r="U10" s="72">
        <v>46.968646288209598</v>
      </c>
      <c r="X10" s="47">
        <v>36</v>
      </c>
      <c r="Y10" s="120">
        <f>AVERAGE(J82:J83)</f>
        <v>0.48038272117813952</v>
      </c>
      <c r="Z10" s="120">
        <f>AVERAGE(L82:L83)</f>
        <v>8.4850508704907394E-3</v>
      </c>
      <c r="AA10" s="120">
        <f>AVERAGE(M82:M83)</f>
        <v>1.7679648594111801E-2</v>
      </c>
      <c r="AB10" s="120">
        <f>AVERAGE(O82:O83)</f>
        <v>2.7916584653088503E-3</v>
      </c>
      <c r="AC10" s="154"/>
      <c r="AD10" s="154"/>
      <c r="AE10" s="154"/>
      <c r="AF10" s="154"/>
      <c r="AG10" t="s">
        <v>549</v>
      </c>
    </row>
    <row r="11" spans="1:39" ht="14.5" customHeight="1">
      <c r="A11" s="55" t="s">
        <v>60</v>
      </c>
      <c r="B11" s="68" t="str" cm="1">
        <f t="array" ref="B11">INDEX($D$34:$D$37,MATCH(TRUE,ISNUMBER(SEARCH($C$34:$C$37,A11)),0))</f>
        <v>YES</v>
      </c>
      <c r="C11" s="55" t="b">
        <f t="shared" si="0"/>
        <v>0</v>
      </c>
      <c r="D11" s="55" t="str">
        <f t="shared" si="1"/>
        <v xml:space="preserve"> Monetary Incentive</v>
      </c>
      <c r="E11" s="69">
        <v>44785</v>
      </c>
      <c r="F11" s="70">
        <f t="shared" si="2"/>
        <v>33</v>
      </c>
      <c r="G11" s="70" t="str">
        <f t="shared" si="3"/>
        <v>Week 33</v>
      </c>
      <c r="H11" s="55">
        <v>26566</v>
      </c>
      <c r="I11" s="55">
        <v>11293</v>
      </c>
      <c r="J11" s="71">
        <v>0.425092223142362</v>
      </c>
      <c r="K11" s="55">
        <v>690</v>
      </c>
      <c r="L11" s="71">
        <v>2.5973048257170801E-2</v>
      </c>
      <c r="M11" s="71">
        <v>6.1099796334012198E-2</v>
      </c>
      <c r="N11" s="55">
        <v>17</v>
      </c>
      <c r="O11" s="71">
        <v>6.3991568169841095E-4</v>
      </c>
      <c r="P11" s="55">
        <v>4</v>
      </c>
      <c r="Q11" s="71">
        <v>1.50568395693743E-4</v>
      </c>
      <c r="R11" s="72">
        <v>1348.06</v>
      </c>
      <c r="S11" s="55">
        <v>34</v>
      </c>
      <c r="T11" s="73">
        <v>5.0743807874727001E-2</v>
      </c>
      <c r="U11" s="72">
        <v>39.6488235294117</v>
      </c>
      <c r="X11" s="47">
        <v>35</v>
      </c>
      <c r="Y11" s="120">
        <f>AVERAGE(J90:J92)</f>
        <v>0.45232049956669002</v>
      </c>
      <c r="Z11" s="120">
        <f>AVERAGE(L90:L92)</f>
        <v>8.8320111131084261E-3</v>
      </c>
      <c r="AA11" s="120">
        <f>AVERAGE(M90:M92)</f>
        <v>1.9326912517800401E-2</v>
      </c>
      <c r="AB11" s="120">
        <f>AVERAGE(O90:O92)</f>
        <v>1.6722587728946903E-3</v>
      </c>
      <c r="AC11" s="154">
        <v>0.4576834122584314</v>
      </c>
      <c r="AD11" s="154">
        <v>8.9922151783803309E-3</v>
      </c>
      <c r="AE11" s="154">
        <v>1.962085478231769E-2</v>
      </c>
      <c r="AF11" s="154">
        <v>1.6254323226549559E-3</v>
      </c>
    </row>
    <row r="12" spans="1:39" ht="14.5" customHeight="1">
      <c r="A12" s="55" t="s">
        <v>23</v>
      </c>
      <c r="B12" s="68" t="e" cm="1">
        <f t="array" ref="B12">INDEX($D$34:$D$37,MATCH(TRUE,ISNUMBER(SEARCH($C$34:$C$37,A12)),0))</f>
        <v>#N/A</v>
      </c>
      <c r="C12" s="55" t="b">
        <f t="shared" si="0"/>
        <v>1</v>
      </c>
      <c r="D12" s="55" t="str">
        <f t="shared" si="1"/>
        <v>Other</v>
      </c>
      <c r="E12" s="69">
        <v>44810</v>
      </c>
      <c r="F12" s="70">
        <f t="shared" si="2"/>
        <v>37</v>
      </c>
      <c r="G12" s="70" t="str">
        <f t="shared" si="3"/>
        <v>Week 37</v>
      </c>
      <c r="H12" s="55">
        <v>219237</v>
      </c>
      <c r="I12" s="55">
        <v>97103</v>
      </c>
      <c r="J12" s="71">
        <v>0.44291337684788601</v>
      </c>
      <c r="K12" s="55">
        <v>1914</v>
      </c>
      <c r="L12" s="71">
        <v>8.7302781920934793E-3</v>
      </c>
      <c r="M12" s="71">
        <v>1.9711028495514999E-2</v>
      </c>
      <c r="N12" s="55">
        <v>393</v>
      </c>
      <c r="O12" s="71">
        <v>1.7925806319188801E-3</v>
      </c>
      <c r="P12" s="55">
        <v>17</v>
      </c>
      <c r="Q12" s="71">
        <v>7.7541655833641201E-5</v>
      </c>
      <c r="R12" s="72">
        <v>20909.21</v>
      </c>
      <c r="S12" s="55">
        <v>353</v>
      </c>
      <c r="T12" s="73">
        <v>9.5372633269019305E-2</v>
      </c>
      <c r="U12" s="72">
        <v>59.232889518413501</v>
      </c>
      <c r="X12" s="47">
        <v>34</v>
      </c>
      <c r="Y12" s="120">
        <f>AVERAGE(J102:J103)</f>
        <v>0.44787017778231941</v>
      </c>
      <c r="Z12" s="120">
        <f>AVERAGE(L98:L100)</f>
        <v>7.3907783284064806E-3</v>
      </c>
      <c r="AA12" s="120">
        <f>AVERAGE(M98:M100)</f>
        <v>1.6070679539327799E-2</v>
      </c>
      <c r="AB12" s="120">
        <f>AVERAGE(O98:O100)</f>
        <v>1.1069682176497039E-3</v>
      </c>
      <c r="AC12" s="154"/>
      <c r="AD12" s="154"/>
      <c r="AE12" s="154"/>
      <c r="AF12" s="154"/>
    </row>
    <row r="13" spans="1:39">
      <c r="A13" s="55" t="s">
        <v>29</v>
      </c>
      <c r="B13" s="68" t="e" cm="1">
        <f t="array" ref="B13">INDEX($D$34:$D$37,MATCH(TRUE,ISNUMBER(SEARCH($C$34:$C$37,A13)),0))</f>
        <v>#N/A</v>
      </c>
      <c r="C13" s="55" t="b">
        <f t="shared" si="0"/>
        <v>1</v>
      </c>
      <c r="D13" s="55" t="str">
        <f t="shared" si="1"/>
        <v>Other</v>
      </c>
      <c r="E13" s="69">
        <v>44808</v>
      </c>
      <c r="F13" s="70">
        <f t="shared" si="2"/>
        <v>37</v>
      </c>
      <c r="G13" s="70" t="str">
        <f t="shared" si="3"/>
        <v>Week 37</v>
      </c>
      <c r="H13" s="55">
        <v>221747</v>
      </c>
      <c r="I13" s="55">
        <v>105611</v>
      </c>
      <c r="J13" s="71">
        <v>0.47626799911610901</v>
      </c>
      <c r="K13" s="55">
        <v>2036</v>
      </c>
      <c r="L13" s="71">
        <v>9.1816349262898705E-3</v>
      </c>
      <c r="M13" s="71">
        <v>1.9278294874586901E-2</v>
      </c>
      <c r="N13" s="55">
        <v>478</v>
      </c>
      <c r="O13" s="71">
        <v>2.1556097714963401E-3</v>
      </c>
      <c r="P13" s="55">
        <v>27</v>
      </c>
      <c r="Q13" s="71">
        <v>1.21760384582429E-4</v>
      </c>
      <c r="R13" s="72">
        <v>24638.34</v>
      </c>
      <c r="S13" s="55">
        <v>452</v>
      </c>
      <c r="T13" s="73">
        <v>0.11111013903232</v>
      </c>
      <c r="U13" s="72">
        <v>54.509601769911498</v>
      </c>
      <c r="X13" s="47">
        <v>33</v>
      </c>
      <c r="Y13" s="120">
        <f>AVERAGE(J105:J106)</f>
        <v>0.44182629031353904</v>
      </c>
      <c r="Z13" s="120">
        <f>AVERAGE(L105:L106)</f>
        <v>1.2178099478327205E-2</v>
      </c>
      <c r="AA13" s="120">
        <f>AVERAGE(M105:M106)</f>
        <v>2.7454430329051101E-2</v>
      </c>
      <c r="AB13" s="120">
        <f>AVERAGE(O105:O106)</f>
        <v>8.1799978309668551E-4</v>
      </c>
    </row>
    <row r="14" spans="1:39">
      <c r="A14" s="55" t="s">
        <v>35</v>
      </c>
      <c r="B14" s="68" t="e" cm="1">
        <f t="array" ref="B14">INDEX($D$34:$D$37,MATCH(TRUE,ISNUMBER(SEARCH($C$34:$C$37,A14)),0))</f>
        <v>#N/A</v>
      </c>
      <c r="C14" s="55" t="b">
        <f t="shared" si="0"/>
        <v>1</v>
      </c>
      <c r="D14" s="55" t="str">
        <f t="shared" si="1"/>
        <v>Other</v>
      </c>
      <c r="E14" s="69">
        <v>44802</v>
      </c>
      <c r="F14" s="70">
        <f t="shared" si="2"/>
        <v>36</v>
      </c>
      <c r="G14" s="70" t="str">
        <f t="shared" si="3"/>
        <v>Week 36</v>
      </c>
      <c r="H14" s="55">
        <v>30801</v>
      </c>
      <c r="I14" s="55">
        <v>14597</v>
      </c>
      <c r="J14" s="71">
        <v>0.47391318463686199</v>
      </c>
      <c r="K14" s="55">
        <v>276</v>
      </c>
      <c r="L14" s="71">
        <v>8.9607480276614401E-3</v>
      </c>
      <c r="M14" s="71">
        <v>1.8907994793450698E-2</v>
      </c>
      <c r="N14" s="55">
        <v>138</v>
      </c>
      <c r="O14" s="71">
        <v>4.4803740138307201E-3</v>
      </c>
      <c r="P14" s="55">
        <v>5</v>
      </c>
      <c r="Q14" s="71">
        <v>1.6233239180545999E-4</v>
      </c>
      <c r="R14" s="72">
        <v>5969.14</v>
      </c>
      <c r="S14" s="55">
        <v>141</v>
      </c>
      <c r="T14" s="73">
        <v>0.193796954644329</v>
      </c>
      <c r="U14" s="72">
        <v>42.334326241134697</v>
      </c>
    </row>
    <row r="15" spans="1:39">
      <c r="A15" s="55" t="s">
        <v>37</v>
      </c>
      <c r="B15" s="68" t="e" cm="1">
        <f t="array" ref="B15">INDEX($D$34:$D$37,MATCH(TRUE,ISNUMBER(SEARCH($C$34:$C$37,A15)),0))</f>
        <v>#N/A</v>
      </c>
      <c r="C15" s="55" t="b">
        <f t="shared" si="0"/>
        <v>1</v>
      </c>
      <c r="D15" s="55" t="str">
        <f t="shared" si="1"/>
        <v>Other</v>
      </c>
      <c r="E15" s="69">
        <v>44801</v>
      </c>
      <c r="F15" s="70">
        <f t="shared" si="2"/>
        <v>36</v>
      </c>
      <c r="G15" s="70" t="str">
        <f t="shared" si="3"/>
        <v>Week 36</v>
      </c>
      <c r="H15" s="55">
        <v>211253</v>
      </c>
      <c r="I15" s="55">
        <v>102849</v>
      </c>
      <c r="J15" s="71">
        <v>0.48685225771941698</v>
      </c>
      <c r="K15" s="55">
        <v>1692</v>
      </c>
      <c r="L15" s="71">
        <v>8.0093537133200405E-3</v>
      </c>
      <c r="M15" s="71">
        <v>1.6451302394772899E-2</v>
      </c>
      <c r="N15" s="55">
        <v>233</v>
      </c>
      <c r="O15" s="71">
        <v>1.1029429167869801E-3</v>
      </c>
      <c r="P15" s="55">
        <v>92</v>
      </c>
      <c r="Q15" s="71">
        <v>4.3549677401030898E-4</v>
      </c>
      <c r="R15" s="72">
        <v>19432.03</v>
      </c>
      <c r="S15" s="55">
        <v>452</v>
      </c>
      <c r="T15" s="73">
        <v>9.1984634537734297E-2</v>
      </c>
      <c r="U15" s="72">
        <v>42.991216814159202</v>
      </c>
    </row>
    <row r="16" spans="1:39">
      <c r="A16" s="55" t="s">
        <v>43</v>
      </c>
      <c r="B16" s="68" t="e" cm="1">
        <f t="array" ref="B16">INDEX($D$34:$D$37,MATCH(TRUE,ISNUMBER(SEARCH($C$34:$C$37,A16)),0))</f>
        <v>#N/A</v>
      </c>
      <c r="C16" s="55" t="b">
        <f t="shared" si="0"/>
        <v>1</v>
      </c>
      <c r="D16" s="55" t="str">
        <f t="shared" si="1"/>
        <v>Other</v>
      </c>
      <c r="E16" s="69">
        <v>44798</v>
      </c>
      <c r="F16" s="70">
        <f t="shared" si="2"/>
        <v>35</v>
      </c>
      <c r="G16" s="70" t="str">
        <f t="shared" si="3"/>
        <v>Week 35</v>
      </c>
      <c r="H16" s="55">
        <v>31210</v>
      </c>
      <c r="I16" s="55">
        <v>14906</v>
      </c>
      <c r="J16" s="71">
        <v>0.477603332265299</v>
      </c>
      <c r="K16" s="55">
        <v>396</v>
      </c>
      <c r="L16" s="71">
        <v>1.2688240948413899E-2</v>
      </c>
      <c r="M16" s="71">
        <v>2.65664832953173E-2</v>
      </c>
      <c r="N16" s="55">
        <v>106</v>
      </c>
      <c r="O16" s="71">
        <v>3.3963473245754499E-3</v>
      </c>
      <c r="P16" s="55">
        <v>61</v>
      </c>
      <c r="Q16" s="71">
        <v>1.95450176225568E-3</v>
      </c>
      <c r="R16" s="72">
        <v>5459.8</v>
      </c>
      <c r="S16" s="55">
        <v>149</v>
      </c>
      <c r="T16" s="73">
        <v>0.17493752002563201</v>
      </c>
      <c r="U16" s="72">
        <v>36.6429530201342</v>
      </c>
    </row>
    <row r="17" spans="1:30">
      <c r="A17" s="55" t="s">
        <v>45</v>
      </c>
      <c r="B17" s="68" t="e" cm="1">
        <f t="array" ref="B17">INDEX($D$34:$D$37,MATCH(TRUE,ISNUMBER(SEARCH($C$34:$C$37,A17)),0))</f>
        <v>#N/A</v>
      </c>
      <c r="C17" s="55" t="b">
        <f t="shared" si="0"/>
        <v>1</v>
      </c>
      <c r="D17" s="55" t="str">
        <f t="shared" si="1"/>
        <v>Other</v>
      </c>
      <c r="E17" s="69">
        <v>44795</v>
      </c>
      <c r="F17" s="70">
        <f t="shared" si="2"/>
        <v>35</v>
      </c>
      <c r="G17" s="70" t="str">
        <f t="shared" si="3"/>
        <v>Week 35</v>
      </c>
      <c r="H17" s="55">
        <v>216384</v>
      </c>
      <c r="I17" s="55">
        <v>94704</v>
      </c>
      <c r="J17" s="71">
        <v>0.43766637089618399</v>
      </c>
      <c r="K17" s="55">
        <v>1591</v>
      </c>
      <c r="L17" s="71">
        <v>7.3526693286009998E-3</v>
      </c>
      <c r="M17" s="71">
        <v>1.6799712789322501E-2</v>
      </c>
      <c r="N17" s="55">
        <v>192</v>
      </c>
      <c r="O17" s="71">
        <v>8.8731144631765699E-4</v>
      </c>
      <c r="P17" s="55">
        <v>1</v>
      </c>
      <c r="Q17" s="71">
        <v>4.6214137829044598E-6</v>
      </c>
      <c r="R17" s="72">
        <v>15471.63</v>
      </c>
      <c r="S17" s="55">
        <v>359</v>
      </c>
      <c r="T17" s="73">
        <v>7.1500804125998199E-2</v>
      </c>
      <c r="U17" s="72">
        <v>43.096462395543099</v>
      </c>
    </row>
    <row r="18" spans="1:30" ht="23">
      <c r="A18" s="55" t="s">
        <v>49</v>
      </c>
      <c r="B18" s="68" t="e" cm="1">
        <f t="array" ref="B18">INDEX($D$34:$D$37,MATCH(TRUE,ISNUMBER(SEARCH($C$34:$C$37,A18)),0))</f>
        <v>#N/A</v>
      </c>
      <c r="C18" s="55" t="b">
        <f t="shared" si="0"/>
        <v>1</v>
      </c>
      <c r="D18" s="55" t="str">
        <f t="shared" si="1"/>
        <v>Other</v>
      </c>
      <c r="E18" s="69">
        <v>44794</v>
      </c>
      <c r="F18" s="70">
        <f t="shared" si="2"/>
        <v>35</v>
      </c>
      <c r="G18" s="70" t="str">
        <f t="shared" si="3"/>
        <v>Week 35</v>
      </c>
      <c r="H18" s="55">
        <v>216882</v>
      </c>
      <c r="I18" s="55">
        <v>95795</v>
      </c>
      <c r="J18" s="71">
        <v>0.44169179553858701</v>
      </c>
      <c r="K18" s="55">
        <v>1400</v>
      </c>
      <c r="L18" s="71">
        <v>6.4551230623103801E-3</v>
      </c>
      <c r="M18" s="71">
        <v>1.4614541468761399E-2</v>
      </c>
      <c r="N18" s="55">
        <v>159</v>
      </c>
      <c r="O18" s="71">
        <v>7.3311754779096399E-4</v>
      </c>
      <c r="P18" s="55">
        <v>9</v>
      </c>
      <c r="Q18" s="71">
        <v>4.1497219686281E-5</v>
      </c>
      <c r="R18" s="72">
        <v>12038.83</v>
      </c>
      <c r="S18" s="55">
        <v>293</v>
      </c>
      <c r="T18" s="73">
        <v>5.5508663697310001E-2</v>
      </c>
      <c r="U18" s="72">
        <v>41.088156996587003</v>
      </c>
      <c r="AD18" s="124" t="e">
        <f>VLOOKUP($D$7,Rough_Draft_Dashboard!$C$31:$L$52,4,0)</f>
        <v>#N/A</v>
      </c>
    </row>
    <row r="19" spans="1:30">
      <c r="A19" s="55" t="s">
        <v>54</v>
      </c>
      <c r="B19" s="68" t="e" cm="1">
        <f t="array" ref="B19">INDEX($D$34:$D$37,MATCH(TRUE,ISNUMBER(SEARCH($C$34:$C$37,A19)),0))</f>
        <v>#N/A</v>
      </c>
      <c r="C19" s="55" t="b">
        <f t="shared" si="0"/>
        <v>1</v>
      </c>
      <c r="D19" s="55" t="str">
        <f t="shared" si="1"/>
        <v>Other</v>
      </c>
      <c r="E19" s="69">
        <v>44790</v>
      </c>
      <c r="F19" s="70">
        <f t="shared" si="2"/>
        <v>34</v>
      </c>
      <c r="G19" s="70" t="str">
        <f t="shared" si="3"/>
        <v>Week 34</v>
      </c>
      <c r="H19" s="55">
        <v>217276</v>
      </c>
      <c r="I19" s="55">
        <v>95174</v>
      </c>
      <c r="J19" s="71">
        <v>0.43803273256135</v>
      </c>
      <c r="K19" s="55">
        <v>1294</v>
      </c>
      <c r="L19" s="71">
        <v>5.9555588284025797E-3</v>
      </c>
      <c r="M19" s="71">
        <v>1.3596150209090699E-2</v>
      </c>
      <c r="N19" s="55">
        <v>207</v>
      </c>
      <c r="O19" s="71">
        <v>9.5270531489902199E-4</v>
      </c>
      <c r="P19" s="55">
        <v>21</v>
      </c>
      <c r="Q19" s="71">
        <v>9.6651263830335596E-5</v>
      </c>
      <c r="R19" s="72">
        <v>13727.6</v>
      </c>
      <c r="S19" s="55">
        <v>283</v>
      </c>
      <c r="T19" s="73">
        <v>6.3180470921776893E-2</v>
      </c>
      <c r="U19" s="72">
        <v>48.507420494699602</v>
      </c>
    </row>
    <row r="20" spans="1:30">
      <c r="A20" s="55" t="s">
        <v>56</v>
      </c>
      <c r="B20" s="68" t="e" cm="1">
        <f t="array" ref="B20">INDEX($D$34:$D$37,MATCH(TRUE,ISNUMBER(SEARCH($C$34:$C$37,A20)),0))</f>
        <v>#N/A</v>
      </c>
      <c r="C20" s="55" t="b">
        <f t="shared" si="0"/>
        <v>1</v>
      </c>
      <c r="D20" s="55" t="str">
        <f t="shared" si="1"/>
        <v>Other</v>
      </c>
      <c r="E20" s="69">
        <v>44788</v>
      </c>
      <c r="F20" s="70">
        <f t="shared" si="2"/>
        <v>34</v>
      </c>
      <c r="G20" s="70" t="str">
        <f t="shared" si="3"/>
        <v>Week 34</v>
      </c>
      <c r="H20" s="55">
        <v>210830</v>
      </c>
      <c r="I20" s="55">
        <v>100811</v>
      </c>
      <c r="J20" s="71">
        <v>0.478162500592894</v>
      </c>
      <c r="K20" s="55">
        <v>2002</v>
      </c>
      <c r="L20" s="71">
        <v>9.4958023051747806E-3</v>
      </c>
      <c r="M20" s="71">
        <v>1.9858943964448299E-2</v>
      </c>
      <c r="N20" s="55">
        <v>288</v>
      </c>
      <c r="O20" s="71">
        <v>1.36602950244272E-3</v>
      </c>
      <c r="P20" s="55">
        <v>52</v>
      </c>
      <c r="Q20" s="71">
        <v>2.4664421571882498E-4</v>
      </c>
      <c r="R20" s="72">
        <v>15841.02</v>
      </c>
      <c r="S20" s="55">
        <v>380</v>
      </c>
      <c r="T20" s="73">
        <v>7.5136460655504403E-2</v>
      </c>
      <c r="U20" s="72">
        <v>41.686894736842099</v>
      </c>
    </row>
    <row r="21" spans="1:30">
      <c r="A21" s="55" t="s">
        <v>58</v>
      </c>
      <c r="B21" s="68" t="e" cm="1">
        <f t="array" ref="B21">INDEX($D$34:$D$37,MATCH(TRUE,ISNUMBER(SEARCH($C$34:$C$37,A21)),0))</f>
        <v>#N/A</v>
      </c>
      <c r="C21" s="55" t="b">
        <f t="shared" si="0"/>
        <v>1</v>
      </c>
      <c r="D21" s="55" t="str">
        <f t="shared" si="1"/>
        <v>Other</v>
      </c>
      <c r="E21" s="69">
        <v>44787</v>
      </c>
      <c r="F21" s="70">
        <f t="shared" si="2"/>
        <v>34</v>
      </c>
      <c r="G21" s="70" t="str">
        <f t="shared" si="3"/>
        <v>Week 34</v>
      </c>
      <c r="H21" s="55">
        <v>217528</v>
      </c>
      <c r="I21" s="55">
        <v>99072</v>
      </c>
      <c r="J21" s="71">
        <v>0.45544481629951</v>
      </c>
      <c r="K21" s="55">
        <v>1462</v>
      </c>
      <c r="L21" s="71">
        <v>6.7209738516420797E-3</v>
      </c>
      <c r="M21" s="71">
        <v>1.4756944444444401E-2</v>
      </c>
      <c r="N21" s="55">
        <v>218</v>
      </c>
      <c r="O21" s="71">
        <v>1.00216983560737E-3</v>
      </c>
      <c r="P21" s="55">
        <v>29</v>
      </c>
      <c r="Q21" s="71">
        <v>1.3331617079180601E-4</v>
      </c>
      <c r="R21" s="72">
        <v>17933.14</v>
      </c>
      <c r="S21" s="55">
        <v>377</v>
      </c>
      <c r="T21" s="73">
        <v>8.2440605347357504E-2</v>
      </c>
      <c r="U21" s="72">
        <v>47.568010610079497</v>
      </c>
    </row>
    <row r="22" spans="1:30">
      <c r="A22" s="55" t="s">
        <v>62</v>
      </c>
      <c r="B22" s="68" t="e" cm="1">
        <f t="array" ref="B22">INDEX($D$34:$D$37,MATCH(TRUE,ISNUMBER(SEARCH($C$34:$C$37,A22)),0))</f>
        <v>#N/A</v>
      </c>
      <c r="C22" s="55" t="b">
        <f t="shared" si="0"/>
        <v>1</v>
      </c>
      <c r="D22" s="55" t="str">
        <f t="shared" si="1"/>
        <v>Other</v>
      </c>
      <c r="E22" s="69">
        <v>44784</v>
      </c>
      <c r="F22" s="70">
        <f t="shared" si="2"/>
        <v>33</v>
      </c>
      <c r="G22" s="70" t="str">
        <f t="shared" si="3"/>
        <v>Week 33</v>
      </c>
      <c r="H22" s="55">
        <v>217194</v>
      </c>
      <c r="I22" s="55">
        <v>94501</v>
      </c>
      <c r="J22" s="71">
        <v>0.435099496302844</v>
      </c>
      <c r="K22" s="55">
        <v>1920</v>
      </c>
      <c r="L22" s="71">
        <v>8.8400232050609099E-3</v>
      </c>
      <c r="M22" s="71">
        <v>2.0317245320155299E-2</v>
      </c>
      <c r="N22" s="55">
        <v>171</v>
      </c>
      <c r="O22" s="71">
        <v>7.8731456670073701E-4</v>
      </c>
      <c r="P22" s="55">
        <v>19</v>
      </c>
      <c r="Q22" s="71">
        <v>8.7479396300081896E-5</v>
      </c>
      <c r="R22" s="72">
        <v>9919.9500000000007</v>
      </c>
      <c r="S22" s="55">
        <v>236</v>
      </c>
      <c r="T22" s="73">
        <v>4.5673223017210399E-2</v>
      </c>
      <c r="U22" s="72">
        <v>42.033686440677897</v>
      </c>
    </row>
    <row r="23" spans="1:30">
      <c r="A23" s="55" t="s">
        <v>64</v>
      </c>
      <c r="B23" s="68" t="e" cm="1">
        <f t="array" ref="B23">INDEX($D$34:$D$37,MATCH(TRUE,ISNUMBER(SEARCH($C$34:$C$37,A23)),0))</f>
        <v>#N/A</v>
      </c>
      <c r="C23" s="55" t="b">
        <f t="shared" si="0"/>
        <v>1</v>
      </c>
      <c r="D23" s="55" t="str">
        <f t="shared" si="1"/>
        <v>Other</v>
      </c>
      <c r="E23" s="69">
        <v>44781</v>
      </c>
      <c r="F23" s="70">
        <f t="shared" si="2"/>
        <v>33</v>
      </c>
      <c r="G23" s="70" t="str">
        <f t="shared" si="3"/>
        <v>Week 33</v>
      </c>
      <c r="H23" s="55">
        <v>216806</v>
      </c>
      <c r="I23" s="55">
        <v>97249</v>
      </c>
      <c r="J23" s="71">
        <v>0.44855308432423402</v>
      </c>
      <c r="K23" s="55">
        <v>3364</v>
      </c>
      <c r="L23" s="71">
        <v>1.5516175751593499E-2</v>
      </c>
      <c r="M23" s="71">
        <v>3.4591615337946899E-2</v>
      </c>
      <c r="N23" s="55">
        <v>184</v>
      </c>
      <c r="O23" s="71">
        <v>8.48684999492634E-4</v>
      </c>
      <c r="P23" s="55">
        <v>10</v>
      </c>
      <c r="Q23" s="71">
        <v>4.6124184755034399E-5</v>
      </c>
      <c r="R23" s="72">
        <v>17986.14</v>
      </c>
      <c r="S23" s="55">
        <v>443</v>
      </c>
      <c r="T23" s="73">
        <v>8.2959604438991502E-2</v>
      </c>
      <c r="U23" s="72">
        <v>40.600767494356603</v>
      </c>
    </row>
    <row r="29" spans="1:30">
      <c r="H29" s="132"/>
      <c r="I29" s="132"/>
      <c r="J29" s="132"/>
      <c r="K29" s="132"/>
      <c r="L29" s="132"/>
      <c r="M29" s="132"/>
      <c r="N29" s="132"/>
      <c r="O29" s="132"/>
    </row>
    <row r="30" spans="1:30">
      <c r="H30" s="132"/>
      <c r="I30" s="132"/>
      <c r="J30" s="132"/>
      <c r="K30" s="132"/>
      <c r="L30" s="132"/>
      <c r="M30" s="132"/>
      <c r="N30" s="132"/>
      <c r="O30" s="132"/>
    </row>
    <row r="31" spans="1:30">
      <c r="H31" s="132"/>
      <c r="I31" s="132"/>
      <c r="J31" s="132"/>
      <c r="K31" s="132"/>
      <c r="L31" s="132"/>
      <c r="M31" s="132"/>
      <c r="N31" s="132"/>
      <c r="O31" s="132"/>
    </row>
    <row r="32" spans="1:30" ht="15" thickBot="1">
      <c r="C32" s="155" t="s">
        <v>528</v>
      </c>
      <c r="D32" s="155"/>
    </row>
    <row r="33" spans="1:21">
      <c r="C33" s="13" t="s">
        <v>487</v>
      </c>
      <c r="D33" s="13" t="s">
        <v>488</v>
      </c>
    </row>
    <row r="34" spans="1:21">
      <c r="C34" s="12" t="s">
        <v>489</v>
      </c>
      <c r="D34" s="12" t="s">
        <v>494</v>
      </c>
    </row>
    <row r="35" spans="1:21">
      <c r="C35" s="12" t="s">
        <v>490</v>
      </c>
      <c r="D35" s="12" t="s">
        <v>494</v>
      </c>
    </row>
    <row r="36" spans="1:21">
      <c r="C36" s="12" t="s">
        <v>491</v>
      </c>
      <c r="D36" s="12" t="s">
        <v>494</v>
      </c>
    </row>
    <row r="37" spans="1:21">
      <c r="C37" s="12" t="s">
        <v>492</v>
      </c>
      <c r="D37" s="12" t="s">
        <v>494</v>
      </c>
    </row>
    <row r="39" spans="1:21">
      <c r="A39" s="80" t="s">
        <v>504</v>
      </c>
      <c r="B39" s="80" t="s">
        <v>498</v>
      </c>
      <c r="C39" s="80" t="s">
        <v>499</v>
      </c>
      <c r="D39" s="80" t="s">
        <v>496</v>
      </c>
      <c r="E39" s="80" t="s">
        <v>5</v>
      </c>
      <c r="F39" s="80" t="s">
        <v>529</v>
      </c>
      <c r="G39" s="80" t="s">
        <v>536</v>
      </c>
      <c r="H39" s="80" t="s">
        <v>6</v>
      </c>
      <c r="I39" s="80" t="s">
        <v>7</v>
      </c>
      <c r="J39" s="131" t="s">
        <v>502</v>
      </c>
      <c r="K39" s="80" t="s">
        <v>9</v>
      </c>
      <c r="L39" s="131" t="s">
        <v>513</v>
      </c>
      <c r="M39" s="131" t="s">
        <v>515</v>
      </c>
      <c r="N39" s="80" t="s">
        <v>12</v>
      </c>
      <c r="O39" s="131" t="s">
        <v>507</v>
      </c>
      <c r="P39" s="80" t="s">
        <v>14</v>
      </c>
      <c r="Q39" s="80" t="s">
        <v>508</v>
      </c>
      <c r="R39" s="80" t="s">
        <v>16</v>
      </c>
      <c r="S39" s="80" t="s">
        <v>17</v>
      </c>
      <c r="T39" s="80" t="s">
        <v>516</v>
      </c>
      <c r="U39" s="81" t="s">
        <v>510</v>
      </c>
    </row>
    <row r="40" spans="1:21">
      <c r="A40" s="82" t="s">
        <v>25</v>
      </c>
      <c r="B40" s="83" t="str" cm="1">
        <f t="array" ref="B40">INDEX($D$34:$D$37,MATCH(TRUE,ISNUMBER(SEARCH($C$34:$C$37,A40)),0))</f>
        <v>YES</v>
      </c>
      <c r="C40" s="84" t="b">
        <f t="shared" ref="C40:C49" si="4">AND(ISNA(B40))</f>
        <v>0</v>
      </c>
      <c r="D40" s="84" t="str">
        <f t="shared" ref="D40:D49" si="5">IF(C40 = TRUE, "Other"," Monetary Incentive")</f>
        <v xml:space="preserve"> Monetary Incentive</v>
      </c>
      <c r="E40" s="85">
        <v>44810</v>
      </c>
      <c r="F40" s="86">
        <f>WEEKNUM(E40)</f>
        <v>37</v>
      </c>
      <c r="G40" s="86" t="str">
        <f>_xlfn.CONCAT($G$1,F40)</f>
        <v>Week 37</v>
      </c>
      <c r="H40" s="84">
        <v>219718</v>
      </c>
      <c r="I40" s="84">
        <v>99221</v>
      </c>
      <c r="J40" s="87">
        <v>0.45158339325863101</v>
      </c>
      <c r="K40" s="84">
        <v>3414</v>
      </c>
      <c r="L40" s="87">
        <v>1.55380988357804E-2</v>
      </c>
      <c r="M40" s="87">
        <v>3.4408038620856403E-2</v>
      </c>
      <c r="N40" s="84">
        <v>372</v>
      </c>
      <c r="O40" s="87">
        <v>1.6930793107528699E-3</v>
      </c>
      <c r="P40" s="84">
        <v>17</v>
      </c>
      <c r="Q40" s="87">
        <v>7.7371903986018394E-5</v>
      </c>
      <c r="R40" s="88">
        <v>28504.400000000001</v>
      </c>
      <c r="S40" s="84">
        <v>483</v>
      </c>
      <c r="T40" s="89">
        <v>0.129731747057592</v>
      </c>
      <c r="U40" s="90">
        <v>59.015320910973003</v>
      </c>
    </row>
    <row r="41" spans="1:21">
      <c r="A41" s="91" t="s">
        <v>27</v>
      </c>
      <c r="B41" s="92" t="str" cm="1">
        <f t="array" ref="B41">INDEX($D$34:$D$37,MATCH(TRUE,ISNUMBER(SEARCH($C$34:$C$37,A41)),0))</f>
        <v>YES</v>
      </c>
      <c r="C41" s="93" t="b">
        <f t="shared" si="4"/>
        <v>0</v>
      </c>
      <c r="D41" s="93" t="str">
        <f t="shared" si="5"/>
        <v xml:space="preserve"> Monetary Incentive</v>
      </c>
      <c r="E41" s="94">
        <v>44809</v>
      </c>
      <c r="F41" s="95">
        <f t="shared" ref="F41:F49" si="6">WEEKNUM(E41)</f>
        <v>37</v>
      </c>
      <c r="G41" s="95" t="str">
        <f t="shared" ref="G41:G49" si="7">_xlfn.CONCAT($G$1,F41)</f>
        <v>Week 37</v>
      </c>
      <c r="H41" s="93">
        <v>220827</v>
      </c>
      <c r="I41" s="93">
        <v>101295</v>
      </c>
      <c r="J41" s="96">
        <v>0.45870749500740399</v>
      </c>
      <c r="K41" s="93">
        <v>2038</v>
      </c>
      <c r="L41" s="96">
        <v>9.2289439244295293E-3</v>
      </c>
      <c r="M41" s="96">
        <v>2.01194530825805E-2</v>
      </c>
      <c r="N41" s="93">
        <v>457</v>
      </c>
      <c r="O41" s="96">
        <v>2.0694933137705E-3</v>
      </c>
      <c r="P41" s="93">
        <v>7</v>
      </c>
      <c r="Q41" s="96">
        <v>3.16990223115832E-5</v>
      </c>
      <c r="R41" s="97">
        <v>24194.22</v>
      </c>
      <c r="S41" s="93">
        <v>441</v>
      </c>
      <c r="T41" s="98">
        <v>0.109561874227336</v>
      </c>
      <c r="U41" s="99">
        <v>54.8621768707483</v>
      </c>
    </row>
    <row r="42" spans="1:21">
      <c r="A42" s="100" t="s">
        <v>31</v>
      </c>
      <c r="B42" s="101" t="str" cm="1">
        <f t="array" ref="B42">INDEX($D$34:$D$37,MATCH(TRUE,ISNUMBER(SEARCH($C$34:$C$37,A42)),0))</f>
        <v>YES</v>
      </c>
      <c r="C42" s="102" t="b">
        <f t="shared" si="4"/>
        <v>0</v>
      </c>
      <c r="D42" s="102" t="str">
        <f t="shared" si="5"/>
        <v xml:space="preserve"> Monetary Incentive</v>
      </c>
      <c r="E42" s="103">
        <v>44806</v>
      </c>
      <c r="F42" s="104">
        <f t="shared" si="6"/>
        <v>36</v>
      </c>
      <c r="G42" s="104" t="str">
        <f t="shared" si="7"/>
        <v>Week 36</v>
      </c>
      <c r="H42" s="102">
        <v>26497</v>
      </c>
      <c r="I42" s="102">
        <v>10787</v>
      </c>
      <c r="J42" s="105">
        <v>0.40710269087066397</v>
      </c>
      <c r="K42" s="102">
        <v>88</v>
      </c>
      <c r="L42" s="105">
        <v>3.3211306940408298E-3</v>
      </c>
      <c r="M42" s="105">
        <v>8.1579679243533806E-3</v>
      </c>
      <c r="N42" s="102">
        <v>25</v>
      </c>
      <c r="O42" s="105">
        <v>9.43503038079782E-4</v>
      </c>
      <c r="P42" s="102">
        <v>7</v>
      </c>
      <c r="Q42" s="105">
        <v>2.64180850662339E-4</v>
      </c>
      <c r="R42" s="106">
        <v>1662.67</v>
      </c>
      <c r="S42" s="102">
        <v>30</v>
      </c>
      <c r="T42" s="107">
        <v>6.2749367852964394E-2</v>
      </c>
      <c r="U42" s="108">
        <v>55.422333333333299</v>
      </c>
    </row>
    <row r="43" spans="1:21">
      <c r="A43" s="91" t="s">
        <v>33</v>
      </c>
      <c r="B43" s="92" t="str" cm="1">
        <f t="array" ref="B43">INDEX($D$34:$D$37,MATCH(TRUE,ISNUMBER(SEARCH($C$34:$C$37,A43)),0))</f>
        <v>YES</v>
      </c>
      <c r="C43" s="93" t="b">
        <f t="shared" si="4"/>
        <v>0</v>
      </c>
      <c r="D43" s="93" t="str">
        <f t="shared" si="5"/>
        <v xml:space="preserve"> Monetary Incentive</v>
      </c>
      <c r="E43" s="94">
        <v>44806</v>
      </c>
      <c r="F43" s="95">
        <f t="shared" si="6"/>
        <v>36</v>
      </c>
      <c r="G43" s="95" t="str">
        <f t="shared" si="7"/>
        <v>Week 36</v>
      </c>
      <c r="H43" s="93">
        <v>202019</v>
      </c>
      <c r="I43" s="93">
        <v>95415</v>
      </c>
      <c r="J43" s="96">
        <v>0.47230706022700802</v>
      </c>
      <c r="K43" s="93">
        <v>1677</v>
      </c>
      <c r="L43" s="96">
        <v>8.3011993921363793E-3</v>
      </c>
      <c r="M43" s="96">
        <v>1.75758528533249E-2</v>
      </c>
      <c r="N43" s="93">
        <v>620</v>
      </c>
      <c r="O43" s="96">
        <v>3.0690182606586498E-3</v>
      </c>
      <c r="P43" s="93">
        <v>459</v>
      </c>
      <c r="Q43" s="96">
        <v>2.2720635187779298E-3</v>
      </c>
      <c r="R43" s="97">
        <v>30728.38</v>
      </c>
      <c r="S43" s="93">
        <v>554</v>
      </c>
      <c r="T43" s="98">
        <v>0.152106386032996</v>
      </c>
      <c r="U43" s="99">
        <v>55.4663898916967</v>
      </c>
    </row>
    <row r="44" spans="1:21">
      <c r="A44" s="100" t="s">
        <v>39</v>
      </c>
      <c r="B44" s="101" t="str" cm="1">
        <f t="array" ref="B44">INDEX($D$34:$D$37,MATCH(TRUE,ISNUMBER(SEARCH($C$34:$C$37,A44)),0))</f>
        <v>YES</v>
      </c>
      <c r="C44" s="102" t="b">
        <f t="shared" si="4"/>
        <v>0</v>
      </c>
      <c r="D44" s="102" t="str">
        <f t="shared" si="5"/>
        <v xml:space="preserve"> Monetary Incentive</v>
      </c>
      <c r="E44" s="103">
        <v>44800</v>
      </c>
      <c r="F44" s="104">
        <f t="shared" si="6"/>
        <v>35</v>
      </c>
      <c r="G44" s="104" t="str">
        <f t="shared" si="7"/>
        <v>Week 35</v>
      </c>
      <c r="H44" s="102">
        <v>26496</v>
      </c>
      <c r="I44" s="102">
        <v>11029</v>
      </c>
      <c r="J44" s="105">
        <v>0.416251509661835</v>
      </c>
      <c r="K44" s="102">
        <v>339</v>
      </c>
      <c r="L44" s="105">
        <v>1.2794384057971E-2</v>
      </c>
      <c r="M44" s="105">
        <v>3.0737147520174E-2</v>
      </c>
      <c r="N44" s="102">
        <v>16</v>
      </c>
      <c r="O44" s="105">
        <v>6.0386473429951601E-4</v>
      </c>
      <c r="P44" s="102">
        <v>1</v>
      </c>
      <c r="Q44" s="105">
        <v>3.7741545893719798E-5</v>
      </c>
      <c r="R44" s="106">
        <v>1748.41</v>
      </c>
      <c r="S44" s="102">
        <v>31</v>
      </c>
      <c r="T44" s="107">
        <v>6.5987696256038605E-2</v>
      </c>
      <c r="U44" s="108">
        <v>56.400322580645103</v>
      </c>
    </row>
    <row r="45" spans="1:21">
      <c r="A45" s="91" t="s">
        <v>41</v>
      </c>
      <c r="B45" s="92" t="str" cm="1">
        <f t="array" ref="B45">INDEX($D$34:$D$37,MATCH(TRUE,ISNUMBER(SEARCH($C$34:$C$37,A45)),0))</f>
        <v>YES</v>
      </c>
      <c r="C45" s="93" t="b">
        <f t="shared" si="4"/>
        <v>0</v>
      </c>
      <c r="D45" s="93" t="str">
        <f t="shared" si="5"/>
        <v xml:space="preserve"> Monetary Incentive</v>
      </c>
      <c r="E45" s="94">
        <v>44799</v>
      </c>
      <c r="F45" s="95">
        <f t="shared" si="6"/>
        <v>35</v>
      </c>
      <c r="G45" s="95" t="str">
        <f t="shared" si="7"/>
        <v>Week 35</v>
      </c>
      <c r="H45" s="93">
        <v>26497</v>
      </c>
      <c r="I45" s="93">
        <v>10959</v>
      </c>
      <c r="J45" s="96">
        <v>0.41359399177265299</v>
      </c>
      <c r="K45" s="93">
        <v>533</v>
      </c>
      <c r="L45" s="96">
        <v>2.0115484771860901E-2</v>
      </c>
      <c r="M45" s="96">
        <v>4.86358244365361E-2</v>
      </c>
      <c r="N45" s="93">
        <v>11</v>
      </c>
      <c r="O45" s="96">
        <v>4.15141336755104E-4</v>
      </c>
      <c r="P45" s="93">
        <v>6</v>
      </c>
      <c r="Q45" s="96">
        <v>2.2644072913914699E-4</v>
      </c>
      <c r="R45" s="97">
        <v>1044.26</v>
      </c>
      <c r="S45" s="93">
        <v>22</v>
      </c>
      <c r="T45" s="98">
        <v>3.9410499301807699E-2</v>
      </c>
      <c r="U45" s="99">
        <v>47.466363636363603</v>
      </c>
    </row>
    <row r="46" spans="1:21">
      <c r="A46" s="100" t="s">
        <v>47</v>
      </c>
      <c r="B46" s="101" t="str" cm="1">
        <f t="array" ref="B46">INDEX($D$34:$D$37,MATCH(TRUE,ISNUMBER(SEARCH($C$34:$C$37,A46)),0))</f>
        <v>YES</v>
      </c>
      <c r="C46" s="102" t="b">
        <f t="shared" si="4"/>
        <v>0</v>
      </c>
      <c r="D46" s="102" t="str">
        <f t="shared" si="5"/>
        <v xml:space="preserve"> Monetary Incentive</v>
      </c>
      <c r="E46" s="103">
        <v>44794</v>
      </c>
      <c r="F46" s="104">
        <f t="shared" si="6"/>
        <v>35</v>
      </c>
      <c r="G46" s="104" t="str">
        <f t="shared" si="7"/>
        <v>Week 35</v>
      </c>
      <c r="H46" s="102">
        <v>216856</v>
      </c>
      <c r="I46" s="102">
        <v>105147</v>
      </c>
      <c r="J46" s="105">
        <v>0.48487014424318398</v>
      </c>
      <c r="K46" s="102">
        <v>1948</v>
      </c>
      <c r="L46" s="105">
        <v>8.9829195410779505E-3</v>
      </c>
      <c r="M46" s="105">
        <v>1.8526443930877701E-2</v>
      </c>
      <c r="N46" s="102">
        <v>172</v>
      </c>
      <c r="O46" s="105">
        <v>7.9315306009517797E-4</v>
      </c>
      <c r="P46" s="102">
        <v>1</v>
      </c>
      <c r="Q46" s="105">
        <v>4.6113550005533597E-6</v>
      </c>
      <c r="R46" s="106">
        <v>22693.88</v>
      </c>
      <c r="S46" s="102">
        <v>449</v>
      </c>
      <c r="T46" s="107">
        <v>0.104649537019957</v>
      </c>
      <c r="U46" s="108">
        <v>50.5431625835189</v>
      </c>
    </row>
    <row r="47" spans="1:21">
      <c r="A47" s="91" t="s">
        <v>51</v>
      </c>
      <c r="B47" s="92" t="str" cm="1">
        <f t="array" ref="B47">INDEX($D$34:$D$37,MATCH(TRUE,ISNUMBER(SEARCH($C$34:$C$37,A47)),0))</f>
        <v>YES</v>
      </c>
      <c r="C47" s="93" t="b">
        <f t="shared" si="4"/>
        <v>0</v>
      </c>
      <c r="D47" s="93" t="str">
        <f t="shared" si="5"/>
        <v xml:space="preserve"> Monetary Incentive</v>
      </c>
      <c r="E47" s="94">
        <v>44792</v>
      </c>
      <c r="F47" s="95">
        <f t="shared" si="6"/>
        <v>34</v>
      </c>
      <c r="G47" s="95" t="str">
        <f t="shared" si="7"/>
        <v>Week 34</v>
      </c>
      <c r="H47" s="93">
        <v>26542</v>
      </c>
      <c r="I47" s="93">
        <v>11140</v>
      </c>
      <c r="J47" s="96">
        <v>0.41971215432145198</v>
      </c>
      <c r="K47" s="93">
        <v>217</v>
      </c>
      <c r="L47" s="96">
        <v>8.1757214980031599E-3</v>
      </c>
      <c r="M47" s="96">
        <v>1.94793536804308E-2</v>
      </c>
      <c r="N47" s="93">
        <v>14</v>
      </c>
      <c r="O47" s="96">
        <v>5.2746590309697802E-4</v>
      </c>
      <c r="P47" s="93">
        <v>6</v>
      </c>
      <c r="Q47" s="96">
        <v>2.2605681561298999E-4</v>
      </c>
      <c r="R47" s="97">
        <v>2157.7600000000002</v>
      </c>
      <c r="S47" s="93">
        <v>41</v>
      </c>
      <c r="T47" s="98">
        <v>8.1296059076181093E-2</v>
      </c>
      <c r="U47" s="99">
        <v>52.628292682926798</v>
      </c>
    </row>
    <row r="48" spans="1:21">
      <c r="A48" s="100" t="s">
        <v>51</v>
      </c>
      <c r="B48" s="101" t="str" cm="1">
        <f t="array" ref="B48">INDEX($D$34:$D$37,MATCH(TRUE,ISNUMBER(SEARCH($C$34:$C$37,A48)),0))</f>
        <v>YES</v>
      </c>
      <c r="C48" s="102" t="b">
        <f t="shared" si="4"/>
        <v>0</v>
      </c>
      <c r="D48" s="102" t="str">
        <f t="shared" si="5"/>
        <v xml:space="preserve"> Monetary Incentive</v>
      </c>
      <c r="E48" s="103">
        <v>44792</v>
      </c>
      <c r="F48" s="104">
        <f t="shared" si="6"/>
        <v>34</v>
      </c>
      <c r="G48" s="104" t="str">
        <f t="shared" si="7"/>
        <v>Week 34</v>
      </c>
      <c r="H48" s="102">
        <v>194697</v>
      </c>
      <c r="I48" s="102">
        <v>87224</v>
      </c>
      <c r="J48" s="105">
        <v>0.44799868513639102</v>
      </c>
      <c r="K48" s="102">
        <v>1685</v>
      </c>
      <c r="L48" s="105">
        <v>8.6544733611714601E-3</v>
      </c>
      <c r="M48" s="105">
        <v>1.9318077593322901E-2</v>
      </c>
      <c r="N48" s="102">
        <v>148</v>
      </c>
      <c r="O48" s="105">
        <v>7.60155523711202E-4</v>
      </c>
      <c r="P48" s="102">
        <v>12</v>
      </c>
      <c r="Q48" s="105">
        <v>6.1634231652259603E-5</v>
      </c>
      <c r="R48" s="106">
        <v>21511.64</v>
      </c>
      <c r="S48" s="102">
        <v>458</v>
      </c>
      <c r="T48" s="107">
        <v>0.110487783581667</v>
      </c>
      <c r="U48" s="108">
        <v>46.968646288209598</v>
      </c>
    </row>
    <row r="49" spans="1:21">
      <c r="A49" s="91" t="s">
        <v>60</v>
      </c>
      <c r="B49" s="92" t="str" cm="1">
        <f t="array" ref="B49">INDEX($D$34:$D$37,MATCH(TRUE,ISNUMBER(SEARCH($C$34:$C$37,A49)),0))</f>
        <v>YES</v>
      </c>
      <c r="C49" s="93" t="b">
        <f t="shared" si="4"/>
        <v>0</v>
      </c>
      <c r="D49" s="93" t="str">
        <f t="shared" si="5"/>
        <v xml:space="preserve"> Monetary Incentive</v>
      </c>
      <c r="E49" s="94">
        <v>44785</v>
      </c>
      <c r="F49" s="95">
        <f t="shared" si="6"/>
        <v>33</v>
      </c>
      <c r="G49" s="95" t="str">
        <f t="shared" si="7"/>
        <v>Week 33</v>
      </c>
      <c r="H49" s="93">
        <v>26566</v>
      </c>
      <c r="I49" s="93">
        <v>11293</v>
      </c>
      <c r="J49" s="96">
        <v>0.425092223142362</v>
      </c>
      <c r="K49" s="93">
        <v>690</v>
      </c>
      <c r="L49" s="96">
        <v>2.5973048257170801E-2</v>
      </c>
      <c r="M49" s="96">
        <v>6.1099796334012198E-2</v>
      </c>
      <c r="N49" s="93">
        <v>17</v>
      </c>
      <c r="O49" s="96">
        <v>6.3991568169841095E-4</v>
      </c>
      <c r="P49" s="93">
        <v>4</v>
      </c>
      <c r="Q49" s="96">
        <v>1.50568395693743E-4</v>
      </c>
      <c r="R49" s="97">
        <v>1348.06</v>
      </c>
      <c r="S49" s="93">
        <v>34</v>
      </c>
      <c r="T49" s="98">
        <v>5.0743807874727001E-2</v>
      </c>
      <c r="U49" s="99">
        <v>39.6488235294117</v>
      </c>
    </row>
    <row r="50" spans="1:21">
      <c r="G50" s="118" t="s">
        <v>543</v>
      </c>
      <c r="H50" s="127">
        <f t="shared" ref="H50:U50" si="8">SUM(H40:H49)</f>
        <v>1186715</v>
      </c>
      <c r="I50" s="127">
        <f t="shared" si="8"/>
        <v>543510</v>
      </c>
      <c r="J50" s="128">
        <f t="shared" si="8"/>
        <v>4.3972193476415837</v>
      </c>
      <c r="K50" s="127">
        <f t="shared" si="8"/>
        <v>12629</v>
      </c>
      <c r="L50" s="128">
        <f t="shared" si="8"/>
        <v>0.12108540433364241</v>
      </c>
      <c r="M50" s="128">
        <f t="shared" si="8"/>
        <v>0.27805795597646893</v>
      </c>
      <c r="N50" s="127">
        <f t="shared" si="8"/>
        <v>1852</v>
      </c>
      <c r="O50" s="128">
        <f t="shared" si="8"/>
        <v>1.151479016291819E-2</v>
      </c>
      <c r="P50" s="127">
        <f t="shared" si="8"/>
        <v>520</v>
      </c>
      <c r="Q50" s="128">
        <f t="shared" si="8"/>
        <v>3.3523683687302838E-3</v>
      </c>
      <c r="R50" s="129">
        <f t="shared" si="8"/>
        <v>135593.68</v>
      </c>
      <c r="S50" s="127">
        <f t="shared" si="8"/>
        <v>2543</v>
      </c>
      <c r="T50" s="130">
        <f t="shared" si="8"/>
        <v>0.90672475828126675</v>
      </c>
      <c r="U50" s="129">
        <f t="shared" si="8"/>
        <v>518.421832307827</v>
      </c>
    </row>
    <row r="51" spans="1:21">
      <c r="G51" s="118" t="s">
        <v>544</v>
      </c>
      <c r="H51" s="127">
        <f>AVERAGE(H40:H49)</f>
        <v>118671.5</v>
      </c>
      <c r="I51" s="127">
        <f t="shared" ref="I51:U51" si="9">AVERAGE(I40:I49)</f>
        <v>54351</v>
      </c>
      <c r="J51" s="128">
        <f t="shared" si="9"/>
        <v>0.43972193476415838</v>
      </c>
      <c r="K51" s="127">
        <f t="shared" si="9"/>
        <v>1262.9000000000001</v>
      </c>
      <c r="L51" s="128">
        <f t="shared" si="9"/>
        <v>1.2108540433364241E-2</v>
      </c>
      <c r="M51" s="128">
        <f t="shared" si="9"/>
        <v>2.7805795597646892E-2</v>
      </c>
      <c r="N51" s="127">
        <f t="shared" si="9"/>
        <v>185.2</v>
      </c>
      <c r="O51" s="128">
        <f t="shared" si="9"/>
        <v>1.151479016291819E-3</v>
      </c>
      <c r="P51" s="127">
        <f t="shared" si="9"/>
        <v>52</v>
      </c>
      <c r="Q51" s="128">
        <f t="shared" si="9"/>
        <v>3.3523683687302838E-4</v>
      </c>
      <c r="R51" s="129">
        <f t="shared" si="9"/>
        <v>13559.367999999999</v>
      </c>
      <c r="S51" s="127">
        <f t="shared" si="9"/>
        <v>254.3</v>
      </c>
      <c r="T51" s="130">
        <f t="shared" si="9"/>
        <v>9.0672475828126681E-2</v>
      </c>
      <c r="U51" s="129">
        <f t="shared" si="9"/>
        <v>51.842183230782702</v>
      </c>
    </row>
    <row r="53" spans="1:21">
      <c r="A53" s="100" t="s">
        <v>23</v>
      </c>
      <c r="B53" s="101" t="e" cm="1">
        <f t="array" ref="B53">INDEX($D$34:$D$37,MATCH(TRUE,ISNUMBER(SEARCH($C$34:$C$37,A53)),0))</f>
        <v>#N/A</v>
      </c>
      <c r="C53" s="102" t="b">
        <f t="shared" ref="C53:C64" si="10">AND(ISNA(B53))</f>
        <v>1</v>
      </c>
      <c r="D53" s="102" t="str">
        <f t="shared" ref="D53:D64" si="11">IF(C53 = TRUE, "Other"," Monetary Incentive")</f>
        <v>Other</v>
      </c>
      <c r="E53" s="103">
        <v>44810</v>
      </c>
      <c r="F53" s="104">
        <f t="shared" ref="F53:F64" si="12">WEEKNUM(E53)</f>
        <v>37</v>
      </c>
      <c r="G53" s="104" t="str">
        <f t="shared" ref="G53:G64" si="13">_xlfn.CONCAT($G$1,F53)</f>
        <v>Week 37</v>
      </c>
      <c r="H53" s="102">
        <v>219237</v>
      </c>
      <c r="I53" s="102">
        <v>97103</v>
      </c>
      <c r="J53" s="105">
        <v>0.44291337684788601</v>
      </c>
      <c r="K53" s="102">
        <v>1914</v>
      </c>
      <c r="L53" s="105">
        <v>8.7302781920934793E-3</v>
      </c>
      <c r="M53" s="105">
        <v>1.9711028495514999E-2</v>
      </c>
      <c r="N53" s="102">
        <v>393</v>
      </c>
      <c r="O53" s="105">
        <v>1.7925806319188801E-3</v>
      </c>
      <c r="P53" s="102">
        <v>17</v>
      </c>
      <c r="Q53" s="105">
        <v>7.7541655833641201E-5</v>
      </c>
      <c r="R53" s="106">
        <v>20909.21</v>
      </c>
      <c r="S53" s="102">
        <v>353</v>
      </c>
      <c r="T53" s="107">
        <v>9.5372633269019305E-2</v>
      </c>
      <c r="U53" s="108">
        <v>59.232889518413501</v>
      </c>
    </row>
    <row r="54" spans="1:21">
      <c r="A54" s="91" t="s">
        <v>29</v>
      </c>
      <c r="B54" s="92" t="e" cm="1">
        <f t="array" ref="B54">INDEX($D$34:$D$37,MATCH(TRUE,ISNUMBER(SEARCH($C$34:$C$37,A54)),0))</f>
        <v>#N/A</v>
      </c>
      <c r="C54" s="93" t="b">
        <f t="shared" si="10"/>
        <v>1</v>
      </c>
      <c r="D54" s="93" t="str">
        <f t="shared" si="11"/>
        <v>Other</v>
      </c>
      <c r="E54" s="94">
        <v>44808</v>
      </c>
      <c r="F54" s="95">
        <f t="shared" si="12"/>
        <v>37</v>
      </c>
      <c r="G54" s="95" t="str">
        <f t="shared" si="13"/>
        <v>Week 37</v>
      </c>
      <c r="H54" s="93">
        <v>221747</v>
      </c>
      <c r="I54" s="93">
        <v>105611</v>
      </c>
      <c r="J54" s="96">
        <v>0.47626799911610901</v>
      </c>
      <c r="K54" s="93">
        <v>2036</v>
      </c>
      <c r="L54" s="96">
        <v>9.1816349262898705E-3</v>
      </c>
      <c r="M54" s="96">
        <v>1.9278294874586901E-2</v>
      </c>
      <c r="N54" s="93">
        <v>478</v>
      </c>
      <c r="O54" s="96">
        <v>2.1556097714963401E-3</v>
      </c>
      <c r="P54" s="93">
        <v>27</v>
      </c>
      <c r="Q54" s="96">
        <v>1.21760384582429E-4</v>
      </c>
      <c r="R54" s="97">
        <v>24638.34</v>
      </c>
      <c r="S54" s="93">
        <v>452</v>
      </c>
      <c r="T54" s="98">
        <v>0.11111013903232</v>
      </c>
      <c r="U54" s="99">
        <v>54.509601769911498</v>
      </c>
    </row>
    <row r="55" spans="1:21">
      <c r="A55" s="100" t="s">
        <v>35</v>
      </c>
      <c r="B55" s="101" t="e" cm="1">
        <f t="array" ref="B55">INDEX($D$34:$D$37,MATCH(TRUE,ISNUMBER(SEARCH($C$34:$C$37,A55)),0))</f>
        <v>#N/A</v>
      </c>
      <c r="C55" s="102" t="b">
        <f t="shared" si="10"/>
        <v>1</v>
      </c>
      <c r="D55" s="102" t="str">
        <f t="shared" si="11"/>
        <v>Other</v>
      </c>
      <c r="E55" s="103">
        <v>44802</v>
      </c>
      <c r="F55" s="104">
        <f t="shared" si="12"/>
        <v>36</v>
      </c>
      <c r="G55" s="104" t="str">
        <f t="shared" si="13"/>
        <v>Week 36</v>
      </c>
      <c r="H55" s="102">
        <v>30801</v>
      </c>
      <c r="I55" s="102">
        <v>14597</v>
      </c>
      <c r="J55" s="105">
        <v>0.47391318463686199</v>
      </c>
      <c r="K55" s="102">
        <v>276</v>
      </c>
      <c r="L55" s="105">
        <v>8.9607480276614401E-3</v>
      </c>
      <c r="M55" s="105">
        <v>1.8907994793450698E-2</v>
      </c>
      <c r="N55" s="102">
        <v>138</v>
      </c>
      <c r="O55" s="105">
        <v>4.4803740138307201E-3</v>
      </c>
      <c r="P55" s="102">
        <v>5</v>
      </c>
      <c r="Q55" s="105">
        <v>1.6233239180545999E-4</v>
      </c>
      <c r="R55" s="106">
        <v>5969.14</v>
      </c>
      <c r="S55" s="102">
        <v>141</v>
      </c>
      <c r="T55" s="107">
        <v>0.193796954644329</v>
      </c>
      <c r="U55" s="108">
        <v>42.334326241134697</v>
      </c>
    </row>
    <row r="56" spans="1:21">
      <c r="A56" s="91" t="s">
        <v>37</v>
      </c>
      <c r="B56" s="92" t="e" cm="1">
        <f t="array" ref="B56">INDEX($D$34:$D$37,MATCH(TRUE,ISNUMBER(SEARCH($C$34:$C$37,A56)),0))</f>
        <v>#N/A</v>
      </c>
      <c r="C56" s="93" t="b">
        <f t="shared" si="10"/>
        <v>1</v>
      </c>
      <c r="D56" s="93" t="str">
        <f t="shared" si="11"/>
        <v>Other</v>
      </c>
      <c r="E56" s="94">
        <v>44801</v>
      </c>
      <c r="F56" s="95">
        <f t="shared" si="12"/>
        <v>36</v>
      </c>
      <c r="G56" s="95" t="str">
        <f t="shared" si="13"/>
        <v>Week 36</v>
      </c>
      <c r="H56" s="93">
        <v>211253</v>
      </c>
      <c r="I56" s="93">
        <v>102849</v>
      </c>
      <c r="J56" s="96">
        <v>0.48685225771941698</v>
      </c>
      <c r="K56" s="93">
        <v>1692</v>
      </c>
      <c r="L56" s="96">
        <v>8.0093537133200405E-3</v>
      </c>
      <c r="M56" s="96">
        <v>1.6451302394772899E-2</v>
      </c>
      <c r="N56" s="93">
        <v>233</v>
      </c>
      <c r="O56" s="96">
        <v>1.1029429167869801E-3</v>
      </c>
      <c r="P56" s="93">
        <v>92</v>
      </c>
      <c r="Q56" s="96">
        <v>4.3549677401030898E-4</v>
      </c>
      <c r="R56" s="97">
        <v>19432.03</v>
      </c>
      <c r="S56" s="93">
        <v>452</v>
      </c>
      <c r="T56" s="98">
        <v>9.1984634537734297E-2</v>
      </c>
      <c r="U56" s="99">
        <v>42.991216814159202</v>
      </c>
    </row>
    <row r="57" spans="1:21">
      <c r="A57" s="100" t="s">
        <v>43</v>
      </c>
      <c r="B57" s="101" t="e" cm="1">
        <f t="array" ref="B57">INDEX($D$34:$D$37,MATCH(TRUE,ISNUMBER(SEARCH($C$34:$C$37,A57)),0))</f>
        <v>#N/A</v>
      </c>
      <c r="C57" s="102" t="b">
        <f t="shared" si="10"/>
        <v>1</v>
      </c>
      <c r="D57" s="102" t="str">
        <f t="shared" si="11"/>
        <v>Other</v>
      </c>
      <c r="E57" s="103">
        <v>44798</v>
      </c>
      <c r="F57" s="104">
        <f t="shared" si="12"/>
        <v>35</v>
      </c>
      <c r="G57" s="104" t="str">
        <f t="shared" si="13"/>
        <v>Week 35</v>
      </c>
      <c r="H57" s="102">
        <v>31210</v>
      </c>
      <c r="I57" s="102">
        <v>14906</v>
      </c>
      <c r="J57" s="105">
        <v>0.477603332265299</v>
      </c>
      <c r="K57" s="102">
        <v>396</v>
      </c>
      <c r="L57" s="105">
        <v>1.2688240948413899E-2</v>
      </c>
      <c r="M57" s="105">
        <v>2.65664832953173E-2</v>
      </c>
      <c r="N57" s="102">
        <v>106</v>
      </c>
      <c r="O57" s="105">
        <v>3.3963473245754499E-3</v>
      </c>
      <c r="P57" s="102">
        <v>61</v>
      </c>
      <c r="Q57" s="105">
        <v>1.95450176225568E-3</v>
      </c>
      <c r="R57" s="106">
        <v>5459.8</v>
      </c>
      <c r="S57" s="102">
        <v>149</v>
      </c>
      <c r="T57" s="107">
        <v>0.17493752002563201</v>
      </c>
      <c r="U57" s="108">
        <v>36.6429530201342</v>
      </c>
    </row>
    <row r="58" spans="1:21">
      <c r="A58" s="91" t="s">
        <v>45</v>
      </c>
      <c r="B58" s="92" t="e" cm="1">
        <f t="array" ref="B58">INDEX($D$34:$D$37,MATCH(TRUE,ISNUMBER(SEARCH($C$34:$C$37,A58)),0))</f>
        <v>#N/A</v>
      </c>
      <c r="C58" s="93" t="b">
        <f t="shared" si="10"/>
        <v>1</v>
      </c>
      <c r="D58" s="93" t="str">
        <f t="shared" si="11"/>
        <v>Other</v>
      </c>
      <c r="E58" s="94">
        <v>44795</v>
      </c>
      <c r="F58" s="95">
        <f t="shared" si="12"/>
        <v>35</v>
      </c>
      <c r="G58" s="95" t="str">
        <f t="shared" si="13"/>
        <v>Week 35</v>
      </c>
      <c r="H58" s="93">
        <v>216384</v>
      </c>
      <c r="I58" s="93">
        <v>94704</v>
      </c>
      <c r="J58" s="96">
        <v>0.43766637089618399</v>
      </c>
      <c r="K58" s="93">
        <v>1591</v>
      </c>
      <c r="L58" s="96">
        <v>7.3526693286009998E-3</v>
      </c>
      <c r="M58" s="96">
        <v>1.6799712789322501E-2</v>
      </c>
      <c r="N58" s="93">
        <v>192</v>
      </c>
      <c r="O58" s="96">
        <v>8.8731144631765699E-4</v>
      </c>
      <c r="P58" s="93">
        <v>1</v>
      </c>
      <c r="Q58" s="96">
        <v>4.6214137829044598E-6</v>
      </c>
      <c r="R58" s="97">
        <v>15471.63</v>
      </c>
      <c r="S58" s="93">
        <v>359</v>
      </c>
      <c r="T58" s="98">
        <v>7.1500804125998199E-2</v>
      </c>
      <c r="U58" s="99">
        <v>43.096462395543099</v>
      </c>
    </row>
    <row r="59" spans="1:21">
      <c r="A59" s="100" t="s">
        <v>49</v>
      </c>
      <c r="B59" s="101" t="e" cm="1">
        <f t="array" ref="B59">INDEX($D$34:$D$37,MATCH(TRUE,ISNUMBER(SEARCH($C$34:$C$37,A59)),0))</f>
        <v>#N/A</v>
      </c>
      <c r="C59" s="102" t="b">
        <f t="shared" si="10"/>
        <v>1</v>
      </c>
      <c r="D59" s="102" t="str">
        <f t="shared" si="11"/>
        <v>Other</v>
      </c>
      <c r="E59" s="103">
        <v>44794</v>
      </c>
      <c r="F59" s="104">
        <f t="shared" si="12"/>
        <v>35</v>
      </c>
      <c r="G59" s="104" t="str">
        <f t="shared" si="13"/>
        <v>Week 35</v>
      </c>
      <c r="H59" s="102">
        <v>216882</v>
      </c>
      <c r="I59" s="102">
        <v>95795</v>
      </c>
      <c r="J59" s="105">
        <v>0.44169179553858701</v>
      </c>
      <c r="K59" s="102">
        <v>1400</v>
      </c>
      <c r="L59" s="105">
        <v>6.4551230623103801E-3</v>
      </c>
      <c r="M59" s="105">
        <v>1.4614541468761399E-2</v>
      </c>
      <c r="N59" s="102">
        <v>159</v>
      </c>
      <c r="O59" s="105">
        <v>7.3311754779096399E-4</v>
      </c>
      <c r="P59" s="102">
        <v>9</v>
      </c>
      <c r="Q59" s="105">
        <v>4.1497219686281E-5</v>
      </c>
      <c r="R59" s="106">
        <v>12038.83</v>
      </c>
      <c r="S59" s="102">
        <v>293</v>
      </c>
      <c r="T59" s="107">
        <v>5.5508663697310001E-2</v>
      </c>
      <c r="U59" s="108">
        <v>41.088156996587003</v>
      </c>
    </row>
    <row r="60" spans="1:21">
      <c r="A60" s="91" t="s">
        <v>54</v>
      </c>
      <c r="B60" s="92" t="e" cm="1">
        <f t="array" ref="B60">INDEX($D$34:$D$37,MATCH(TRUE,ISNUMBER(SEARCH($C$34:$C$37,A60)),0))</f>
        <v>#N/A</v>
      </c>
      <c r="C60" s="93" t="b">
        <f t="shared" si="10"/>
        <v>1</v>
      </c>
      <c r="D60" s="93" t="str">
        <f t="shared" si="11"/>
        <v>Other</v>
      </c>
      <c r="E60" s="94">
        <v>44790</v>
      </c>
      <c r="F60" s="95">
        <f t="shared" si="12"/>
        <v>34</v>
      </c>
      <c r="G60" s="95" t="str">
        <f t="shared" si="13"/>
        <v>Week 34</v>
      </c>
      <c r="H60" s="93">
        <v>217276</v>
      </c>
      <c r="I60" s="93">
        <v>95174</v>
      </c>
      <c r="J60" s="96">
        <v>0.43803273256135</v>
      </c>
      <c r="K60" s="93">
        <v>1294</v>
      </c>
      <c r="L60" s="96">
        <v>5.9555588284025797E-3</v>
      </c>
      <c r="M60" s="96">
        <v>1.3596150209090699E-2</v>
      </c>
      <c r="N60" s="93">
        <v>207</v>
      </c>
      <c r="O60" s="96">
        <v>9.5270531489902199E-4</v>
      </c>
      <c r="P60" s="93">
        <v>21</v>
      </c>
      <c r="Q60" s="96">
        <v>9.6651263830335596E-5</v>
      </c>
      <c r="R60" s="97">
        <v>13727.6</v>
      </c>
      <c r="S60" s="93">
        <v>283</v>
      </c>
      <c r="T60" s="98">
        <v>6.3180470921776893E-2</v>
      </c>
      <c r="U60" s="99">
        <v>48.507420494699602</v>
      </c>
    </row>
    <row r="61" spans="1:21">
      <c r="A61" s="100" t="s">
        <v>56</v>
      </c>
      <c r="B61" s="101" t="e" cm="1">
        <f t="array" ref="B61">INDEX($D$34:$D$37,MATCH(TRUE,ISNUMBER(SEARCH($C$34:$C$37,A61)),0))</f>
        <v>#N/A</v>
      </c>
      <c r="C61" s="102" t="b">
        <f t="shared" si="10"/>
        <v>1</v>
      </c>
      <c r="D61" s="102" t="str">
        <f t="shared" si="11"/>
        <v>Other</v>
      </c>
      <c r="E61" s="103">
        <v>44788</v>
      </c>
      <c r="F61" s="104">
        <f t="shared" si="12"/>
        <v>34</v>
      </c>
      <c r="G61" s="104" t="str">
        <f t="shared" si="13"/>
        <v>Week 34</v>
      </c>
      <c r="H61" s="102">
        <v>210830</v>
      </c>
      <c r="I61" s="102">
        <v>100811</v>
      </c>
      <c r="J61" s="105">
        <v>0.478162500592894</v>
      </c>
      <c r="K61" s="102">
        <v>2002</v>
      </c>
      <c r="L61" s="105">
        <v>9.4958023051747806E-3</v>
      </c>
      <c r="M61" s="105">
        <v>1.9858943964448299E-2</v>
      </c>
      <c r="N61" s="102">
        <v>288</v>
      </c>
      <c r="O61" s="105">
        <v>1.36602950244272E-3</v>
      </c>
      <c r="P61" s="102">
        <v>52</v>
      </c>
      <c r="Q61" s="105">
        <v>2.4664421571882498E-4</v>
      </c>
      <c r="R61" s="106">
        <v>15841.02</v>
      </c>
      <c r="S61" s="102">
        <v>380</v>
      </c>
      <c r="T61" s="107">
        <v>7.5136460655504403E-2</v>
      </c>
      <c r="U61" s="108">
        <v>41.686894736842099</v>
      </c>
    </row>
    <row r="62" spans="1:21">
      <c r="A62" s="91" t="s">
        <v>58</v>
      </c>
      <c r="B62" s="92" t="e" cm="1">
        <f t="array" ref="B62">INDEX($D$34:$D$37,MATCH(TRUE,ISNUMBER(SEARCH($C$34:$C$37,A62)),0))</f>
        <v>#N/A</v>
      </c>
      <c r="C62" s="93" t="b">
        <f t="shared" si="10"/>
        <v>1</v>
      </c>
      <c r="D62" s="93" t="str">
        <f t="shared" si="11"/>
        <v>Other</v>
      </c>
      <c r="E62" s="94">
        <v>44787</v>
      </c>
      <c r="F62" s="95">
        <f t="shared" si="12"/>
        <v>34</v>
      </c>
      <c r="G62" s="95" t="str">
        <f t="shared" si="13"/>
        <v>Week 34</v>
      </c>
      <c r="H62" s="93">
        <v>217528</v>
      </c>
      <c r="I62" s="93">
        <v>99072</v>
      </c>
      <c r="J62" s="96">
        <v>0.45544481629951</v>
      </c>
      <c r="K62" s="93">
        <v>1462</v>
      </c>
      <c r="L62" s="96">
        <v>6.7209738516420797E-3</v>
      </c>
      <c r="M62" s="96">
        <v>1.4756944444444401E-2</v>
      </c>
      <c r="N62" s="93">
        <v>218</v>
      </c>
      <c r="O62" s="96">
        <v>1.00216983560737E-3</v>
      </c>
      <c r="P62" s="93">
        <v>29</v>
      </c>
      <c r="Q62" s="96">
        <v>1.3331617079180601E-4</v>
      </c>
      <c r="R62" s="97">
        <v>17933.14</v>
      </c>
      <c r="S62" s="93">
        <v>377</v>
      </c>
      <c r="T62" s="98">
        <v>8.2440605347357504E-2</v>
      </c>
      <c r="U62" s="99">
        <v>47.568010610079497</v>
      </c>
    </row>
    <row r="63" spans="1:21">
      <c r="A63" s="100" t="s">
        <v>62</v>
      </c>
      <c r="B63" s="101" t="e" cm="1">
        <f t="array" ref="B63">INDEX($D$34:$D$37,MATCH(TRUE,ISNUMBER(SEARCH($C$34:$C$37,A63)),0))</f>
        <v>#N/A</v>
      </c>
      <c r="C63" s="102" t="b">
        <f t="shared" si="10"/>
        <v>1</v>
      </c>
      <c r="D63" s="102" t="str">
        <f t="shared" si="11"/>
        <v>Other</v>
      </c>
      <c r="E63" s="103">
        <v>44784</v>
      </c>
      <c r="F63" s="104">
        <f t="shared" si="12"/>
        <v>33</v>
      </c>
      <c r="G63" s="104" t="str">
        <f t="shared" si="13"/>
        <v>Week 33</v>
      </c>
      <c r="H63" s="102">
        <v>217194</v>
      </c>
      <c r="I63" s="102">
        <v>94501</v>
      </c>
      <c r="J63" s="105">
        <v>0.435099496302844</v>
      </c>
      <c r="K63" s="102">
        <v>1920</v>
      </c>
      <c r="L63" s="105">
        <v>8.8400232050609099E-3</v>
      </c>
      <c r="M63" s="105">
        <v>2.0317245320155299E-2</v>
      </c>
      <c r="N63" s="102">
        <v>171</v>
      </c>
      <c r="O63" s="105">
        <v>7.8731456670073701E-4</v>
      </c>
      <c r="P63" s="102">
        <v>19</v>
      </c>
      <c r="Q63" s="105">
        <v>8.7479396300081896E-5</v>
      </c>
      <c r="R63" s="106">
        <v>9919.9500000000007</v>
      </c>
      <c r="S63" s="102">
        <v>236</v>
      </c>
      <c r="T63" s="107">
        <v>4.5673223017210399E-2</v>
      </c>
      <c r="U63" s="108">
        <v>42.033686440677897</v>
      </c>
    </row>
    <row r="64" spans="1:21">
      <c r="A64" s="109" t="s">
        <v>64</v>
      </c>
      <c r="B64" s="110" t="e" cm="1">
        <f t="array" ref="B64">INDEX($D$34:$D$37,MATCH(TRUE,ISNUMBER(SEARCH($C$34:$C$37,A64)),0))</f>
        <v>#N/A</v>
      </c>
      <c r="C64" s="111" t="b">
        <f t="shared" si="10"/>
        <v>1</v>
      </c>
      <c r="D64" s="111" t="str">
        <f t="shared" si="11"/>
        <v>Other</v>
      </c>
      <c r="E64" s="112">
        <v>44781</v>
      </c>
      <c r="F64" s="113">
        <f t="shared" si="12"/>
        <v>33</v>
      </c>
      <c r="G64" s="113" t="str">
        <f t="shared" si="13"/>
        <v>Week 33</v>
      </c>
      <c r="H64" s="111">
        <v>216806</v>
      </c>
      <c r="I64" s="111">
        <v>97249</v>
      </c>
      <c r="J64" s="114">
        <v>0.44855308432423402</v>
      </c>
      <c r="K64" s="111">
        <v>3364</v>
      </c>
      <c r="L64" s="114">
        <v>1.5516175751593499E-2</v>
      </c>
      <c r="M64" s="114">
        <v>3.4591615337946899E-2</v>
      </c>
      <c r="N64" s="111">
        <v>184</v>
      </c>
      <c r="O64" s="114">
        <v>8.48684999492634E-4</v>
      </c>
      <c r="P64" s="111">
        <v>10</v>
      </c>
      <c r="Q64" s="114">
        <v>4.6124184755034399E-5</v>
      </c>
      <c r="R64" s="115">
        <v>17986.14</v>
      </c>
      <c r="S64" s="111">
        <v>443</v>
      </c>
      <c r="T64" s="116">
        <v>8.2959604438991502E-2</v>
      </c>
      <c r="U64" s="117">
        <v>40.600767494356603</v>
      </c>
    </row>
    <row r="65" spans="1:21">
      <c r="G65" s="118" t="s">
        <v>543</v>
      </c>
      <c r="H65" s="127">
        <f t="shared" ref="H65:U65" si="14">SUM(H53:H64)</f>
        <v>2227148</v>
      </c>
      <c r="I65" s="127">
        <f t="shared" si="14"/>
        <v>1012372</v>
      </c>
      <c r="J65" s="128">
        <f t="shared" si="14"/>
        <v>5.4922009471011766</v>
      </c>
      <c r="K65" s="127">
        <f t="shared" si="14"/>
        <v>19347</v>
      </c>
      <c r="L65" s="128">
        <f t="shared" si="14"/>
        <v>0.10790658214056398</v>
      </c>
      <c r="M65" s="128">
        <f t="shared" si="14"/>
        <v>0.23545025738781228</v>
      </c>
      <c r="N65" s="127">
        <f t="shared" si="14"/>
        <v>2767</v>
      </c>
      <c r="O65" s="128">
        <f t="shared" si="14"/>
        <v>1.950518787185947E-2</v>
      </c>
      <c r="P65" s="127">
        <f t="shared" si="14"/>
        <v>343</v>
      </c>
      <c r="Q65" s="128">
        <f t="shared" si="14"/>
        <v>3.4079668333527875E-3</v>
      </c>
      <c r="R65" s="129">
        <f t="shared" si="14"/>
        <v>179326.83000000002</v>
      </c>
      <c r="S65" s="127">
        <f t="shared" si="14"/>
        <v>3918</v>
      </c>
      <c r="T65" s="130">
        <f t="shared" si="14"/>
        <v>1.1436017137131835</v>
      </c>
      <c r="U65" s="129">
        <f t="shared" si="14"/>
        <v>540.29238653253901</v>
      </c>
    </row>
    <row r="66" spans="1:21">
      <c r="G66" s="118" t="s">
        <v>544</v>
      </c>
      <c r="H66" s="127">
        <f t="shared" ref="H66:U66" si="15">AVERAGE(H53:H64)</f>
        <v>185595.66666666666</v>
      </c>
      <c r="I66" s="127">
        <f t="shared" si="15"/>
        <v>84364.333333333328</v>
      </c>
      <c r="J66" s="128">
        <f t="shared" si="15"/>
        <v>0.4576834122584314</v>
      </c>
      <c r="K66" s="127">
        <f t="shared" si="15"/>
        <v>1612.25</v>
      </c>
      <c r="L66" s="128">
        <f t="shared" si="15"/>
        <v>8.9922151783803309E-3</v>
      </c>
      <c r="M66" s="128">
        <f t="shared" si="15"/>
        <v>1.962085478231769E-2</v>
      </c>
      <c r="N66" s="127">
        <f t="shared" si="15"/>
        <v>230.58333333333334</v>
      </c>
      <c r="O66" s="128">
        <f t="shared" si="15"/>
        <v>1.6254323226549559E-3</v>
      </c>
      <c r="P66" s="127">
        <f t="shared" si="15"/>
        <v>28.583333333333332</v>
      </c>
      <c r="Q66" s="128">
        <f t="shared" si="15"/>
        <v>2.8399723611273231E-4</v>
      </c>
      <c r="R66" s="129">
        <f t="shared" si="15"/>
        <v>14943.902500000002</v>
      </c>
      <c r="S66" s="127">
        <f t="shared" si="15"/>
        <v>326.5</v>
      </c>
      <c r="T66" s="130">
        <f t="shared" si="15"/>
        <v>9.5300142809431956E-2</v>
      </c>
      <c r="U66" s="129">
        <f t="shared" si="15"/>
        <v>45.024365544378249</v>
      </c>
    </row>
    <row r="72" spans="1:21">
      <c r="A72" s="80" t="s">
        <v>504</v>
      </c>
      <c r="B72" s="80" t="s">
        <v>498</v>
      </c>
      <c r="C72" s="80" t="s">
        <v>499</v>
      </c>
      <c r="D72" s="80" t="s">
        <v>496</v>
      </c>
      <c r="E72" s="80" t="s">
        <v>5</v>
      </c>
      <c r="F72" s="80" t="s">
        <v>529</v>
      </c>
      <c r="G72" s="80" t="s">
        <v>536</v>
      </c>
      <c r="H72" s="80" t="s">
        <v>6</v>
      </c>
      <c r="I72" s="80" t="s">
        <v>7</v>
      </c>
      <c r="J72" s="131" t="s">
        <v>502</v>
      </c>
      <c r="K72" s="80" t="s">
        <v>9</v>
      </c>
      <c r="L72" s="131" t="s">
        <v>513</v>
      </c>
      <c r="M72" s="131" t="s">
        <v>515</v>
      </c>
      <c r="N72" s="80" t="s">
        <v>12</v>
      </c>
      <c r="O72" s="131" t="s">
        <v>507</v>
      </c>
      <c r="P72" s="80" t="s">
        <v>14</v>
      </c>
      <c r="Q72" s="80" t="s">
        <v>508</v>
      </c>
      <c r="R72" s="80" t="s">
        <v>16</v>
      </c>
      <c r="S72" s="80" t="s">
        <v>17</v>
      </c>
      <c r="T72" s="80" t="s">
        <v>516</v>
      </c>
      <c r="U72" s="81" t="s">
        <v>510</v>
      </c>
    </row>
    <row r="73" spans="1:21">
      <c r="A73" s="82" t="s">
        <v>25</v>
      </c>
      <c r="B73" s="83" t="str" cm="1">
        <f t="array" ref="B73">INDEX($D$34:$D$37,MATCH(TRUE,ISNUMBER(SEARCH($C$34:$C$37,A73)),0))</f>
        <v>YES</v>
      </c>
      <c r="C73" s="84" t="b">
        <f>AND(ISNA(B73))</f>
        <v>0</v>
      </c>
      <c r="D73" s="84" t="str">
        <f>IF(C73 = TRUE, "Other"," Monetary Incentive")</f>
        <v xml:space="preserve"> Monetary Incentive</v>
      </c>
      <c r="E73" s="85">
        <v>44810</v>
      </c>
      <c r="F73" s="86">
        <f>WEEKNUM(E73)</f>
        <v>37</v>
      </c>
      <c r="G73" s="86" t="str">
        <f>_xlfn.CONCAT($G$1,F73)</f>
        <v>Week 37</v>
      </c>
      <c r="H73" s="84">
        <v>219718</v>
      </c>
      <c r="I73" s="84">
        <v>99221</v>
      </c>
      <c r="J73" s="87">
        <v>0.45158339325863101</v>
      </c>
      <c r="K73" s="84">
        <v>3414</v>
      </c>
      <c r="L73" s="87">
        <v>1.55380988357804E-2</v>
      </c>
      <c r="M73" s="87">
        <v>3.4408038620856403E-2</v>
      </c>
      <c r="N73" s="84">
        <v>372</v>
      </c>
      <c r="O73" s="87">
        <v>1.6930793107528699E-3</v>
      </c>
      <c r="P73" s="84">
        <v>17</v>
      </c>
      <c r="Q73" s="87">
        <v>7.7371903986018394E-5</v>
      </c>
      <c r="R73" s="88">
        <v>28504.400000000001</v>
      </c>
      <c r="S73" s="84">
        <v>483</v>
      </c>
      <c r="T73" s="89">
        <v>0.129731747057592</v>
      </c>
      <c r="U73" s="90">
        <v>59.015320910973003</v>
      </c>
    </row>
    <row r="74" spans="1:21">
      <c r="A74" s="91" t="s">
        <v>27</v>
      </c>
      <c r="B74" s="92" t="str" cm="1">
        <f t="array" ref="B74">INDEX($D$34:$D$37,MATCH(TRUE,ISNUMBER(SEARCH($C$34:$C$37,A74)),0))</f>
        <v>YES</v>
      </c>
      <c r="C74" s="93" t="b">
        <f>AND(ISNA(B74))</f>
        <v>0</v>
      </c>
      <c r="D74" s="93" t="str">
        <f>IF(C74 = TRUE, "Other"," Monetary Incentive")</f>
        <v xml:space="preserve"> Monetary Incentive</v>
      </c>
      <c r="E74" s="94">
        <v>44809</v>
      </c>
      <c r="F74" s="95">
        <f>WEEKNUM(E74)</f>
        <v>37</v>
      </c>
      <c r="G74" s="95" t="str">
        <f>_xlfn.CONCAT($G$1,F74)</f>
        <v>Week 37</v>
      </c>
      <c r="H74" s="93">
        <v>220827</v>
      </c>
      <c r="I74" s="93">
        <v>101295</v>
      </c>
      <c r="J74" s="96">
        <v>0.45870749500740399</v>
      </c>
      <c r="K74" s="93">
        <v>2038</v>
      </c>
      <c r="L74" s="96">
        <v>9.2289439244295293E-3</v>
      </c>
      <c r="M74" s="96">
        <v>2.01194530825805E-2</v>
      </c>
      <c r="N74" s="93">
        <v>457</v>
      </c>
      <c r="O74" s="96">
        <v>2.0694933137705E-3</v>
      </c>
      <c r="P74" s="93">
        <v>7</v>
      </c>
      <c r="Q74" s="96">
        <v>3.16990223115832E-5</v>
      </c>
      <c r="R74" s="97">
        <v>24194.22</v>
      </c>
      <c r="S74" s="93">
        <v>441</v>
      </c>
      <c r="T74" s="98">
        <v>0.109561874227336</v>
      </c>
      <c r="U74" s="99">
        <v>54.8621768707483</v>
      </c>
    </row>
    <row r="75" spans="1:21">
      <c r="A75" s="100" t="s">
        <v>23</v>
      </c>
      <c r="B75" s="101" t="e" cm="1">
        <f t="array" ref="B75">INDEX($D$34:$D$37,MATCH(TRUE,ISNUMBER(SEARCH($C$34:$C$37,A75)),0))</f>
        <v>#N/A</v>
      </c>
      <c r="C75" s="102" t="b">
        <f>AND(ISNA(B75))</f>
        <v>1</v>
      </c>
      <c r="D75" s="102" t="str">
        <f>IF(C75 = TRUE, "Other"," Monetary Incentive")</f>
        <v>Other</v>
      </c>
      <c r="E75" s="103">
        <v>44810</v>
      </c>
      <c r="F75" s="104">
        <f>WEEKNUM(E75)</f>
        <v>37</v>
      </c>
      <c r="G75" s="104" t="str">
        <f>_xlfn.CONCAT($G$1,F75)</f>
        <v>Week 37</v>
      </c>
      <c r="H75" s="102">
        <v>219237</v>
      </c>
      <c r="I75" s="102">
        <v>97103</v>
      </c>
      <c r="J75" s="105">
        <v>0.44291337684788601</v>
      </c>
      <c r="K75" s="102">
        <v>1914</v>
      </c>
      <c r="L75" s="105">
        <v>8.7302781920934793E-3</v>
      </c>
      <c r="M75" s="105">
        <v>1.9711028495514999E-2</v>
      </c>
      <c r="N75" s="102">
        <v>393</v>
      </c>
      <c r="O75" s="105">
        <v>1.7925806319188801E-3</v>
      </c>
      <c r="P75" s="102">
        <v>17</v>
      </c>
      <c r="Q75" s="105">
        <v>7.7541655833641201E-5</v>
      </c>
      <c r="R75" s="106">
        <v>20909.21</v>
      </c>
      <c r="S75" s="102">
        <v>353</v>
      </c>
      <c r="T75" s="107">
        <v>9.5372633269019305E-2</v>
      </c>
      <c r="U75" s="108">
        <v>59.232889518413501</v>
      </c>
    </row>
    <row r="76" spans="1:21">
      <c r="A76" s="91" t="s">
        <v>29</v>
      </c>
      <c r="B76" s="92" t="e" cm="1">
        <f t="array" ref="B76">INDEX($D$34:$D$37,MATCH(TRUE,ISNUMBER(SEARCH($C$34:$C$37,A76)),0))</f>
        <v>#N/A</v>
      </c>
      <c r="C76" s="93" t="b">
        <f>AND(ISNA(B76))</f>
        <v>1</v>
      </c>
      <c r="D76" s="93" t="str">
        <f>IF(C76 = TRUE, "Other"," Monetary Incentive")</f>
        <v>Other</v>
      </c>
      <c r="E76" s="94">
        <v>44808</v>
      </c>
      <c r="F76" s="95">
        <f>WEEKNUM(E76)</f>
        <v>37</v>
      </c>
      <c r="G76" s="95" t="str">
        <f>_xlfn.CONCAT($G$1,F76)</f>
        <v>Week 37</v>
      </c>
      <c r="H76" s="93">
        <v>221747</v>
      </c>
      <c r="I76" s="93">
        <v>105611</v>
      </c>
      <c r="J76" s="96">
        <v>0.47626799911610901</v>
      </c>
      <c r="K76" s="93">
        <v>2036</v>
      </c>
      <c r="L76" s="96">
        <v>9.1816349262898705E-3</v>
      </c>
      <c r="M76" s="96">
        <v>1.9278294874586901E-2</v>
      </c>
      <c r="N76" s="93">
        <v>478</v>
      </c>
      <c r="O76" s="96">
        <v>2.1556097714963401E-3</v>
      </c>
      <c r="P76" s="93">
        <v>27</v>
      </c>
      <c r="Q76" s="96">
        <v>1.21760384582429E-4</v>
      </c>
      <c r="R76" s="97">
        <v>24638.34</v>
      </c>
      <c r="S76" s="93">
        <v>452</v>
      </c>
      <c r="T76" s="98">
        <v>0.11111013903232</v>
      </c>
      <c r="U76" s="99">
        <v>54.509601769911498</v>
      </c>
    </row>
    <row r="77" spans="1:21">
      <c r="G77" s="118" t="s">
        <v>543</v>
      </c>
      <c r="H77" s="119">
        <f t="shared" ref="H77:U77" si="16">SUM(H73:H76)</f>
        <v>881529</v>
      </c>
      <c r="I77" s="119">
        <f t="shared" si="16"/>
        <v>403230</v>
      </c>
      <c r="J77" s="120">
        <f t="shared" si="16"/>
        <v>1.8294722642300298</v>
      </c>
      <c r="K77" s="119">
        <f t="shared" si="16"/>
        <v>9402</v>
      </c>
      <c r="L77" s="120">
        <f t="shared" si="16"/>
        <v>4.2678955878593279E-2</v>
      </c>
      <c r="M77" s="120">
        <f t="shared" si="16"/>
        <v>9.3516815073538803E-2</v>
      </c>
      <c r="N77" s="119">
        <f t="shared" si="16"/>
        <v>1700</v>
      </c>
      <c r="O77" s="120">
        <f t="shared" si="16"/>
        <v>7.7107630279385905E-3</v>
      </c>
      <c r="P77" s="119">
        <f t="shared" si="16"/>
        <v>68</v>
      </c>
      <c r="Q77" s="120">
        <f t="shared" si="16"/>
        <v>3.0837296671367179E-4</v>
      </c>
      <c r="R77" s="121">
        <f t="shared" si="16"/>
        <v>98246.17</v>
      </c>
      <c r="S77" s="119">
        <f t="shared" si="16"/>
        <v>1729</v>
      </c>
      <c r="T77" s="122">
        <f t="shared" si="16"/>
        <v>0.44577639358626731</v>
      </c>
      <c r="U77" s="121">
        <f t="shared" si="16"/>
        <v>227.6199890700463</v>
      </c>
    </row>
    <row r="78" spans="1:21">
      <c r="G78" s="118" t="s">
        <v>544</v>
      </c>
      <c r="H78" s="119">
        <f t="shared" ref="H78:U78" si="17">AVERAGE(H73:H76)</f>
        <v>220382.25</v>
      </c>
      <c r="I78" s="119">
        <f t="shared" si="17"/>
        <v>100807.5</v>
      </c>
      <c r="J78" s="120">
        <f t="shared" si="17"/>
        <v>0.45736806605750746</v>
      </c>
      <c r="K78" s="119">
        <f t="shared" si="17"/>
        <v>2350.5</v>
      </c>
      <c r="L78" s="120">
        <f t="shared" si="17"/>
        <v>1.066973896964832E-2</v>
      </c>
      <c r="M78" s="120">
        <f t="shared" si="17"/>
        <v>2.3379203768384701E-2</v>
      </c>
      <c r="N78" s="119">
        <f t="shared" si="17"/>
        <v>425</v>
      </c>
      <c r="O78" s="120">
        <f t="shared" si="17"/>
        <v>1.9276907569846476E-3</v>
      </c>
      <c r="P78" s="119">
        <f t="shared" si="17"/>
        <v>17</v>
      </c>
      <c r="Q78" s="120">
        <f t="shared" si="17"/>
        <v>7.7093241678417949E-5</v>
      </c>
      <c r="R78" s="121">
        <f t="shared" si="17"/>
        <v>24561.5425</v>
      </c>
      <c r="S78" s="119">
        <f t="shared" si="17"/>
        <v>432.25</v>
      </c>
      <c r="T78" s="122">
        <f t="shared" si="17"/>
        <v>0.11144409839656683</v>
      </c>
      <c r="U78" s="121">
        <f t="shared" si="17"/>
        <v>56.904997267511575</v>
      </c>
    </row>
    <row r="80" spans="1:21">
      <c r="A80" s="100" t="s">
        <v>31</v>
      </c>
      <c r="B80" s="101" t="str" cm="1">
        <f t="array" ref="B80">INDEX($D$34:$D$37,MATCH(TRUE,ISNUMBER(SEARCH($C$34:$C$37,A80)),0))</f>
        <v>YES</v>
      </c>
      <c r="C80" s="102" t="b">
        <f>AND(ISNA(B80))</f>
        <v>0</v>
      </c>
      <c r="D80" s="102" t="str">
        <f>IF(C80 = TRUE, "Other"," Monetary Incentive")</f>
        <v xml:space="preserve"> Monetary Incentive</v>
      </c>
      <c r="E80" s="103">
        <v>44806</v>
      </c>
      <c r="F80" s="104">
        <f>WEEKNUM(E80)</f>
        <v>36</v>
      </c>
      <c r="G80" s="104" t="str">
        <f>_xlfn.CONCAT($G$1,F80)</f>
        <v>Week 36</v>
      </c>
      <c r="H80" s="102">
        <v>26497</v>
      </c>
      <c r="I80" s="102">
        <v>10787</v>
      </c>
      <c r="J80" s="105">
        <v>0.40710269087066397</v>
      </c>
      <c r="K80" s="102">
        <v>88</v>
      </c>
      <c r="L80" s="105">
        <v>3.3211306940408298E-3</v>
      </c>
      <c r="M80" s="105">
        <v>8.1579679243533806E-3</v>
      </c>
      <c r="N80" s="102">
        <v>25</v>
      </c>
      <c r="O80" s="105">
        <v>9.43503038079782E-4</v>
      </c>
      <c r="P80" s="102">
        <v>7</v>
      </c>
      <c r="Q80" s="105">
        <v>2.64180850662339E-4</v>
      </c>
      <c r="R80" s="106">
        <v>1662.67</v>
      </c>
      <c r="S80" s="102">
        <v>30</v>
      </c>
      <c r="T80" s="107">
        <v>6.2749367852964394E-2</v>
      </c>
      <c r="U80" s="108">
        <v>55.422333333333299</v>
      </c>
    </row>
    <row r="81" spans="1:21">
      <c r="A81" s="91" t="s">
        <v>33</v>
      </c>
      <c r="B81" s="92" t="str" cm="1">
        <f t="array" ref="B81">INDEX($D$34:$D$37,MATCH(TRUE,ISNUMBER(SEARCH($C$34:$C$37,A81)),0))</f>
        <v>YES</v>
      </c>
      <c r="C81" s="93" t="b">
        <f>AND(ISNA(B81))</f>
        <v>0</v>
      </c>
      <c r="D81" s="93" t="str">
        <f>IF(C81 = TRUE, "Other"," Monetary Incentive")</f>
        <v xml:space="preserve"> Monetary Incentive</v>
      </c>
      <c r="E81" s="94">
        <v>44806</v>
      </c>
      <c r="F81" s="95">
        <f>WEEKNUM(E81)</f>
        <v>36</v>
      </c>
      <c r="G81" s="95" t="str">
        <f>_xlfn.CONCAT($G$1,F81)</f>
        <v>Week 36</v>
      </c>
      <c r="H81" s="93">
        <v>202019</v>
      </c>
      <c r="I81" s="93">
        <v>95415</v>
      </c>
      <c r="J81" s="96">
        <v>0.47230706022700802</v>
      </c>
      <c r="K81" s="93">
        <v>1677</v>
      </c>
      <c r="L81" s="96">
        <v>8.3011993921363793E-3</v>
      </c>
      <c r="M81" s="96">
        <v>1.75758528533249E-2</v>
      </c>
      <c r="N81" s="93">
        <v>620</v>
      </c>
      <c r="O81" s="96">
        <v>3.0690182606586498E-3</v>
      </c>
      <c r="P81" s="93">
        <v>459</v>
      </c>
      <c r="Q81" s="96">
        <v>2.2720635187779298E-3</v>
      </c>
      <c r="R81" s="97">
        <v>30728.38</v>
      </c>
      <c r="S81" s="93">
        <v>554</v>
      </c>
      <c r="T81" s="98">
        <v>0.152106386032996</v>
      </c>
      <c r="U81" s="99">
        <v>55.4663898916967</v>
      </c>
    </row>
    <row r="82" spans="1:21">
      <c r="A82" s="100" t="s">
        <v>35</v>
      </c>
      <c r="B82" s="101" t="e" cm="1">
        <f t="array" ref="B82">INDEX($D$34:$D$37,MATCH(TRUE,ISNUMBER(SEARCH($C$34:$C$37,A82)),0))</f>
        <v>#N/A</v>
      </c>
      <c r="C82" s="102" t="b">
        <f>AND(ISNA(B82))</f>
        <v>1</v>
      </c>
      <c r="D82" s="102" t="str">
        <f>IF(C82 = TRUE, "Other"," Monetary Incentive")</f>
        <v>Other</v>
      </c>
      <c r="E82" s="103">
        <v>44802</v>
      </c>
      <c r="F82" s="104">
        <f>WEEKNUM(E82)</f>
        <v>36</v>
      </c>
      <c r="G82" s="104" t="str">
        <f>_xlfn.CONCAT($G$1,F82)</f>
        <v>Week 36</v>
      </c>
      <c r="H82" s="102">
        <v>30801</v>
      </c>
      <c r="I82" s="102">
        <v>14597</v>
      </c>
      <c r="J82" s="105">
        <v>0.47391318463686199</v>
      </c>
      <c r="K82" s="102">
        <v>276</v>
      </c>
      <c r="L82" s="105">
        <v>8.9607480276614401E-3</v>
      </c>
      <c r="M82" s="105">
        <v>1.8907994793450698E-2</v>
      </c>
      <c r="N82" s="102">
        <v>138</v>
      </c>
      <c r="O82" s="105">
        <v>4.4803740138307201E-3</v>
      </c>
      <c r="P82" s="102">
        <v>5</v>
      </c>
      <c r="Q82" s="105">
        <v>1.6233239180545999E-4</v>
      </c>
      <c r="R82" s="106">
        <v>5969.14</v>
      </c>
      <c r="S82" s="102">
        <v>141</v>
      </c>
      <c r="T82" s="107">
        <v>0.193796954644329</v>
      </c>
      <c r="U82" s="108">
        <v>42.334326241134697</v>
      </c>
    </row>
    <row r="83" spans="1:21">
      <c r="A83" s="91" t="s">
        <v>37</v>
      </c>
      <c r="B83" s="92" t="e" cm="1">
        <f t="array" ref="B83">INDEX($D$34:$D$37,MATCH(TRUE,ISNUMBER(SEARCH($C$34:$C$37,A83)),0))</f>
        <v>#N/A</v>
      </c>
      <c r="C83" s="93" t="b">
        <f>AND(ISNA(B83))</f>
        <v>1</v>
      </c>
      <c r="D83" s="93" t="str">
        <f>IF(C83 = TRUE, "Other"," Monetary Incentive")</f>
        <v>Other</v>
      </c>
      <c r="E83" s="94">
        <v>44801</v>
      </c>
      <c r="F83" s="95">
        <f>WEEKNUM(E83)</f>
        <v>36</v>
      </c>
      <c r="G83" s="95" t="str">
        <f>_xlfn.CONCAT($G$1,F83)</f>
        <v>Week 36</v>
      </c>
      <c r="H83" s="93">
        <v>211253</v>
      </c>
      <c r="I83" s="93">
        <v>102849</v>
      </c>
      <c r="J83" s="96">
        <v>0.48685225771941698</v>
      </c>
      <c r="K83" s="93">
        <v>1692</v>
      </c>
      <c r="L83" s="96">
        <v>8.0093537133200405E-3</v>
      </c>
      <c r="M83" s="96">
        <v>1.6451302394772899E-2</v>
      </c>
      <c r="N83" s="93">
        <v>233</v>
      </c>
      <c r="O83" s="96">
        <v>1.1029429167869801E-3</v>
      </c>
      <c r="P83" s="93">
        <v>92</v>
      </c>
      <c r="Q83" s="96">
        <v>4.3549677401030898E-4</v>
      </c>
      <c r="R83" s="97">
        <v>19432.03</v>
      </c>
      <c r="S83" s="93">
        <v>452</v>
      </c>
      <c r="T83" s="98">
        <v>9.1984634537734297E-2</v>
      </c>
      <c r="U83" s="99">
        <v>42.991216814159202</v>
      </c>
    </row>
    <row r="84" spans="1:21">
      <c r="G84" s="118" t="s">
        <v>543</v>
      </c>
      <c r="H84" s="119">
        <f t="shared" ref="H84:U84" si="18">SUM(H80:H83)</f>
        <v>470570</v>
      </c>
      <c r="I84" s="119">
        <f t="shared" si="18"/>
        <v>223648</v>
      </c>
      <c r="J84" s="120">
        <f t="shared" si="18"/>
        <v>1.840175193453951</v>
      </c>
      <c r="K84" s="119">
        <f t="shared" si="18"/>
        <v>3733</v>
      </c>
      <c r="L84" s="120">
        <f t="shared" si="18"/>
        <v>2.859243182715869E-2</v>
      </c>
      <c r="M84" s="120">
        <f t="shared" si="18"/>
        <v>6.1093117965901875E-2</v>
      </c>
      <c r="N84" s="119">
        <f t="shared" si="18"/>
        <v>1016</v>
      </c>
      <c r="O84" s="120">
        <f t="shared" si="18"/>
        <v>9.5958382293561319E-3</v>
      </c>
      <c r="P84" s="119">
        <f t="shared" si="18"/>
        <v>563</v>
      </c>
      <c r="Q84" s="120">
        <f t="shared" si="18"/>
        <v>3.1340735352560377E-3</v>
      </c>
      <c r="R84" s="121">
        <f t="shared" si="18"/>
        <v>57792.22</v>
      </c>
      <c r="S84" s="119">
        <f t="shared" si="18"/>
        <v>1177</v>
      </c>
      <c r="T84" s="122">
        <f t="shared" si="18"/>
        <v>0.50063734306802365</v>
      </c>
      <c r="U84" s="121">
        <f t="shared" si="18"/>
        <v>196.2142662803239</v>
      </c>
    </row>
    <row r="85" spans="1:21">
      <c r="G85" s="118" t="s">
        <v>544</v>
      </c>
      <c r="H85" s="119">
        <f t="shared" ref="H85:U85" si="19">AVERAGE(H80:H83)</f>
        <v>117642.5</v>
      </c>
      <c r="I85" s="119">
        <f t="shared" si="19"/>
        <v>55912</v>
      </c>
      <c r="J85" s="120">
        <f t="shared" si="19"/>
        <v>0.46004379836348774</v>
      </c>
      <c r="K85" s="119">
        <f t="shared" si="19"/>
        <v>933.25</v>
      </c>
      <c r="L85" s="120">
        <f t="shared" si="19"/>
        <v>7.1481079567896726E-3</v>
      </c>
      <c r="M85" s="120">
        <f t="shared" si="19"/>
        <v>1.5273279491475469E-2</v>
      </c>
      <c r="N85" s="119">
        <f t="shared" si="19"/>
        <v>254</v>
      </c>
      <c r="O85" s="120">
        <f t="shared" si="19"/>
        <v>2.398959557339033E-3</v>
      </c>
      <c r="P85" s="119">
        <f t="shared" si="19"/>
        <v>140.75</v>
      </c>
      <c r="Q85" s="120">
        <f t="shared" si="19"/>
        <v>7.8351838381400941E-4</v>
      </c>
      <c r="R85" s="121">
        <f t="shared" si="19"/>
        <v>14448.055</v>
      </c>
      <c r="S85" s="119">
        <f t="shared" si="19"/>
        <v>294.25</v>
      </c>
      <c r="T85" s="122">
        <f t="shared" si="19"/>
        <v>0.12515933576700591</v>
      </c>
      <c r="U85" s="121">
        <f t="shared" si="19"/>
        <v>49.053566570080974</v>
      </c>
    </row>
    <row r="87" spans="1:21">
      <c r="A87" s="100" t="s">
        <v>39</v>
      </c>
      <c r="B87" s="101" t="str" cm="1">
        <f t="array" ref="B87">INDEX($D$34:$D$37,MATCH(TRUE,ISNUMBER(SEARCH($C$34:$C$37,A87)),0))</f>
        <v>YES</v>
      </c>
      <c r="C87" s="102" t="b">
        <f t="shared" ref="C87:C92" si="20">AND(ISNA(B87))</f>
        <v>0</v>
      </c>
      <c r="D87" s="102" t="str">
        <f t="shared" ref="D87:D92" si="21">IF(C87 = TRUE, "Other"," Monetary Incentive")</f>
        <v xml:space="preserve"> Monetary Incentive</v>
      </c>
      <c r="E87" s="103">
        <v>44800</v>
      </c>
      <c r="F87" s="104">
        <f t="shared" ref="F87:F92" si="22">WEEKNUM(E87)</f>
        <v>35</v>
      </c>
      <c r="G87" s="104" t="str">
        <f t="shared" ref="G87:G92" si="23">_xlfn.CONCAT($G$1,F87)</f>
        <v>Week 35</v>
      </c>
      <c r="H87" s="102">
        <v>26496</v>
      </c>
      <c r="I87" s="102">
        <v>11029</v>
      </c>
      <c r="J87" s="105">
        <v>0.416251509661835</v>
      </c>
      <c r="K87" s="102">
        <v>339</v>
      </c>
      <c r="L87" s="105">
        <v>1.2794384057971E-2</v>
      </c>
      <c r="M87" s="105">
        <v>3.0737147520174E-2</v>
      </c>
      <c r="N87" s="102">
        <v>16</v>
      </c>
      <c r="O87" s="105">
        <v>6.0386473429951601E-4</v>
      </c>
      <c r="P87" s="102">
        <v>1</v>
      </c>
      <c r="Q87" s="105">
        <v>3.7741545893719798E-5</v>
      </c>
      <c r="R87" s="106">
        <v>1748.41</v>
      </c>
      <c r="S87" s="102">
        <v>31</v>
      </c>
      <c r="T87" s="107">
        <v>6.5987696256038605E-2</v>
      </c>
      <c r="U87" s="108">
        <v>56.400322580645103</v>
      </c>
    </row>
    <row r="88" spans="1:21">
      <c r="A88" s="91" t="s">
        <v>41</v>
      </c>
      <c r="B88" s="92" t="str" cm="1">
        <f t="array" ref="B88">INDEX($D$34:$D$37,MATCH(TRUE,ISNUMBER(SEARCH($C$34:$C$37,A88)),0))</f>
        <v>YES</v>
      </c>
      <c r="C88" s="93" t="b">
        <f t="shared" si="20"/>
        <v>0</v>
      </c>
      <c r="D88" s="93" t="str">
        <f t="shared" si="21"/>
        <v xml:space="preserve"> Monetary Incentive</v>
      </c>
      <c r="E88" s="94">
        <v>44799</v>
      </c>
      <c r="F88" s="95">
        <f t="shared" si="22"/>
        <v>35</v>
      </c>
      <c r="G88" s="95" t="str">
        <f t="shared" si="23"/>
        <v>Week 35</v>
      </c>
      <c r="H88" s="93">
        <v>26497</v>
      </c>
      <c r="I88" s="93">
        <v>10959</v>
      </c>
      <c r="J88" s="96">
        <v>0.41359399177265299</v>
      </c>
      <c r="K88" s="93">
        <v>533</v>
      </c>
      <c r="L88" s="96">
        <v>2.0115484771860901E-2</v>
      </c>
      <c r="M88" s="96">
        <v>4.86358244365361E-2</v>
      </c>
      <c r="N88" s="93">
        <v>11</v>
      </c>
      <c r="O88" s="96">
        <v>4.15141336755104E-4</v>
      </c>
      <c r="P88" s="93">
        <v>6</v>
      </c>
      <c r="Q88" s="96">
        <v>2.2644072913914699E-4</v>
      </c>
      <c r="R88" s="97">
        <v>1044.26</v>
      </c>
      <c r="S88" s="93">
        <v>22</v>
      </c>
      <c r="T88" s="98">
        <v>3.9410499301807699E-2</v>
      </c>
      <c r="U88" s="99">
        <v>47.466363636363603</v>
      </c>
    </row>
    <row r="89" spans="1:21">
      <c r="A89" s="100" t="s">
        <v>47</v>
      </c>
      <c r="B89" s="101" t="str" cm="1">
        <f t="array" ref="B89">INDEX($D$34:$D$37,MATCH(TRUE,ISNUMBER(SEARCH($C$34:$C$37,A89)),0))</f>
        <v>YES</v>
      </c>
      <c r="C89" s="102" t="b">
        <f t="shared" si="20"/>
        <v>0</v>
      </c>
      <c r="D89" s="102" t="str">
        <f t="shared" si="21"/>
        <v xml:space="preserve"> Monetary Incentive</v>
      </c>
      <c r="E89" s="103">
        <v>44794</v>
      </c>
      <c r="F89" s="104">
        <f t="shared" si="22"/>
        <v>35</v>
      </c>
      <c r="G89" s="104" t="str">
        <f t="shared" si="23"/>
        <v>Week 35</v>
      </c>
      <c r="H89" s="102">
        <v>216856</v>
      </c>
      <c r="I89" s="102">
        <v>105147</v>
      </c>
      <c r="J89" s="105">
        <v>0.48487014424318398</v>
      </c>
      <c r="K89" s="102">
        <v>1948</v>
      </c>
      <c r="L89" s="105">
        <v>8.9829195410779505E-3</v>
      </c>
      <c r="M89" s="105">
        <v>1.8526443930877701E-2</v>
      </c>
      <c r="N89" s="102">
        <v>172</v>
      </c>
      <c r="O89" s="105">
        <v>7.9315306009517797E-4</v>
      </c>
      <c r="P89" s="102">
        <v>1</v>
      </c>
      <c r="Q89" s="105">
        <v>4.6113550005533597E-6</v>
      </c>
      <c r="R89" s="106">
        <v>22693.88</v>
      </c>
      <c r="S89" s="102">
        <v>449</v>
      </c>
      <c r="T89" s="107">
        <v>0.104649537019957</v>
      </c>
      <c r="U89" s="108">
        <v>50.5431625835189</v>
      </c>
    </row>
    <row r="90" spans="1:21">
      <c r="A90" s="100" t="s">
        <v>43</v>
      </c>
      <c r="B90" s="101" t="e" cm="1">
        <f t="array" ref="B90">INDEX($D$34:$D$37,MATCH(TRUE,ISNUMBER(SEARCH($C$34:$C$37,A90)),0))</f>
        <v>#N/A</v>
      </c>
      <c r="C90" s="102" t="b">
        <f t="shared" si="20"/>
        <v>1</v>
      </c>
      <c r="D90" s="102" t="str">
        <f t="shared" si="21"/>
        <v>Other</v>
      </c>
      <c r="E90" s="103">
        <v>44798</v>
      </c>
      <c r="F90" s="104">
        <f t="shared" si="22"/>
        <v>35</v>
      </c>
      <c r="G90" s="104" t="str">
        <f t="shared" si="23"/>
        <v>Week 35</v>
      </c>
      <c r="H90" s="102">
        <v>31210</v>
      </c>
      <c r="I90" s="102">
        <v>14906</v>
      </c>
      <c r="J90" s="105">
        <v>0.477603332265299</v>
      </c>
      <c r="K90" s="102">
        <v>396</v>
      </c>
      <c r="L90" s="105">
        <v>1.2688240948413899E-2</v>
      </c>
      <c r="M90" s="105">
        <v>2.65664832953173E-2</v>
      </c>
      <c r="N90" s="102">
        <v>106</v>
      </c>
      <c r="O90" s="105">
        <v>3.3963473245754499E-3</v>
      </c>
      <c r="P90" s="102">
        <v>61</v>
      </c>
      <c r="Q90" s="105">
        <v>1.95450176225568E-3</v>
      </c>
      <c r="R90" s="106">
        <v>5459.8</v>
      </c>
      <c r="S90" s="102">
        <v>149</v>
      </c>
      <c r="T90" s="107">
        <v>0.17493752002563201</v>
      </c>
      <c r="U90" s="108">
        <v>36.6429530201342</v>
      </c>
    </row>
    <row r="91" spans="1:21">
      <c r="A91" s="91" t="s">
        <v>45</v>
      </c>
      <c r="B91" s="92" t="e" cm="1">
        <f t="array" ref="B91">INDEX($D$34:$D$37,MATCH(TRUE,ISNUMBER(SEARCH($C$34:$C$37,A91)),0))</f>
        <v>#N/A</v>
      </c>
      <c r="C91" s="93" t="b">
        <f t="shared" si="20"/>
        <v>1</v>
      </c>
      <c r="D91" s="93" t="str">
        <f t="shared" si="21"/>
        <v>Other</v>
      </c>
      <c r="E91" s="94">
        <v>44795</v>
      </c>
      <c r="F91" s="95">
        <f t="shared" si="22"/>
        <v>35</v>
      </c>
      <c r="G91" s="95" t="str">
        <f t="shared" si="23"/>
        <v>Week 35</v>
      </c>
      <c r="H91" s="93">
        <v>216384</v>
      </c>
      <c r="I91" s="93">
        <v>94704</v>
      </c>
      <c r="J91" s="96">
        <v>0.43766637089618399</v>
      </c>
      <c r="K91" s="93">
        <v>1591</v>
      </c>
      <c r="L91" s="96">
        <v>7.3526693286009998E-3</v>
      </c>
      <c r="M91" s="96">
        <v>1.6799712789322501E-2</v>
      </c>
      <c r="N91" s="93">
        <v>192</v>
      </c>
      <c r="O91" s="96">
        <v>8.8731144631765699E-4</v>
      </c>
      <c r="P91" s="93">
        <v>1</v>
      </c>
      <c r="Q91" s="96">
        <v>4.6214137829044598E-6</v>
      </c>
      <c r="R91" s="97">
        <v>15471.63</v>
      </c>
      <c r="S91" s="93">
        <v>359</v>
      </c>
      <c r="T91" s="98">
        <v>7.1500804125998199E-2</v>
      </c>
      <c r="U91" s="99">
        <v>43.096462395543099</v>
      </c>
    </row>
    <row r="92" spans="1:21">
      <c r="A92" s="100" t="s">
        <v>49</v>
      </c>
      <c r="B92" s="101" t="e" cm="1">
        <f t="array" ref="B92">INDEX($D$34:$D$37,MATCH(TRUE,ISNUMBER(SEARCH($C$34:$C$37,A92)),0))</f>
        <v>#N/A</v>
      </c>
      <c r="C92" s="102" t="b">
        <f t="shared" si="20"/>
        <v>1</v>
      </c>
      <c r="D92" s="102" t="str">
        <f t="shared" si="21"/>
        <v>Other</v>
      </c>
      <c r="E92" s="103">
        <v>44794</v>
      </c>
      <c r="F92" s="104">
        <f t="shared" si="22"/>
        <v>35</v>
      </c>
      <c r="G92" s="104" t="str">
        <f t="shared" si="23"/>
        <v>Week 35</v>
      </c>
      <c r="H92" s="102">
        <v>216882</v>
      </c>
      <c r="I92" s="102">
        <v>95795</v>
      </c>
      <c r="J92" s="105">
        <v>0.44169179553858701</v>
      </c>
      <c r="K92" s="102">
        <v>1400</v>
      </c>
      <c r="L92" s="105">
        <v>6.4551230623103801E-3</v>
      </c>
      <c r="M92" s="105">
        <v>1.4614541468761399E-2</v>
      </c>
      <c r="N92" s="102">
        <v>159</v>
      </c>
      <c r="O92" s="105">
        <v>7.3311754779096399E-4</v>
      </c>
      <c r="P92" s="102">
        <v>9</v>
      </c>
      <c r="Q92" s="105">
        <v>4.1497219686281E-5</v>
      </c>
      <c r="R92" s="106">
        <v>12038.83</v>
      </c>
      <c r="S92" s="102">
        <v>293</v>
      </c>
      <c r="T92" s="107">
        <v>5.5508663697310001E-2</v>
      </c>
      <c r="U92" s="108">
        <v>41.088156996587003</v>
      </c>
    </row>
    <row r="93" spans="1:21">
      <c r="G93" s="118" t="s">
        <v>543</v>
      </c>
      <c r="H93" s="119">
        <f t="shared" ref="H93:U93" si="24">SUM(H87:H92)</f>
        <v>734325</v>
      </c>
      <c r="I93" s="119">
        <f t="shared" si="24"/>
        <v>332540</v>
      </c>
      <c r="J93" s="120">
        <f t="shared" si="24"/>
        <v>2.6716771443777421</v>
      </c>
      <c r="K93" s="119">
        <f t="shared" si="24"/>
        <v>6207</v>
      </c>
      <c r="L93" s="120">
        <f t="shared" si="24"/>
        <v>6.8388821710235137E-2</v>
      </c>
      <c r="M93" s="120">
        <f t="shared" si="24"/>
        <v>0.15588015344098899</v>
      </c>
      <c r="N93" s="119">
        <f t="shared" si="24"/>
        <v>656</v>
      </c>
      <c r="O93" s="120">
        <f t="shared" si="24"/>
        <v>6.8289354498338685E-3</v>
      </c>
      <c r="P93" s="119">
        <f t="shared" si="24"/>
        <v>79</v>
      </c>
      <c r="Q93" s="120">
        <f t="shared" si="24"/>
        <v>2.2694140257582857E-3</v>
      </c>
      <c r="R93" s="121">
        <f t="shared" si="24"/>
        <v>58456.810000000005</v>
      </c>
      <c r="S93" s="119">
        <f t="shared" si="24"/>
        <v>1303</v>
      </c>
      <c r="T93" s="122">
        <f t="shared" si="24"/>
        <v>0.51199472042674343</v>
      </c>
      <c r="U93" s="121">
        <f t="shared" si="24"/>
        <v>275.2374212127919</v>
      </c>
    </row>
    <row r="94" spans="1:21">
      <c r="G94" s="118" t="s">
        <v>544</v>
      </c>
      <c r="H94" s="119">
        <f t="shared" ref="H94:U94" si="25">AVERAGE(H87:H92)</f>
        <v>122387.5</v>
      </c>
      <c r="I94" s="119">
        <f t="shared" si="25"/>
        <v>55423.333333333336</v>
      </c>
      <c r="J94" s="120">
        <f t="shared" si="25"/>
        <v>0.44527952406295701</v>
      </c>
      <c r="K94" s="119">
        <f t="shared" si="25"/>
        <v>1034.5</v>
      </c>
      <c r="L94" s="120">
        <f t="shared" si="25"/>
        <v>1.1398136951705856E-2</v>
      </c>
      <c r="M94" s="120">
        <f t="shared" si="25"/>
        <v>2.5980025573498166E-2</v>
      </c>
      <c r="N94" s="119">
        <f t="shared" si="25"/>
        <v>109.33333333333333</v>
      </c>
      <c r="O94" s="120">
        <f t="shared" si="25"/>
        <v>1.1381559083056447E-3</v>
      </c>
      <c r="P94" s="119">
        <f t="shared" si="25"/>
        <v>13.166666666666666</v>
      </c>
      <c r="Q94" s="120">
        <f t="shared" si="25"/>
        <v>3.7823567095971426E-4</v>
      </c>
      <c r="R94" s="121">
        <f t="shared" si="25"/>
        <v>9742.8016666666681</v>
      </c>
      <c r="S94" s="119">
        <f t="shared" si="25"/>
        <v>217.16666666666666</v>
      </c>
      <c r="T94" s="122">
        <f t="shared" si="25"/>
        <v>8.5332453404457234E-2</v>
      </c>
      <c r="U94" s="121">
        <f t="shared" si="25"/>
        <v>45.872903535465319</v>
      </c>
    </row>
    <row r="96" spans="1:21">
      <c r="A96" s="91" t="s">
        <v>51</v>
      </c>
      <c r="B96" s="92" t="str" cm="1">
        <f t="array" ref="B96">INDEX($D$34:$D$37,MATCH(TRUE,ISNUMBER(SEARCH($C$34:$C$37,A96)),0))</f>
        <v>YES</v>
      </c>
      <c r="C96" s="93" t="b">
        <f>AND(ISNA(B96))</f>
        <v>0</v>
      </c>
      <c r="D96" s="93" t="str">
        <f>IF(C96 = TRUE, "Other"," Monetary Incentive")</f>
        <v xml:space="preserve"> Monetary Incentive</v>
      </c>
      <c r="E96" s="94">
        <v>44792</v>
      </c>
      <c r="F96" s="95">
        <f>WEEKNUM(E96)</f>
        <v>34</v>
      </c>
      <c r="G96" s="95" t="str">
        <f>_xlfn.CONCAT($G$1,F96)</f>
        <v>Week 34</v>
      </c>
      <c r="H96" s="93">
        <v>26542</v>
      </c>
      <c r="I96" s="93">
        <v>11140</v>
      </c>
      <c r="J96" s="96">
        <v>0.41971215432145198</v>
      </c>
      <c r="K96" s="93">
        <v>217</v>
      </c>
      <c r="L96" s="96">
        <v>8.1757214980031599E-3</v>
      </c>
      <c r="M96" s="96">
        <v>1.94793536804308E-2</v>
      </c>
      <c r="N96" s="93">
        <v>14</v>
      </c>
      <c r="O96" s="96">
        <v>5.2746590309697802E-4</v>
      </c>
      <c r="P96" s="93">
        <v>6</v>
      </c>
      <c r="Q96" s="96">
        <v>2.2605681561298999E-4</v>
      </c>
      <c r="R96" s="97">
        <v>2157.7600000000002</v>
      </c>
      <c r="S96" s="93">
        <v>41</v>
      </c>
      <c r="T96" s="98">
        <v>8.1296059076181093E-2</v>
      </c>
      <c r="U96" s="99">
        <v>52.628292682926798</v>
      </c>
    </row>
    <row r="97" spans="1:21">
      <c r="A97" s="100" t="s">
        <v>51</v>
      </c>
      <c r="B97" s="101" t="str" cm="1">
        <f t="array" ref="B97">INDEX($D$34:$D$37,MATCH(TRUE,ISNUMBER(SEARCH($C$34:$C$37,A97)),0))</f>
        <v>YES</v>
      </c>
      <c r="C97" s="102" t="b">
        <f>AND(ISNA(B97))</f>
        <v>0</v>
      </c>
      <c r="D97" s="102" t="str">
        <f>IF(C97 = TRUE, "Other"," Monetary Incentive")</f>
        <v xml:space="preserve"> Monetary Incentive</v>
      </c>
      <c r="E97" s="103">
        <v>44792</v>
      </c>
      <c r="F97" s="104">
        <f>WEEKNUM(E97)</f>
        <v>34</v>
      </c>
      <c r="G97" s="104" t="str">
        <f>_xlfn.CONCAT($G$1,F97)</f>
        <v>Week 34</v>
      </c>
      <c r="H97" s="102">
        <v>194697</v>
      </c>
      <c r="I97" s="102">
        <v>87224</v>
      </c>
      <c r="J97" s="105">
        <v>0.44799868513639102</v>
      </c>
      <c r="K97" s="102">
        <v>1685</v>
      </c>
      <c r="L97" s="105">
        <v>8.6544733611714601E-3</v>
      </c>
      <c r="M97" s="105">
        <v>1.9318077593322901E-2</v>
      </c>
      <c r="N97" s="102">
        <v>148</v>
      </c>
      <c r="O97" s="105">
        <v>7.60155523711202E-4</v>
      </c>
      <c r="P97" s="102">
        <v>12</v>
      </c>
      <c r="Q97" s="105">
        <v>6.1634231652259603E-5</v>
      </c>
      <c r="R97" s="106">
        <v>21511.64</v>
      </c>
      <c r="S97" s="102">
        <v>458</v>
      </c>
      <c r="T97" s="107">
        <v>0.110487783581667</v>
      </c>
      <c r="U97" s="108">
        <v>46.968646288209598</v>
      </c>
    </row>
    <row r="98" spans="1:21">
      <c r="A98" s="91" t="s">
        <v>54</v>
      </c>
      <c r="B98" s="92" t="e" cm="1">
        <f t="array" ref="B98">INDEX($D$34:$D$37,MATCH(TRUE,ISNUMBER(SEARCH($C$34:$C$37,A98)),0))</f>
        <v>#N/A</v>
      </c>
      <c r="C98" s="93" t="b">
        <f>AND(ISNA(B98))</f>
        <v>1</v>
      </c>
      <c r="D98" s="93" t="str">
        <f>IF(C98 = TRUE, "Other"," Monetary Incentive")</f>
        <v>Other</v>
      </c>
      <c r="E98" s="94">
        <v>44790</v>
      </c>
      <c r="F98" s="95">
        <f>WEEKNUM(E98)</f>
        <v>34</v>
      </c>
      <c r="G98" s="95" t="str">
        <f>_xlfn.CONCAT($G$1,F98)</f>
        <v>Week 34</v>
      </c>
      <c r="H98" s="93">
        <v>217276</v>
      </c>
      <c r="I98" s="93">
        <v>95174</v>
      </c>
      <c r="J98" s="96">
        <v>0.43803273256135</v>
      </c>
      <c r="K98" s="93">
        <v>1294</v>
      </c>
      <c r="L98" s="96">
        <v>5.9555588284025797E-3</v>
      </c>
      <c r="M98" s="96">
        <v>1.3596150209090699E-2</v>
      </c>
      <c r="N98" s="93">
        <v>207</v>
      </c>
      <c r="O98" s="96">
        <v>9.5270531489902199E-4</v>
      </c>
      <c r="P98" s="93">
        <v>21</v>
      </c>
      <c r="Q98" s="96">
        <v>9.6651263830335596E-5</v>
      </c>
      <c r="R98" s="97">
        <v>13727.6</v>
      </c>
      <c r="S98" s="93">
        <v>283</v>
      </c>
      <c r="T98" s="98">
        <v>6.3180470921776893E-2</v>
      </c>
      <c r="U98" s="99">
        <v>48.507420494699602</v>
      </c>
    </row>
    <row r="99" spans="1:21">
      <c r="A99" s="100" t="s">
        <v>56</v>
      </c>
      <c r="B99" s="101" t="e" cm="1">
        <f t="array" ref="B99">INDEX($D$34:$D$37,MATCH(TRUE,ISNUMBER(SEARCH($C$34:$C$37,A99)),0))</f>
        <v>#N/A</v>
      </c>
      <c r="C99" s="102" t="b">
        <f>AND(ISNA(B99))</f>
        <v>1</v>
      </c>
      <c r="D99" s="102" t="str">
        <f>IF(C99 = TRUE, "Other"," Monetary Incentive")</f>
        <v>Other</v>
      </c>
      <c r="E99" s="103">
        <v>44788</v>
      </c>
      <c r="F99" s="104">
        <f>WEEKNUM(E99)</f>
        <v>34</v>
      </c>
      <c r="G99" s="104" t="str">
        <f>_xlfn.CONCAT($G$1,F99)</f>
        <v>Week 34</v>
      </c>
      <c r="H99" s="102">
        <v>210830</v>
      </c>
      <c r="I99" s="102">
        <v>100811</v>
      </c>
      <c r="J99" s="105">
        <v>0.478162500592894</v>
      </c>
      <c r="K99" s="102">
        <v>2002</v>
      </c>
      <c r="L99" s="105">
        <v>9.4958023051747806E-3</v>
      </c>
      <c r="M99" s="105">
        <v>1.9858943964448299E-2</v>
      </c>
      <c r="N99" s="102">
        <v>288</v>
      </c>
      <c r="O99" s="105">
        <v>1.36602950244272E-3</v>
      </c>
      <c r="P99" s="102">
        <v>52</v>
      </c>
      <c r="Q99" s="105">
        <v>2.4664421571882498E-4</v>
      </c>
      <c r="R99" s="106">
        <v>15841.02</v>
      </c>
      <c r="S99" s="102">
        <v>380</v>
      </c>
      <c r="T99" s="107">
        <v>7.5136460655504403E-2</v>
      </c>
      <c r="U99" s="108">
        <v>41.686894736842099</v>
      </c>
    </row>
    <row r="100" spans="1:21">
      <c r="A100" s="91" t="s">
        <v>58</v>
      </c>
      <c r="B100" s="92" t="e" cm="1">
        <f t="array" ref="B100">INDEX($D$34:$D$37,MATCH(TRUE,ISNUMBER(SEARCH($C$34:$C$37,A100)),0))</f>
        <v>#N/A</v>
      </c>
      <c r="C100" s="93" t="b">
        <f>AND(ISNA(B100))</f>
        <v>1</v>
      </c>
      <c r="D100" s="93" t="str">
        <f>IF(C100 = TRUE, "Other"," Monetary Incentive")</f>
        <v>Other</v>
      </c>
      <c r="E100" s="94">
        <v>44787</v>
      </c>
      <c r="F100" s="95">
        <f>WEEKNUM(E100)</f>
        <v>34</v>
      </c>
      <c r="G100" s="95" t="str">
        <f>_xlfn.CONCAT($G$1,F100)</f>
        <v>Week 34</v>
      </c>
      <c r="H100" s="93">
        <v>217528</v>
      </c>
      <c r="I100" s="93">
        <v>99072</v>
      </c>
      <c r="J100" s="96">
        <v>0.45544481629951</v>
      </c>
      <c r="K100" s="93">
        <v>1462</v>
      </c>
      <c r="L100" s="96">
        <v>6.7209738516420797E-3</v>
      </c>
      <c r="M100" s="96">
        <v>1.4756944444444401E-2</v>
      </c>
      <c r="N100" s="93">
        <v>218</v>
      </c>
      <c r="O100" s="96">
        <v>1.00216983560737E-3</v>
      </c>
      <c r="P100" s="93">
        <v>29</v>
      </c>
      <c r="Q100" s="96">
        <v>1.3331617079180601E-4</v>
      </c>
      <c r="R100" s="97">
        <v>17933.14</v>
      </c>
      <c r="S100" s="93">
        <v>377</v>
      </c>
      <c r="T100" s="98">
        <v>8.2440605347357504E-2</v>
      </c>
      <c r="U100" s="99">
        <v>47.568010610079497</v>
      </c>
    </row>
    <row r="101" spans="1:21">
      <c r="G101" s="118" t="s">
        <v>543</v>
      </c>
      <c r="H101" s="119">
        <f t="shared" ref="H101:U101" si="26">SUM(H96:H100)</f>
        <v>866873</v>
      </c>
      <c r="I101" s="119">
        <f t="shared" si="26"/>
        <v>393421</v>
      </c>
      <c r="J101" s="120">
        <f t="shared" si="26"/>
        <v>2.2393508889115972</v>
      </c>
      <c r="K101" s="119">
        <f t="shared" si="26"/>
        <v>6660</v>
      </c>
      <c r="L101" s="120">
        <f t="shared" si="26"/>
        <v>3.9002529844394063E-2</v>
      </c>
      <c r="M101" s="120">
        <f t="shared" si="26"/>
        <v>8.7009469891737107E-2</v>
      </c>
      <c r="N101" s="119">
        <f t="shared" si="26"/>
        <v>875</v>
      </c>
      <c r="O101" s="120">
        <f t="shared" si="26"/>
        <v>4.6085260797572927E-3</v>
      </c>
      <c r="P101" s="119">
        <f t="shared" si="26"/>
        <v>120</v>
      </c>
      <c r="Q101" s="120">
        <f t="shared" si="26"/>
        <v>7.643026976062163E-4</v>
      </c>
      <c r="R101" s="121">
        <f t="shared" si="26"/>
        <v>71171.16</v>
      </c>
      <c r="S101" s="119">
        <f t="shared" si="26"/>
        <v>1539</v>
      </c>
      <c r="T101" s="122">
        <f t="shared" si="26"/>
        <v>0.41254137958248693</v>
      </c>
      <c r="U101" s="121">
        <f t="shared" si="26"/>
        <v>237.3592648127576</v>
      </c>
    </row>
    <row r="102" spans="1:21">
      <c r="G102" s="118" t="s">
        <v>544</v>
      </c>
      <c r="H102" s="119">
        <f t="shared" ref="H102:U102" si="27">AVERAGE(H96:H100)</f>
        <v>173374.6</v>
      </c>
      <c r="I102" s="119">
        <f t="shared" si="27"/>
        <v>78684.2</v>
      </c>
      <c r="J102" s="120">
        <f t="shared" si="27"/>
        <v>0.44787017778231941</v>
      </c>
      <c r="K102" s="119">
        <f t="shared" si="27"/>
        <v>1332</v>
      </c>
      <c r="L102" s="120">
        <f t="shared" si="27"/>
        <v>7.8005059688788124E-3</v>
      </c>
      <c r="M102" s="120">
        <f t="shared" si="27"/>
        <v>1.7401893978347422E-2</v>
      </c>
      <c r="N102" s="119">
        <f t="shared" si="27"/>
        <v>175</v>
      </c>
      <c r="O102" s="120">
        <f t="shared" si="27"/>
        <v>9.2170521595145852E-4</v>
      </c>
      <c r="P102" s="119">
        <f t="shared" si="27"/>
        <v>24</v>
      </c>
      <c r="Q102" s="120">
        <f t="shared" si="27"/>
        <v>1.5286053952124327E-4</v>
      </c>
      <c r="R102" s="121">
        <f t="shared" si="27"/>
        <v>14234.232</v>
      </c>
      <c r="S102" s="119">
        <f t="shared" si="27"/>
        <v>307.8</v>
      </c>
      <c r="T102" s="122">
        <f t="shared" si="27"/>
        <v>8.2508275916497384E-2</v>
      </c>
      <c r="U102" s="121">
        <f t="shared" si="27"/>
        <v>47.471852962551523</v>
      </c>
    </row>
    <row r="104" spans="1:21">
      <c r="A104" s="91" t="s">
        <v>60</v>
      </c>
      <c r="B104" s="92" t="str" cm="1">
        <f t="array" ref="B104">INDEX($D$34:$D$37,MATCH(TRUE,ISNUMBER(SEARCH($C$34:$C$37,A104)),0))</f>
        <v>YES</v>
      </c>
      <c r="C104" s="93" t="b">
        <f>AND(ISNA(B104))</f>
        <v>0</v>
      </c>
      <c r="D104" s="93" t="str">
        <f>IF(C104 = TRUE, "Other"," Monetary Incentive")</f>
        <v xml:space="preserve"> Monetary Incentive</v>
      </c>
      <c r="E104" s="94">
        <v>44785</v>
      </c>
      <c r="F104" s="95">
        <f>WEEKNUM(E104)</f>
        <v>33</v>
      </c>
      <c r="G104" s="95" t="str">
        <f>_xlfn.CONCAT($G$1,F104)</f>
        <v>Week 33</v>
      </c>
      <c r="H104" s="93">
        <v>26566</v>
      </c>
      <c r="I104" s="93">
        <v>11293</v>
      </c>
      <c r="J104" s="96">
        <v>0.425092223142362</v>
      </c>
      <c r="K104" s="93">
        <v>690</v>
      </c>
      <c r="L104" s="96">
        <v>2.5973048257170801E-2</v>
      </c>
      <c r="M104" s="96">
        <v>6.1099796334012198E-2</v>
      </c>
      <c r="N104" s="93">
        <v>17</v>
      </c>
      <c r="O104" s="96">
        <v>6.3991568169841095E-4</v>
      </c>
      <c r="P104" s="93">
        <v>4</v>
      </c>
      <c r="Q104" s="96">
        <v>1.50568395693743E-4</v>
      </c>
      <c r="R104" s="97">
        <v>1348.06</v>
      </c>
      <c r="S104" s="93">
        <v>34</v>
      </c>
      <c r="T104" s="98">
        <v>5.0743807874727001E-2</v>
      </c>
      <c r="U104" s="99">
        <v>39.6488235294117</v>
      </c>
    </row>
    <row r="105" spans="1:21">
      <c r="A105" s="100" t="s">
        <v>62</v>
      </c>
      <c r="B105" s="101" t="e" cm="1">
        <f t="array" ref="B105">INDEX($D$34:$D$37,MATCH(TRUE,ISNUMBER(SEARCH($C$34:$C$37,A105)),0))</f>
        <v>#N/A</v>
      </c>
      <c r="C105" s="102" t="b">
        <f>AND(ISNA(B105))</f>
        <v>1</v>
      </c>
      <c r="D105" s="102" t="str">
        <f>IF(C105 = TRUE, "Other"," Monetary Incentive")</f>
        <v>Other</v>
      </c>
      <c r="E105" s="103">
        <v>44784</v>
      </c>
      <c r="F105" s="104">
        <f>WEEKNUM(E105)</f>
        <v>33</v>
      </c>
      <c r="G105" s="104" t="str">
        <f>_xlfn.CONCAT($G$1,F105)</f>
        <v>Week 33</v>
      </c>
      <c r="H105" s="102">
        <v>217194</v>
      </c>
      <c r="I105" s="102">
        <v>94501</v>
      </c>
      <c r="J105" s="105">
        <v>0.435099496302844</v>
      </c>
      <c r="K105" s="102">
        <v>1920</v>
      </c>
      <c r="L105" s="105">
        <v>8.8400232050609099E-3</v>
      </c>
      <c r="M105" s="105">
        <v>2.0317245320155299E-2</v>
      </c>
      <c r="N105" s="102">
        <v>171</v>
      </c>
      <c r="O105" s="105">
        <v>7.8731456670073701E-4</v>
      </c>
      <c r="P105" s="102">
        <v>19</v>
      </c>
      <c r="Q105" s="105">
        <v>8.7479396300081896E-5</v>
      </c>
      <c r="R105" s="106">
        <v>9919.9500000000007</v>
      </c>
      <c r="S105" s="102">
        <v>236</v>
      </c>
      <c r="T105" s="107">
        <v>4.5673223017210399E-2</v>
      </c>
      <c r="U105" s="108">
        <v>42.033686440677897</v>
      </c>
    </row>
    <row r="106" spans="1:21">
      <c r="A106" s="109" t="s">
        <v>64</v>
      </c>
      <c r="B106" s="110" t="e" cm="1">
        <f t="array" ref="B106">INDEX($D$34:$D$37,MATCH(TRUE,ISNUMBER(SEARCH($C$34:$C$37,A106)),0))</f>
        <v>#N/A</v>
      </c>
      <c r="C106" s="111" t="b">
        <f>AND(ISNA(B106))</f>
        <v>1</v>
      </c>
      <c r="D106" s="111" t="str">
        <f>IF(C106 = TRUE, "Other"," Monetary Incentive")</f>
        <v>Other</v>
      </c>
      <c r="E106" s="112">
        <v>44781</v>
      </c>
      <c r="F106" s="113">
        <f>WEEKNUM(E106)</f>
        <v>33</v>
      </c>
      <c r="G106" s="113" t="str">
        <f>_xlfn.CONCAT($G$1,F106)</f>
        <v>Week 33</v>
      </c>
      <c r="H106" s="111">
        <v>216806</v>
      </c>
      <c r="I106" s="111">
        <v>97249</v>
      </c>
      <c r="J106" s="114">
        <v>0.44855308432423402</v>
      </c>
      <c r="K106" s="111">
        <v>3364</v>
      </c>
      <c r="L106" s="114">
        <v>1.5516175751593499E-2</v>
      </c>
      <c r="M106" s="114">
        <v>3.4591615337946899E-2</v>
      </c>
      <c r="N106" s="111">
        <v>184</v>
      </c>
      <c r="O106" s="114">
        <v>8.48684999492634E-4</v>
      </c>
      <c r="P106" s="111">
        <v>10</v>
      </c>
      <c r="Q106" s="114">
        <v>4.6124184755034399E-5</v>
      </c>
      <c r="R106" s="115">
        <v>17986.14</v>
      </c>
      <c r="S106" s="111">
        <v>443</v>
      </c>
      <c r="T106" s="116">
        <v>8.2959604438991502E-2</v>
      </c>
      <c r="U106" s="117">
        <v>40.600767494356603</v>
      </c>
    </row>
    <row r="107" spans="1:21">
      <c r="G107" s="118" t="s">
        <v>543</v>
      </c>
      <c r="H107" s="119">
        <f t="shared" ref="H107:U107" si="28">SUM(H104:H106)</f>
        <v>460566</v>
      </c>
      <c r="I107" s="119">
        <f t="shared" si="28"/>
        <v>203043</v>
      </c>
      <c r="J107" s="120">
        <f t="shared" si="28"/>
        <v>1.30874480376944</v>
      </c>
      <c r="K107" s="119">
        <f t="shared" si="28"/>
        <v>5974</v>
      </c>
      <c r="L107" s="120">
        <f t="shared" si="28"/>
        <v>5.0329247213825215E-2</v>
      </c>
      <c r="M107" s="120">
        <f t="shared" si="28"/>
        <v>0.11600865699211439</v>
      </c>
      <c r="N107" s="119">
        <f t="shared" si="28"/>
        <v>372</v>
      </c>
      <c r="O107" s="120">
        <f t="shared" si="28"/>
        <v>2.2759152478917816E-3</v>
      </c>
      <c r="P107" s="119">
        <f t="shared" si="28"/>
        <v>33</v>
      </c>
      <c r="Q107" s="120">
        <f t="shared" si="28"/>
        <v>2.8417197674885931E-4</v>
      </c>
      <c r="R107" s="121">
        <f t="shared" si="28"/>
        <v>29254.15</v>
      </c>
      <c r="S107" s="119">
        <f t="shared" si="28"/>
        <v>713</v>
      </c>
      <c r="T107" s="122">
        <f t="shared" si="28"/>
        <v>0.1793766353309289</v>
      </c>
      <c r="U107" s="121">
        <f t="shared" si="28"/>
        <v>122.2832774644462</v>
      </c>
    </row>
    <row r="108" spans="1:21">
      <c r="G108" s="118" t="s">
        <v>544</v>
      </c>
      <c r="H108" s="119">
        <f t="shared" ref="H108:U108" si="29">AVERAGE(H104:H106)</f>
        <v>153522</v>
      </c>
      <c r="I108" s="119">
        <f t="shared" si="29"/>
        <v>67681</v>
      </c>
      <c r="J108" s="120">
        <f t="shared" si="29"/>
        <v>0.43624826792314669</v>
      </c>
      <c r="K108" s="119">
        <f t="shared" si="29"/>
        <v>1991.3333333333333</v>
      </c>
      <c r="L108" s="120">
        <f t="shared" si="29"/>
        <v>1.6776415737941738E-2</v>
      </c>
      <c r="M108" s="120">
        <f t="shared" si="29"/>
        <v>3.86695523307048E-2</v>
      </c>
      <c r="N108" s="119">
        <f t="shared" si="29"/>
        <v>124</v>
      </c>
      <c r="O108" s="120">
        <f t="shared" si="29"/>
        <v>7.5863841596392721E-4</v>
      </c>
      <c r="P108" s="119">
        <f t="shared" si="29"/>
        <v>11</v>
      </c>
      <c r="Q108" s="120">
        <f t="shared" si="29"/>
        <v>9.4723992249619771E-5</v>
      </c>
      <c r="R108" s="121">
        <f t="shared" si="29"/>
        <v>9751.3833333333332</v>
      </c>
      <c r="S108" s="119">
        <f t="shared" si="29"/>
        <v>237.66666666666666</v>
      </c>
      <c r="T108" s="122">
        <f t="shared" si="29"/>
        <v>5.9792211776976301E-2</v>
      </c>
      <c r="U108" s="121">
        <f t="shared" si="29"/>
        <v>40.761092488148734</v>
      </c>
    </row>
  </sheetData>
  <sortState xmlns:xlrd2="http://schemas.microsoft.com/office/spreadsheetml/2017/richdata2" ref="A73:U94">
    <sortCondition descending="1" ref="G73:G94"/>
  </sortState>
  <mergeCells count="18">
    <mergeCell ref="C32:D32"/>
    <mergeCell ref="AC3:AC4"/>
    <mergeCell ref="AD3:AD4"/>
    <mergeCell ref="AE3:AE4"/>
    <mergeCell ref="W3:W4"/>
    <mergeCell ref="AC9:AC10"/>
    <mergeCell ref="AD9:AD10"/>
    <mergeCell ref="AE9:AE10"/>
    <mergeCell ref="AF3:AF4"/>
    <mergeCell ref="AC5:AC6"/>
    <mergeCell ref="AD5:AD6"/>
    <mergeCell ref="AE5:AE6"/>
    <mergeCell ref="AF5:AF6"/>
    <mergeCell ref="AF9:AF10"/>
    <mergeCell ref="AC11:AC12"/>
    <mergeCell ref="AD11:AD12"/>
    <mergeCell ref="AE11:AE12"/>
    <mergeCell ref="AF11:AF12"/>
  </mergeCells>
  <conditionalFormatting sqref="AC9:AC12">
    <cfRule type="colorScale" priority="18">
      <colorScale>
        <cfvo type="min"/>
        <cfvo type="max"/>
        <color rgb="FFFF7128"/>
        <color rgb="FFFFEF9C"/>
      </colorScale>
    </cfRule>
  </conditionalFormatting>
  <conditionalFormatting sqref="AD9:AD12">
    <cfRule type="colorScale" priority="17">
      <colorScale>
        <cfvo type="min"/>
        <cfvo type="max"/>
        <color rgb="FFFF7128"/>
        <color rgb="FFFFEF9C"/>
      </colorScale>
    </cfRule>
  </conditionalFormatting>
  <conditionalFormatting sqref="AE9:AE12">
    <cfRule type="colorScale" priority="16">
      <colorScale>
        <cfvo type="min"/>
        <cfvo type="max"/>
        <color rgb="FFFF7128"/>
        <color rgb="FFFFEF9C"/>
      </colorScale>
    </cfRule>
  </conditionalFormatting>
  <conditionalFormatting sqref="AF9:AF12">
    <cfRule type="colorScale" priority="15">
      <colorScale>
        <cfvo type="min"/>
        <cfvo type="max"/>
        <color rgb="FFFFEF9C"/>
        <color rgb="FFFF7128"/>
      </colorScale>
    </cfRule>
  </conditionalFormatting>
  <conditionalFormatting sqref="AD18">
    <cfRule type="colorScale" priority="13">
      <colorScale>
        <cfvo type="min"/>
        <cfvo type="max"/>
        <color rgb="FFFF9797"/>
        <color theme="8" tint="0.59999389629810485"/>
      </colorScale>
    </cfRule>
    <cfRule type="colorScale" priority="14">
      <colorScale>
        <cfvo type="min"/>
        <cfvo type="max"/>
        <color rgb="FFFF7128"/>
        <color rgb="FF92D050"/>
      </colorScale>
    </cfRule>
  </conditionalFormatting>
  <conditionalFormatting sqref="AC3:AC6">
    <cfRule type="colorScale" priority="4">
      <colorScale>
        <cfvo type="min"/>
        <cfvo type="max"/>
        <color rgb="FFFF935D"/>
        <color rgb="FFFFF4BD"/>
      </colorScale>
    </cfRule>
  </conditionalFormatting>
  <conditionalFormatting sqref="AD3:AD6">
    <cfRule type="colorScale" priority="3">
      <colorScale>
        <cfvo type="min"/>
        <cfvo type="max"/>
        <color rgb="FFFF935D"/>
        <color rgb="FFFFF4BD"/>
      </colorScale>
    </cfRule>
  </conditionalFormatting>
  <conditionalFormatting sqref="AE3:AE6">
    <cfRule type="colorScale" priority="2">
      <colorScale>
        <cfvo type="min"/>
        <cfvo type="max"/>
        <color rgb="FFFF935D"/>
        <color rgb="FFFFF4BD"/>
      </colorScale>
    </cfRule>
  </conditionalFormatting>
  <conditionalFormatting sqref="AF3:AF6">
    <cfRule type="colorScale" priority="1">
      <colorScale>
        <cfvo type="min"/>
        <cfvo type="max"/>
        <color rgb="FFFFF4BD"/>
        <color rgb="FFFF935D"/>
      </colorScale>
    </cfRule>
  </conditionalFormatting>
  <pageMargins left="0.7" right="0.7" top="0.75" bottom="0.75" header="0.3" footer="0.3"/>
  <pageSetup orientation="portrait" horizontalDpi="4294967293" verticalDpi="0" r:id="rId1"/>
  <ignoredErrors>
    <ignoredError sqref="Y3" formulaRange="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K37"/>
  <sheetViews>
    <sheetView workbookViewId="0">
      <selection activeCell="F5" sqref="F5"/>
    </sheetView>
  </sheetViews>
  <sheetFormatPr defaultRowHeight="14.5"/>
  <cols>
    <col min="1" max="1" width="33.81640625" bestFit="1" customWidth="1"/>
    <col min="2" max="2" width="10.36328125" bestFit="1" customWidth="1"/>
    <col min="3" max="3" width="12.08984375" bestFit="1" customWidth="1"/>
    <col min="4" max="4" width="18.6328125" bestFit="1" customWidth="1"/>
    <col min="5" max="5" width="11.81640625" bestFit="1" customWidth="1"/>
    <col min="6" max="6" width="16.90625" bestFit="1" customWidth="1"/>
    <col min="7" max="7" width="17.26953125" bestFit="1" customWidth="1"/>
    <col min="8" max="8" width="15.6328125" bestFit="1" customWidth="1"/>
    <col min="9" max="9" width="11.81640625" bestFit="1" customWidth="1"/>
    <col min="10" max="10" width="18.90625" bestFit="1" customWidth="1"/>
    <col min="11" max="11" width="19.08984375" bestFit="1" customWidth="1"/>
    <col min="13" max="13" width="12.6328125" bestFit="1" customWidth="1"/>
    <col min="14" max="14" width="8.453125" bestFit="1" customWidth="1"/>
    <col min="15" max="15" width="12.6328125" bestFit="1" customWidth="1"/>
    <col min="16" max="16" width="8.453125" bestFit="1" customWidth="1"/>
  </cols>
  <sheetData>
    <row r="1" spans="1:11">
      <c r="A1" s="15" t="str">
        <f>spicehouse_campaign_metrics!E1</f>
        <v>Email Subject</v>
      </c>
      <c r="B1" s="15" t="s">
        <v>498</v>
      </c>
      <c r="C1" s="15" t="s">
        <v>499</v>
      </c>
      <c r="D1" s="15" t="s">
        <v>500</v>
      </c>
      <c r="E1" s="15" t="str">
        <f>spicehouse_campaign_metrics!I1</f>
        <v>Open Rate</v>
      </c>
      <c r="F1" s="15" t="str">
        <f>spicehouse_campaign_metrics!K1</f>
        <v>Click-Through Rate</v>
      </c>
      <c r="G1" s="15" t="str">
        <f>spicehouse_campaign_metrics!L1</f>
        <v>Click-to-Open Rate</v>
      </c>
      <c r="H1" s="15" t="str">
        <f>spicehouse_campaign_metrics!N1</f>
        <v>Unsubscribe Rate</v>
      </c>
      <c r="I1" s="15" t="str">
        <f>spicehouse_campaign_metrics!P1</f>
        <v>Bounce Rate</v>
      </c>
      <c r="J1" s="15" t="str">
        <f>spicehouse_campaign_metrics!S1</f>
        <v>Revenue per Person</v>
      </c>
      <c r="K1" s="15" t="str">
        <f>spicehouse_campaign_metrics!T1</f>
        <v>Average Order Value</v>
      </c>
    </row>
    <row r="2" spans="1:11">
      <c r="A2" t="str">
        <f>spicehouse_campaign_metrics!E3</f>
        <v>Don't Miss Your $15 Discount</v>
      </c>
      <c r="B2" s="11" t="str" cm="1">
        <f t="array" ref="B2">INDEX($D$34:$D$37,MATCH(TRUE,ISNUMBER(SEARCH($C$34:$C$37,A2)),0))</f>
        <v>YES</v>
      </c>
      <c r="C2" t="b">
        <f t="shared" ref="C2:C11" si="0">AND(ISNA(B2))</f>
        <v>0</v>
      </c>
      <c r="D2" t="str">
        <f t="shared" ref="D2:D11" si="1">IF(C2 = TRUE, "Other"," Monetary_Incentive")</f>
        <v xml:space="preserve"> Monetary_Incentive</v>
      </c>
      <c r="E2" s="16">
        <f>spicehouse_campaign_metrics!I3</f>
        <v>0.45158339325863101</v>
      </c>
      <c r="F2" s="16">
        <f>spicehouse_campaign_metrics!K3</f>
        <v>1.55380988357804E-2</v>
      </c>
      <c r="G2" s="16">
        <f>spicehouse_campaign_metrics!L3</f>
        <v>3.4408038620856403E-2</v>
      </c>
      <c r="H2" s="16">
        <f>spicehouse_campaign_metrics!N3</f>
        <v>1.6930793107528699E-3</v>
      </c>
      <c r="I2" s="16">
        <f>spicehouse_campaign_metrics!P3</f>
        <v>7.7371903986018394E-5</v>
      </c>
      <c r="J2" s="17">
        <f>spicehouse_campaign_metrics!S3</f>
        <v>0.129731747057592</v>
      </c>
      <c r="K2" s="17">
        <f>spicehouse_campaign_metrics!T3</f>
        <v>59.015320910973003</v>
      </c>
    </row>
    <row r="3" spans="1:11">
      <c r="A3" t="str">
        <f>spicehouse_campaign_metrics!E4</f>
        <v>Save On Our Signature Gift Sets</v>
      </c>
      <c r="B3" s="11" t="str" cm="1">
        <f t="array" ref="B3">INDEX($D$34:$D$37,MATCH(TRUE,ISNUMBER(SEARCH($C$34:$C$37,A3)),0))</f>
        <v>YES</v>
      </c>
      <c r="C3" t="b">
        <f t="shared" si="0"/>
        <v>0</v>
      </c>
      <c r="D3" t="str">
        <f t="shared" si="1"/>
        <v xml:space="preserve"> Monetary_Incentive</v>
      </c>
      <c r="E3" s="16">
        <f>spicehouse_campaign_metrics!I4</f>
        <v>0.45870749500740399</v>
      </c>
      <c r="F3" s="16">
        <f>spicehouse_campaign_metrics!K4</f>
        <v>9.2289439244295293E-3</v>
      </c>
      <c r="G3" s="16">
        <f>spicehouse_campaign_metrics!L4</f>
        <v>2.01194530825805E-2</v>
      </c>
      <c r="H3" s="16">
        <f>spicehouse_campaign_metrics!N4</f>
        <v>2.0694933137705E-3</v>
      </c>
      <c r="I3" s="16">
        <f>spicehouse_campaign_metrics!P4</f>
        <v>3.16990223115832E-5</v>
      </c>
      <c r="J3" s="17">
        <f>spicehouse_campaign_metrics!S4</f>
        <v>0.109561874227336</v>
      </c>
      <c r="K3" s="17">
        <f>spicehouse_campaign_metrics!T4</f>
        <v>54.8621768707483</v>
      </c>
    </row>
    <row r="4" spans="1:11">
      <c r="A4" t="str">
        <f>spicehouse_campaign_metrics!E6</f>
        <v>Visit Us and Save Up To $15</v>
      </c>
      <c r="B4" s="11" t="str" cm="1">
        <f t="array" ref="B4">INDEX($D$34:$D$37,MATCH(TRUE,ISNUMBER(SEARCH($C$34:$C$37,A4)),0))</f>
        <v>YES</v>
      </c>
      <c r="C4" t="b">
        <f t="shared" si="0"/>
        <v>0</v>
      </c>
      <c r="D4" t="str">
        <f t="shared" si="1"/>
        <v xml:space="preserve"> Monetary_Incentive</v>
      </c>
      <c r="E4" s="16">
        <f>spicehouse_campaign_metrics!I6</f>
        <v>0.40710269087066397</v>
      </c>
      <c r="F4" s="16">
        <f>spicehouse_campaign_metrics!K6</f>
        <v>3.3211306940408298E-3</v>
      </c>
      <c r="G4" s="16">
        <f>spicehouse_campaign_metrics!L6</f>
        <v>8.1579679243533806E-3</v>
      </c>
      <c r="H4" s="16">
        <f>spicehouse_campaign_metrics!N6</f>
        <v>9.43503038079782E-4</v>
      </c>
      <c r="I4" s="16">
        <f>spicehouse_campaign_metrics!P6</f>
        <v>2.64180850662339E-4</v>
      </c>
      <c r="J4" s="17">
        <f>spicehouse_campaign_metrics!S6</f>
        <v>6.2749367852964394E-2</v>
      </c>
      <c r="K4" s="17">
        <f>spicehouse_campaign_metrics!T6</f>
        <v>55.422333333333299</v>
      </c>
    </row>
    <row r="5" spans="1:11">
      <c r="A5" t="str">
        <f>spicehouse_campaign_metrics!E7</f>
        <v>Our Late Summer Sale Starts NOW</v>
      </c>
      <c r="B5" s="11" t="str" cm="1">
        <f t="array" ref="B5">INDEX($D$34:$D$37,MATCH(TRUE,ISNUMBER(SEARCH($C$34:$C$37,A5)),0))</f>
        <v>YES</v>
      </c>
      <c r="C5" t="b">
        <f t="shared" si="0"/>
        <v>0</v>
      </c>
      <c r="D5" t="str">
        <f t="shared" si="1"/>
        <v xml:space="preserve"> Monetary_Incentive</v>
      </c>
      <c r="E5" s="16">
        <f>spicehouse_campaign_metrics!I7</f>
        <v>0.47230706022700802</v>
      </c>
      <c r="F5" s="16">
        <f>spicehouse_campaign_metrics!K7</f>
        <v>8.3011993921363793E-3</v>
      </c>
      <c r="G5" s="16">
        <f>spicehouse_campaign_metrics!L7</f>
        <v>1.75758528533249E-2</v>
      </c>
      <c r="H5" s="16">
        <f>spicehouse_campaign_metrics!N7</f>
        <v>3.0690182606586498E-3</v>
      </c>
      <c r="I5" s="16">
        <f>spicehouse_campaign_metrics!P7</f>
        <v>2.2720635187779298E-3</v>
      </c>
      <c r="J5" s="17">
        <f>spicehouse_campaign_metrics!S7</f>
        <v>0.152106386032996</v>
      </c>
      <c r="K5" s="17">
        <f>spicehouse_campaign_metrics!T7</f>
        <v>55.4663898916967</v>
      </c>
    </row>
    <row r="6" spans="1:11">
      <c r="A6" t="str">
        <f>spicehouse_campaign_metrics!E10</f>
        <v>Our In-Store Sale Ends Tomorrow!</v>
      </c>
      <c r="B6" s="11" t="str" cm="1">
        <f t="array" ref="B6">INDEX($D$34:$D$37,MATCH(TRUE,ISNUMBER(SEARCH($C$34:$C$37,A6)),0))</f>
        <v>YES</v>
      </c>
      <c r="C6" t="b">
        <f t="shared" si="0"/>
        <v>0</v>
      </c>
      <c r="D6" t="str">
        <f t="shared" si="1"/>
        <v xml:space="preserve"> Monetary_Incentive</v>
      </c>
      <c r="E6" s="16">
        <f>spicehouse_campaign_metrics!I10</f>
        <v>0.416251509661835</v>
      </c>
      <c r="F6" s="16">
        <f>spicehouse_campaign_metrics!K10</f>
        <v>1.2794384057971E-2</v>
      </c>
      <c r="G6" s="16">
        <f>spicehouse_campaign_metrics!L10</f>
        <v>3.0737147520174E-2</v>
      </c>
      <c r="H6" s="16">
        <f>spicehouse_campaign_metrics!N10</f>
        <v>6.0386473429951601E-4</v>
      </c>
      <c r="I6" s="16">
        <f>spicehouse_campaign_metrics!P10</f>
        <v>3.7741545893719798E-5</v>
      </c>
      <c r="J6" s="17">
        <f>spicehouse_campaign_metrics!S10</f>
        <v>6.5987696256038605E-2</v>
      </c>
      <c r="K6" s="17">
        <f>spicehouse_campaign_metrics!T10</f>
        <v>56.400322580645103</v>
      </c>
    </row>
    <row r="7" spans="1:11">
      <c r="A7" t="str">
        <f>spicehouse_campaign_metrics!E11</f>
        <v>Save Up to 40% In Stores Only</v>
      </c>
      <c r="B7" s="11" t="str" cm="1">
        <f t="array" ref="B7">INDEX($D$34:$D$37,MATCH(TRUE,ISNUMBER(SEARCH($C$34:$C$37,A7)),0))</f>
        <v>YES</v>
      </c>
      <c r="C7" t="b">
        <f t="shared" si="0"/>
        <v>0</v>
      </c>
      <c r="D7" t="str">
        <f t="shared" si="1"/>
        <v xml:space="preserve"> Monetary_Incentive</v>
      </c>
      <c r="E7" s="16">
        <f>spicehouse_campaign_metrics!I11</f>
        <v>0.41359399177265299</v>
      </c>
      <c r="F7" s="16">
        <f>spicehouse_campaign_metrics!K11</f>
        <v>2.0115484771860901E-2</v>
      </c>
      <c r="G7" s="16">
        <f>spicehouse_campaign_metrics!L11</f>
        <v>4.86358244365361E-2</v>
      </c>
      <c r="H7" s="16">
        <f>spicehouse_campaign_metrics!N11</f>
        <v>4.15141336755104E-4</v>
      </c>
      <c r="I7" s="16">
        <f>spicehouse_campaign_metrics!P11</f>
        <v>2.2644072913914699E-4</v>
      </c>
      <c r="J7" s="17">
        <f>spicehouse_campaign_metrics!S11</f>
        <v>3.9410499301807699E-2</v>
      </c>
      <c r="K7" s="17">
        <f>spicehouse_campaign_metrics!T11</f>
        <v>47.466363636363603</v>
      </c>
    </row>
    <row r="8" spans="1:11">
      <c r="A8" t="str">
        <f>spicehouse_campaign_metrics!E14</f>
        <v>Redeem Your FREE Flatpack</v>
      </c>
      <c r="B8" s="11" t="str" cm="1">
        <f t="array" ref="B8">INDEX($D$34:$D$37,MATCH(TRUE,ISNUMBER(SEARCH($C$34:$C$37,A8)),0))</f>
        <v>YES</v>
      </c>
      <c r="C8" t="b">
        <f t="shared" si="0"/>
        <v>0</v>
      </c>
      <c r="D8" t="str">
        <f t="shared" si="1"/>
        <v xml:space="preserve"> Monetary_Incentive</v>
      </c>
      <c r="E8" s="16">
        <f>spicehouse_campaign_metrics!I14</f>
        <v>0.48487014424318398</v>
      </c>
      <c r="F8" s="16">
        <f>spicehouse_campaign_metrics!K14</f>
        <v>8.9829195410779505E-3</v>
      </c>
      <c r="G8" s="16">
        <f>spicehouse_campaign_metrics!L14</f>
        <v>1.8526443930877701E-2</v>
      </c>
      <c r="H8" s="16">
        <f>spicehouse_campaign_metrics!N14</f>
        <v>7.9315306009517797E-4</v>
      </c>
      <c r="I8" s="16">
        <f>spicehouse_campaign_metrics!P14</f>
        <v>4.6113550005533597E-6</v>
      </c>
      <c r="J8" s="17">
        <f>spicehouse_campaign_metrics!S14</f>
        <v>0.104649537019957</v>
      </c>
      <c r="K8" s="17">
        <f>spicehouse_campaign_metrics!T14</f>
        <v>50.5431625835189</v>
      </c>
    </row>
    <row r="9" spans="1:11">
      <c r="A9" t="str">
        <f>spicehouse_campaign_metrics!E16</f>
        <v>FREE Maple Garlic Seasoning!</v>
      </c>
      <c r="B9" s="11" t="str" cm="1">
        <f t="array" ref="B9">INDEX($D$34:$D$37,MATCH(TRUE,ISNUMBER(SEARCH($C$34:$C$37,A9)),0))</f>
        <v>YES</v>
      </c>
      <c r="C9" t="b">
        <f t="shared" si="0"/>
        <v>0</v>
      </c>
      <c r="D9" t="str">
        <f t="shared" si="1"/>
        <v xml:space="preserve"> Monetary_Incentive</v>
      </c>
      <c r="E9" s="16">
        <f>spicehouse_campaign_metrics!I16</f>
        <v>0.41971215432145198</v>
      </c>
      <c r="F9" s="16">
        <f>spicehouse_campaign_metrics!K16</f>
        <v>8.1757214980031599E-3</v>
      </c>
      <c r="G9" s="16">
        <f>spicehouse_campaign_metrics!L16</f>
        <v>1.94793536804308E-2</v>
      </c>
      <c r="H9" s="16">
        <f>spicehouse_campaign_metrics!N16</f>
        <v>5.2746590309697802E-4</v>
      </c>
      <c r="I9" s="16">
        <f>spicehouse_campaign_metrics!P16</f>
        <v>2.2605681561298999E-4</v>
      </c>
      <c r="J9" s="17">
        <f>spicehouse_campaign_metrics!S16</f>
        <v>8.1296059076181093E-2</v>
      </c>
      <c r="K9" s="17">
        <f>spicehouse_campaign_metrics!T16</f>
        <v>52.628292682926798</v>
      </c>
    </row>
    <row r="10" spans="1:11">
      <c r="A10" t="str">
        <f>spicehouse_campaign_metrics!E17</f>
        <v>FREE Maple Garlic Seasoning!</v>
      </c>
      <c r="B10" s="11" t="str" cm="1">
        <f t="array" ref="B10">INDEX($D$34:$D$37,MATCH(TRUE,ISNUMBER(SEARCH($C$34:$C$37,A10)),0))</f>
        <v>YES</v>
      </c>
      <c r="C10" t="b">
        <f t="shared" si="0"/>
        <v>0</v>
      </c>
      <c r="D10" t="str">
        <f t="shared" si="1"/>
        <v xml:space="preserve"> Monetary_Incentive</v>
      </c>
      <c r="E10" s="16">
        <f>spicehouse_campaign_metrics!I17</f>
        <v>0.44799868513639102</v>
      </c>
      <c r="F10" s="16">
        <f>spicehouse_campaign_metrics!K17</f>
        <v>8.6544733611714601E-3</v>
      </c>
      <c r="G10" s="16">
        <f>spicehouse_campaign_metrics!L17</f>
        <v>1.9318077593322901E-2</v>
      </c>
      <c r="H10" s="16">
        <f>spicehouse_campaign_metrics!N17</f>
        <v>7.60155523711202E-4</v>
      </c>
      <c r="I10" s="16">
        <f>spicehouse_campaign_metrics!P17</f>
        <v>6.1634231652259603E-5</v>
      </c>
      <c r="J10" s="17">
        <f>spicehouse_campaign_metrics!S17</f>
        <v>0.110487783581667</v>
      </c>
      <c r="K10" s="17">
        <f>spicehouse_campaign_metrics!T17</f>
        <v>46.968646288209598</v>
      </c>
    </row>
    <row r="11" spans="1:11">
      <c r="A11" t="str">
        <f>spicehouse_campaign_metrics!E21</f>
        <v>In-Store FLASH SALE Starts Now!</v>
      </c>
      <c r="B11" s="11" t="str" cm="1">
        <f t="array" ref="B11">INDEX($D$34:$D$37,MATCH(TRUE,ISNUMBER(SEARCH($C$34:$C$37,A11)),0))</f>
        <v>YES</v>
      </c>
      <c r="C11" t="b">
        <f t="shared" si="0"/>
        <v>0</v>
      </c>
      <c r="D11" t="str">
        <f t="shared" si="1"/>
        <v xml:space="preserve"> Monetary_Incentive</v>
      </c>
      <c r="E11" s="16">
        <f>spicehouse_campaign_metrics!I21</f>
        <v>0.425092223142362</v>
      </c>
      <c r="F11" s="16">
        <f>spicehouse_campaign_metrics!K21</f>
        <v>2.5973048257170801E-2</v>
      </c>
      <c r="G11" s="16">
        <f>spicehouse_campaign_metrics!L21</f>
        <v>6.1099796334012198E-2</v>
      </c>
      <c r="H11" s="16">
        <f>spicehouse_campaign_metrics!N21</f>
        <v>6.3991568169841095E-4</v>
      </c>
      <c r="I11" s="16">
        <f>spicehouse_campaign_metrics!P21</f>
        <v>1.50568395693743E-4</v>
      </c>
      <c r="J11" s="17">
        <f>spicehouse_campaign_metrics!S21</f>
        <v>5.0743807874727001E-2</v>
      </c>
      <c r="K11" s="17">
        <f>spicehouse_campaign_metrics!T21</f>
        <v>39.6488235294117</v>
      </c>
    </row>
    <row r="12" spans="1:11">
      <c r="D12" s="14" t="s">
        <v>497</v>
      </c>
      <c r="E12" s="16">
        <f t="shared" ref="E12:K12" si="2">AVERAGE(E2:E11)</f>
        <v>0.43972193476415838</v>
      </c>
      <c r="F12" s="16">
        <f t="shared" si="2"/>
        <v>1.2108540433364241E-2</v>
      </c>
      <c r="G12" s="16">
        <f t="shared" si="2"/>
        <v>2.7805795597646892E-2</v>
      </c>
      <c r="H12" s="16">
        <f t="shared" si="2"/>
        <v>1.151479016291819E-3</v>
      </c>
      <c r="I12" s="16">
        <f t="shared" si="2"/>
        <v>3.3523683687302838E-4</v>
      </c>
      <c r="J12" s="17">
        <f t="shared" si="2"/>
        <v>9.0672475828126681E-2</v>
      </c>
      <c r="K12" s="17">
        <f t="shared" si="2"/>
        <v>51.842183230782702</v>
      </c>
    </row>
    <row r="13" spans="1:11">
      <c r="E13" s="16"/>
      <c r="F13" s="16"/>
      <c r="G13" s="16"/>
      <c r="H13" s="16"/>
      <c r="I13" s="16"/>
      <c r="J13" s="17"/>
      <c r="K13" s="17"/>
    </row>
    <row r="14" spans="1:11">
      <c r="E14" s="16"/>
      <c r="F14" s="16"/>
      <c r="G14" s="16"/>
      <c r="H14" s="16"/>
      <c r="I14" s="16"/>
      <c r="J14" s="17"/>
      <c r="K14" s="17"/>
    </row>
    <row r="15" spans="1:11">
      <c r="A15" t="str">
        <f>spicehouse_campaign_metrics!E2</f>
        <v>There's Still Time Left!</v>
      </c>
      <c r="B15" s="11" t="e" cm="1">
        <f t="array" ref="B15">INDEX($D$34:$D$37,MATCH(TRUE,ISNUMBER(SEARCH($C$34:$C$37,A15)),0))</f>
        <v>#N/A</v>
      </c>
      <c r="C15" t="b">
        <f t="shared" ref="C15:C26" si="3">AND(ISNA(B15))</f>
        <v>1</v>
      </c>
      <c r="D15" t="str">
        <f t="shared" ref="D15:D26" si="4">IF(C15 = TRUE, "Other"," Monetary_Incentive")</f>
        <v>Other</v>
      </c>
      <c r="E15" s="16">
        <f>spicehouse_campaign_metrics!I2</f>
        <v>0.44291337684788601</v>
      </c>
      <c r="F15" s="16">
        <f>spicehouse_campaign_metrics!K2</f>
        <v>8.7302781920934793E-3</v>
      </c>
      <c r="G15" s="16">
        <f>spicehouse_campaign_metrics!L2</f>
        <v>1.9711028495514999E-2</v>
      </c>
      <c r="H15" s="16">
        <f>spicehouse_campaign_metrics!N2</f>
        <v>1.7925806319188801E-3</v>
      </c>
      <c r="I15" s="16">
        <f>spicehouse_campaign_metrics!P2</f>
        <v>7.7541655833641201E-5</v>
      </c>
      <c r="J15" s="17">
        <f>spicehouse_campaign_metrics!S2</f>
        <v>9.5372633269019305E-2</v>
      </c>
      <c r="K15" s="17">
        <f>spicehouse_campaign_metrics!T2</f>
        <v>59.232889518413501</v>
      </c>
    </row>
    <row r="16" spans="1:11">
      <c r="A16" t="str">
        <f>spicehouse_campaign_metrics!E5</f>
        <v>Spice Blends To Upgrade Your Cooking</v>
      </c>
      <c r="B16" s="11" t="e" cm="1">
        <f t="array" ref="B16">INDEX($D$34:$D$37,MATCH(TRUE,ISNUMBER(SEARCH($C$34:$C$37,A16)),0))</f>
        <v>#N/A</v>
      </c>
      <c r="C16" t="b">
        <f t="shared" si="3"/>
        <v>1</v>
      </c>
      <c r="D16" t="str">
        <f t="shared" si="4"/>
        <v>Other</v>
      </c>
      <c r="E16" s="16">
        <f>spicehouse_campaign_metrics!I5</f>
        <v>0.47626799911610901</v>
      </c>
      <c r="F16" s="16">
        <f>spicehouse_campaign_metrics!K5</f>
        <v>9.1816349262898705E-3</v>
      </c>
      <c r="G16" s="16">
        <f>spicehouse_campaign_metrics!L5</f>
        <v>1.9278294874586901E-2</v>
      </c>
      <c r="H16" s="16">
        <f>spicehouse_campaign_metrics!N5</f>
        <v>2.1556097714963401E-3</v>
      </c>
      <c r="I16" s="16">
        <f>spicehouse_campaign_metrics!P5</f>
        <v>1.21760384582429E-4</v>
      </c>
      <c r="J16" s="17">
        <f>spicehouse_campaign_metrics!S5</f>
        <v>0.11111013903232</v>
      </c>
      <c r="K16" s="17">
        <f>spicehouse_campaign_metrics!T5</f>
        <v>54.509601769911498</v>
      </c>
    </row>
    <row r="17" spans="1:11">
      <c r="A17" t="str">
        <f>spicehouse_campaign_metrics!E8</f>
        <v>Rodney Scott Barbecue Rubs Are ðŸ”¥</v>
      </c>
      <c r="B17" s="11" t="e" cm="1">
        <f t="array" ref="B17">INDEX($D$34:$D$37,MATCH(TRUE,ISNUMBER(SEARCH($C$34:$C$37,A17)),0))</f>
        <v>#N/A</v>
      </c>
      <c r="C17" t="b">
        <f t="shared" si="3"/>
        <v>1</v>
      </c>
      <c r="D17" t="str">
        <f t="shared" si="4"/>
        <v>Other</v>
      </c>
      <c r="E17" s="16">
        <f>spicehouse_campaign_metrics!I8</f>
        <v>0.47391318463686199</v>
      </c>
      <c r="F17" s="16">
        <f>spicehouse_campaign_metrics!K8</f>
        <v>8.9607480276614401E-3</v>
      </c>
      <c r="G17" s="16">
        <f>spicehouse_campaign_metrics!L8</f>
        <v>1.8907994793450698E-2</v>
      </c>
      <c r="H17" s="16">
        <f>spicehouse_campaign_metrics!N8</f>
        <v>4.4803740138307201E-3</v>
      </c>
      <c r="I17" s="16">
        <f>spicehouse_campaign_metrics!P8</f>
        <v>1.6233239180545999E-4</v>
      </c>
      <c r="J17" s="17">
        <f>spicehouse_campaign_metrics!S8</f>
        <v>0.193796954644329</v>
      </c>
      <c r="K17" s="17">
        <f>spicehouse_campaign_metrics!T8</f>
        <v>42.334326241134697</v>
      </c>
    </row>
    <row r="18" spans="1:11">
      <c r="A18" t="str">
        <f>spicehouse_campaign_metrics!E9</f>
        <v>NEW! Green Sichuan Peppercorns</v>
      </c>
      <c r="B18" s="11" t="e" cm="1">
        <f t="array" ref="B18">INDEX($D$34:$D$37,MATCH(TRUE,ISNUMBER(SEARCH($C$34:$C$37,A18)),0))</f>
        <v>#N/A</v>
      </c>
      <c r="C18" t="b">
        <f t="shared" si="3"/>
        <v>1</v>
      </c>
      <c r="D18" t="str">
        <f t="shared" si="4"/>
        <v>Other</v>
      </c>
      <c r="E18" s="16">
        <f>spicehouse_campaign_metrics!I9</f>
        <v>0.48685225771941698</v>
      </c>
      <c r="F18" s="16">
        <f>spicehouse_campaign_metrics!K9</f>
        <v>8.0093537133200405E-3</v>
      </c>
      <c r="G18" s="16">
        <f>spicehouse_campaign_metrics!L9</f>
        <v>1.6451302394772899E-2</v>
      </c>
      <c r="H18" s="16">
        <f>spicehouse_campaign_metrics!N9</f>
        <v>1.1029429167869801E-3</v>
      </c>
      <c r="I18" s="16">
        <f>spicehouse_campaign_metrics!P9</f>
        <v>4.3549677401030898E-4</v>
      </c>
      <c r="J18" s="17">
        <f>spicehouse_campaign_metrics!S9</f>
        <v>9.1984634537734297E-2</v>
      </c>
      <c r="K18" s="17">
        <f>spicehouse_campaign_metrics!T9</f>
        <v>42.991216814159202</v>
      </c>
    </row>
    <row r="19" spans="1:11">
      <c r="A19" t="str">
        <f>spicehouse_campaign_metrics!E12</f>
        <v>Spice Rub Roundupâ€“Our Best BBQ</v>
      </c>
      <c r="B19" s="11" t="e" cm="1">
        <f t="array" ref="B19">INDEX($D$34:$D$37,MATCH(TRUE,ISNUMBER(SEARCH($C$34:$C$37,A19)),0))</f>
        <v>#N/A</v>
      </c>
      <c r="C19" t="b">
        <f t="shared" si="3"/>
        <v>1</v>
      </c>
      <c r="D19" t="str">
        <f t="shared" si="4"/>
        <v>Other</v>
      </c>
      <c r="E19" s="16">
        <f>spicehouse_campaign_metrics!I12</f>
        <v>0.477603332265299</v>
      </c>
      <c r="F19" s="16">
        <f>spicehouse_campaign_metrics!K12</f>
        <v>1.2688240948413899E-2</v>
      </c>
      <c r="G19" s="16">
        <f>spicehouse_campaign_metrics!L12</f>
        <v>2.65664832953173E-2</v>
      </c>
      <c r="H19" s="16">
        <f>spicehouse_campaign_metrics!N12</f>
        <v>3.3963473245754499E-3</v>
      </c>
      <c r="I19" s="16">
        <f>spicehouse_campaign_metrics!P12</f>
        <v>1.95450176225568E-3</v>
      </c>
      <c r="J19" s="17">
        <f>spicehouse_campaign_metrics!S12</f>
        <v>0.17493752002563201</v>
      </c>
      <c r="K19" s="17">
        <f>spicehouse_campaign_metrics!T12</f>
        <v>36.6429530201342</v>
      </c>
    </row>
    <row r="20" spans="1:11">
      <c r="A20" t="str">
        <f>spicehouse_campaign_metrics!E13</f>
        <v>It's Never Too Early For Pumpkin Spice</v>
      </c>
      <c r="B20" s="11" t="e" cm="1">
        <f t="array" ref="B20">INDEX($D$34:$D$37,MATCH(TRUE,ISNUMBER(SEARCH($C$34:$C$37,A20)),0))</f>
        <v>#N/A</v>
      </c>
      <c r="C20" t="b">
        <f t="shared" si="3"/>
        <v>1</v>
      </c>
      <c r="D20" t="str">
        <f t="shared" si="4"/>
        <v>Other</v>
      </c>
      <c r="E20" s="16">
        <f>spicehouse_campaign_metrics!I13</f>
        <v>0.43766637089618399</v>
      </c>
      <c r="F20" s="16">
        <f>spicehouse_campaign_metrics!K13</f>
        <v>7.3526693286009998E-3</v>
      </c>
      <c r="G20" s="16">
        <f>spicehouse_campaign_metrics!L13</f>
        <v>1.6799712789322501E-2</v>
      </c>
      <c r="H20" s="16">
        <f>spicehouse_campaign_metrics!N13</f>
        <v>8.8731144631765699E-4</v>
      </c>
      <c r="I20" s="16">
        <f>spicehouse_campaign_metrics!P13</f>
        <v>4.6214137829044598E-6</v>
      </c>
      <c r="J20" s="17">
        <f>spicehouse_campaign_metrics!S13</f>
        <v>7.1500804125998199E-2</v>
      </c>
      <c r="K20" s="17">
        <f>spicehouse_campaign_metrics!T13</f>
        <v>43.096462395543099</v>
      </c>
    </row>
    <row r="21" spans="1:11">
      <c r="A21" t="str">
        <f>spicehouse_campaign_metrics!E15</f>
        <v>ExactPacksâ€“Meal Prep Made Easy</v>
      </c>
      <c r="B21" s="11" t="e" cm="1">
        <f t="array" ref="B21">INDEX($D$34:$D$37,MATCH(TRUE,ISNUMBER(SEARCH($C$34:$C$37,A21)),0))</f>
        <v>#N/A</v>
      </c>
      <c r="C21" t="b">
        <f t="shared" si="3"/>
        <v>1</v>
      </c>
      <c r="D21" t="str">
        <f t="shared" si="4"/>
        <v>Other</v>
      </c>
      <c r="E21" s="16">
        <f>spicehouse_campaign_metrics!I15</f>
        <v>0.44169179553858701</v>
      </c>
      <c r="F21" s="16">
        <f>spicehouse_campaign_metrics!K15</f>
        <v>6.4551230623103801E-3</v>
      </c>
      <c r="G21" s="16">
        <f>spicehouse_campaign_metrics!L15</f>
        <v>1.4614541468761399E-2</v>
      </c>
      <c r="H21" s="16">
        <f>spicehouse_campaign_metrics!N15</f>
        <v>7.3311754779096399E-4</v>
      </c>
      <c r="I21" s="16">
        <f>spicehouse_campaign_metrics!P15</f>
        <v>4.1497219686281E-5</v>
      </c>
      <c r="J21" s="17">
        <f>spicehouse_campaign_metrics!S15</f>
        <v>5.5508663697310001E-2</v>
      </c>
      <c r="K21" s="17">
        <f>spicehouse_campaign_metrics!T15</f>
        <v>41.088156996587003</v>
      </c>
    </row>
    <row r="22" spans="1:11">
      <c r="A22" t="str">
        <f>spicehouse_campaign_metrics!E18</f>
        <v>Our Grilled Salads ExactPacks Are ðŸ”¥</v>
      </c>
      <c r="B22" s="11" t="e" cm="1">
        <f t="array" ref="B22">INDEX($D$34:$D$37,MATCH(TRUE,ISNUMBER(SEARCH($C$34:$C$37,A22)),0))</f>
        <v>#N/A</v>
      </c>
      <c r="C22" t="b">
        <f t="shared" si="3"/>
        <v>1</v>
      </c>
      <c r="D22" t="str">
        <f t="shared" si="4"/>
        <v>Other</v>
      </c>
      <c r="E22" s="16">
        <f>spicehouse_campaign_metrics!I18</f>
        <v>0.43803273256135</v>
      </c>
      <c r="F22" s="16">
        <f>spicehouse_campaign_metrics!K18</f>
        <v>5.9555588284025797E-3</v>
      </c>
      <c r="G22" s="16">
        <f>spicehouse_campaign_metrics!L18</f>
        <v>1.3596150209090699E-2</v>
      </c>
      <c r="H22" s="16">
        <f>spicehouse_campaign_metrics!N18</f>
        <v>9.5270531489902199E-4</v>
      </c>
      <c r="I22" s="16">
        <f>spicehouse_campaign_metrics!P18</f>
        <v>9.6651263830335596E-5</v>
      </c>
      <c r="J22" s="17">
        <f>spicehouse_campaign_metrics!S18</f>
        <v>6.3180470921776893E-2</v>
      </c>
      <c r="K22" s="17">
        <f>spicehouse_campaign_metrics!T18</f>
        <v>48.507420494699602</v>
      </c>
    </row>
    <row r="23" spans="1:11">
      <c r="A23" t="str">
        <f>spicehouse_campaign_metrics!E19</f>
        <v>NEW! Salad &amp; Kebab ExactPacks</v>
      </c>
      <c r="B23" s="11" t="e" cm="1">
        <f t="array" ref="B23">INDEX($D$34:$D$37,MATCH(TRUE,ISNUMBER(SEARCH($C$34:$C$37,A23)),0))</f>
        <v>#N/A</v>
      </c>
      <c r="C23" t="b">
        <f t="shared" si="3"/>
        <v>1</v>
      </c>
      <c r="D23" t="str">
        <f t="shared" si="4"/>
        <v>Other</v>
      </c>
      <c r="E23" s="16">
        <f>spicehouse_campaign_metrics!I19</f>
        <v>0.478162500592894</v>
      </c>
      <c r="F23" s="16">
        <f>spicehouse_campaign_metrics!K19</f>
        <v>9.4958023051747806E-3</v>
      </c>
      <c r="G23" s="16">
        <f>spicehouse_campaign_metrics!L19</f>
        <v>1.9858943964448299E-2</v>
      </c>
      <c r="H23" s="16">
        <f>spicehouse_campaign_metrics!N19</f>
        <v>1.36602950244272E-3</v>
      </c>
      <c r="I23" s="16">
        <f>spicehouse_campaign_metrics!P19</f>
        <v>2.4664421571882498E-4</v>
      </c>
      <c r="J23" s="17">
        <f>spicehouse_campaign_metrics!S19</f>
        <v>7.5136460655504403E-2</v>
      </c>
      <c r="K23" s="17">
        <f>spicehouse_campaign_metrics!T19</f>
        <v>41.686894736842099</v>
      </c>
    </row>
    <row r="24" spans="1:11">
      <c r="A24" t="str">
        <f>spicehouse_campaign_metrics!E20</f>
        <v>You Need This Citrus Rub</v>
      </c>
      <c r="B24" s="11" t="e" cm="1">
        <f t="array" ref="B24">INDEX($D$34:$D$37,MATCH(TRUE,ISNUMBER(SEARCH($C$34:$C$37,A24)),0))</f>
        <v>#N/A</v>
      </c>
      <c r="C24" t="b">
        <f t="shared" si="3"/>
        <v>1</v>
      </c>
      <c r="D24" t="str">
        <f t="shared" si="4"/>
        <v>Other</v>
      </c>
      <c r="E24" s="16">
        <f>spicehouse_campaign_metrics!I20</f>
        <v>0.45544481629951</v>
      </c>
      <c r="F24" s="16">
        <f>spicehouse_campaign_metrics!K20</f>
        <v>6.7209738516420797E-3</v>
      </c>
      <c r="G24" s="16">
        <f>spicehouse_campaign_metrics!L20</f>
        <v>1.4756944444444401E-2</v>
      </c>
      <c r="H24" s="16">
        <f>spicehouse_campaign_metrics!N20</f>
        <v>1.00216983560737E-3</v>
      </c>
      <c r="I24" s="16">
        <f>spicehouse_campaign_metrics!P20</f>
        <v>1.3331617079180601E-4</v>
      </c>
      <c r="J24" s="17">
        <f>spicehouse_campaign_metrics!S20</f>
        <v>8.2440605347357504E-2</v>
      </c>
      <c r="K24" s="17">
        <f>spicehouse_campaign_metrics!T20</f>
        <v>47.568010610079497</v>
      </c>
    </row>
    <row r="25" spans="1:11">
      <c r="A25" t="str">
        <f>spicehouse_campaign_metrics!E22</f>
        <v>The Secret to Great Salsa? Spices!</v>
      </c>
      <c r="B25" s="11" t="e" cm="1">
        <f t="array" ref="B25">INDEX($D$34:$D$37,MATCH(TRUE,ISNUMBER(SEARCH($C$34:$C$37,A25)),0))</f>
        <v>#N/A</v>
      </c>
      <c r="C25" t="b">
        <f t="shared" si="3"/>
        <v>1</v>
      </c>
      <c r="D25" t="str">
        <f t="shared" si="4"/>
        <v>Other</v>
      </c>
      <c r="E25" s="16">
        <f>spicehouse_campaign_metrics!I22</f>
        <v>0.435099496302844</v>
      </c>
      <c r="F25" s="16">
        <f>spicehouse_campaign_metrics!K22</f>
        <v>8.8400232050609099E-3</v>
      </c>
      <c r="G25" s="16">
        <f>spicehouse_campaign_metrics!L22</f>
        <v>2.0317245320155299E-2</v>
      </c>
      <c r="H25" s="16">
        <f>spicehouse_campaign_metrics!N22</f>
        <v>7.8731456670073701E-4</v>
      </c>
      <c r="I25" s="16">
        <f>spicehouse_campaign_metrics!P22</f>
        <v>8.7479396300081896E-5</v>
      </c>
      <c r="J25" s="17">
        <f>spicehouse_campaign_metrics!S22</f>
        <v>4.5673223017210399E-2</v>
      </c>
      <c r="K25" s="17">
        <f>spicehouse_campaign_metrics!T22</f>
        <v>42.033686440677897</v>
      </c>
    </row>
    <row r="26" spans="1:11">
      <c r="A26" t="str">
        <f>spicehouse_campaign_metrics!E23</f>
        <v>Top Spices for Summer Tomatoes</v>
      </c>
      <c r="B26" s="11" t="e" cm="1">
        <f t="array" ref="B26">INDEX($D$34:$D$37,MATCH(TRUE,ISNUMBER(SEARCH($C$34:$C$37,A26)),0))</f>
        <v>#N/A</v>
      </c>
      <c r="C26" t="b">
        <f t="shared" si="3"/>
        <v>1</v>
      </c>
      <c r="D26" t="str">
        <f t="shared" si="4"/>
        <v>Other</v>
      </c>
      <c r="E26" s="16">
        <f>spicehouse_campaign_metrics!I23</f>
        <v>0.44855308432423402</v>
      </c>
      <c r="F26" s="16">
        <f>spicehouse_campaign_metrics!K23</f>
        <v>1.5516175751593499E-2</v>
      </c>
      <c r="G26" s="16">
        <f>spicehouse_campaign_metrics!L23</f>
        <v>3.4591615337946899E-2</v>
      </c>
      <c r="H26" s="16">
        <f>spicehouse_campaign_metrics!N23</f>
        <v>8.48684999492634E-4</v>
      </c>
      <c r="I26" s="16">
        <f>spicehouse_campaign_metrics!P23</f>
        <v>4.6124184755034399E-5</v>
      </c>
      <c r="J26" s="17">
        <f>spicehouse_campaign_metrics!S23</f>
        <v>8.2959604438991502E-2</v>
      </c>
      <c r="K26" s="17">
        <f>spicehouse_campaign_metrics!T23</f>
        <v>40.600767494356603</v>
      </c>
    </row>
    <row r="27" spans="1:11">
      <c r="D27" s="14" t="s">
        <v>497</v>
      </c>
      <c r="E27" s="16">
        <f t="shared" ref="E27:K27" si="5">AVERAGE(E15:E26)</f>
        <v>0.4576834122584314</v>
      </c>
      <c r="F27" s="16">
        <f t="shared" si="5"/>
        <v>8.9922151783803309E-3</v>
      </c>
      <c r="G27" s="16">
        <f t="shared" si="5"/>
        <v>1.962085478231769E-2</v>
      </c>
      <c r="H27" s="16">
        <f t="shared" si="5"/>
        <v>1.6254323226549559E-3</v>
      </c>
      <c r="I27" s="16">
        <f t="shared" si="5"/>
        <v>2.8399723611273231E-4</v>
      </c>
      <c r="J27" s="17">
        <f t="shared" si="5"/>
        <v>9.5300142809431956E-2</v>
      </c>
      <c r="K27" s="17">
        <f t="shared" si="5"/>
        <v>45.024365544378249</v>
      </c>
    </row>
    <row r="32" spans="1:11" ht="15" thickBot="1">
      <c r="C32" s="157" t="s">
        <v>501</v>
      </c>
      <c r="D32" s="157"/>
    </row>
    <row r="33" spans="3:4">
      <c r="C33" s="13" t="s">
        <v>487</v>
      </c>
      <c r="D33" s="13" t="s">
        <v>488</v>
      </c>
    </row>
    <row r="34" spans="3:4">
      <c r="C34" s="12" t="s">
        <v>489</v>
      </c>
      <c r="D34" s="12" t="s">
        <v>494</v>
      </c>
    </row>
    <row r="35" spans="3:4">
      <c r="C35" s="12" t="s">
        <v>490</v>
      </c>
      <c r="D35" s="12" t="s">
        <v>494</v>
      </c>
    </row>
    <row r="36" spans="3:4">
      <c r="C36" s="12" t="s">
        <v>491</v>
      </c>
      <c r="D36" s="12" t="s">
        <v>494</v>
      </c>
    </row>
    <row r="37" spans="3:4">
      <c r="C37" s="12" t="s">
        <v>492</v>
      </c>
      <c r="D37" s="12" t="s">
        <v>494</v>
      </c>
    </row>
  </sheetData>
  <sortState xmlns:xlrd2="http://schemas.microsoft.com/office/spreadsheetml/2017/richdata2" ref="A2:K23">
    <sortCondition ref="D2:D23"/>
  </sortState>
  <mergeCells count="1">
    <mergeCell ref="C32:D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3:V14"/>
  <sheetViews>
    <sheetView workbookViewId="0">
      <selection activeCell="F31" sqref="F31"/>
    </sheetView>
  </sheetViews>
  <sheetFormatPr defaultRowHeight="14.5"/>
  <cols>
    <col min="1" max="1" width="18.6328125" bestFit="1" customWidth="1"/>
    <col min="2" max="2" width="16.90625" bestFit="1" customWidth="1"/>
    <col min="3" max="3" width="17.26953125" bestFit="1" customWidth="1"/>
    <col min="4" max="4" width="15.6328125" bestFit="1" customWidth="1"/>
    <col min="5" max="5" width="11.54296875" bestFit="1" customWidth="1"/>
    <col min="6" max="6" width="18.90625" bestFit="1" customWidth="1"/>
    <col min="7" max="7" width="19.08984375" bestFit="1" customWidth="1"/>
    <col min="23" max="23" width="9.453125" bestFit="1" customWidth="1"/>
    <col min="24" max="24" width="16.36328125" bestFit="1" customWidth="1"/>
    <col min="25" max="25" width="16.7265625" bestFit="1" customWidth="1"/>
    <col min="26" max="26" width="15.36328125" bestFit="1" customWidth="1"/>
    <col min="27" max="27" width="11.36328125" bestFit="1" customWidth="1"/>
    <col min="28" max="28" width="18.453125" bestFit="1" customWidth="1"/>
  </cols>
  <sheetData>
    <row r="3" spans="1:22">
      <c r="J3" s="159"/>
      <c r="K3" s="159"/>
      <c r="L3" s="159"/>
      <c r="M3" s="159"/>
      <c r="N3" s="159"/>
      <c r="O3" s="159"/>
      <c r="P3" s="159"/>
      <c r="Q3" s="159"/>
      <c r="R3" s="159"/>
      <c r="S3" s="159"/>
    </row>
    <row r="4" spans="1:22">
      <c r="A4" s="7"/>
      <c r="B4" s="7"/>
      <c r="C4" s="7"/>
      <c r="D4" s="7"/>
      <c r="E4" s="7"/>
      <c r="F4" s="7"/>
      <c r="G4" s="7"/>
      <c r="J4" s="159"/>
      <c r="K4" s="159"/>
      <c r="L4" s="159"/>
      <c r="M4" s="159"/>
      <c r="N4" s="159"/>
      <c r="O4" s="159"/>
      <c r="P4" s="159"/>
      <c r="Q4" s="159"/>
      <c r="R4" s="159"/>
      <c r="S4" s="159"/>
      <c r="T4" s="159"/>
      <c r="U4" s="159"/>
      <c r="V4" s="159"/>
    </row>
    <row r="5" spans="1:22">
      <c r="J5" s="159"/>
      <c r="K5" s="159"/>
      <c r="L5" s="159"/>
      <c r="M5" s="159"/>
      <c r="N5" s="159"/>
      <c r="O5" s="159"/>
      <c r="P5" s="159"/>
      <c r="Q5" s="159"/>
      <c r="R5" s="159"/>
    </row>
    <row r="6" spans="1:22">
      <c r="A6" s="21"/>
      <c r="B6" s="23" t="s">
        <v>493</v>
      </c>
      <c r="C6" s="23" t="s">
        <v>495</v>
      </c>
    </row>
    <row r="7" spans="1:22">
      <c r="A7" s="22" t="str">
        <f>Succinct_Table_Live!$E$1</f>
        <v>Open Rate</v>
      </c>
      <c r="B7" s="24">
        <f>Succinct_Table_Live!$E$12</f>
        <v>0.43972193476415838</v>
      </c>
      <c r="C7" s="24">
        <f>Succinct_Table_Live!$E$27</f>
        <v>0.4576834122584314</v>
      </c>
    </row>
    <row r="8" spans="1:22">
      <c r="A8" s="22" t="str">
        <f>Succinct_Table_Live!$F$1</f>
        <v>Click-Through Rate</v>
      </c>
      <c r="B8" s="24">
        <f>Succinct_Table_Live!$F$12</f>
        <v>1.2108540433364241E-2</v>
      </c>
      <c r="C8" s="24">
        <f>Succinct_Table_Live!$F$27</f>
        <v>8.9922151783803309E-3</v>
      </c>
      <c r="J8" s="159"/>
      <c r="K8" s="159"/>
      <c r="L8" s="159"/>
      <c r="M8" s="159"/>
      <c r="N8" s="159"/>
      <c r="O8" s="159"/>
      <c r="P8" s="159"/>
    </row>
    <row r="9" spans="1:22">
      <c r="A9" s="22" t="str">
        <f>Succinct_Table_Live!$G$1</f>
        <v>Click-to-Open Rate</v>
      </c>
      <c r="B9" s="24">
        <f>Succinct_Table_Live!$G$12</f>
        <v>2.7805795597646892E-2</v>
      </c>
      <c r="C9" s="24">
        <f>Succinct_Table_Live!$G$27</f>
        <v>1.962085478231769E-2</v>
      </c>
      <c r="J9" s="159"/>
      <c r="K9" s="159"/>
      <c r="L9" s="159"/>
      <c r="M9" s="159"/>
      <c r="N9" s="159"/>
      <c r="O9" s="159"/>
      <c r="P9" s="159"/>
    </row>
    <row r="10" spans="1:22">
      <c r="A10" s="22" t="str">
        <f>Succinct_Table_Live!$H$1</f>
        <v>Unsubscribe Rate</v>
      </c>
      <c r="B10" s="24">
        <f>Succinct_Table_Live!$H$12</f>
        <v>1.151479016291819E-3</v>
      </c>
      <c r="C10" s="24">
        <f>Succinct_Table_Live!$H$27</f>
        <v>1.6254323226549559E-3</v>
      </c>
    </row>
    <row r="11" spans="1:22">
      <c r="A11" s="22" t="str">
        <f>Succinct_Table_Live!$I$1</f>
        <v>Bounce Rate</v>
      </c>
      <c r="B11" s="24">
        <f>Succinct_Table_Live!$I$12</f>
        <v>3.3523683687302838E-4</v>
      </c>
      <c r="C11" s="24">
        <f>Succinct_Table_Live!$I$27</f>
        <v>2.8399723611273231E-4</v>
      </c>
    </row>
    <row r="12" spans="1:22">
      <c r="A12" s="22" t="str">
        <f>Succinct_Table_Live!$J$1</f>
        <v>Revenue per Person</v>
      </c>
      <c r="B12" s="25">
        <f>Succinct_Table_Live!$J$12</f>
        <v>9.0672475828126681E-2</v>
      </c>
      <c r="C12" s="25">
        <f>Succinct_Table_Live!$J$27</f>
        <v>9.5300142809431956E-2</v>
      </c>
    </row>
    <row r="13" spans="1:22">
      <c r="A13" s="22" t="str">
        <f>Succinct_Table_Live!$K$1</f>
        <v>Average Order Value</v>
      </c>
      <c r="B13" s="25">
        <f>Succinct_Table_Live!$K$12</f>
        <v>51.842183230782702</v>
      </c>
      <c r="C13" s="25">
        <f>Succinct_Table_Live!$K$27</f>
        <v>45.024365544378249</v>
      </c>
    </row>
    <row r="14" spans="1:22">
      <c r="A14" s="21"/>
      <c r="B14" s="158" t="s">
        <v>497</v>
      </c>
      <c r="C14" s="158"/>
    </row>
  </sheetData>
  <mergeCells count="6">
    <mergeCell ref="B14:C14"/>
    <mergeCell ref="J4:V4"/>
    <mergeCell ref="J3:S3"/>
    <mergeCell ref="J8:P8"/>
    <mergeCell ref="J9:P9"/>
    <mergeCell ref="J5:R5"/>
  </mergeCells>
  <conditionalFormatting sqref="B7:C7">
    <cfRule type="colorScale" priority="7">
      <colorScale>
        <cfvo type="min"/>
        <cfvo type="max"/>
        <color theme="6" tint="0.39997558519241921"/>
        <color rgb="FF92D050"/>
      </colorScale>
    </cfRule>
    <cfRule type="colorScale" priority="8">
      <colorScale>
        <cfvo type="min"/>
        <cfvo type="max"/>
        <color theme="6" tint="0.39997558519241921"/>
        <color theme="7" tint="0.39997558519241921"/>
      </colorScale>
    </cfRule>
    <cfRule type="colorScale" priority="10">
      <colorScale>
        <cfvo type="min"/>
        <cfvo type="max"/>
        <color theme="5" tint="0.39997558519241921"/>
        <color theme="9" tint="0.39997558519241921"/>
      </colorScale>
    </cfRule>
    <cfRule type="colorScale" priority="25">
      <colorScale>
        <cfvo type="min"/>
        <cfvo type="max"/>
        <color rgb="FFFFC000"/>
        <color rgb="FF00B0F0"/>
      </colorScale>
    </cfRule>
  </conditionalFormatting>
  <conditionalFormatting sqref="B9:C9">
    <cfRule type="colorScale" priority="5">
      <colorScale>
        <cfvo type="min"/>
        <cfvo type="max"/>
        <color theme="6" tint="0.39997558519241921"/>
        <color rgb="FF92D050"/>
      </colorScale>
    </cfRule>
    <cfRule type="colorScale" priority="23">
      <colorScale>
        <cfvo type="min"/>
        <cfvo type="max"/>
        <color rgb="FFFFC000"/>
        <color rgb="FF00B0F0"/>
      </colorScale>
    </cfRule>
  </conditionalFormatting>
  <conditionalFormatting sqref="B10:C10">
    <cfRule type="colorScale" priority="4">
      <colorScale>
        <cfvo type="min"/>
        <cfvo type="max"/>
        <color rgb="FF92D050"/>
        <color theme="6" tint="0.39997558519241921"/>
      </colorScale>
    </cfRule>
    <cfRule type="colorScale" priority="18">
      <colorScale>
        <cfvo type="min"/>
        <cfvo type="max"/>
        <color rgb="FFFFC000"/>
        <color rgb="FF00B0F0"/>
      </colorScale>
    </cfRule>
    <cfRule type="colorScale" priority="22">
      <colorScale>
        <cfvo type="min"/>
        <cfvo type="max"/>
        <color rgb="FFFF7128"/>
        <color rgb="FFFFEF9C"/>
      </colorScale>
    </cfRule>
  </conditionalFormatting>
  <conditionalFormatting sqref="B10:C10">
    <cfRule type="colorScale" priority="21">
      <colorScale>
        <cfvo type="min"/>
        <cfvo type="max"/>
        <color rgb="FFFF7128"/>
        <color rgb="FFFFEF9C"/>
      </colorScale>
    </cfRule>
  </conditionalFormatting>
  <conditionalFormatting sqref="B10:C10 B12:C12">
    <cfRule type="colorScale" priority="20">
      <colorScale>
        <cfvo type="min"/>
        <cfvo type="max"/>
        <color rgb="FFFF7128"/>
        <color rgb="FFFFEF9C"/>
      </colorScale>
    </cfRule>
  </conditionalFormatting>
  <conditionalFormatting sqref="B10:C10 B12:C13">
    <cfRule type="colorScale" priority="19">
      <colorScale>
        <cfvo type="min"/>
        <cfvo type="max"/>
        <color rgb="FFFF7128"/>
        <color rgb="FFFFEF9C"/>
      </colorScale>
    </cfRule>
  </conditionalFormatting>
  <conditionalFormatting sqref="B10:C10">
    <cfRule type="colorScale" priority="17">
      <colorScale>
        <cfvo type="min"/>
        <cfvo type="max"/>
        <color rgb="FFFFC000"/>
        <color rgb="FF00B0F0"/>
      </colorScale>
    </cfRule>
  </conditionalFormatting>
  <conditionalFormatting sqref="B10:C10">
    <cfRule type="colorScale" priority="16">
      <colorScale>
        <cfvo type="min"/>
        <cfvo type="max"/>
        <color rgb="FFFFC000"/>
        <color rgb="FF00B0F0"/>
      </colorScale>
    </cfRule>
  </conditionalFormatting>
  <conditionalFormatting sqref="B12:C12">
    <cfRule type="colorScale" priority="2">
      <colorScale>
        <cfvo type="min"/>
        <cfvo type="max"/>
        <color theme="6" tint="0.39997558519241921"/>
        <color rgb="FF92D050"/>
      </colorScale>
    </cfRule>
    <cfRule type="colorScale" priority="14">
      <colorScale>
        <cfvo type="min"/>
        <cfvo type="max"/>
        <color rgb="FFFFC000"/>
        <color rgb="FF00B0F0"/>
      </colorScale>
    </cfRule>
  </conditionalFormatting>
  <conditionalFormatting sqref="B13:C13">
    <cfRule type="colorScale" priority="1">
      <colorScale>
        <cfvo type="min"/>
        <cfvo type="max"/>
        <color theme="6" tint="0.39997558519241921"/>
        <color rgb="FF92D050"/>
      </colorScale>
    </cfRule>
    <cfRule type="colorScale" priority="13">
      <colorScale>
        <cfvo type="min"/>
        <cfvo type="max"/>
        <color rgb="FFFFC000"/>
        <color rgb="FF00B0F0"/>
      </colorScale>
    </cfRule>
  </conditionalFormatting>
  <conditionalFormatting sqref="B8:C8">
    <cfRule type="colorScale" priority="6">
      <colorScale>
        <cfvo type="min"/>
        <cfvo type="max"/>
        <color theme="6" tint="0.39997558519241921"/>
        <color rgb="FF92D050"/>
      </colorScale>
    </cfRule>
    <cfRule type="colorScale" priority="9">
      <colorScale>
        <cfvo type="min"/>
        <cfvo type="max"/>
        <color theme="5" tint="0.39997558519241921"/>
        <color theme="9" tint="0.39997558519241921"/>
      </colorScale>
    </cfRule>
    <cfRule type="colorScale" priority="12">
      <colorScale>
        <cfvo type="min"/>
        <cfvo type="max"/>
        <color rgb="FFFFC000"/>
        <color rgb="FF00B0F0"/>
      </colorScale>
    </cfRule>
  </conditionalFormatting>
  <conditionalFormatting sqref="B11:C11">
    <cfRule type="colorScale" priority="3">
      <colorScale>
        <cfvo type="min"/>
        <cfvo type="max"/>
        <color rgb="FF92D050"/>
        <color theme="6" tint="0.39997558519241921"/>
      </colorScale>
    </cfRule>
    <cfRule type="colorScale" priority="11">
      <colorScale>
        <cfvo type="min"/>
        <cfvo type="max"/>
        <color rgb="FFFFC000"/>
        <color rgb="FF00B0F0"/>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7009-4C81-481F-B7DB-08F3720575DE}">
  <sheetPr codeName="Sheet8"/>
  <dimension ref="A1:W9"/>
  <sheetViews>
    <sheetView workbookViewId="0">
      <selection activeCell="P22" sqref="P22"/>
    </sheetView>
  </sheetViews>
  <sheetFormatPr defaultRowHeight="14.5"/>
  <cols>
    <col min="1" max="1" width="14" bestFit="1" customWidth="1"/>
    <col min="2" max="2" width="17.81640625" bestFit="1" customWidth="1"/>
    <col min="3" max="3" width="8.81640625" bestFit="1" customWidth="1"/>
  </cols>
  <sheetData>
    <row r="1" spans="1:23" ht="15" thickBot="1"/>
    <row r="2" spans="1:23">
      <c r="P2" s="160" t="s">
        <v>519</v>
      </c>
      <c r="Q2" s="161"/>
      <c r="R2" s="161"/>
      <c r="S2" s="161"/>
      <c r="T2" s="161"/>
      <c r="U2" s="161"/>
      <c r="V2" s="161"/>
      <c r="W2" s="162"/>
    </row>
    <row r="3" spans="1:23" ht="14.5" customHeight="1">
      <c r="A3" s="74" t="s">
        <v>533</v>
      </c>
      <c r="B3" s="74" t="s">
        <v>496</v>
      </c>
      <c r="P3" s="163"/>
      <c r="Q3" s="164"/>
      <c r="R3" s="164"/>
      <c r="S3" s="164"/>
      <c r="T3" s="164"/>
      <c r="U3" s="164"/>
      <c r="V3" s="164"/>
      <c r="W3" s="165"/>
    </row>
    <row r="4" spans="1:23" ht="15" customHeight="1" thickBot="1">
      <c r="A4" s="74" t="s">
        <v>536</v>
      </c>
      <c r="B4" t="s">
        <v>512</v>
      </c>
      <c r="C4" t="s">
        <v>495</v>
      </c>
      <c r="P4" s="166"/>
      <c r="Q4" s="167"/>
      <c r="R4" s="167"/>
      <c r="S4" s="167"/>
      <c r="T4" s="167"/>
      <c r="U4" s="167"/>
      <c r="V4" s="167"/>
      <c r="W4" s="168"/>
    </row>
    <row r="5" spans="1:23">
      <c r="A5" t="s">
        <v>537</v>
      </c>
      <c r="B5" s="67">
        <v>1348.06</v>
      </c>
      <c r="C5" s="67">
        <v>27906.09</v>
      </c>
    </row>
    <row r="6" spans="1:23">
      <c r="A6" t="s">
        <v>538</v>
      </c>
      <c r="B6" s="67">
        <v>23669.4</v>
      </c>
      <c r="C6" s="67">
        <v>47501.760000000002</v>
      </c>
    </row>
    <row r="7" spans="1:23">
      <c r="A7" t="s">
        <v>539</v>
      </c>
      <c r="B7" s="67">
        <v>25486.550000000003</v>
      </c>
      <c r="C7" s="67">
        <v>32970.26</v>
      </c>
    </row>
    <row r="8" spans="1:23">
      <c r="A8" t="s">
        <v>540</v>
      </c>
      <c r="B8" s="67">
        <v>32391.050000000003</v>
      </c>
      <c r="C8" s="67">
        <v>25401.17</v>
      </c>
    </row>
    <row r="9" spans="1:23">
      <c r="A9" t="s">
        <v>541</v>
      </c>
      <c r="B9" s="67">
        <v>52698.62</v>
      </c>
      <c r="C9" s="67">
        <v>45547.55</v>
      </c>
    </row>
  </sheetData>
  <mergeCells count="1">
    <mergeCell ref="P2:W4"/>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F7DB-F874-4C70-AC46-D254266779AA}">
  <sheetPr codeName="Sheet9"/>
  <dimension ref="A2:D26"/>
  <sheetViews>
    <sheetView workbookViewId="0">
      <selection activeCell="D48" sqref="D48"/>
    </sheetView>
  </sheetViews>
  <sheetFormatPr defaultRowHeight="14.5"/>
  <cols>
    <col min="1" max="1" width="33.1796875" bestFit="1" customWidth="1"/>
    <col min="2" max="2" width="19.1796875" bestFit="1" customWidth="1"/>
    <col min="3" max="3" width="26.26953125" bestFit="1" customWidth="1"/>
    <col min="4" max="4" width="25" bestFit="1" customWidth="1"/>
    <col min="5" max="6" width="21.90625" bestFit="1" customWidth="1"/>
  </cols>
  <sheetData>
    <row r="2" spans="1:4">
      <c r="A2" s="74" t="s">
        <v>536</v>
      </c>
      <c r="B2" t="s">
        <v>532</v>
      </c>
    </row>
    <row r="4" spans="1:4">
      <c r="A4" s="74" t="s">
        <v>530</v>
      </c>
      <c r="B4" t="s">
        <v>535</v>
      </c>
      <c r="C4" t="s">
        <v>534</v>
      </c>
      <c r="D4" t="s">
        <v>542</v>
      </c>
    </row>
    <row r="5" spans="1:4">
      <c r="A5" s="75" t="s">
        <v>25</v>
      </c>
      <c r="B5" s="79">
        <v>0.45158339325863101</v>
      </c>
      <c r="C5" s="79">
        <v>1.55380988357804E-2</v>
      </c>
      <c r="D5" s="79">
        <v>1.6930793107528699E-3</v>
      </c>
    </row>
    <row r="6" spans="1:4">
      <c r="A6" s="75" t="s">
        <v>49</v>
      </c>
      <c r="B6" s="79">
        <v>0.44169179553858701</v>
      </c>
      <c r="C6" s="79">
        <v>6.4551230623103801E-3</v>
      </c>
      <c r="D6" s="79">
        <v>7.3311754779096399E-4</v>
      </c>
    </row>
    <row r="7" spans="1:4">
      <c r="A7" s="75" t="s">
        <v>51</v>
      </c>
      <c r="B7" s="79">
        <v>0.4338554197289215</v>
      </c>
      <c r="C7" s="79">
        <v>8.41509742958731E-3</v>
      </c>
      <c r="D7" s="79">
        <v>6.4381071340409001E-4</v>
      </c>
    </row>
    <row r="8" spans="1:4">
      <c r="A8" s="75" t="s">
        <v>60</v>
      </c>
      <c r="B8" s="79">
        <v>0.425092223142362</v>
      </c>
      <c r="C8" s="79">
        <v>2.5973048257170801E-2</v>
      </c>
      <c r="D8" s="79">
        <v>6.3991568169841095E-4</v>
      </c>
    </row>
    <row r="9" spans="1:4">
      <c r="A9" s="75" t="s">
        <v>45</v>
      </c>
      <c r="B9" s="79">
        <v>0.43766637089618399</v>
      </c>
      <c r="C9" s="79">
        <v>7.3526693286009998E-3</v>
      </c>
      <c r="D9" s="79">
        <v>8.8731144631765699E-4</v>
      </c>
    </row>
    <row r="10" spans="1:4">
      <c r="A10" s="75" t="s">
        <v>37</v>
      </c>
      <c r="B10" s="79">
        <v>0.48685225771941698</v>
      </c>
      <c r="C10" s="79">
        <v>8.0093537133200405E-3</v>
      </c>
      <c r="D10" s="79">
        <v>1.1029429167869801E-3</v>
      </c>
    </row>
    <row r="11" spans="1:4">
      <c r="A11" s="75" t="s">
        <v>56</v>
      </c>
      <c r="B11" s="79">
        <v>0.478162500592894</v>
      </c>
      <c r="C11" s="79">
        <v>9.4958023051747806E-3</v>
      </c>
      <c r="D11" s="79">
        <v>1.36602950244272E-3</v>
      </c>
    </row>
    <row r="12" spans="1:4">
      <c r="A12" s="75" t="s">
        <v>54</v>
      </c>
      <c r="B12" s="79">
        <v>0.43803273256135</v>
      </c>
      <c r="C12" s="79">
        <v>5.9555588284025797E-3</v>
      </c>
      <c r="D12" s="79">
        <v>9.5270531489902199E-4</v>
      </c>
    </row>
    <row r="13" spans="1:4">
      <c r="A13" s="75" t="s">
        <v>39</v>
      </c>
      <c r="B13" s="79">
        <v>0.416251509661835</v>
      </c>
      <c r="C13" s="79">
        <v>1.2794384057971E-2</v>
      </c>
      <c r="D13" s="79">
        <v>6.0386473429951601E-4</v>
      </c>
    </row>
    <row r="14" spans="1:4">
      <c r="A14" s="75" t="s">
        <v>33</v>
      </c>
      <c r="B14" s="79">
        <v>0.47230706022700802</v>
      </c>
      <c r="C14" s="79">
        <v>8.3011993921363793E-3</v>
      </c>
      <c r="D14" s="79">
        <v>3.0690182606586498E-3</v>
      </c>
    </row>
    <row r="15" spans="1:4">
      <c r="A15" s="75" t="s">
        <v>47</v>
      </c>
      <c r="B15" s="79">
        <v>0.48487014424318398</v>
      </c>
      <c r="C15" s="79">
        <v>8.9829195410779505E-3</v>
      </c>
      <c r="D15" s="79">
        <v>7.9315306009517797E-4</v>
      </c>
    </row>
    <row r="16" spans="1:4">
      <c r="A16" s="75" t="s">
        <v>35</v>
      </c>
      <c r="B16" s="79">
        <v>0.47391318463686199</v>
      </c>
      <c r="C16" s="79">
        <v>8.9607480276614401E-3</v>
      </c>
      <c r="D16" s="79">
        <v>4.4803740138307201E-3</v>
      </c>
    </row>
    <row r="17" spans="1:4">
      <c r="A17" s="75" t="s">
        <v>27</v>
      </c>
      <c r="B17" s="79">
        <v>0.45870749500740399</v>
      </c>
      <c r="C17" s="79">
        <v>9.2289439244295293E-3</v>
      </c>
      <c r="D17" s="79">
        <v>2.0694933137705E-3</v>
      </c>
    </row>
    <row r="18" spans="1:4">
      <c r="A18" s="75" t="s">
        <v>41</v>
      </c>
      <c r="B18" s="79">
        <v>0.41359399177265299</v>
      </c>
      <c r="C18" s="79">
        <v>2.0115484771860901E-2</v>
      </c>
      <c r="D18" s="79">
        <v>4.15141336755104E-4</v>
      </c>
    </row>
    <row r="19" spans="1:4">
      <c r="A19" s="75" t="s">
        <v>29</v>
      </c>
      <c r="B19" s="79">
        <v>0.47626799911610901</v>
      </c>
      <c r="C19" s="79">
        <v>9.1816349262898705E-3</v>
      </c>
      <c r="D19" s="79">
        <v>2.1556097714963401E-3</v>
      </c>
    </row>
    <row r="20" spans="1:4">
      <c r="A20" s="75" t="s">
        <v>43</v>
      </c>
      <c r="B20" s="79">
        <v>0.477603332265299</v>
      </c>
      <c r="C20" s="79">
        <v>1.2688240948413899E-2</v>
      </c>
      <c r="D20" s="79">
        <v>3.3963473245754499E-3</v>
      </c>
    </row>
    <row r="21" spans="1:4">
      <c r="A21" s="75" t="s">
        <v>62</v>
      </c>
      <c r="B21" s="79">
        <v>0.435099496302844</v>
      </c>
      <c r="C21" s="79">
        <v>8.8400232050609099E-3</v>
      </c>
      <c r="D21" s="79">
        <v>7.8731456670073701E-4</v>
      </c>
    </row>
    <row r="22" spans="1:4">
      <c r="A22" s="75" t="s">
        <v>23</v>
      </c>
      <c r="B22" s="79">
        <v>0.44291337684788601</v>
      </c>
      <c r="C22" s="79">
        <v>8.7302781920934793E-3</v>
      </c>
      <c r="D22" s="79">
        <v>1.7925806319188801E-3</v>
      </c>
    </row>
    <row r="23" spans="1:4">
      <c r="A23" s="75" t="s">
        <v>64</v>
      </c>
      <c r="B23" s="79">
        <v>0.44855308432423402</v>
      </c>
      <c r="C23" s="79">
        <v>1.5516175751593499E-2</v>
      </c>
      <c r="D23" s="79">
        <v>8.48684999492634E-4</v>
      </c>
    </row>
    <row r="24" spans="1:4">
      <c r="A24" s="75" t="s">
        <v>31</v>
      </c>
      <c r="B24" s="79">
        <v>0.40710269087066397</v>
      </c>
      <c r="C24" s="79">
        <v>3.3211306940408298E-3</v>
      </c>
      <c r="D24" s="79">
        <v>9.43503038079782E-4</v>
      </c>
    </row>
    <row r="25" spans="1:4">
      <c r="A25" s="75" t="s">
        <v>58</v>
      </c>
      <c r="B25" s="79">
        <v>0.45544481629951</v>
      </c>
      <c r="C25" s="79">
        <v>6.7209738516420797E-3</v>
      </c>
      <c r="D25" s="79">
        <v>1.00216983560737E-3</v>
      </c>
    </row>
    <row r="26" spans="1:4">
      <c r="A26" s="75" t="s">
        <v>531</v>
      </c>
      <c r="B26" s="79">
        <v>0.449519104306489</v>
      </c>
      <c r="C26" s="79">
        <v>1.0408726657918472E-2</v>
      </c>
      <c r="D26" s="79">
        <v>1.4099990015808031E-3</v>
      </c>
    </row>
  </sheetData>
  <pageMargins left="0.7" right="0.7" top="0.75" bottom="0.75" header="0.3" footer="0.3"/>
  <pageSetup orientation="portrait" horizontalDpi="4294967293" verticalDpi="0"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pageSetUpPr autoPageBreaks="0"/>
  </sheetPr>
  <dimension ref="A2:AL98"/>
  <sheetViews>
    <sheetView topLeftCell="A2" zoomScale="50" zoomScaleNormal="50" workbookViewId="0">
      <selection activeCell="D11" sqref="D11"/>
    </sheetView>
  </sheetViews>
  <sheetFormatPr defaultRowHeight="15.5"/>
  <cols>
    <col min="1" max="1" width="18.90625" style="43" customWidth="1"/>
    <col min="2" max="2" width="15.453125" style="27" customWidth="1"/>
    <col min="3" max="4" width="33" style="26" customWidth="1"/>
    <col min="5" max="5" width="23.54296875" style="26" bestFit="1" customWidth="1"/>
    <col min="6" max="6" width="17.6328125" style="26" bestFit="1" customWidth="1"/>
    <col min="7" max="7" width="28.26953125" style="26" bestFit="1" customWidth="1"/>
    <col min="8" max="9" width="25.6328125" style="26" customWidth="1"/>
    <col min="10" max="10" width="20.08984375" style="26" bestFit="1" customWidth="1"/>
    <col min="11" max="11" width="26" style="26" customWidth="1"/>
    <col min="12" max="12" width="30.54296875" style="26" bestFit="1" customWidth="1"/>
    <col min="13" max="13" width="20.08984375" style="42" bestFit="1" customWidth="1"/>
    <col min="14" max="14" width="29.36328125" style="43" bestFit="1" customWidth="1"/>
    <col min="15" max="15" width="30.54296875" style="43" bestFit="1" customWidth="1"/>
    <col min="16" max="19" width="15.26953125" style="43" bestFit="1" customWidth="1"/>
    <col min="20" max="20" width="10.7265625" style="43" bestFit="1" customWidth="1"/>
    <col min="21" max="38" width="8.7265625" style="43"/>
  </cols>
  <sheetData>
    <row r="2" spans="1:20" ht="65.5" customHeight="1">
      <c r="A2" s="178" t="s">
        <v>519</v>
      </c>
      <c r="B2" s="178"/>
      <c r="C2" s="178"/>
      <c r="D2" s="178"/>
      <c r="E2" s="178"/>
      <c r="F2" s="178"/>
      <c r="G2" s="29"/>
      <c r="H2" s="29"/>
      <c r="I2" s="30"/>
      <c r="J2" s="28"/>
      <c r="K2" s="28"/>
      <c r="L2" s="27"/>
    </row>
    <row r="3" spans="1:20" ht="33" customHeight="1">
      <c r="A3" s="178"/>
      <c r="B3" s="178"/>
      <c r="C3" s="178"/>
      <c r="D3" s="178"/>
      <c r="E3" s="178"/>
      <c r="F3" s="178"/>
      <c r="G3" s="172" t="s">
        <v>517</v>
      </c>
      <c r="H3" s="172"/>
      <c r="I3" s="172"/>
      <c r="J3" s="172"/>
      <c r="K3" s="172"/>
      <c r="L3" s="27"/>
      <c r="N3" s="62" t="s">
        <v>522</v>
      </c>
      <c r="O3" s="62"/>
    </row>
    <row r="4" spans="1:20" ht="33" customHeight="1">
      <c r="A4" s="178"/>
      <c r="B4" s="178"/>
      <c r="C4" s="178"/>
      <c r="D4" s="178"/>
      <c r="E4" s="178"/>
      <c r="F4" s="178"/>
      <c r="G4" s="27"/>
      <c r="H4" s="32" t="s">
        <v>493</v>
      </c>
      <c r="I4" s="33" t="s">
        <v>495</v>
      </c>
      <c r="J4" s="33" t="s">
        <v>521</v>
      </c>
      <c r="K4" s="28"/>
      <c r="L4" s="27"/>
      <c r="N4" s="62" t="s">
        <v>523</v>
      </c>
      <c r="O4" s="62"/>
    </row>
    <row r="5" spans="1:20" ht="35" customHeight="1">
      <c r="B5" s="29"/>
      <c r="C5" s="57" t="str">
        <f>VLOOKUP($C$7,Rough_Draft_Dashboard!$C$31:$L$52,2,0)</f>
        <v>There's Still Time Left!</v>
      </c>
      <c r="D5" s="56" t="str">
        <f>VLOOKUP($D$7,Rough_Draft_Dashboard!$C$31:$L$52,2,0)</f>
        <v>Redeem Your FREE Flatpack</v>
      </c>
      <c r="E5" s="27"/>
      <c r="F5" s="27"/>
      <c r="G5" s="31" t="str">
        <f>Succinct_Table_Live!$E$1</f>
        <v>Open Rate</v>
      </c>
      <c r="H5" s="65">
        <f>Succinct_Table_Live!$E$12</f>
        <v>0.43972193476415838</v>
      </c>
      <c r="I5" s="66">
        <f>Succinct_Table_Live!$E$27</f>
        <v>0.4576834122584314</v>
      </c>
      <c r="J5" s="48">
        <f t="shared" ref="J5:J11" si="0">H5-I5</f>
        <v>-1.7961477494273015E-2</v>
      </c>
      <c r="K5" s="28"/>
      <c r="L5" s="27"/>
      <c r="N5" s="62" t="s">
        <v>525</v>
      </c>
      <c r="O5" s="62"/>
    </row>
    <row r="6" spans="1:20" ht="35" customHeight="1" thickBot="1">
      <c r="B6" s="29"/>
      <c r="C6" s="169" t="s">
        <v>511</v>
      </c>
      <c r="D6" s="170"/>
      <c r="E6" s="27"/>
      <c r="F6" s="27"/>
      <c r="G6" s="31" t="str">
        <f>Succinct_Table_Live!$F$1</f>
        <v>Click-Through Rate</v>
      </c>
      <c r="H6" s="65">
        <f>Succinct_Table_Live!$F$12</f>
        <v>1.2108540433364241E-2</v>
      </c>
      <c r="I6" s="66">
        <f>Succinct_Table_Live!$F$27</f>
        <v>8.9922151783803309E-3</v>
      </c>
      <c r="J6" s="48">
        <f t="shared" si="0"/>
        <v>3.1163252549839104E-3</v>
      </c>
      <c r="K6" s="28"/>
      <c r="L6" s="27"/>
      <c r="N6" s="62" t="s">
        <v>526</v>
      </c>
      <c r="O6" s="62"/>
    </row>
    <row r="7" spans="1:20" ht="35" customHeight="1" thickTop="1">
      <c r="B7" s="29"/>
      <c r="C7" s="123">
        <v>12</v>
      </c>
      <c r="D7" s="123">
        <v>16</v>
      </c>
      <c r="E7" s="27"/>
      <c r="F7" s="27"/>
      <c r="G7" s="31" t="str">
        <f>Succinct_Table_Live!$G$1</f>
        <v>Click-to-Open Rate</v>
      </c>
      <c r="H7" s="65">
        <f>Succinct_Table_Live!$G$12</f>
        <v>2.7805795597646892E-2</v>
      </c>
      <c r="I7" s="66">
        <f>Succinct_Table_Live!$G$27</f>
        <v>1.962085478231769E-2</v>
      </c>
      <c r="J7" s="48">
        <f t="shared" si="0"/>
        <v>8.1849408153292016E-3</v>
      </c>
      <c r="K7" s="28"/>
      <c r="L7" s="27"/>
    </row>
    <row r="8" spans="1:20" ht="35" customHeight="1" thickBot="1">
      <c r="B8" s="29"/>
      <c r="C8" s="169" t="s">
        <v>496</v>
      </c>
      <c r="D8" s="170"/>
      <c r="E8" s="27"/>
      <c r="F8" s="27"/>
      <c r="G8" s="31" t="str">
        <f>Succinct_Table_Live!$H$1</f>
        <v>Unsubscribe Rate</v>
      </c>
      <c r="H8" s="65">
        <f>Succinct_Table_Live!$H$12</f>
        <v>1.151479016291819E-3</v>
      </c>
      <c r="I8" s="66">
        <f>Succinct_Table_Live!$H$27</f>
        <v>1.6254323226549559E-3</v>
      </c>
      <c r="J8" s="48">
        <f t="shared" si="0"/>
        <v>-4.7395330636313695E-4</v>
      </c>
      <c r="K8" s="28"/>
      <c r="L8" s="27"/>
    </row>
    <row r="9" spans="1:20" ht="35" customHeight="1" thickTop="1">
      <c r="B9" s="29"/>
      <c r="C9" s="123" t="str">
        <f>VLOOKUP($C$7,Rough_Draft_Dashboard!$C$31:$L$52,3,0)</f>
        <v>Other</v>
      </c>
      <c r="D9" s="123" t="str">
        <f>VLOOKUP($D$7,Rough_Draft_Dashboard!$C$31:$L$52,3,0)</f>
        <v xml:space="preserve"> Monetary Incentive</v>
      </c>
      <c r="E9" s="27"/>
      <c r="F9" s="27"/>
      <c r="G9" s="31" t="str">
        <f>Succinct_Table_Live!$I$1</f>
        <v>Bounce Rate</v>
      </c>
      <c r="H9" s="65">
        <f>Succinct_Table_Live!$I$12</f>
        <v>3.3523683687302838E-4</v>
      </c>
      <c r="I9" s="66">
        <f>Succinct_Table_Live!$I$27</f>
        <v>2.8399723611273231E-4</v>
      </c>
      <c r="J9" s="48">
        <f t="shared" si="0"/>
        <v>5.1239600760296072E-5</v>
      </c>
      <c r="K9" s="28"/>
      <c r="L9" s="27"/>
    </row>
    <row r="10" spans="1:20" ht="35" customHeight="1" thickBot="1">
      <c r="B10" s="33" t="s">
        <v>521</v>
      </c>
      <c r="C10" s="169" t="s">
        <v>502</v>
      </c>
      <c r="D10" s="170"/>
      <c r="E10" s="27"/>
      <c r="F10" s="27"/>
      <c r="G10" s="31" t="str">
        <f>Succinct_Table_Live!$J$1</f>
        <v>Revenue per Person</v>
      </c>
      <c r="H10" s="58">
        <f>Succinct_Table_Live!$J$12</f>
        <v>9.0672475828126681E-2</v>
      </c>
      <c r="I10" s="59">
        <f>Succinct_Table_Live!$J$27</f>
        <v>9.5300142809431956E-2</v>
      </c>
      <c r="J10" s="49">
        <f t="shared" si="0"/>
        <v>-4.6276669813052757E-3</v>
      </c>
      <c r="K10" s="28"/>
      <c r="L10" s="27"/>
    </row>
    <row r="11" spans="1:20" ht="35" customHeight="1" thickTop="1">
      <c r="B11" s="50">
        <f>C11-D11</f>
        <v>-4.1956767395297967E-2</v>
      </c>
      <c r="C11" s="124">
        <f>VLOOKUP($C$7,Rough_Draft_Dashboard!$C$31:$L$52,4,0)</f>
        <v>0.44291337684788601</v>
      </c>
      <c r="D11" s="124">
        <f>VLOOKUP($D$7,Rough_Draft_Dashboard!$C$31:$L$52,4,0)</f>
        <v>0.48487014424318398</v>
      </c>
      <c r="E11" s="27"/>
      <c r="F11" s="27"/>
      <c r="G11" s="31" t="str">
        <f>Succinct_Table_Live!$K$1</f>
        <v>Average Order Value</v>
      </c>
      <c r="H11" s="60">
        <f>Succinct_Table_Live!$K$12</f>
        <v>51.842183230782702</v>
      </c>
      <c r="I11" s="61">
        <f>Succinct_Table_Live!$K$27</f>
        <v>45.024365544378249</v>
      </c>
      <c r="J11" s="49">
        <f t="shared" si="0"/>
        <v>6.8178176864044531</v>
      </c>
      <c r="K11" s="28"/>
      <c r="L11" s="27"/>
      <c r="O11" s="44"/>
      <c r="P11" s="44"/>
      <c r="Q11" s="44"/>
      <c r="R11" s="44"/>
      <c r="S11" s="44"/>
      <c r="T11" s="44"/>
    </row>
    <row r="12" spans="1:20" ht="35" customHeight="1" thickBot="1">
      <c r="B12" s="51"/>
      <c r="C12" s="179" t="s">
        <v>513</v>
      </c>
      <c r="D12" s="180"/>
      <c r="E12" s="27"/>
      <c r="F12" s="30"/>
      <c r="G12" s="30"/>
      <c r="H12" s="30"/>
      <c r="I12" s="30"/>
      <c r="J12" s="28"/>
      <c r="K12" s="28"/>
      <c r="L12" s="27"/>
      <c r="O12" s="44"/>
      <c r="P12" s="44"/>
      <c r="Q12" s="44"/>
      <c r="R12" s="44"/>
      <c r="S12" s="44"/>
      <c r="T12" s="44"/>
    </row>
    <row r="13" spans="1:20" ht="35" customHeight="1" thickTop="1">
      <c r="B13" s="50">
        <f>C13-D13</f>
        <v>-2.5264134898447116E-4</v>
      </c>
      <c r="C13" s="124">
        <f>VLOOKUP($C$7,Rough_Draft_Dashboard!$C$31:$L$52,5,0)</f>
        <v>8.7302781920934793E-3</v>
      </c>
      <c r="D13" s="125">
        <f>VLOOKUP($D$7,Rough_Draft_Dashboard!$C$31:$L$52,5,0)</f>
        <v>8.9829195410779505E-3</v>
      </c>
      <c r="E13" s="34"/>
      <c r="F13" s="176"/>
      <c r="G13" s="176"/>
      <c r="H13" s="176"/>
      <c r="I13" s="176"/>
      <c r="J13" s="176"/>
      <c r="K13" s="176"/>
      <c r="L13" s="28"/>
      <c r="M13" s="45"/>
      <c r="N13" s="46"/>
      <c r="O13" s="46"/>
      <c r="P13" s="47"/>
      <c r="Q13" s="47"/>
      <c r="R13" s="47"/>
      <c r="S13" s="44"/>
      <c r="T13" s="44"/>
    </row>
    <row r="14" spans="1:20" ht="35" customHeight="1" thickBot="1">
      <c r="B14" s="52"/>
      <c r="C14" s="179" t="s">
        <v>515</v>
      </c>
      <c r="D14" s="181"/>
      <c r="E14" s="28"/>
      <c r="F14" s="176"/>
      <c r="G14" s="176"/>
      <c r="H14" s="176"/>
      <c r="I14" s="176"/>
      <c r="J14" s="176"/>
      <c r="K14" s="176"/>
      <c r="L14" s="27"/>
      <c r="P14" s="47"/>
      <c r="Q14" s="47"/>
      <c r="R14" s="47"/>
      <c r="S14" s="44"/>
      <c r="T14" s="44"/>
    </row>
    <row r="15" spans="1:20" ht="35" customHeight="1" thickTop="1">
      <c r="B15" s="50">
        <f>C15-D15</f>
        <v>1.1845845646372977E-3</v>
      </c>
      <c r="C15" s="124">
        <f>VLOOKUP($C$7,Rough_Draft_Dashboard!$C$31:$L$52,6,0)</f>
        <v>1.9711028495514999E-2</v>
      </c>
      <c r="D15" s="125">
        <f>VLOOKUP($D$7,Rough_Draft_Dashboard!$C$31:$L$52,6,0)</f>
        <v>1.8526443930877701E-2</v>
      </c>
      <c r="E15" s="28"/>
      <c r="F15" s="177" t="s">
        <v>518</v>
      </c>
      <c r="G15" s="177"/>
      <c r="H15" s="177"/>
      <c r="I15" s="177"/>
      <c r="J15" s="177"/>
      <c r="K15" s="177"/>
      <c r="L15" s="27"/>
      <c r="P15" s="46"/>
      <c r="Q15" s="46"/>
      <c r="R15" s="46"/>
    </row>
    <row r="16" spans="1:20" ht="35" customHeight="1" thickBot="1">
      <c r="B16" s="52"/>
      <c r="C16" s="179" t="s">
        <v>507</v>
      </c>
      <c r="D16" s="181"/>
      <c r="E16" s="28"/>
      <c r="F16" s="27"/>
      <c r="G16" s="27"/>
      <c r="H16" s="27"/>
      <c r="I16" s="27"/>
      <c r="J16" s="27"/>
      <c r="K16" s="27"/>
      <c r="L16" s="27"/>
      <c r="P16" s="46"/>
      <c r="Q16" s="46"/>
      <c r="R16" s="46"/>
    </row>
    <row r="17" spans="2:18" ht="35" customHeight="1" thickTop="1">
      <c r="B17" s="50">
        <f>C17-D17</f>
        <v>9.994275718237021E-4</v>
      </c>
      <c r="C17" s="124">
        <f>VLOOKUP($C$7,Rough_Draft_Dashboard!$C$31:$L$52,7,0)</f>
        <v>1.7925806319188801E-3</v>
      </c>
      <c r="D17" s="125">
        <f>VLOOKUP($D$7,Rough_Draft_Dashboard!$C$31:$L$52,7,0)</f>
        <v>7.9315306009517797E-4</v>
      </c>
      <c r="E17" s="28"/>
      <c r="F17" s="27"/>
      <c r="G17" s="27"/>
      <c r="H17" s="27"/>
      <c r="I17" s="27"/>
      <c r="J17" s="27"/>
      <c r="K17" s="27"/>
      <c r="L17" s="27"/>
      <c r="P17" s="46"/>
      <c r="Q17" s="46"/>
      <c r="R17" s="46"/>
    </row>
    <row r="18" spans="2:18" ht="35" customHeight="1" thickBot="1">
      <c r="B18" s="52"/>
      <c r="C18" s="179" t="s">
        <v>508</v>
      </c>
      <c r="D18" s="181"/>
      <c r="E18" s="28"/>
      <c r="F18" s="27"/>
      <c r="G18" s="27"/>
      <c r="H18" s="27"/>
      <c r="I18" s="27"/>
      <c r="J18" s="27"/>
      <c r="K18" s="27"/>
      <c r="L18" s="27"/>
      <c r="P18" s="46"/>
      <c r="Q18" s="46"/>
      <c r="R18" s="46"/>
    </row>
    <row r="19" spans="2:18" ht="35" customHeight="1" thickTop="1">
      <c r="B19" s="50">
        <f>C19-D19</f>
        <v>7.2930300833087846E-5</v>
      </c>
      <c r="C19" s="124">
        <f>VLOOKUP($C$7,Rough_Draft_Dashboard!$C$31:$L$52,8,0)</f>
        <v>7.7541655833641201E-5</v>
      </c>
      <c r="D19" s="125">
        <f>VLOOKUP($D$7,Rough_Draft_Dashboard!$C$31:$L$52,8,0)</f>
        <v>4.6113550005533597E-6</v>
      </c>
      <c r="E19" s="28"/>
      <c r="F19" s="27"/>
      <c r="G19" s="27"/>
      <c r="H19" s="27"/>
      <c r="I19" s="27"/>
      <c r="J19" s="27"/>
      <c r="K19" s="27"/>
      <c r="L19" s="27"/>
      <c r="P19" s="46"/>
      <c r="Q19" s="46"/>
      <c r="R19" s="46"/>
    </row>
    <row r="20" spans="2:18" ht="35" customHeight="1" thickBot="1">
      <c r="B20" s="52"/>
      <c r="C20" s="179" t="s">
        <v>516</v>
      </c>
      <c r="D20" s="181"/>
      <c r="E20" s="28"/>
      <c r="F20" s="27"/>
      <c r="G20" s="27"/>
      <c r="H20" s="27"/>
      <c r="I20" s="27"/>
      <c r="J20" s="27"/>
      <c r="K20" s="27"/>
      <c r="L20" s="27"/>
      <c r="P20" s="46"/>
      <c r="Q20" s="46"/>
      <c r="R20" s="46"/>
    </row>
    <row r="21" spans="2:18" ht="35" customHeight="1" thickTop="1">
      <c r="B21" s="53">
        <f>C21-D21</f>
        <v>-9.27690375093769E-3</v>
      </c>
      <c r="C21" s="63">
        <f>VLOOKUP($C$7,Rough_Draft_Dashboard!$C$31:$L$52,9,0)</f>
        <v>9.5372633269019305E-2</v>
      </c>
      <c r="D21" s="64">
        <f>VLOOKUP($D$7,Rough_Draft_Dashboard!$C$31:$L$52,9,0)</f>
        <v>0.104649537019957</v>
      </c>
      <c r="E21" s="28"/>
      <c r="F21" s="27"/>
      <c r="G21" s="27"/>
      <c r="H21" s="27"/>
      <c r="I21" s="27"/>
      <c r="J21" s="27"/>
      <c r="K21" s="27"/>
      <c r="L21" s="27"/>
      <c r="P21" s="46"/>
      <c r="Q21" s="46"/>
      <c r="R21" s="46"/>
    </row>
    <row r="22" spans="2:18" ht="35" customHeight="1" thickBot="1">
      <c r="B22" s="54"/>
      <c r="C22" s="179" t="s">
        <v>510</v>
      </c>
      <c r="D22" s="181"/>
      <c r="E22" s="28"/>
      <c r="F22" s="27"/>
      <c r="G22" s="27"/>
      <c r="H22" s="27"/>
      <c r="I22" s="27"/>
      <c r="J22" s="27"/>
      <c r="K22" s="27"/>
      <c r="L22" s="27"/>
      <c r="P22" s="46"/>
      <c r="Q22" s="46"/>
      <c r="R22" s="46"/>
    </row>
    <row r="23" spans="2:18" ht="35" customHeight="1" thickTop="1">
      <c r="B23" s="53">
        <f>C23-D23</f>
        <v>8.6897269348946011</v>
      </c>
      <c r="C23" s="63">
        <f>VLOOKUP($C$7,Rough_Draft_Dashboard!$C$31:$L$52,10,0)</f>
        <v>59.232889518413501</v>
      </c>
      <c r="D23" s="64">
        <f>VLOOKUP($D$7,Rough_Draft_Dashboard!$C$31:$L$52,10,0)</f>
        <v>50.5431625835189</v>
      </c>
      <c r="E23" s="28"/>
      <c r="F23" s="27"/>
      <c r="G23" s="27"/>
      <c r="H23" s="27"/>
      <c r="I23" s="27"/>
      <c r="J23" s="27"/>
      <c r="K23" s="27"/>
      <c r="P23" s="46"/>
      <c r="Q23" s="46"/>
      <c r="R23" s="46"/>
    </row>
    <row r="24" spans="2:18" ht="35" customHeight="1">
      <c r="C24" s="173" t="s">
        <v>527</v>
      </c>
      <c r="D24" s="174"/>
      <c r="E24" s="28"/>
      <c r="F24" s="27"/>
      <c r="G24" s="27"/>
      <c r="H24" s="27"/>
      <c r="I24" s="27"/>
      <c r="J24" s="27"/>
      <c r="K24" s="27"/>
      <c r="L24" s="171" t="s">
        <v>524</v>
      </c>
      <c r="P24" s="46"/>
      <c r="Q24" s="46"/>
      <c r="R24" s="46"/>
    </row>
    <row r="25" spans="2:18" ht="35" customHeight="1">
      <c r="C25" s="175"/>
      <c r="D25" s="175"/>
      <c r="E25" s="28"/>
      <c r="F25" s="27"/>
      <c r="G25" s="27"/>
      <c r="H25" s="27"/>
      <c r="I25" s="27"/>
      <c r="J25" s="27"/>
      <c r="K25" s="27"/>
      <c r="L25" s="171"/>
      <c r="P25" s="46"/>
      <c r="Q25" s="46"/>
      <c r="R25" s="46"/>
    </row>
    <row r="26" spans="2:18" ht="35" customHeight="1">
      <c r="C26" s="175"/>
      <c r="D26" s="175"/>
      <c r="E26" s="28"/>
      <c r="F26" s="27"/>
      <c r="G26" s="27"/>
      <c r="H26" s="27"/>
      <c r="I26" s="27"/>
      <c r="J26" s="27"/>
      <c r="K26" s="27"/>
      <c r="L26" s="171"/>
      <c r="P26" s="46"/>
      <c r="Q26" s="46"/>
      <c r="R26" s="46"/>
    </row>
    <row r="27" spans="2:18" ht="35" customHeight="1">
      <c r="C27" s="175"/>
      <c r="D27" s="175"/>
      <c r="E27" s="28"/>
      <c r="F27" s="27"/>
      <c r="G27" s="27"/>
      <c r="H27" s="27"/>
      <c r="I27" s="27"/>
      <c r="J27" s="27"/>
      <c r="K27" s="27"/>
      <c r="L27" s="27"/>
      <c r="P27" s="46"/>
      <c r="Q27" s="46"/>
      <c r="R27" s="46"/>
    </row>
    <row r="28" spans="2:18" ht="35" customHeight="1">
      <c r="C28" s="175"/>
      <c r="D28" s="175"/>
      <c r="E28" s="28"/>
      <c r="F28" s="27"/>
      <c r="G28" s="27"/>
      <c r="H28" s="27"/>
      <c r="I28" s="27"/>
      <c r="J28" s="27"/>
      <c r="K28" s="27"/>
      <c r="L28" s="27"/>
      <c r="P28" s="46"/>
      <c r="Q28" s="46"/>
      <c r="R28" s="46"/>
    </row>
    <row r="29" spans="2:18" ht="35" customHeight="1">
      <c r="C29" s="27"/>
      <c r="D29" s="27"/>
      <c r="E29" s="28"/>
      <c r="F29" s="27"/>
      <c r="G29" s="27"/>
      <c r="H29" s="27"/>
      <c r="I29" s="27"/>
      <c r="J29" s="27"/>
      <c r="K29" s="27"/>
      <c r="L29" s="27"/>
      <c r="P29" s="46"/>
      <c r="Q29" s="46"/>
      <c r="R29" s="46"/>
    </row>
    <row r="30" spans="2:18" ht="25" customHeight="1">
      <c r="C30" s="35" t="s">
        <v>511</v>
      </c>
      <c r="D30" s="35" t="s">
        <v>504</v>
      </c>
      <c r="E30" s="35" t="s">
        <v>496</v>
      </c>
      <c r="F30" s="35" t="s">
        <v>502</v>
      </c>
      <c r="G30" s="35" t="s">
        <v>505</v>
      </c>
      <c r="H30" s="35" t="s">
        <v>506</v>
      </c>
      <c r="I30" s="35" t="s">
        <v>507</v>
      </c>
      <c r="J30" s="35" t="s">
        <v>508</v>
      </c>
      <c r="K30" s="35" t="s">
        <v>509</v>
      </c>
      <c r="L30" s="35" t="s">
        <v>510</v>
      </c>
      <c r="P30" s="46"/>
      <c r="Q30" s="46"/>
      <c r="R30" s="46"/>
    </row>
    <row r="31" spans="2:18" ht="25" customHeight="1">
      <c r="C31" s="36">
        <v>22</v>
      </c>
      <c r="D31" s="37" t="s">
        <v>25</v>
      </c>
      <c r="E31" s="38" t="s">
        <v>512</v>
      </c>
      <c r="F31" s="39">
        <v>0.45158339325863101</v>
      </c>
      <c r="G31" s="39">
        <v>1.55380988357804E-2</v>
      </c>
      <c r="H31" s="39">
        <v>3.4408038620856403E-2</v>
      </c>
      <c r="I31" s="39">
        <v>1.6930793107528699E-3</v>
      </c>
      <c r="J31" s="39">
        <v>7.7371903986018394E-5</v>
      </c>
      <c r="K31" s="40">
        <v>0.129731747057592</v>
      </c>
      <c r="L31" s="41">
        <v>59.015320910973003</v>
      </c>
      <c r="P31" s="46"/>
      <c r="Q31" s="46"/>
      <c r="R31" s="46"/>
    </row>
    <row r="32" spans="2:18" ht="25" customHeight="1">
      <c r="C32" s="36">
        <v>21</v>
      </c>
      <c r="D32" s="37" t="s">
        <v>27</v>
      </c>
      <c r="E32" s="38" t="s">
        <v>512</v>
      </c>
      <c r="F32" s="39">
        <v>0.45870749500740399</v>
      </c>
      <c r="G32" s="39">
        <v>9.2289439244295293E-3</v>
      </c>
      <c r="H32" s="39">
        <v>2.01194530825805E-2</v>
      </c>
      <c r="I32" s="39">
        <v>2.0694933137705E-3</v>
      </c>
      <c r="J32" s="39">
        <v>3.16990223115832E-5</v>
      </c>
      <c r="K32" s="40">
        <v>0.109561874227336</v>
      </c>
      <c r="L32" s="41">
        <v>54.8621768707483</v>
      </c>
      <c r="P32" s="46"/>
      <c r="Q32" s="46"/>
      <c r="R32" s="46"/>
    </row>
    <row r="33" spans="3:18" ht="25" customHeight="1">
      <c r="C33" s="36">
        <v>20</v>
      </c>
      <c r="D33" s="37" t="s">
        <v>31</v>
      </c>
      <c r="E33" s="38" t="s">
        <v>512</v>
      </c>
      <c r="F33" s="39">
        <v>0.40710269087066397</v>
      </c>
      <c r="G33" s="39">
        <v>3.3211306940408298E-3</v>
      </c>
      <c r="H33" s="39">
        <v>8.1579679243533806E-3</v>
      </c>
      <c r="I33" s="39">
        <v>9.43503038079782E-4</v>
      </c>
      <c r="J33" s="39">
        <v>2.64180850662339E-4</v>
      </c>
      <c r="K33" s="40">
        <v>6.2749367852964394E-2</v>
      </c>
      <c r="L33" s="41">
        <v>55.422333333333299</v>
      </c>
      <c r="P33" s="46"/>
      <c r="Q33" s="46"/>
      <c r="R33" s="46"/>
    </row>
    <row r="34" spans="3:18" ht="25" customHeight="1">
      <c r="C34" s="36">
        <v>19</v>
      </c>
      <c r="D34" s="37" t="s">
        <v>33</v>
      </c>
      <c r="E34" s="38" t="s">
        <v>512</v>
      </c>
      <c r="F34" s="39">
        <v>0.47230706022700802</v>
      </c>
      <c r="G34" s="39">
        <v>8.3011993921363793E-3</v>
      </c>
      <c r="H34" s="39">
        <v>1.75758528533249E-2</v>
      </c>
      <c r="I34" s="39">
        <v>3.0690182606586498E-3</v>
      </c>
      <c r="J34" s="39">
        <v>2.2720635187779298E-3</v>
      </c>
      <c r="K34" s="40">
        <v>0.152106386032996</v>
      </c>
      <c r="L34" s="41">
        <v>55.4663898916967</v>
      </c>
      <c r="P34" s="46"/>
      <c r="Q34" s="46"/>
      <c r="R34" s="46"/>
    </row>
    <row r="35" spans="3:18" ht="25" customHeight="1">
      <c r="C35" s="36">
        <v>18</v>
      </c>
      <c r="D35" s="37" t="s">
        <v>39</v>
      </c>
      <c r="E35" s="38" t="s">
        <v>512</v>
      </c>
      <c r="F35" s="39">
        <v>0.416251509661835</v>
      </c>
      <c r="G35" s="39">
        <v>1.2794384057971E-2</v>
      </c>
      <c r="H35" s="39">
        <v>3.0737147520174E-2</v>
      </c>
      <c r="I35" s="39">
        <v>6.0386473429951601E-4</v>
      </c>
      <c r="J35" s="39">
        <v>3.7741545893719798E-5</v>
      </c>
      <c r="K35" s="40">
        <v>6.5987696256038605E-2</v>
      </c>
      <c r="L35" s="41">
        <v>56.400322580645103</v>
      </c>
      <c r="P35" s="46"/>
      <c r="Q35" s="46"/>
      <c r="R35" s="46"/>
    </row>
    <row r="36" spans="3:18" ht="25" customHeight="1">
      <c r="C36" s="36">
        <v>17</v>
      </c>
      <c r="D36" s="37" t="s">
        <v>41</v>
      </c>
      <c r="E36" s="38" t="s">
        <v>512</v>
      </c>
      <c r="F36" s="39">
        <v>0.41359399177265299</v>
      </c>
      <c r="G36" s="39">
        <v>2.0115484771860901E-2</v>
      </c>
      <c r="H36" s="39">
        <v>4.86358244365361E-2</v>
      </c>
      <c r="I36" s="39">
        <v>4.15141336755104E-4</v>
      </c>
      <c r="J36" s="39">
        <v>2.2644072913914699E-4</v>
      </c>
      <c r="K36" s="40">
        <v>3.9410499301807699E-2</v>
      </c>
      <c r="L36" s="41">
        <v>47.466363636363603</v>
      </c>
      <c r="P36" s="46"/>
      <c r="Q36" s="46"/>
      <c r="R36" s="46"/>
    </row>
    <row r="37" spans="3:18" ht="25" customHeight="1">
      <c r="C37" s="36">
        <v>16</v>
      </c>
      <c r="D37" s="37" t="s">
        <v>47</v>
      </c>
      <c r="E37" s="38" t="s">
        <v>512</v>
      </c>
      <c r="F37" s="39">
        <v>0.48487014424318398</v>
      </c>
      <c r="G37" s="39">
        <v>8.9829195410779505E-3</v>
      </c>
      <c r="H37" s="39">
        <v>1.8526443930877701E-2</v>
      </c>
      <c r="I37" s="39">
        <v>7.9315306009517797E-4</v>
      </c>
      <c r="J37" s="39">
        <v>4.6113550005533597E-6</v>
      </c>
      <c r="K37" s="40">
        <v>0.104649537019957</v>
      </c>
      <c r="L37" s="41">
        <v>50.5431625835189</v>
      </c>
      <c r="P37" s="46"/>
      <c r="Q37" s="46"/>
      <c r="R37" s="46"/>
    </row>
    <row r="38" spans="3:18" ht="25" customHeight="1">
      <c r="C38" s="36">
        <v>15</v>
      </c>
      <c r="D38" s="37" t="s">
        <v>51</v>
      </c>
      <c r="E38" s="38" t="s">
        <v>512</v>
      </c>
      <c r="F38" s="39">
        <v>0.41971215432145198</v>
      </c>
      <c r="G38" s="39">
        <v>8.1757214980031599E-3</v>
      </c>
      <c r="H38" s="39">
        <v>1.94793536804308E-2</v>
      </c>
      <c r="I38" s="39">
        <v>5.2746590309697802E-4</v>
      </c>
      <c r="J38" s="39">
        <v>2.2605681561298999E-4</v>
      </c>
      <c r="K38" s="40">
        <v>8.1296059076181093E-2</v>
      </c>
      <c r="L38" s="41">
        <v>52.628292682926798</v>
      </c>
      <c r="M38" s="45"/>
      <c r="N38" s="46"/>
      <c r="O38" s="46"/>
      <c r="P38" s="46"/>
      <c r="Q38" s="46"/>
      <c r="R38" s="46"/>
    </row>
    <row r="39" spans="3:18" ht="25" customHeight="1">
      <c r="C39" s="36">
        <v>14</v>
      </c>
      <c r="D39" s="37" t="s">
        <v>51</v>
      </c>
      <c r="E39" s="38" t="s">
        <v>512</v>
      </c>
      <c r="F39" s="39">
        <v>0.44799868513639102</v>
      </c>
      <c r="G39" s="39">
        <v>8.6544733611714601E-3</v>
      </c>
      <c r="H39" s="39">
        <v>1.9318077593322901E-2</v>
      </c>
      <c r="I39" s="39">
        <v>7.60155523711202E-4</v>
      </c>
      <c r="J39" s="39">
        <v>6.1634231652259603E-5</v>
      </c>
      <c r="K39" s="40">
        <v>0.110487783581667</v>
      </c>
      <c r="L39" s="41">
        <v>46.968646288209598</v>
      </c>
      <c r="M39" s="45"/>
      <c r="N39" s="46"/>
      <c r="O39" s="46"/>
      <c r="P39" s="46"/>
      <c r="Q39" s="46"/>
      <c r="R39" s="46"/>
    </row>
    <row r="40" spans="3:18" ht="25" customHeight="1">
      <c r="C40" s="36">
        <v>13</v>
      </c>
      <c r="D40" s="37" t="s">
        <v>60</v>
      </c>
      <c r="E40" s="38" t="s">
        <v>512</v>
      </c>
      <c r="F40" s="39">
        <v>0.425092223142362</v>
      </c>
      <c r="G40" s="39">
        <v>2.5973048257170801E-2</v>
      </c>
      <c r="H40" s="39">
        <v>6.1099796334012198E-2</v>
      </c>
      <c r="I40" s="39">
        <v>6.3991568169841095E-4</v>
      </c>
      <c r="J40" s="39">
        <v>1.50568395693743E-4</v>
      </c>
      <c r="K40" s="40">
        <v>5.0743807874727001E-2</v>
      </c>
      <c r="L40" s="41">
        <v>39.6488235294117</v>
      </c>
    </row>
    <row r="41" spans="3:18" ht="25" customHeight="1">
      <c r="C41" s="36">
        <v>12</v>
      </c>
      <c r="D41" s="37" t="s">
        <v>23</v>
      </c>
      <c r="E41" s="38" t="s">
        <v>495</v>
      </c>
      <c r="F41" s="39">
        <v>0.44291337684788601</v>
      </c>
      <c r="G41" s="39">
        <v>8.7302781920934793E-3</v>
      </c>
      <c r="H41" s="39">
        <v>1.9711028495514999E-2</v>
      </c>
      <c r="I41" s="39">
        <v>1.7925806319188801E-3</v>
      </c>
      <c r="J41" s="39">
        <v>7.7541655833641201E-5</v>
      </c>
      <c r="K41" s="40">
        <v>9.5372633269019305E-2</v>
      </c>
      <c r="L41" s="41">
        <v>59.232889518413501</v>
      </c>
    </row>
    <row r="42" spans="3:18" ht="25" customHeight="1">
      <c r="C42" s="36">
        <v>11</v>
      </c>
      <c r="D42" s="37" t="s">
        <v>29</v>
      </c>
      <c r="E42" s="38" t="s">
        <v>495</v>
      </c>
      <c r="F42" s="39">
        <v>0.47626799911610901</v>
      </c>
      <c r="G42" s="39">
        <v>9.1816349262898705E-3</v>
      </c>
      <c r="H42" s="39">
        <v>1.9278294874586901E-2</v>
      </c>
      <c r="I42" s="39">
        <v>2.1556097714963401E-3</v>
      </c>
      <c r="J42" s="39">
        <v>1.21760384582429E-4</v>
      </c>
      <c r="K42" s="40">
        <v>0.11111013903232</v>
      </c>
      <c r="L42" s="41">
        <v>54.509601769911498</v>
      </c>
    </row>
    <row r="43" spans="3:18" ht="25" customHeight="1">
      <c r="C43" s="36">
        <v>10</v>
      </c>
      <c r="D43" s="37" t="s">
        <v>35</v>
      </c>
      <c r="E43" s="38" t="s">
        <v>495</v>
      </c>
      <c r="F43" s="39">
        <v>0.47391318463686199</v>
      </c>
      <c r="G43" s="39">
        <v>8.9607480276614401E-3</v>
      </c>
      <c r="H43" s="39">
        <v>1.8907994793450698E-2</v>
      </c>
      <c r="I43" s="39">
        <v>4.4803740138307201E-3</v>
      </c>
      <c r="J43" s="39">
        <v>1.6233239180545999E-4</v>
      </c>
      <c r="K43" s="40">
        <v>0.193796954644329</v>
      </c>
      <c r="L43" s="41">
        <v>42.334326241134697</v>
      </c>
    </row>
    <row r="44" spans="3:18" ht="25" customHeight="1">
      <c r="C44" s="36">
        <v>9</v>
      </c>
      <c r="D44" s="37" t="s">
        <v>37</v>
      </c>
      <c r="E44" s="38" t="s">
        <v>495</v>
      </c>
      <c r="F44" s="39">
        <v>0.48685225771941698</v>
      </c>
      <c r="G44" s="39">
        <v>8.0093537133200405E-3</v>
      </c>
      <c r="H44" s="39">
        <v>1.6451302394772899E-2</v>
      </c>
      <c r="I44" s="39">
        <v>1.1029429167869801E-3</v>
      </c>
      <c r="J44" s="39">
        <v>4.3549677401030898E-4</v>
      </c>
      <c r="K44" s="40">
        <v>9.1984634537734297E-2</v>
      </c>
      <c r="L44" s="41">
        <v>42.991216814159202</v>
      </c>
    </row>
    <row r="45" spans="3:18" ht="25" customHeight="1">
      <c r="C45" s="36">
        <v>8</v>
      </c>
      <c r="D45" s="37" t="s">
        <v>43</v>
      </c>
      <c r="E45" s="38" t="s">
        <v>495</v>
      </c>
      <c r="F45" s="39">
        <v>0.477603332265299</v>
      </c>
      <c r="G45" s="39">
        <v>1.2688240948413899E-2</v>
      </c>
      <c r="H45" s="39">
        <v>2.65664832953173E-2</v>
      </c>
      <c r="I45" s="39">
        <v>3.3963473245754499E-3</v>
      </c>
      <c r="J45" s="39">
        <v>1.95450176225568E-3</v>
      </c>
      <c r="K45" s="40">
        <v>0.17493752002563201</v>
      </c>
      <c r="L45" s="41">
        <v>36.6429530201342</v>
      </c>
    </row>
    <row r="46" spans="3:18" ht="25" customHeight="1">
      <c r="C46" s="36">
        <v>7</v>
      </c>
      <c r="D46" s="37" t="s">
        <v>45</v>
      </c>
      <c r="E46" s="38" t="s">
        <v>495</v>
      </c>
      <c r="F46" s="39">
        <v>0.43766637089618399</v>
      </c>
      <c r="G46" s="39">
        <v>7.3526693286009998E-3</v>
      </c>
      <c r="H46" s="39">
        <v>1.6799712789322501E-2</v>
      </c>
      <c r="I46" s="39">
        <v>8.8731144631765699E-4</v>
      </c>
      <c r="J46" s="39">
        <v>4.6214137829044598E-6</v>
      </c>
      <c r="K46" s="40">
        <v>7.1500804125998199E-2</v>
      </c>
      <c r="L46" s="41">
        <v>43.096462395543099</v>
      </c>
    </row>
    <row r="47" spans="3:18" ht="25" customHeight="1">
      <c r="C47" s="36">
        <v>6</v>
      </c>
      <c r="D47" s="37" t="s">
        <v>49</v>
      </c>
      <c r="E47" s="38" t="s">
        <v>495</v>
      </c>
      <c r="F47" s="39">
        <v>0.44169179553858701</v>
      </c>
      <c r="G47" s="39">
        <v>6.4551230623103801E-3</v>
      </c>
      <c r="H47" s="39">
        <v>1.4614541468761399E-2</v>
      </c>
      <c r="I47" s="39">
        <v>7.3311754779096399E-4</v>
      </c>
      <c r="J47" s="39">
        <v>4.1497219686281E-5</v>
      </c>
      <c r="K47" s="40">
        <v>5.5508663697310001E-2</v>
      </c>
      <c r="L47" s="41">
        <v>41.088156996587003</v>
      </c>
    </row>
    <row r="48" spans="3:18" ht="25" customHeight="1">
      <c r="C48" s="36">
        <v>5</v>
      </c>
      <c r="D48" s="37" t="s">
        <v>54</v>
      </c>
      <c r="E48" s="38" t="s">
        <v>495</v>
      </c>
      <c r="F48" s="39">
        <v>0.43803273256135</v>
      </c>
      <c r="G48" s="39">
        <v>5.9555588284025797E-3</v>
      </c>
      <c r="H48" s="39">
        <v>1.3596150209090699E-2</v>
      </c>
      <c r="I48" s="39">
        <v>9.5270531489902199E-4</v>
      </c>
      <c r="J48" s="39">
        <v>9.6651263830335596E-5</v>
      </c>
      <c r="K48" s="40">
        <v>6.3180470921776893E-2</v>
      </c>
      <c r="L48" s="41">
        <v>48.507420494699602</v>
      </c>
    </row>
    <row r="49" spans="2:13" ht="25" customHeight="1">
      <c r="C49" s="36">
        <v>4</v>
      </c>
      <c r="D49" s="37" t="s">
        <v>56</v>
      </c>
      <c r="E49" s="38" t="s">
        <v>495</v>
      </c>
      <c r="F49" s="39">
        <v>0.478162500592894</v>
      </c>
      <c r="G49" s="39">
        <v>9.4958023051747806E-3</v>
      </c>
      <c r="H49" s="39">
        <v>1.9858943964448299E-2</v>
      </c>
      <c r="I49" s="39">
        <v>1.36602950244272E-3</v>
      </c>
      <c r="J49" s="39">
        <v>2.4664421571882498E-4</v>
      </c>
      <c r="K49" s="40">
        <v>7.5136460655504403E-2</v>
      </c>
      <c r="L49" s="41">
        <v>41.686894736842099</v>
      </c>
    </row>
    <row r="50" spans="2:13" ht="25" customHeight="1">
      <c r="C50" s="36">
        <v>3</v>
      </c>
      <c r="D50" s="37" t="s">
        <v>58</v>
      </c>
      <c r="E50" s="38" t="s">
        <v>495</v>
      </c>
      <c r="F50" s="39">
        <v>0.45544481629951</v>
      </c>
      <c r="G50" s="39">
        <v>6.7209738516420797E-3</v>
      </c>
      <c r="H50" s="39">
        <v>1.4756944444444401E-2</v>
      </c>
      <c r="I50" s="39">
        <v>1.00216983560737E-3</v>
      </c>
      <c r="J50" s="39">
        <v>1.3331617079180601E-4</v>
      </c>
      <c r="K50" s="40">
        <v>8.2440605347357504E-2</v>
      </c>
      <c r="L50" s="41">
        <v>47.568010610079497</v>
      </c>
    </row>
    <row r="51" spans="2:13" ht="25" customHeight="1">
      <c r="C51" s="36">
        <v>2</v>
      </c>
      <c r="D51" s="37" t="s">
        <v>62</v>
      </c>
      <c r="E51" s="38" t="s">
        <v>495</v>
      </c>
      <c r="F51" s="39">
        <v>0.435099496302844</v>
      </c>
      <c r="G51" s="39">
        <v>8.8400232050609099E-3</v>
      </c>
      <c r="H51" s="39">
        <v>2.0317245320155299E-2</v>
      </c>
      <c r="I51" s="39">
        <v>7.8731456670073701E-4</v>
      </c>
      <c r="J51" s="39">
        <v>8.7479396300081896E-5</v>
      </c>
      <c r="K51" s="40">
        <v>4.5673223017210399E-2</v>
      </c>
      <c r="L51" s="41">
        <v>42.033686440677897</v>
      </c>
    </row>
    <row r="52" spans="2:13" ht="25" customHeight="1">
      <c r="C52" s="36">
        <v>1</v>
      </c>
      <c r="D52" s="37" t="s">
        <v>64</v>
      </c>
      <c r="E52" s="38" t="s">
        <v>495</v>
      </c>
      <c r="F52" s="39">
        <v>0.44855308432423402</v>
      </c>
      <c r="G52" s="39">
        <v>1.5516175751593499E-2</v>
      </c>
      <c r="H52" s="39">
        <v>3.4591615337946899E-2</v>
      </c>
      <c r="I52" s="39">
        <v>8.48684999492634E-4</v>
      </c>
      <c r="J52" s="39">
        <v>4.6124184755034399E-5</v>
      </c>
      <c r="K52" s="40">
        <v>8.2959604438991502E-2</v>
      </c>
      <c r="L52" s="41">
        <v>40.600767494356603</v>
      </c>
    </row>
    <row r="53" spans="2:13" ht="25" customHeight="1">
      <c r="C53" s="37" t="s">
        <v>503</v>
      </c>
      <c r="D53" s="37"/>
      <c r="E53" s="37"/>
      <c r="F53" s="39">
        <f>SUBTOTAL(101,Table2[Open Rate])</f>
        <v>0.44951910430648906</v>
      </c>
      <c r="G53" s="39">
        <f>SUBTOTAL(101,Table2[Click Through Rate])</f>
        <v>1.0408726657918472E-2</v>
      </c>
      <c r="H53" s="39">
        <f>SUBTOTAL(101,Table2[Click To Open Rate])</f>
        <v>2.3341282425649146E-2</v>
      </c>
      <c r="I53" s="39">
        <f>SUBTOTAL(101,Table2[Unsubscribe Rate])</f>
        <v>1.4099990015808027E-3</v>
      </c>
      <c r="J53" s="39">
        <f>SUBTOTAL(101,Table2[Bounce Rate])</f>
        <v>3.0728796373104869E-4</v>
      </c>
      <c r="K53" s="40">
        <f>SUBTOTAL(101,Table2[Revenue Per Person])</f>
        <v>9.3196657817929532E-2</v>
      </c>
      <c r="L53" s="41">
        <f>SUBTOTAL(101,Table2[Average Order Value])</f>
        <v>48.123373583652999</v>
      </c>
    </row>
    <row r="54" spans="2:13" s="43" customFormat="1">
      <c r="B54" s="27"/>
      <c r="C54" s="27"/>
      <c r="D54" s="27"/>
      <c r="E54" s="27"/>
      <c r="F54" s="27"/>
      <c r="G54" s="27"/>
      <c r="H54" s="27"/>
      <c r="I54" s="27"/>
      <c r="J54" s="27"/>
      <c r="K54" s="27"/>
      <c r="L54" s="27"/>
      <c r="M54" s="42"/>
    </row>
    <row r="55" spans="2:13" s="43" customFormat="1">
      <c r="B55" s="27"/>
      <c r="C55" s="27"/>
      <c r="D55" s="27"/>
      <c r="E55" s="27"/>
      <c r="F55" s="27"/>
      <c r="G55" s="27"/>
      <c r="H55" s="27"/>
      <c r="I55" s="27"/>
      <c r="J55" s="27"/>
      <c r="K55" s="27"/>
      <c r="L55" s="27"/>
      <c r="M55" s="42"/>
    </row>
    <row r="56" spans="2:13" s="43" customFormat="1">
      <c r="B56" s="27"/>
      <c r="C56" s="27"/>
      <c r="D56" s="27"/>
      <c r="E56" s="27"/>
      <c r="F56" s="27"/>
      <c r="G56" s="27"/>
      <c r="H56" s="27"/>
      <c r="I56" s="27"/>
      <c r="J56" s="27"/>
      <c r="K56" s="27"/>
      <c r="L56" s="27"/>
      <c r="M56" s="42"/>
    </row>
    <row r="57" spans="2:13" s="43" customFormat="1">
      <c r="B57" s="27"/>
      <c r="C57" s="27"/>
      <c r="D57" s="27"/>
      <c r="E57" s="27"/>
      <c r="F57" s="27"/>
      <c r="G57" s="27"/>
      <c r="H57" s="27"/>
      <c r="I57" s="27"/>
      <c r="J57" s="27"/>
      <c r="K57" s="27"/>
      <c r="L57" s="27"/>
      <c r="M57" s="42"/>
    </row>
    <row r="58" spans="2:13" s="43" customFormat="1">
      <c r="B58" s="27"/>
      <c r="C58" s="27"/>
      <c r="D58" s="27"/>
      <c r="E58" s="27"/>
      <c r="F58" s="27"/>
      <c r="G58" s="27"/>
      <c r="H58" s="27"/>
      <c r="I58" s="27"/>
      <c r="J58" s="27"/>
      <c r="K58" s="27"/>
      <c r="L58" s="27"/>
      <c r="M58" s="42"/>
    </row>
    <row r="59" spans="2:13" s="43" customFormat="1">
      <c r="B59" s="27"/>
      <c r="C59" s="27"/>
      <c r="D59" s="27"/>
      <c r="E59" s="27"/>
      <c r="F59" s="27"/>
      <c r="G59" s="27"/>
      <c r="H59" s="27"/>
      <c r="I59" s="27"/>
      <c r="J59" s="27"/>
      <c r="K59" s="27"/>
      <c r="L59" s="27"/>
      <c r="M59" s="42"/>
    </row>
    <row r="60" spans="2:13" s="43" customFormat="1">
      <c r="B60" s="27"/>
      <c r="C60" s="27"/>
      <c r="D60" s="27"/>
      <c r="E60" s="27"/>
      <c r="F60" s="27"/>
      <c r="G60" s="27"/>
      <c r="H60" s="27"/>
      <c r="I60" s="27"/>
      <c r="J60" s="27"/>
      <c r="K60" s="27"/>
      <c r="L60" s="27"/>
      <c r="M60" s="42"/>
    </row>
    <row r="61" spans="2:13" s="43" customFormat="1">
      <c r="B61" s="27"/>
      <c r="C61" s="27"/>
      <c r="D61" s="27"/>
      <c r="E61" s="27"/>
      <c r="F61" s="27"/>
      <c r="G61" s="27"/>
      <c r="H61" s="27"/>
      <c r="I61" s="27"/>
      <c r="J61" s="27"/>
      <c r="K61" s="27"/>
      <c r="L61" s="27"/>
      <c r="M61" s="42"/>
    </row>
    <row r="62" spans="2:13" s="43" customFormat="1">
      <c r="B62" s="27"/>
      <c r="C62" s="27"/>
      <c r="D62" s="27"/>
      <c r="E62" s="27"/>
      <c r="F62" s="27"/>
      <c r="G62" s="27"/>
      <c r="H62" s="27"/>
      <c r="I62" s="27"/>
      <c r="J62" s="27"/>
      <c r="K62" s="27"/>
      <c r="L62" s="27"/>
      <c r="M62" s="42"/>
    </row>
    <row r="63" spans="2:13" s="43" customFormat="1">
      <c r="B63" s="27"/>
      <c r="C63" s="27"/>
      <c r="D63" s="27"/>
      <c r="E63" s="27"/>
      <c r="F63" s="27"/>
      <c r="G63" s="27"/>
      <c r="H63" s="27"/>
      <c r="I63" s="27"/>
      <c r="J63" s="27"/>
      <c r="K63" s="27"/>
      <c r="L63" s="27"/>
      <c r="M63" s="42"/>
    </row>
    <row r="64" spans="2:13" s="43" customFormat="1">
      <c r="B64" s="27"/>
      <c r="C64" s="27"/>
      <c r="D64" s="27"/>
      <c r="E64" s="27"/>
      <c r="F64" s="27"/>
      <c r="G64" s="27"/>
      <c r="H64" s="27"/>
      <c r="I64" s="27"/>
      <c r="J64" s="27"/>
      <c r="K64" s="27"/>
      <c r="L64" s="27"/>
      <c r="M64" s="42"/>
    </row>
    <row r="65" spans="2:13" s="43" customFormat="1">
      <c r="B65" s="27"/>
      <c r="C65" s="27"/>
      <c r="D65" s="27"/>
      <c r="E65" s="27"/>
      <c r="F65" s="27"/>
      <c r="G65" s="27"/>
      <c r="H65" s="27"/>
      <c r="I65" s="27"/>
      <c r="J65" s="27"/>
      <c r="K65" s="27"/>
      <c r="L65" s="27"/>
      <c r="M65" s="42"/>
    </row>
    <row r="66" spans="2:13" s="43" customFormat="1">
      <c r="B66" s="27"/>
      <c r="C66" s="27"/>
      <c r="D66" s="27"/>
      <c r="E66" s="27"/>
      <c r="F66" s="27"/>
      <c r="G66" s="27"/>
      <c r="H66" s="27"/>
      <c r="I66" s="27"/>
      <c r="J66" s="27"/>
      <c r="K66" s="27"/>
      <c r="L66" s="27"/>
      <c r="M66" s="42"/>
    </row>
    <row r="67" spans="2:13" s="43" customFormat="1">
      <c r="B67" s="27"/>
      <c r="C67" s="27"/>
      <c r="D67" s="27"/>
      <c r="E67" s="27"/>
      <c r="F67" s="27"/>
      <c r="G67" s="27"/>
      <c r="H67" s="27"/>
      <c r="I67" s="27"/>
      <c r="J67" s="27"/>
      <c r="K67" s="27"/>
      <c r="L67" s="27"/>
      <c r="M67" s="42"/>
    </row>
    <row r="68" spans="2:13" s="43" customFormat="1">
      <c r="B68" s="27"/>
      <c r="C68" s="27"/>
      <c r="D68" s="27"/>
      <c r="E68" s="27"/>
      <c r="F68" s="27"/>
      <c r="G68" s="27"/>
      <c r="H68" s="27"/>
      <c r="I68" s="27"/>
      <c r="J68" s="27"/>
      <c r="K68" s="27"/>
      <c r="L68" s="27"/>
      <c r="M68" s="42"/>
    </row>
    <row r="69" spans="2:13" s="43" customFormat="1">
      <c r="B69" s="27"/>
      <c r="C69" s="27"/>
      <c r="D69" s="27"/>
      <c r="E69" s="27"/>
      <c r="F69" s="27"/>
      <c r="G69" s="27"/>
      <c r="H69" s="27"/>
      <c r="I69" s="27"/>
      <c r="J69" s="27"/>
      <c r="K69" s="27"/>
      <c r="L69" s="27"/>
      <c r="M69" s="42"/>
    </row>
    <row r="70" spans="2:13" s="43" customFormat="1">
      <c r="B70" s="27"/>
      <c r="C70" s="27"/>
      <c r="D70" s="27"/>
      <c r="E70" s="27"/>
      <c r="F70" s="27"/>
      <c r="G70" s="27"/>
      <c r="H70" s="27"/>
      <c r="I70" s="27"/>
      <c r="J70" s="27"/>
      <c r="K70" s="27"/>
      <c r="L70" s="27"/>
      <c r="M70" s="42"/>
    </row>
    <row r="71" spans="2:13" s="43" customFormat="1">
      <c r="B71" s="27"/>
      <c r="C71" s="27"/>
      <c r="D71" s="27"/>
      <c r="E71" s="27"/>
      <c r="F71" s="27"/>
      <c r="G71" s="27"/>
      <c r="H71" s="27"/>
      <c r="I71" s="27"/>
      <c r="J71" s="27"/>
      <c r="K71" s="27"/>
      <c r="L71" s="27"/>
      <c r="M71" s="42"/>
    </row>
    <row r="72" spans="2:13" s="43" customFormat="1">
      <c r="B72" s="27"/>
      <c r="C72" s="27"/>
      <c r="D72" s="27"/>
      <c r="E72" s="27"/>
      <c r="F72" s="27"/>
      <c r="G72" s="27"/>
      <c r="H72" s="27"/>
      <c r="I72" s="27"/>
      <c r="J72" s="27"/>
      <c r="K72" s="27"/>
      <c r="L72" s="27"/>
      <c r="M72" s="42"/>
    </row>
    <row r="73" spans="2:13" s="43" customFormat="1">
      <c r="B73" s="27"/>
      <c r="C73" s="27"/>
      <c r="D73" s="27"/>
      <c r="E73" s="27"/>
      <c r="F73" s="27"/>
      <c r="G73" s="27"/>
      <c r="H73" s="27"/>
      <c r="I73" s="27"/>
      <c r="J73" s="27"/>
      <c r="K73" s="27"/>
      <c r="L73" s="27"/>
      <c r="M73" s="42"/>
    </row>
    <row r="74" spans="2:13" s="43" customFormat="1">
      <c r="B74" s="27"/>
      <c r="C74" s="27"/>
      <c r="D74" s="27"/>
      <c r="E74" s="27"/>
      <c r="F74" s="27"/>
      <c r="G74" s="27"/>
      <c r="H74" s="27"/>
      <c r="I74" s="27"/>
      <c r="J74" s="27"/>
      <c r="K74" s="27"/>
      <c r="L74" s="27"/>
      <c r="M74" s="42"/>
    </row>
    <row r="75" spans="2:13" s="43" customFormat="1">
      <c r="B75" s="27"/>
      <c r="C75" s="27"/>
      <c r="D75" s="27"/>
      <c r="E75" s="27"/>
      <c r="F75" s="27"/>
      <c r="G75" s="27"/>
      <c r="H75" s="27"/>
      <c r="I75" s="27"/>
      <c r="J75" s="27"/>
      <c r="K75" s="27"/>
      <c r="L75" s="27"/>
      <c r="M75" s="42"/>
    </row>
    <row r="76" spans="2:13" s="43" customFormat="1">
      <c r="B76" s="27"/>
      <c r="C76" s="27"/>
      <c r="D76" s="27"/>
      <c r="E76" s="27"/>
      <c r="F76" s="27"/>
      <c r="G76" s="27"/>
      <c r="H76" s="27"/>
      <c r="I76" s="27"/>
      <c r="J76" s="27"/>
      <c r="K76" s="27"/>
      <c r="L76" s="27"/>
      <c r="M76" s="42"/>
    </row>
    <row r="77" spans="2:13" s="43" customFormat="1">
      <c r="B77" s="27"/>
      <c r="C77" s="27"/>
      <c r="D77" s="27"/>
      <c r="E77" s="27"/>
      <c r="F77" s="27"/>
      <c r="G77" s="27"/>
      <c r="H77" s="27"/>
      <c r="I77" s="27"/>
      <c r="J77" s="27"/>
      <c r="K77" s="27"/>
      <c r="L77" s="27"/>
      <c r="M77" s="42"/>
    </row>
    <row r="78" spans="2:13" s="43" customFormat="1">
      <c r="B78" s="27"/>
      <c r="C78" s="27"/>
      <c r="D78" s="27"/>
      <c r="E78" s="27"/>
      <c r="F78" s="27"/>
      <c r="G78" s="27"/>
      <c r="H78" s="27"/>
      <c r="I78" s="27"/>
      <c r="J78" s="27"/>
      <c r="K78" s="27"/>
      <c r="L78" s="27"/>
      <c r="M78" s="42"/>
    </row>
    <row r="79" spans="2:13" s="43" customFormat="1">
      <c r="B79" s="27"/>
      <c r="C79" s="27"/>
      <c r="D79" s="27"/>
      <c r="E79" s="27"/>
      <c r="F79" s="27"/>
      <c r="G79" s="27"/>
      <c r="H79" s="27"/>
      <c r="I79" s="27"/>
      <c r="J79" s="27"/>
      <c r="K79" s="27"/>
      <c r="L79" s="27"/>
      <c r="M79" s="42"/>
    </row>
    <row r="80" spans="2:13" s="43" customFormat="1">
      <c r="B80" s="27"/>
      <c r="C80" s="27"/>
      <c r="D80" s="27"/>
      <c r="E80" s="27"/>
      <c r="F80" s="27"/>
      <c r="G80" s="27"/>
      <c r="H80" s="27"/>
      <c r="I80" s="27"/>
      <c r="J80" s="27"/>
      <c r="K80" s="27"/>
      <c r="L80" s="27"/>
      <c r="M80" s="42"/>
    </row>
    <row r="81" spans="2:13" s="43" customFormat="1">
      <c r="B81" s="27"/>
      <c r="C81" s="27"/>
      <c r="D81" s="27"/>
      <c r="E81" s="27"/>
      <c r="F81" s="27"/>
      <c r="G81" s="27"/>
      <c r="H81" s="27"/>
      <c r="I81" s="27"/>
      <c r="J81" s="27"/>
      <c r="K81" s="27"/>
      <c r="L81" s="27"/>
      <c r="M81" s="42"/>
    </row>
    <row r="82" spans="2:13" s="43" customFormat="1">
      <c r="B82" s="27"/>
      <c r="C82" s="27"/>
      <c r="D82" s="27"/>
      <c r="E82" s="27"/>
      <c r="F82" s="27"/>
      <c r="G82" s="27"/>
      <c r="H82" s="27"/>
      <c r="I82" s="27"/>
      <c r="J82" s="27"/>
      <c r="K82" s="27"/>
      <c r="L82" s="27"/>
      <c r="M82" s="42"/>
    </row>
    <row r="83" spans="2:13" s="43" customFormat="1">
      <c r="B83" s="27"/>
      <c r="C83" s="27"/>
      <c r="D83" s="27"/>
      <c r="E83" s="27"/>
      <c r="F83" s="27"/>
      <c r="G83" s="27"/>
      <c r="H83" s="27"/>
      <c r="I83" s="27"/>
      <c r="J83" s="27"/>
      <c r="K83" s="27"/>
      <c r="L83" s="27"/>
      <c r="M83" s="42"/>
    </row>
    <row r="84" spans="2:13" s="43" customFormat="1">
      <c r="B84" s="27"/>
      <c r="C84" s="27"/>
      <c r="D84" s="27"/>
      <c r="E84" s="27"/>
      <c r="F84" s="27"/>
      <c r="G84" s="27"/>
      <c r="H84" s="27"/>
      <c r="I84" s="27"/>
      <c r="J84" s="27"/>
      <c r="K84" s="27"/>
      <c r="L84" s="27"/>
      <c r="M84" s="42"/>
    </row>
    <row r="85" spans="2:13" s="43" customFormat="1">
      <c r="B85" s="27"/>
      <c r="C85" s="27"/>
      <c r="D85" s="27"/>
      <c r="E85" s="27"/>
      <c r="F85" s="27"/>
      <c r="G85" s="27"/>
      <c r="H85" s="27"/>
      <c r="I85" s="27"/>
      <c r="J85" s="27"/>
      <c r="K85" s="27"/>
      <c r="L85" s="27"/>
      <c r="M85" s="42"/>
    </row>
    <row r="86" spans="2:13" s="43" customFormat="1">
      <c r="B86" s="27"/>
      <c r="C86" s="27"/>
      <c r="D86" s="27"/>
      <c r="E86" s="27"/>
      <c r="F86" s="27"/>
      <c r="G86" s="27"/>
      <c r="H86" s="27"/>
      <c r="I86" s="27"/>
      <c r="J86" s="27"/>
      <c r="K86" s="27"/>
      <c r="L86" s="27"/>
      <c r="M86" s="42"/>
    </row>
    <row r="87" spans="2:13" s="43" customFormat="1">
      <c r="B87" s="27"/>
      <c r="C87" s="27"/>
      <c r="D87" s="27"/>
      <c r="E87" s="27"/>
      <c r="F87" s="27"/>
      <c r="G87" s="27"/>
      <c r="H87" s="27"/>
      <c r="I87" s="27"/>
      <c r="J87" s="27"/>
      <c r="K87" s="27"/>
      <c r="L87" s="27"/>
      <c r="M87" s="42"/>
    </row>
    <row r="88" spans="2:13" s="43" customFormat="1">
      <c r="B88" s="27"/>
      <c r="C88" s="27"/>
      <c r="D88" s="27"/>
      <c r="E88" s="27"/>
      <c r="F88" s="27"/>
      <c r="G88" s="27"/>
      <c r="H88" s="27"/>
      <c r="I88" s="27"/>
      <c r="J88" s="27"/>
      <c r="K88" s="27"/>
      <c r="L88" s="27"/>
      <c r="M88" s="42"/>
    </row>
    <row r="89" spans="2:13" s="43" customFormat="1">
      <c r="B89" s="27"/>
      <c r="C89" s="27"/>
      <c r="D89" s="27"/>
      <c r="E89" s="27"/>
      <c r="F89" s="27"/>
      <c r="G89" s="27"/>
      <c r="H89" s="27"/>
      <c r="I89" s="27"/>
      <c r="J89" s="27"/>
      <c r="K89" s="27"/>
      <c r="L89" s="27"/>
      <c r="M89" s="42"/>
    </row>
    <row r="90" spans="2:13" s="43" customFormat="1">
      <c r="B90" s="27"/>
      <c r="C90" s="27"/>
      <c r="D90" s="27"/>
      <c r="E90" s="27"/>
      <c r="F90" s="27"/>
      <c r="G90" s="27"/>
      <c r="H90" s="27"/>
      <c r="I90" s="27"/>
      <c r="J90" s="27"/>
      <c r="K90" s="27"/>
      <c r="L90" s="27"/>
      <c r="M90" s="42"/>
    </row>
    <row r="91" spans="2:13" s="43" customFormat="1">
      <c r="B91" s="27"/>
      <c r="C91" s="27"/>
      <c r="D91" s="27"/>
      <c r="E91" s="27"/>
      <c r="F91" s="27"/>
      <c r="G91" s="27"/>
      <c r="H91" s="27"/>
      <c r="I91" s="27"/>
      <c r="J91" s="27"/>
      <c r="K91" s="27"/>
      <c r="L91" s="27"/>
      <c r="M91" s="42"/>
    </row>
    <row r="92" spans="2:13" s="43" customFormat="1">
      <c r="B92" s="27"/>
      <c r="C92" s="27"/>
      <c r="D92" s="27"/>
      <c r="E92" s="27"/>
      <c r="F92" s="27"/>
      <c r="G92" s="27"/>
      <c r="H92" s="27"/>
      <c r="I92" s="27"/>
      <c r="J92" s="27"/>
      <c r="K92" s="27"/>
      <c r="L92" s="27"/>
      <c r="M92" s="42"/>
    </row>
    <row r="93" spans="2:13" s="43" customFormat="1">
      <c r="B93" s="27"/>
      <c r="C93" s="27"/>
      <c r="D93" s="27"/>
      <c r="E93" s="27"/>
      <c r="F93" s="27"/>
      <c r="G93" s="27"/>
      <c r="H93" s="27"/>
      <c r="I93" s="27"/>
      <c r="J93" s="27"/>
      <c r="K93" s="27"/>
      <c r="L93" s="27"/>
      <c r="M93" s="42"/>
    </row>
    <row r="94" spans="2:13" s="43" customFormat="1">
      <c r="B94" s="27"/>
      <c r="C94" s="27"/>
      <c r="D94" s="27"/>
      <c r="E94" s="27"/>
      <c r="F94" s="27"/>
      <c r="G94" s="27"/>
      <c r="H94" s="27"/>
      <c r="I94" s="27"/>
      <c r="J94" s="27"/>
      <c r="K94" s="27"/>
      <c r="L94" s="27"/>
      <c r="M94" s="42"/>
    </row>
    <row r="95" spans="2:13" s="43" customFormat="1">
      <c r="B95" s="27"/>
      <c r="C95" s="27"/>
      <c r="D95" s="27"/>
      <c r="E95" s="27"/>
      <c r="F95" s="27"/>
      <c r="G95" s="27"/>
      <c r="H95" s="27"/>
      <c r="I95" s="27"/>
      <c r="J95" s="27"/>
      <c r="K95" s="27"/>
      <c r="L95" s="27"/>
      <c r="M95" s="42"/>
    </row>
    <row r="96" spans="2:13" s="43" customFormat="1">
      <c r="B96" s="27"/>
      <c r="C96" s="27"/>
      <c r="D96" s="27"/>
      <c r="E96" s="27"/>
      <c r="F96" s="27"/>
      <c r="G96" s="27"/>
      <c r="H96" s="27"/>
      <c r="I96" s="27"/>
      <c r="J96" s="27"/>
      <c r="K96" s="27"/>
      <c r="L96" s="27"/>
      <c r="M96" s="42"/>
    </row>
    <row r="97" spans="2:13" s="43" customFormat="1">
      <c r="B97" s="27"/>
      <c r="C97" s="27"/>
      <c r="D97" s="27"/>
      <c r="E97" s="27"/>
      <c r="F97" s="27"/>
      <c r="G97" s="27"/>
      <c r="H97" s="27"/>
      <c r="I97" s="27"/>
      <c r="J97" s="27"/>
      <c r="K97" s="27"/>
      <c r="L97" s="27"/>
      <c r="M97" s="42"/>
    </row>
    <row r="98" spans="2:13" s="43" customFormat="1">
      <c r="B98" s="27"/>
      <c r="C98" s="27"/>
      <c r="D98" s="27"/>
      <c r="E98" s="27"/>
      <c r="F98" s="27"/>
      <c r="G98" s="27"/>
      <c r="H98" s="27"/>
      <c r="I98" s="27"/>
      <c r="J98" s="27"/>
      <c r="K98" s="27"/>
      <c r="L98" s="27"/>
      <c r="M98" s="42"/>
    </row>
  </sheetData>
  <sortState xmlns:xlrd2="http://schemas.microsoft.com/office/spreadsheetml/2017/richdata2" ref="C31:L52">
    <sortCondition ref="E31:E52"/>
  </sortState>
  <mergeCells count="16">
    <mergeCell ref="C10:D10"/>
    <mergeCell ref="L24:L26"/>
    <mergeCell ref="G3:K3"/>
    <mergeCell ref="C24:D28"/>
    <mergeCell ref="F13:K13"/>
    <mergeCell ref="F14:K14"/>
    <mergeCell ref="F15:K15"/>
    <mergeCell ref="A2:F4"/>
    <mergeCell ref="C6:D6"/>
    <mergeCell ref="C12:D12"/>
    <mergeCell ref="C14:D14"/>
    <mergeCell ref="C16:D16"/>
    <mergeCell ref="C18:D18"/>
    <mergeCell ref="C20:D20"/>
    <mergeCell ref="C22:D22"/>
    <mergeCell ref="C8:D8"/>
  </mergeCells>
  <conditionalFormatting sqref="H5:I5">
    <cfRule type="colorScale" priority="29">
      <colorScale>
        <cfvo type="min"/>
        <cfvo type="max"/>
        <color rgb="FFFF7171"/>
        <color theme="8" tint="0.39997558519241921"/>
      </colorScale>
    </cfRule>
    <cfRule type="colorScale" priority="40">
      <colorScale>
        <cfvo type="min"/>
        <cfvo type="max"/>
        <color rgb="FFFF7128"/>
        <color rgb="FF92D050"/>
      </colorScale>
    </cfRule>
    <cfRule type="colorScale" priority="54">
      <colorScale>
        <cfvo type="min"/>
        <cfvo type="max"/>
        <color theme="6" tint="0.39997558519241921"/>
        <color rgb="FF92D050"/>
      </colorScale>
    </cfRule>
    <cfRule type="colorScale" priority="55">
      <colorScale>
        <cfvo type="min"/>
        <cfvo type="max"/>
        <color theme="6" tint="0.39997558519241921"/>
        <color theme="7" tint="0.39997558519241921"/>
      </colorScale>
    </cfRule>
    <cfRule type="colorScale" priority="57">
      <colorScale>
        <cfvo type="min"/>
        <cfvo type="max"/>
        <color theme="5" tint="0.39997558519241921"/>
        <color theme="9" tint="0.39997558519241921"/>
      </colorScale>
    </cfRule>
    <cfRule type="colorScale" priority="70">
      <colorScale>
        <cfvo type="min"/>
        <cfvo type="max"/>
        <color rgb="FFFFC000"/>
        <color rgb="FF00B0F0"/>
      </colorScale>
    </cfRule>
  </conditionalFormatting>
  <conditionalFormatting sqref="H7:I7">
    <cfRule type="colorScale" priority="27">
      <colorScale>
        <cfvo type="min"/>
        <cfvo type="max"/>
        <color rgb="FFFF7171"/>
        <color theme="8" tint="0.39997558519241921"/>
      </colorScale>
    </cfRule>
    <cfRule type="colorScale" priority="38">
      <colorScale>
        <cfvo type="min"/>
        <cfvo type="max"/>
        <color rgb="FFFF7128"/>
        <color rgb="FF92D050"/>
      </colorScale>
    </cfRule>
    <cfRule type="colorScale" priority="52">
      <colorScale>
        <cfvo type="min"/>
        <cfvo type="max"/>
        <color theme="6" tint="0.39997558519241921"/>
        <color rgb="FF92D050"/>
      </colorScale>
    </cfRule>
    <cfRule type="colorScale" priority="69">
      <colorScale>
        <cfvo type="min"/>
        <cfvo type="max"/>
        <color rgb="FFFFC000"/>
        <color rgb="FF00B0F0"/>
      </colorScale>
    </cfRule>
  </conditionalFormatting>
  <conditionalFormatting sqref="H8:I8">
    <cfRule type="colorScale" priority="26">
      <colorScale>
        <cfvo type="min"/>
        <cfvo type="max"/>
        <color theme="8" tint="0.39997558519241921"/>
        <color rgb="FFFF7171"/>
      </colorScale>
    </cfRule>
    <cfRule type="colorScale" priority="35">
      <colorScale>
        <cfvo type="min"/>
        <cfvo type="max"/>
        <color rgb="FF92D050"/>
        <color rgb="FFFF7128"/>
      </colorScale>
    </cfRule>
    <cfRule type="colorScale" priority="37">
      <colorScale>
        <cfvo type="min"/>
        <cfvo type="max"/>
        <color rgb="FFFF7128"/>
        <color rgb="FF92D050"/>
      </colorScale>
    </cfRule>
    <cfRule type="colorScale" priority="51">
      <colorScale>
        <cfvo type="min"/>
        <cfvo type="max"/>
        <color rgb="FF92D050"/>
        <color theme="6" tint="0.39997558519241921"/>
      </colorScale>
    </cfRule>
    <cfRule type="colorScale" priority="64">
      <colorScale>
        <cfvo type="min"/>
        <cfvo type="max"/>
        <color rgb="FFFFC000"/>
        <color rgb="FF00B0F0"/>
      </colorScale>
    </cfRule>
    <cfRule type="colorScale" priority="68">
      <colorScale>
        <cfvo type="min"/>
        <cfvo type="max"/>
        <color rgb="FFFF7128"/>
        <color rgb="FFFFEF9C"/>
      </colorScale>
    </cfRule>
  </conditionalFormatting>
  <conditionalFormatting sqref="H8:I8">
    <cfRule type="colorScale" priority="67">
      <colorScale>
        <cfvo type="min"/>
        <cfvo type="max"/>
        <color rgb="FFFF7128"/>
        <color rgb="FFFFEF9C"/>
      </colorScale>
    </cfRule>
  </conditionalFormatting>
  <conditionalFormatting sqref="H8:I8 H10:I10">
    <cfRule type="colorScale" priority="66">
      <colorScale>
        <cfvo type="min"/>
        <cfvo type="max"/>
        <color rgb="FFFF7128"/>
        <color rgb="FFFFEF9C"/>
      </colorScale>
    </cfRule>
  </conditionalFormatting>
  <conditionalFormatting sqref="H8:I8 H10:I11">
    <cfRule type="colorScale" priority="65">
      <colorScale>
        <cfvo type="min"/>
        <cfvo type="max"/>
        <color rgb="FFFF7128"/>
        <color rgb="FFFFEF9C"/>
      </colorScale>
    </cfRule>
  </conditionalFormatting>
  <conditionalFormatting sqref="H8:I8">
    <cfRule type="colorScale" priority="63">
      <colorScale>
        <cfvo type="min"/>
        <cfvo type="max"/>
        <color rgb="FFFFC000"/>
        <color rgb="FF00B0F0"/>
      </colorScale>
    </cfRule>
  </conditionalFormatting>
  <conditionalFormatting sqref="H8:I8">
    <cfRule type="colorScale" priority="62">
      <colorScale>
        <cfvo type="min"/>
        <cfvo type="max"/>
        <color rgb="FFFFC000"/>
        <color rgb="FF00B0F0"/>
      </colorScale>
    </cfRule>
  </conditionalFormatting>
  <conditionalFormatting sqref="H10:I10">
    <cfRule type="colorScale" priority="24">
      <colorScale>
        <cfvo type="min"/>
        <cfvo type="max"/>
        <color rgb="FFFF7171"/>
        <color theme="8" tint="0.39997558519241921"/>
      </colorScale>
    </cfRule>
    <cfRule type="colorScale" priority="33">
      <colorScale>
        <cfvo type="min"/>
        <cfvo type="max"/>
        <color rgb="FFFF7128"/>
        <color rgb="FF92D050"/>
      </colorScale>
    </cfRule>
    <cfRule type="colorScale" priority="49">
      <colorScale>
        <cfvo type="min"/>
        <cfvo type="max"/>
        <color theme="6" tint="0.39997558519241921"/>
        <color rgb="FF92D050"/>
      </colorScale>
    </cfRule>
    <cfRule type="colorScale" priority="61">
      <colorScale>
        <cfvo type="min"/>
        <cfvo type="max"/>
        <color rgb="FFFFC000"/>
        <color rgb="FF00B0F0"/>
      </colorScale>
    </cfRule>
  </conditionalFormatting>
  <conditionalFormatting sqref="H11:I11">
    <cfRule type="colorScale" priority="23">
      <colorScale>
        <cfvo type="min"/>
        <cfvo type="max"/>
        <color rgb="FFFF7171"/>
        <color theme="8" tint="0.39997558519241921"/>
      </colorScale>
    </cfRule>
    <cfRule type="colorScale" priority="32">
      <colorScale>
        <cfvo type="min"/>
        <cfvo type="max"/>
        <color rgb="FFFF7128"/>
        <color rgb="FF92D050"/>
      </colorScale>
    </cfRule>
    <cfRule type="colorScale" priority="48">
      <colorScale>
        <cfvo type="min"/>
        <cfvo type="max"/>
        <color theme="6" tint="0.39997558519241921"/>
        <color rgb="FF92D050"/>
      </colorScale>
    </cfRule>
    <cfRule type="colorScale" priority="60">
      <colorScale>
        <cfvo type="min"/>
        <cfvo type="max"/>
        <color rgb="FFFFC000"/>
        <color rgb="FF00B0F0"/>
      </colorScale>
    </cfRule>
  </conditionalFormatting>
  <conditionalFormatting sqref="H6:I6">
    <cfRule type="colorScale" priority="28">
      <colorScale>
        <cfvo type="min"/>
        <cfvo type="max"/>
        <color rgb="FFFF7171"/>
        <color theme="8" tint="0.39997558519241921"/>
      </colorScale>
    </cfRule>
    <cfRule type="colorScale" priority="39">
      <colorScale>
        <cfvo type="min"/>
        <cfvo type="max"/>
        <color rgb="FFFF7128"/>
        <color rgb="FF92D050"/>
      </colorScale>
    </cfRule>
    <cfRule type="colorScale" priority="53">
      <colorScale>
        <cfvo type="min"/>
        <cfvo type="max"/>
        <color theme="6" tint="0.39997558519241921"/>
        <color rgb="FF92D050"/>
      </colorScale>
    </cfRule>
    <cfRule type="colorScale" priority="56">
      <colorScale>
        <cfvo type="min"/>
        <cfvo type="max"/>
        <color theme="5" tint="0.39997558519241921"/>
        <color theme="9" tint="0.39997558519241921"/>
      </colorScale>
    </cfRule>
    <cfRule type="colorScale" priority="59">
      <colorScale>
        <cfvo type="min"/>
        <cfvo type="max"/>
        <color rgb="FFFFC000"/>
        <color rgb="FF00B0F0"/>
      </colorScale>
    </cfRule>
  </conditionalFormatting>
  <conditionalFormatting sqref="H9:I9">
    <cfRule type="colorScale" priority="25">
      <colorScale>
        <cfvo type="min"/>
        <cfvo type="max"/>
        <color theme="8" tint="0.39997558519241921"/>
        <color rgb="FFFF7171"/>
      </colorScale>
    </cfRule>
    <cfRule type="colorScale" priority="34">
      <colorScale>
        <cfvo type="min"/>
        <cfvo type="max"/>
        <color rgb="FF92D050"/>
        <color rgb="FFFF7128"/>
      </colorScale>
    </cfRule>
    <cfRule type="colorScale" priority="36">
      <colorScale>
        <cfvo type="min"/>
        <cfvo type="max"/>
        <color rgb="FFFF7128"/>
        <color rgb="FF92D050"/>
      </colorScale>
    </cfRule>
    <cfRule type="colorScale" priority="50">
      <colorScale>
        <cfvo type="min"/>
        <cfvo type="max"/>
        <color rgb="FF92D050"/>
        <color theme="6" tint="0.39997558519241921"/>
      </colorScale>
    </cfRule>
    <cfRule type="colorScale" priority="58">
      <colorScale>
        <cfvo type="min"/>
        <cfvo type="max"/>
        <color rgb="FFFFC000"/>
        <color rgb="FF00B0F0"/>
      </colorScale>
    </cfRule>
  </conditionalFormatting>
  <conditionalFormatting sqref="C11:D11">
    <cfRule type="colorScale" priority="22">
      <colorScale>
        <cfvo type="min"/>
        <cfvo type="max"/>
        <color rgb="FFFF9797"/>
        <color theme="8" tint="0.59999389629810485"/>
      </colorScale>
    </cfRule>
    <cfRule type="colorScale" priority="47">
      <colorScale>
        <cfvo type="min"/>
        <cfvo type="max"/>
        <color rgb="FFFF7128"/>
        <color rgb="FF92D050"/>
      </colorScale>
    </cfRule>
  </conditionalFormatting>
  <conditionalFormatting sqref="C13:D13">
    <cfRule type="colorScale" priority="21">
      <colorScale>
        <cfvo type="min"/>
        <cfvo type="max"/>
        <color rgb="FFFF9797"/>
        <color theme="8" tint="0.59999389629810485"/>
      </colorScale>
    </cfRule>
    <cfRule type="colorScale" priority="46">
      <colorScale>
        <cfvo type="min"/>
        <cfvo type="max"/>
        <color rgb="FFFF7128"/>
        <color rgb="FF92D050"/>
      </colorScale>
    </cfRule>
  </conditionalFormatting>
  <conditionalFormatting sqref="C15:D15">
    <cfRule type="colorScale" priority="20">
      <colorScale>
        <cfvo type="min"/>
        <cfvo type="max"/>
        <color rgb="FFFF9797"/>
        <color theme="8" tint="0.59999389629810485"/>
      </colorScale>
    </cfRule>
    <cfRule type="colorScale" priority="45">
      <colorScale>
        <cfvo type="min"/>
        <cfvo type="max"/>
        <color rgb="FFFF7128"/>
        <color rgb="FF92D050"/>
      </colorScale>
    </cfRule>
  </conditionalFormatting>
  <conditionalFormatting sqref="C17:D17">
    <cfRule type="colorScale" priority="19">
      <colorScale>
        <cfvo type="min"/>
        <cfvo type="max"/>
        <color theme="8" tint="0.59999389629810485"/>
        <color rgb="FFFF9797"/>
      </colorScale>
    </cfRule>
    <cfRule type="colorScale" priority="44">
      <colorScale>
        <cfvo type="min"/>
        <cfvo type="max"/>
        <color rgb="FF92D050"/>
        <color rgb="FFFF7128"/>
      </colorScale>
    </cfRule>
  </conditionalFormatting>
  <conditionalFormatting sqref="C19:D19">
    <cfRule type="colorScale" priority="18">
      <colorScale>
        <cfvo type="min"/>
        <cfvo type="max"/>
        <color theme="8" tint="0.59999389629810485"/>
        <color rgb="FFFF9797"/>
      </colorScale>
    </cfRule>
    <cfRule type="colorScale" priority="43">
      <colorScale>
        <cfvo type="min"/>
        <cfvo type="max"/>
        <color rgb="FF92D050"/>
        <color rgb="FFFF7128"/>
      </colorScale>
    </cfRule>
  </conditionalFormatting>
  <conditionalFormatting sqref="C21:D21">
    <cfRule type="colorScale" priority="17">
      <colorScale>
        <cfvo type="min"/>
        <cfvo type="max"/>
        <color rgb="FFFF9797"/>
        <color theme="8" tint="0.59999389629810485"/>
      </colorScale>
    </cfRule>
    <cfRule type="colorScale" priority="42">
      <colorScale>
        <cfvo type="min"/>
        <cfvo type="max"/>
        <color rgb="FFFF7128"/>
        <color rgb="FF92D050"/>
      </colorScale>
    </cfRule>
  </conditionalFormatting>
  <conditionalFormatting sqref="C23:D23">
    <cfRule type="colorScale" priority="16">
      <colorScale>
        <cfvo type="min"/>
        <cfvo type="max"/>
        <color rgb="FFFF9797"/>
        <color theme="8" tint="0.59999389629810485"/>
      </colorScale>
    </cfRule>
    <cfRule type="colorScale" priority="41">
      <colorScale>
        <cfvo type="min"/>
        <cfvo type="max"/>
        <color rgb="FFFF7128"/>
        <color rgb="FF92D050"/>
      </colorScale>
    </cfRule>
  </conditionalFormatting>
  <conditionalFormatting sqref="F31:F52">
    <cfRule type="colorScale" priority="8">
      <colorScale>
        <cfvo type="min"/>
        <cfvo type="max"/>
        <color rgb="FFFF9797"/>
        <color theme="8" tint="0.39997558519241921"/>
      </colorScale>
    </cfRule>
  </conditionalFormatting>
  <conditionalFormatting sqref="G31:G52">
    <cfRule type="colorScale" priority="7">
      <colorScale>
        <cfvo type="min"/>
        <cfvo type="max"/>
        <color rgb="FFFF9797"/>
        <color theme="8" tint="0.39997558519241921"/>
      </colorScale>
    </cfRule>
  </conditionalFormatting>
  <conditionalFormatting sqref="H31:H52">
    <cfRule type="colorScale" priority="6">
      <colorScale>
        <cfvo type="min"/>
        <cfvo type="max"/>
        <color rgb="FFFF9797"/>
        <color theme="8" tint="0.39997558519241921"/>
      </colorScale>
    </cfRule>
  </conditionalFormatting>
  <conditionalFormatting sqref="I31:I52">
    <cfRule type="colorScale" priority="4">
      <colorScale>
        <cfvo type="min"/>
        <cfvo type="max"/>
        <color theme="8" tint="0.39997558519241921"/>
        <color rgb="FFFF9797"/>
      </colorScale>
    </cfRule>
    <cfRule type="colorScale" priority="5">
      <colorScale>
        <cfvo type="min"/>
        <cfvo type="max"/>
        <color rgb="FFFF9797"/>
        <color theme="8" tint="0.39997558519241921"/>
      </colorScale>
    </cfRule>
  </conditionalFormatting>
  <conditionalFormatting sqref="J31:J52">
    <cfRule type="colorScale" priority="3">
      <colorScale>
        <cfvo type="min"/>
        <cfvo type="max"/>
        <color theme="8" tint="0.39997558519241921"/>
        <color rgb="FFFF9797"/>
      </colorScale>
    </cfRule>
  </conditionalFormatting>
  <conditionalFormatting sqref="K31:K52">
    <cfRule type="colorScale" priority="2">
      <colorScale>
        <cfvo type="min"/>
        <cfvo type="max"/>
        <color rgb="FFFF9797"/>
        <color theme="8" tint="0.39997558519241921"/>
      </colorScale>
    </cfRule>
  </conditionalFormatting>
  <conditionalFormatting sqref="L31:L52">
    <cfRule type="colorScale" priority="1">
      <colorScale>
        <cfvo type="min"/>
        <cfvo type="max"/>
        <color rgb="FFFF9797"/>
        <color theme="8" tint="0.39997558519241921"/>
      </colorScale>
    </cfRule>
  </conditionalFormatting>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Spinner 2">
              <controlPr defaultSize="0" autoPict="0">
                <anchor moveWithCells="1" sizeWithCells="1">
                  <from>
                    <xdr:col>2</xdr:col>
                    <xdr:colOff>25400</xdr:colOff>
                    <xdr:row>23</xdr:row>
                    <xdr:rowOff>146050</xdr:rowOff>
                  </from>
                  <to>
                    <xdr:col>2</xdr:col>
                    <xdr:colOff>939800</xdr:colOff>
                    <xdr:row>27</xdr:row>
                    <xdr:rowOff>196850</xdr:rowOff>
                  </to>
                </anchor>
              </controlPr>
            </control>
          </mc:Choice>
        </mc:AlternateContent>
        <mc:AlternateContent xmlns:mc="http://schemas.openxmlformats.org/markup-compatibility/2006">
          <mc:Choice Requires="x14">
            <control shapeId="5124" r:id="rId5" name="Spinner 4">
              <controlPr defaultSize="0" autoPict="0">
                <anchor moveWithCells="1" sizeWithCells="1">
                  <from>
                    <xdr:col>3</xdr:col>
                    <xdr:colOff>1371600</xdr:colOff>
                    <xdr:row>23</xdr:row>
                    <xdr:rowOff>133350</xdr:rowOff>
                  </from>
                  <to>
                    <xdr:col>3</xdr:col>
                    <xdr:colOff>2286000</xdr:colOff>
                    <xdr:row>27</xdr:row>
                    <xdr:rowOff>184150</xdr:rowOff>
                  </to>
                </anchor>
              </controlPr>
            </control>
          </mc:Choice>
        </mc:AlternateContent>
      </controls>
    </mc:Choice>
  </mc:AlternateContent>
  <tableParts count="1">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outlinePr summaryBelow="0" summaryRight="0"/>
  </sheetPr>
  <dimension ref="A1:X344"/>
  <sheetViews>
    <sheetView workbookViewId="0">
      <selection activeCell="L41" sqref="L41"/>
    </sheetView>
  </sheetViews>
  <sheetFormatPr defaultColWidth="12.6328125" defaultRowHeight="15.75" customHeight="1"/>
  <cols>
    <col min="1" max="5" width="12.6328125" style="7"/>
    <col min="6" max="6" width="12.6328125" style="20"/>
    <col min="7" max="16384" width="12.6328125" style="7"/>
  </cols>
  <sheetData>
    <row r="1" spans="1:24" ht="13">
      <c r="A1" s="4" t="s">
        <v>137</v>
      </c>
      <c r="B1" s="182" t="s">
        <v>138</v>
      </c>
      <c r="C1" s="176"/>
      <c r="D1" s="5" t="s">
        <v>139</v>
      </c>
      <c r="E1" s="5" t="s">
        <v>140</v>
      </c>
      <c r="F1" s="18" t="s">
        <v>141</v>
      </c>
      <c r="G1" s="182" t="s">
        <v>142</v>
      </c>
      <c r="H1" s="176"/>
      <c r="I1" s="6"/>
      <c r="J1" s="6"/>
      <c r="K1" s="6"/>
      <c r="L1" s="6"/>
      <c r="M1" s="6"/>
      <c r="N1" s="6"/>
      <c r="O1" s="6"/>
      <c r="P1" s="6"/>
      <c r="Q1" s="6"/>
      <c r="R1" s="6"/>
      <c r="S1" s="6"/>
      <c r="T1" s="6"/>
      <c r="U1" s="6"/>
      <c r="V1" s="6"/>
      <c r="W1" s="6"/>
      <c r="X1" s="6"/>
    </row>
    <row r="2" spans="1:24" ht="15.75" customHeight="1">
      <c r="A2" s="8" t="s">
        <v>143</v>
      </c>
      <c r="B2" s="8">
        <v>1</v>
      </c>
      <c r="C2" s="9">
        <v>2500</v>
      </c>
      <c r="D2" s="10">
        <v>39</v>
      </c>
      <c r="E2" s="10">
        <v>390</v>
      </c>
      <c r="F2" s="19">
        <v>39</v>
      </c>
      <c r="G2" s="8" t="s">
        <v>144</v>
      </c>
      <c r="H2" s="8" t="s">
        <v>144</v>
      </c>
    </row>
    <row r="3" spans="1:24" ht="15.75" customHeight="1">
      <c r="A3" s="8" t="s">
        <v>145</v>
      </c>
      <c r="B3" s="9">
        <v>2501</v>
      </c>
      <c r="C3" s="9">
        <v>3000</v>
      </c>
      <c r="D3" s="10">
        <v>49</v>
      </c>
      <c r="E3" s="10">
        <v>490</v>
      </c>
      <c r="F3" s="19">
        <v>0.02</v>
      </c>
      <c r="G3" s="8" t="s">
        <v>144</v>
      </c>
      <c r="H3" s="8" t="s">
        <v>144</v>
      </c>
    </row>
    <row r="4" spans="1:24" ht="15.75" customHeight="1">
      <c r="A4" s="8" t="s">
        <v>146</v>
      </c>
      <c r="B4" s="9">
        <v>3001</v>
      </c>
      <c r="C4" s="9">
        <v>3500</v>
      </c>
      <c r="D4" s="10">
        <v>59</v>
      </c>
      <c r="E4" s="10">
        <v>590</v>
      </c>
      <c r="F4" s="19">
        <v>0.02</v>
      </c>
      <c r="G4" s="8" t="s">
        <v>144</v>
      </c>
      <c r="H4" s="8" t="s">
        <v>144</v>
      </c>
    </row>
    <row r="5" spans="1:24" ht="15.75" customHeight="1">
      <c r="A5" s="8" t="s">
        <v>147</v>
      </c>
      <c r="B5" s="9">
        <v>3501</v>
      </c>
      <c r="C5" s="9">
        <v>4000</v>
      </c>
      <c r="D5" s="10">
        <v>69</v>
      </c>
      <c r="E5" s="10">
        <v>690</v>
      </c>
      <c r="F5" s="19">
        <v>0.02</v>
      </c>
      <c r="G5" s="8" t="s">
        <v>144</v>
      </c>
      <c r="H5" s="8" t="s">
        <v>144</v>
      </c>
    </row>
    <row r="6" spans="1:24" ht="15.75" customHeight="1">
      <c r="A6" s="8" t="s">
        <v>148</v>
      </c>
      <c r="B6" s="9">
        <v>4001</v>
      </c>
      <c r="C6" s="9">
        <v>4500</v>
      </c>
      <c r="D6" s="10">
        <v>79</v>
      </c>
      <c r="E6" s="10">
        <v>790</v>
      </c>
      <c r="F6" s="19">
        <v>0.02</v>
      </c>
      <c r="G6" s="8" t="s">
        <v>144</v>
      </c>
      <c r="H6" s="8" t="s">
        <v>144</v>
      </c>
    </row>
    <row r="7" spans="1:24" ht="15.75" customHeight="1">
      <c r="A7" s="8" t="s">
        <v>149</v>
      </c>
      <c r="B7" s="9">
        <v>4501</v>
      </c>
      <c r="C7" s="9">
        <v>5000</v>
      </c>
      <c r="D7" s="10">
        <v>89</v>
      </c>
      <c r="E7" s="10">
        <v>890</v>
      </c>
      <c r="F7" s="19">
        <v>0.02</v>
      </c>
      <c r="G7" s="8" t="s">
        <v>144</v>
      </c>
      <c r="H7" s="8" t="s">
        <v>144</v>
      </c>
    </row>
    <row r="8" spans="1:24" ht="15.75" customHeight="1">
      <c r="A8" s="8" t="s">
        <v>150</v>
      </c>
      <c r="B8" s="9">
        <v>5001</v>
      </c>
      <c r="C8" s="9">
        <v>6000</v>
      </c>
      <c r="D8" s="10">
        <v>99</v>
      </c>
      <c r="E8" s="10">
        <v>990</v>
      </c>
      <c r="F8" s="19">
        <v>0.02</v>
      </c>
      <c r="G8" s="8" t="s">
        <v>144</v>
      </c>
      <c r="H8" s="8" t="s">
        <v>144</v>
      </c>
    </row>
    <row r="9" spans="1:24" ht="15.75" customHeight="1">
      <c r="A9" s="8" t="s">
        <v>151</v>
      </c>
      <c r="B9" s="9">
        <v>6001</v>
      </c>
      <c r="C9" s="9">
        <v>7000</v>
      </c>
      <c r="D9" s="10">
        <v>109</v>
      </c>
      <c r="E9" s="10">
        <v>1090</v>
      </c>
      <c r="F9" s="19">
        <v>1.7999999999999999E-2</v>
      </c>
      <c r="G9" s="8" t="s">
        <v>144</v>
      </c>
      <c r="H9" s="8" t="s">
        <v>144</v>
      </c>
    </row>
    <row r="10" spans="1:24" ht="15.75" customHeight="1">
      <c r="A10" s="8" t="s">
        <v>152</v>
      </c>
      <c r="B10" s="9">
        <v>7001</v>
      </c>
      <c r="C10" s="9">
        <v>8000</v>
      </c>
      <c r="D10" s="10">
        <v>124</v>
      </c>
      <c r="E10" s="10">
        <v>1240</v>
      </c>
      <c r="F10" s="19">
        <v>1.7999999999999999E-2</v>
      </c>
      <c r="G10" s="8" t="s">
        <v>144</v>
      </c>
      <c r="H10" s="8" t="s">
        <v>144</v>
      </c>
    </row>
    <row r="11" spans="1:24" ht="15.75" customHeight="1">
      <c r="A11" s="8" t="s">
        <v>153</v>
      </c>
      <c r="B11" s="9">
        <v>8001</v>
      </c>
      <c r="C11" s="9">
        <v>9000</v>
      </c>
      <c r="D11" s="10">
        <v>139</v>
      </c>
      <c r="E11" s="10">
        <v>1390</v>
      </c>
      <c r="F11" s="19">
        <v>1.7000000000000001E-2</v>
      </c>
      <c r="G11" s="8" t="s">
        <v>144</v>
      </c>
      <c r="H11" s="8" t="s">
        <v>144</v>
      </c>
    </row>
    <row r="12" spans="1:24" ht="15.75" customHeight="1">
      <c r="A12" s="8" t="s">
        <v>154</v>
      </c>
      <c r="B12" s="9">
        <v>9001</v>
      </c>
      <c r="C12" s="9">
        <v>10000</v>
      </c>
      <c r="D12" s="10">
        <v>154</v>
      </c>
      <c r="E12" s="10">
        <v>1540</v>
      </c>
      <c r="F12" s="19">
        <v>1.7000000000000001E-2</v>
      </c>
      <c r="G12" s="8" t="s">
        <v>144</v>
      </c>
      <c r="H12" s="8" t="s">
        <v>144</v>
      </c>
    </row>
    <row r="13" spans="1:24" ht="15.75" customHeight="1">
      <c r="A13" s="8" t="s">
        <v>155</v>
      </c>
      <c r="B13" s="9">
        <v>10001</v>
      </c>
      <c r="C13" s="9">
        <v>12500</v>
      </c>
      <c r="D13" s="10">
        <v>169</v>
      </c>
      <c r="E13" s="10">
        <v>1690</v>
      </c>
      <c r="F13" s="19">
        <v>1.7000000000000001E-2</v>
      </c>
      <c r="G13" s="8" t="s">
        <v>144</v>
      </c>
      <c r="H13" s="8" t="s">
        <v>144</v>
      </c>
    </row>
    <row r="14" spans="1:24" ht="15.75" customHeight="1">
      <c r="A14" s="8" t="s">
        <v>156</v>
      </c>
      <c r="B14" s="9">
        <v>12501</v>
      </c>
      <c r="C14" s="9">
        <v>15000</v>
      </c>
      <c r="D14" s="10">
        <v>209</v>
      </c>
      <c r="E14" s="10">
        <v>2090</v>
      </c>
      <c r="F14" s="19">
        <v>1.7000000000000001E-2</v>
      </c>
      <c r="G14" s="8" t="s">
        <v>144</v>
      </c>
      <c r="H14" s="8" t="s">
        <v>144</v>
      </c>
    </row>
    <row r="15" spans="1:24" ht="15.75" customHeight="1">
      <c r="A15" s="8" t="s">
        <v>157</v>
      </c>
      <c r="B15" s="9">
        <v>15001</v>
      </c>
      <c r="C15" s="9">
        <v>17500</v>
      </c>
      <c r="D15" s="10">
        <v>249</v>
      </c>
      <c r="E15" s="10">
        <v>2490</v>
      </c>
      <c r="F15" s="19">
        <v>1.7000000000000001E-2</v>
      </c>
      <c r="G15" s="8" t="s">
        <v>144</v>
      </c>
      <c r="H15" s="8" t="s">
        <v>144</v>
      </c>
    </row>
    <row r="16" spans="1:24" ht="15.75" customHeight="1">
      <c r="A16" s="8" t="s">
        <v>158</v>
      </c>
      <c r="B16" s="9">
        <v>17501</v>
      </c>
      <c r="C16" s="9">
        <v>20000</v>
      </c>
      <c r="D16" s="10">
        <v>289</v>
      </c>
      <c r="E16" s="10">
        <v>2890</v>
      </c>
      <c r="F16" s="19">
        <v>1.7000000000000001E-2</v>
      </c>
      <c r="G16" s="8" t="s">
        <v>144</v>
      </c>
      <c r="H16" s="8" t="s">
        <v>144</v>
      </c>
    </row>
    <row r="17" spans="1:8" ht="15.75" customHeight="1">
      <c r="A17" s="8" t="s">
        <v>159</v>
      </c>
      <c r="B17" s="9">
        <v>20001</v>
      </c>
      <c r="C17" s="9">
        <v>22500</v>
      </c>
      <c r="D17" s="10">
        <v>329</v>
      </c>
      <c r="E17" s="10">
        <v>3290</v>
      </c>
      <c r="F17" s="19">
        <v>1.6E-2</v>
      </c>
      <c r="G17" s="8" t="s">
        <v>144</v>
      </c>
      <c r="H17" s="8" t="s">
        <v>144</v>
      </c>
    </row>
    <row r="18" spans="1:8" ht="15.75" customHeight="1">
      <c r="A18" s="8" t="s">
        <v>160</v>
      </c>
      <c r="B18" s="9">
        <v>22501</v>
      </c>
      <c r="C18" s="9">
        <v>25000</v>
      </c>
      <c r="D18" s="10">
        <v>369</v>
      </c>
      <c r="E18" s="10">
        <v>3690</v>
      </c>
      <c r="F18" s="19">
        <v>1.6E-2</v>
      </c>
      <c r="G18" s="8" t="s">
        <v>144</v>
      </c>
      <c r="H18" s="8" t="s">
        <v>144</v>
      </c>
    </row>
    <row r="19" spans="1:8" ht="15.75" customHeight="1">
      <c r="A19" s="8" t="s">
        <v>161</v>
      </c>
      <c r="B19" s="9">
        <v>25001</v>
      </c>
      <c r="C19" s="9">
        <v>27500</v>
      </c>
      <c r="D19" s="10">
        <v>409</v>
      </c>
      <c r="E19" s="10">
        <v>4090</v>
      </c>
      <c r="F19" s="19">
        <v>1.6E-2</v>
      </c>
      <c r="G19" s="8" t="s">
        <v>144</v>
      </c>
      <c r="H19" s="8" t="s">
        <v>144</v>
      </c>
    </row>
    <row r="20" spans="1:8" ht="15.75" customHeight="1">
      <c r="A20" s="8" t="s">
        <v>162</v>
      </c>
      <c r="B20" s="9">
        <v>27501</v>
      </c>
      <c r="C20" s="9">
        <v>30000</v>
      </c>
      <c r="D20" s="10">
        <v>449</v>
      </c>
      <c r="E20" s="10">
        <v>4490</v>
      </c>
      <c r="F20" s="19">
        <v>1.6E-2</v>
      </c>
      <c r="G20" s="8" t="s">
        <v>144</v>
      </c>
      <c r="H20" s="8" t="s">
        <v>144</v>
      </c>
    </row>
    <row r="21" spans="1:8" ht="15.75" customHeight="1">
      <c r="A21" s="8" t="s">
        <v>163</v>
      </c>
      <c r="B21" s="9">
        <v>30001</v>
      </c>
      <c r="C21" s="9">
        <v>32500</v>
      </c>
      <c r="D21" s="10">
        <v>489</v>
      </c>
      <c r="E21" s="10">
        <v>4890</v>
      </c>
      <c r="F21" s="19">
        <v>1.6E-2</v>
      </c>
      <c r="G21" s="9">
        <v>360001</v>
      </c>
      <c r="H21" s="9">
        <v>390000</v>
      </c>
    </row>
    <row r="22" spans="1:8" ht="15.75" customHeight="1">
      <c r="A22" s="8" t="s">
        <v>164</v>
      </c>
      <c r="B22" s="9">
        <v>32501</v>
      </c>
      <c r="C22" s="9">
        <v>35000</v>
      </c>
      <c r="D22" s="10">
        <v>529</v>
      </c>
      <c r="E22" s="10">
        <v>5290</v>
      </c>
      <c r="F22" s="19">
        <v>1.6E-2</v>
      </c>
      <c r="G22" s="9">
        <v>390001</v>
      </c>
      <c r="H22" s="9">
        <v>420000</v>
      </c>
    </row>
    <row r="23" spans="1:8" ht="15.75" customHeight="1">
      <c r="A23" s="8" t="s">
        <v>165</v>
      </c>
      <c r="B23" s="9">
        <v>35001</v>
      </c>
      <c r="C23" s="9">
        <v>37500</v>
      </c>
      <c r="D23" s="10">
        <v>569</v>
      </c>
      <c r="E23" s="10">
        <v>5690</v>
      </c>
      <c r="F23" s="19">
        <v>1.6E-2</v>
      </c>
      <c r="G23" s="9">
        <v>420001</v>
      </c>
      <c r="H23" s="9">
        <v>450000</v>
      </c>
    </row>
    <row r="24" spans="1:8" ht="15.75" customHeight="1">
      <c r="A24" s="8" t="s">
        <v>166</v>
      </c>
      <c r="B24" s="9">
        <v>37501</v>
      </c>
      <c r="C24" s="9">
        <v>40000</v>
      </c>
      <c r="D24" s="10">
        <v>609</v>
      </c>
      <c r="E24" s="10">
        <v>6090</v>
      </c>
      <c r="F24" s="19">
        <v>1.6E-2</v>
      </c>
      <c r="G24" s="9">
        <v>450001</v>
      </c>
      <c r="H24" s="9">
        <v>480000</v>
      </c>
    </row>
    <row r="25" spans="1:8" ht="15.75" customHeight="1">
      <c r="A25" s="8" t="s">
        <v>167</v>
      </c>
      <c r="B25" s="9">
        <v>40001</v>
      </c>
      <c r="C25" s="9">
        <v>45000</v>
      </c>
      <c r="D25" s="10">
        <v>649</v>
      </c>
      <c r="E25" s="10">
        <v>6490</v>
      </c>
      <c r="F25" s="19">
        <v>1.6E-2</v>
      </c>
      <c r="G25" s="9">
        <v>480001</v>
      </c>
      <c r="H25" s="9">
        <v>540000</v>
      </c>
    </row>
    <row r="26" spans="1:8" ht="15.75" customHeight="1">
      <c r="A26" s="8" t="s">
        <v>168</v>
      </c>
      <c r="B26" s="9">
        <v>45001</v>
      </c>
      <c r="C26" s="9">
        <v>50000</v>
      </c>
      <c r="D26" s="10">
        <v>699</v>
      </c>
      <c r="E26" s="10">
        <v>6990</v>
      </c>
      <c r="F26" s="19">
        <v>1.6E-2</v>
      </c>
      <c r="G26" s="9">
        <v>540001</v>
      </c>
      <c r="H26" s="9">
        <v>600000</v>
      </c>
    </row>
    <row r="27" spans="1:8" ht="15.75" customHeight="1">
      <c r="A27" s="8" t="s">
        <v>169</v>
      </c>
      <c r="B27" s="9">
        <v>50001</v>
      </c>
      <c r="C27" s="9">
        <v>55000</v>
      </c>
      <c r="D27" s="10">
        <v>749</v>
      </c>
      <c r="E27" s="10">
        <v>7490</v>
      </c>
      <c r="F27" s="19">
        <v>1.4999999999999999E-2</v>
      </c>
      <c r="G27" s="9">
        <v>600001</v>
      </c>
      <c r="H27" s="9">
        <v>660000</v>
      </c>
    </row>
    <row r="28" spans="1:8" ht="15.75" customHeight="1">
      <c r="A28" s="8" t="s">
        <v>170</v>
      </c>
      <c r="B28" s="9">
        <v>55001</v>
      </c>
      <c r="C28" s="9">
        <v>60000</v>
      </c>
      <c r="D28" s="10">
        <v>799</v>
      </c>
      <c r="E28" s="10">
        <v>7990</v>
      </c>
      <c r="F28" s="19">
        <v>1.4999999999999999E-2</v>
      </c>
      <c r="G28" s="9">
        <v>660001</v>
      </c>
      <c r="H28" s="9">
        <v>720000</v>
      </c>
    </row>
    <row r="29" spans="1:8" ht="15.75" customHeight="1">
      <c r="A29" s="8" t="s">
        <v>171</v>
      </c>
      <c r="B29" s="9">
        <v>60001</v>
      </c>
      <c r="C29" s="9">
        <v>65000</v>
      </c>
      <c r="D29" s="10">
        <v>849</v>
      </c>
      <c r="E29" s="10">
        <v>8490</v>
      </c>
      <c r="F29" s="19">
        <v>1.4E-2</v>
      </c>
      <c r="G29" s="9">
        <v>720001</v>
      </c>
      <c r="H29" s="9">
        <v>780000</v>
      </c>
    </row>
    <row r="30" spans="1:8" ht="15.75" customHeight="1">
      <c r="A30" s="8" t="s">
        <v>172</v>
      </c>
      <c r="B30" s="9">
        <v>65001</v>
      </c>
      <c r="C30" s="9">
        <v>70000</v>
      </c>
      <c r="D30" s="10">
        <v>899</v>
      </c>
      <c r="E30" s="10">
        <v>8990</v>
      </c>
      <c r="F30" s="19">
        <v>1.4E-2</v>
      </c>
      <c r="G30" s="9">
        <v>780001</v>
      </c>
      <c r="H30" s="9">
        <v>840000</v>
      </c>
    </row>
    <row r="31" spans="1:8" ht="15.75" customHeight="1">
      <c r="A31" s="8" t="s">
        <v>173</v>
      </c>
      <c r="B31" s="9">
        <v>70001</v>
      </c>
      <c r="C31" s="9">
        <v>75000</v>
      </c>
      <c r="D31" s="10">
        <v>949</v>
      </c>
      <c r="E31" s="10">
        <v>9490</v>
      </c>
      <c r="F31" s="19">
        <v>1.4E-2</v>
      </c>
      <c r="G31" s="9">
        <v>840001</v>
      </c>
      <c r="H31" s="9">
        <v>900000</v>
      </c>
    </row>
    <row r="32" spans="1:8" ht="15.75" customHeight="1">
      <c r="A32" s="8" t="s">
        <v>174</v>
      </c>
      <c r="B32" s="9">
        <v>75001</v>
      </c>
      <c r="C32" s="9">
        <v>80000</v>
      </c>
      <c r="D32" s="10">
        <v>999</v>
      </c>
      <c r="E32" s="10">
        <v>9990</v>
      </c>
      <c r="F32" s="19">
        <v>1.2999999999999999E-2</v>
      </c>
      <c r="G32" s="9">
        <v>900001</v>
      </c>
      <c r="H32" s="9">
        <v>960000</v>
      </c>
    </row>
    <row r="33" spans="1:8" ht="15.75" customHeight="1">
      <c r="A33" s="8" t="s">
        <v>175</v>
      </c>
      <c r="B33" s="9">
        <v>80001</v>
      </c>
      <c r="C33" s="9">
        <v>85000</v>
      </c>
      <c r="D33" s="10">
        <v>1049</v>
      </c>
      <c r="E33" s="10">
        <v>10490</v>
      </c>
      <c r="F33" s="19">
        <v>1.2999999999999999E-2</v>
      </c>
      <c r="G33" s="9">
        <v>960001</v>
      </c>
      <c r="H33" s="9">
        <v>1020000</v>
      </c>
    </row>
    <row r="34" spans="1:8" ht="15.75" customHeight="1">
      <c r="A34" s="8" t="s">
        <v>176</v>
      </c>
      <c r="B34" s="9">
        <v>85001</v>
      </c>
      <c r="C34" s="9">
        <v>90000</v>
      </c>
      <c r="D34" s="10">
        <v>1099</v>
      </c>
      <c r="E34" s="10">
        <v>10990</v>
      </c>
      <c r="F34" s="19">
        <v>1.2999999999999999E-2</v>
      </c>
      <c r="G34" s="9">
        <v>1020001</v>
      </c>
      <c r="H34" s="9">
        <v>1080000</v>
      </c>
    </row>
    <row r="35" spans="1:8" ht="15.75" customHeight="1">
      <c r="A35" s="8" t="s">
        <v>177</v>
      </c>
      <c r="B35" s="9">
        <v>90001</v>
      </c>
      <c r="C35" s="9">
        <v>95000</v>
      </c>
      <c r="D35" s="10">
        <v>1149</v>
      </c>
      <c r="E35" s="10">
        <v>11490</v>
      </c>
      <c r="F35" s="19">
        <v>1.2999999999999999E-2</v>
      </c>
      <c r="G35" s="9">
        <v>1080001</v>
      </c>
      <c r="H35" s="9">
        <v>1140000</v>
      </c>
    </row>
    <row r="36" spans="1:8" ht="15.75" customHeight="1">
      <c r="A36" s="8" t="s">
        <v>178</v>
      </c>
      <c r="B36" s="9">
        <v>95001</v>
      </c>
      <c r="C36" s="9">
        <v>100000</v>
      </c>
      <c r="D36" s="10">
        <v>1199</v>
      </c>
      <c r="E36" s="10">
        <v>11990</v>
      </c>
      <c r="F36" s="19">
        <v>1.2999999999999999E-2</v>
      </c>
      <c r="G36" s="9">
        <v>1140001</v>
      </c>
      <c r="H36" s="9">
        <v>1200000</v>
      </c>
    </row>
    <row r="37" spans="1:8" ht="15.75" customHeight="1">
      <c r="A37" s="8" t="s">
        <v>179</v>
      </c>
      <c r="B37" s="9">
        <v>100001</v>
      </c>
      <c r="C37" s="9">
        <v>105000</v>
      </c>
      <c r="D37" s="10">
        <v>1249</v>
      </c>
      <c r="E37" s="10">
        <v>12490</v>
      </c>
      <c r="F37" s="19">
        <v>1.2E-2</v>
      </c>
      <c r="G37" s="9">
        <v>1200001</v>
      </c>
      <c r="H37" s="9">
        <v>1260000</v>
      </c>
    </row>
    <row r="38" spans="1:8" ht="15.75" customHeight="1">
      <c r="A38" s="8" t="s">
        <v>180</v>
      </c>
      <c r="B38" s="9">
        <v>105001</v>
      </c>
      <c r="C38" s="9">
        <v>110000</v>
      </c>
      <c r="D38" s="10">
        <v>1299</v>
      </c>
      <c r="E38" s="10">
        <v>12990</v>
      </c>
      <c r="F38" s="19">
        <v>1.2E-2</v>
      </c>
      <c r="G38" s="9">
        <v>1260001</v>
      </c>
      <c r="H38" s="9">
        <v>1320000</v>
      </c>
    </row>
    <row r="39" spans="1:8" ht="15.75" customHeight="1">
      <c r="A39" s="8" t="s">
        <v>181</v>
      </c>
      <c r="B39" s="9">
        <v>110001</v>
      </c>
      <c r="C39" s="9">
        <v>115000</v>
      </c>
      <c r="D39" s="10">
        <v>1349</v>
      </c>
      <c r="E39" s="10">
        <v>13490</v>
      </c>
      <c r="F39" s="19">
        <v>1.2E-2</v>
      </c>
      <c r="G39" s="9">
        <v>1320001</v>
      </c>
      <c r="H39" s="9">
        <v>1380000</v>
      </c>
    </row>
    <row r="40" spans="1:8" ht="15.75" customHeight="1">
      <c r="A40" s="8" t="s">
        <v>182</v>
      </c>
      <c r="B40" s="9">
        <v>115001</v>
      </c>
      <c r="C40" s="9">
        <v>120000</v>
      </c>
      <c r="D40" s="10">
        <v>1399</v>
      </c>
      <c r="E40" s="10">
        <v>13990</v>
      </c>
      <c r="F40" s="19">
        <v>1.2E-2</v>
      </c>
      <c r="G40" s="9">
        <v>1380001</v>
      </c>
      <c r="H40" s="9">
        <v>1440000</v>
      </c>
    </row>
    <row r="41" spans="1:8" ht="15.75" customHeight="1">
      <c r="A41" s="8" t="s">
        <v>183</v>
      </c>
      <c r="B41" s="9">
        <v>120001</v>
      </c>
      <c r="C41" s="9">
        <v>125000</v>
      </c>
      <c r="D41" s="10">
        <v>1449</v>
      </c>
      <c r="E41" s="10">
        <v>14490</v>
      </c>
      <c r="F41" s="19">
        <v>1.2E-2</v>
      </c>
      <c r="G41" s="9">
        <v>1440001</v>
      </c>
      <c r="H41" s="9">
        <v>1500000</v>
      </c>
    </row>
    <row r="42" spans="1:8" ht="15.75" customHeight="1">
      <c r="A42" s="8" t="s">
        <v>184</v>
      </c>
      <c r="B42" s="9">
        <v>125001</v>
      </c>
      <c r="C42" s="9">
        <v>130000</v>
      </c>
      <c r="D42" s="10">
        <v>1499</v>
      </c>
      <c r="E42" s="10">
        <v>14990</v>
      </c>
      <c r="F42" s="19">
        <v>1.2E-2</v>
      </c>
      <c r="G42" s="9">
        <v>1500001</v>
      </c>
      <c r="H42" s="9">
        <v>1560000</v>
      </c>
    </row>
    <row r="43" spans="1:8" ht="15.75" customHeight="1">
      <c r="A43" s="8" t="s">
        <v>185</v>
      </c>
      <c r="B43" s="9">
        <v>130001</v>
      </c>
      <c r="C43" s="9">
        <v>135000</v>
      </c>
      <c r="D43" s="10">
        <v>1549</v>
      </c>
      <c r="E43" s="10">
        <v>15490</v>
      </c>
      <c r="F43" s="19">
        <v>1.2E-2</v>
      </c>
      <c r="G43" s="9">
        <v>1560001</v>
      </c>
      <c r="H43" s="9">
        <v>1620000</v>
      </c>
    </row>
    <row r="44" spans="1:8" ht="15.75" customHeight="1">
      <c r="A44" s="8" t="s">
        <v>186</v>
      </c>
      <c r="B44" s="9">
        <v>135001</v>
      </c>
      <c r="C44" s="9">
        <v>140000</v>
      </c>
      <c r="D44" s="10">
        <v>1599</v>
      </c>
      <c r="E44" s="10">
        <v>15990</v>
      </c>
      <c r="F44" s="19">
        <v>1.2E-2</v>
      </c>
      <c r="G44" s="9">
        <v>1620001</v>
      </c>
      <c r="H44" s="9">
        <v>1680000</v>
      </c>
    </row>
    <row r="45" spans="1:8" ht="15.75" customHeight="1">
      <c r="A45" s="8" t="s">
        <v>187</v>
      </c>
      <c r="B45" s="9">
        <v>140001</v>
      </c>
      <c r="C45" s="9">
        <v>145000</v>
      </c>
      <c r="D45" s="10">
        <v>1649</v>
      </c>
      <c r="E45" s="10">
        <v>16490</v>
      </c>
      <c r="F45" s="19">
        <v>1.2E-2</v>
      </c>
      <c r="G45" s="9">
        <v>1680001</v>
      </c>
      <c r="H45" s="9">
        <v>1740000</v>
      </c>
    </row>
    <row r="46" spans="1:8" ht="15.75" customHeight="1">
      <c r="A46" s="8" t="s">
        <v>188</v>
      </c>
      <c r="B46" s="9">
        <v>145001</v>
      </c>
      <c r="C46" s="9">
        <v>150000</v>
      </c>
      <c r="D46" s="10">
        <v>1699</v>
      </c>
      <c r="E46" s="10">
        <v>16990</v>
      </c>
      <c r="F46" s="19">
        <v>1.2E-2</v>
      </c>
      <c r="G46" s="9">
        <v>1740001</v>
      </c>
      <c r="H46" s="9">
        <v>1800000</v>
      </c>
    </row>
    <row r="47" spans="1:8" ht="15.75" customHeight="1">
      <c r="A47" s="8" t="s">
        <v>189</v>
      </c>
      <c r="B47" s="9">
        <v>150001</v>
      </c>
      <c r="C47" s="9">
        <v>155000</v>
      </c>
      <c r="D47" s="10">
        <v>1749</v>
      </c>
      <c r="E47" s="10">
        <v>17490</v>
      </c>
      <c r="F47" s="19">
        <v>1.2E-2</v>
      </c>
      <c r="G47" s="9">
        <v>1800001</v>
      </c>
      <c r="H47" s="9">
        <v>1860000</v>
      </c>
    </row>
    <row r="48" spans="1:8" ht="15.75" customHeight="1">
      <c r="A48" s="8" t="s">
        <v>190</v>
      </c>
      <c r="B48" s="9">
        <v>155001</v>
      </c>
      <c r="C48" s="9">
        <v>160000</v>
      </c>
      <c r="D48" s="10">
        <v>1799</v>
      </c>
      <c r="E48" s="10">
        <v>17990</v>
      </c>
      <c r="F48" s="19">
        <v>1.2E-2</v>
      </c>
      <c r="G48" s="9">
        <v>1860001</v>
      </c>
      <c r="H48" s="9">
        <v>1920000</v>
      </c>
    </row>
    <row r="49" spans="1:8" ht="15.75" customHeight="1">
      <c r="A49" s="8" t="s">
        <v>191</v>
      </c>
      <c r="B49" s="9">
        <v>160001</v>
      </c>
      <c r="C49" s="9">
        <v>165000</v>
      </c>
      <c r="D49" s="10">
        <v>1849</v>
      </c>
      <c r="E49" s="10">
        <v>18490</v>
      </c>
      <c r="F49" s="19">
        <v>1.2E-2</v>
      </c>
      <c r="G49" s="9">
        <v>1920001</v>
      </c>
      <c r="H49" s="9">
        <v>1980000</v>
      </c>
    </row>
    <row r="50" spans="1:8" ht="15.75" customHeight="1">
      <c r="A50" s="8" t="s">
        <v>192</v>
      </c>
      <c r="B50" s="9">
        <v>165001</v>
      </c>
      <c r="C50" s="9">
        <v>170000</v>
      </c>
      <c r="D50" s="10">
        <v>1899</v>
      </c>
      <c r="E50" s="10">
        <v>18990</v>
      </c>
      <c r="F50" s="19">
        <v>1.2E-2</v>
      </c>
      <c r="G50" s="9">
        <v>1980001</v>
      </c>
      <c r="H50" s="9">
        <v>2040000</v>
      </c>
    </row>
    <row r="51" spans="1:8" ht="15.75" customHeight="1">
      <c r="A51" s="8" t="s">
        <v>193</v>
      </c>
      <c r="B51" s="9">
        <v>170001</v>
      </c>
      <c r="C51" s="9">
        <v>175000</v>
      </c>
      <c r="D51" s="10">
        <v>1949</v>
      </c>
      <c r="E51" s="10">
        <v>19490</v>
      </c>
      <c r="F51" s="19">
        <v>1.0999999999999999E-2</v>
      </c>
      <c r="G51" s="9">
        <v>2040001</v>
      </c>
      <c r="H51" s="9">
        <v>2100000</v>
      </c>
    </row>
    <row r="52" spans="1:8" ht="15.75" customHeight="1">
      <c r="A52" s="8" t="s">
        <v>194</v>
      </c>
      <c r="B52" s="9">
        <v>175001</v>
      </c>
      <c r="C52" s="9">
        <v>180000</v>
      </c>
      <c r="D52" s="10">
        <v>1999</v>
      </c>
      <c r="E52" s="10">
        <v>19990</v>
      </c>
      <c r="F52" s="19">
        <v>1.0999999999999999E-2</v>
      </c>
      <c r="G52" s="9">
        <v>2100001</v>
      </c>
      <c r="H52" s="9">
        <v>2160000</v>
      </c>
    </row>
    <row r="53" spans="1:8" ht="15.75" customHeight="1">
      <c r="A53" s="8" t="s">
        <v>195</v>
      </c>
      <c r="B53" s="9">
        <v>180001</v>
      </c>
      <c r="C53" s="9">
        <v>185000</v>
      </c>
      <c r="D53" s="10">
        <v>2049</v>
      </c>
      <c r="E53" s="10">
        <v>20490</v>
      </c>
      <c r="F53" s="19">
        <v>1.0999999999999999E-2</v>
      </c>
      <c r="G53" s="9">
        <v>2160001</v>
      </c>
      <c r="H53" s="9">
        <v>2220000</v>
      </c>
    </row>
    <row r="54" spans="1:8" ht="15.75" customHeight="1">
      <c r="A54" s="8" t="s">
        <v>196</v>
      </c>
      <c r="B54" s="9">
        <v>185001</v>
      </c>
      <c r="C54" s="9">
        <v>190000</v>
      </c>
      <c r="D54" s="10">
        <v>2099</v>
      </c>
      <c r="E54" s="10">
        <v>20990</v>
      </c>
      <c r="F54" s="19">
        <v>1.0999999999999999E-2</v>
      </c>
      <c r="G54" s="9">
        <v>2220001</v>
      </c>
      <c r="H54" s="9">
        <v>2280000</v>
      </c>
    </row>
    <row r="55" spans="1:8" ht="15.75" customHeight="1">
      <c r="A55" s="8" t="s">
        <v>197</v>
      </c>
      <c r="B55" s="9">
        <v>190001</v>
      </c>
      <c r="C55" s="9">
        <v>195000</v>
      </c>
      <c r="D55" s="10">
        <v>2149</v>
      </c>
      <c r="E55" s="10">
        <v>21490</v>
      </c>
      <c r="F55" s="19">
        <v>1.0999999999999999E-2</v>
      </c>
      <c r="G55" s="9">
        <v>2280001</v>
      </c>
      <c r="H55" s="9">
        <v>2340000</v>
      </c>
    </row>
    <row r="56" spans="1:8" ht="15.75" customHeight="1">
      <c r="A56" s="8" t="s">
        <v>198</v>
      </c>
      <c r="B56" s="9">
        <v>195001</v>
      </c>
      <c r="C56" s="9">
        <v>200000</v>
      </c>
      <c r="D56" s="10">
        <v>2199</v>
      </c>
      <c r="E56" s="10">
        <v>21990</v>
      </c>
      <c r="F56" s="19">
        <v>1.0999999999999999E-2</v>
      </c>
      <c r="G56" s="9">
        <v>2340001</v>
      </c>
      <c r="H56" s="9">
        <v>2400000</v>
      </c>
    </row>
    <row r="57" spans="1:8" ht="13">
      <c r="A57" s="8" t="s">
        <v>199</v>
      </c>
      <c r="B57" s="9">
        <v>200001</v>
      </c>
      <c r="C57" s="9">
        <v>205000</v>
      </c>
      <c r="D57" s="10">
        <v>2249</v>
      </c>
      <c r="E57" s="10">
        <v>22490</v>
      </c>
      <c r="F57" s="19">
        <v>1.0999999999999999E-2</v>
      </c>
      <c r="G57" s="9">
        <v>2400001</v>
      </c>
      <c r="H57" s="9">
        <v>2460000</v>
      </c>
    </row>
    <row r="58" spans="1:8" ht="13">
      <c r="A58" s="8" t="s">
        <v>200</v>
      </c>
      <c r="B58" s="9">
        <v>205001</v>
      </c>
      <c r="C58" s="9">
        <v>210000</v>
      </c>
      <c r="D58" s="10">
        <v>2299</v>
      </c>
      <c r="E58" s="10">
        <v>22990</v>
      </c>
      <c r="F58" s="19">
        <v>1.0999999999999999E-2</v>
      </c>
      <c r="G58" s="9">
        <v>2460001</v>
      </c>
      <c r="H58" s="9">
        <v>2520000</v>
      </c>
    </row>
    <row r="59" spans="1:8" ht="13">
      <c r="A59" s="8" t="s">
        <v>201</v>
      </c>
      <c r="B59" s="9">
        <v>210001</v>
      </c>
      <c r="C59" s="9">
        <v>215000</v>
      </c>
      <c r="D59" s="10">
        <v>2349</v>
      </c>
      <c r="E59" s="10">
        <v>23490</v>
      </c>
      <c r="F59" s="19">
        <v>1.0999999999999999E-2</v>
      </c>
      <c r="G59" s="9">
        <v>2520001</v>
      </c>
      <c r="H59" s="9">
        <v>2580000</v>
      </c>
    </row>
    <row r="60" spans="1:8" ht="13">
      <c r="A60" s="8" t="s">
        <v>202</v>
      </c>
      <c r="B60" s="9">
        <v>215001</v>
      </c>
      <c r="C60" s="9">
        <v>220000</v>
      </c>
      <c r="D60" s="10">
        <v>2399</v>
      </c>
      <c r="E60" s="10">
        <v>23990</v>
      </c>
      <c r="F60" s="19">
        <v>1.0999999999999999E-2</v>
      </c>
      <c r="G60" s="9">
        <v>2580001</v>
      </c>
      <c r="H60" s="9">
        <v>2640000</v>
      </c>
    </row>
    <row r="61" spans="1:8" ht="13">
      <c r="A61" s="8" t="s">
        <v>203</v>
      </c>
      <c r="B61" s="9">
        <v>220001</v>
      </c>
      <c r="C61" s="9">
        <v>225000</v>
      </c>
      <c r="D61" s="10">
        <v>2449</v>
      </c>
      <c r="E61" s="10">
        <v>24490</v>
      </c>
      <c r="F61" s="19">
        <v>1.0999999999999999E-2</v>
      </c>
      <c r="G61" s="9">
        <v>2640001</v>
      </c>
      <c r="H61" s="9">
        <v>2700000</v>
      </c>
    </row>
    <row r="62" spans="1:8" ht="13">
      <c r="A62" s="8" t="s">
        <v>204</v>
      </c>
      <c r="B62" s="9">
        <v>225001</v>
      </c>
      <c r="C62" s="9">
        <v>230000</v>
      </c>
      <c r="D62" s="10">
        <v>2499</v>
      </c>
      <c r="E62" s="10">
        <v>24990</v>
      </c>
      <c r="F62" s="19">
        <v>1.0999999999999999E-2</v>
      </c>
      <c r="G62" s="9">
        <v>2700001</v>
      </c>
      <c r="H62" s="9">
        <v>2760000</v>
      </c>
    </row>
    <row r="63" spans="1:8" ht="13">
      <c r="A63" s="8" t="s">
        <v>205</v>
      </c>
      <c r="B63" s="9">
        <v>230001</v>
      </c>
      <c r="C63" s="9">
        <v>235000</v>
      </c>
      <c r="D63" s="10">
        <v>2549</v>
      </c>
      <c r="E63" s="10">
        <v>25490</v>
      </c>
      <c r="F63" s="19">
        <v>1.0999999999999999E-2</v>
      </c>
      <c r="G63" s="9">
        <v>2760001</v>
      </c>
      <c r="H63" s="9">
        <v>2820000</v>
      </c>
    </row>
    <row r="64" spans="1:8" ht="13">
      <c r="A64" s="8" t="s">
        <v>206</v>
      </c>
      <c r="B64" s="9">
        <v>235001</v>
      </c>
      <c r="C64" s="9">
        <v>240000</v>
      </c>
      <c r="D64" s="10">
        <v>2599</v>
      </c>
      <c r="E64" s="10">
        <v>25990</v>
      </c>
      <c r="F64" s="19">
        <v>1.0999999999999999E-2</v>
      </c>
      <c r="G64" s="9">
        <v>2820001</v>
      </c>
      <c r="H64" s="9">
        <v>2880000</v>
      </c>
    </row>
    <row r="65" spans="1:8" ht="13">
      <c r="A65" s="8" t="s">
        <v>207</v>
      </c>
      <c r="B65" s="9">
        <v>240001</v>
      </c>
      <c r="C65" s="9">
        <v>245000</v>
      </c>
      <c r="D65" s="10">
        <v>2649</v>
      </c>
      <c r="E65" s="10">
        <v>26490</v>
      </c>
      <c r="F65" s="19">
        <v>1.0999999999999999E-2</v>
      </c>
      <c r="G65" s="9">
        <v>2880001</v>
      </c>
      <c r="H65" s="9">
        <v>2940000</v>
      </c>
    </row>
    <row r="66" spans="1:8" ht="13">
      <c r="A66" s="8" t="s">
        <v>208</v>
      </c>
      <c r="B66" s="9">
        <v>245001</v>
      </c>
      <c r="C66" s="9">
        <v>250000</v>
      </c>
      <c r="D66" s="10">
        <v>2699</v>
      </c>
      <c r="E66" s="10">
        <v>26990</v>
      </c>
      <c r="F66" s="19">
        <v>1.0999999999999999E-2</v>
      </c>
      <c r="G66" s="9">
        <v>2940001</v>
      </c>
      <c r="H66" s="9">
        <v>3000000</v>
      </c>
    </row>
    <row r="67" spans="1:8" ht="13">
      <c r="A67" s="8" t="s">
        <v>209</v>
      </c>
      <c r="B67" s="9">
        <v>250001</v>
      </c>
      <c r="C67" s="9">
        <v>255000</v>
      </c>
      <c r="D67" s="10">
        <v>2749</v>
      </c>
      <c r="E67" s="10">
        <v>27490</v>
      </c>
      <c r="F67" s="19">
        <v>1.0999999999999999E-2</v>
      </c>
      <c r="G67" s="9">
        <v>3000001</v>
      </c>
      <c r="H67" s="9">
        <v>3060000</v>
      </c>
    </row>
    <row r="68" spans="1:8" ht="13">
      <c r="A68" s="8" t="s">
        <v>210</v>
      </c>
      <c r="B68" s="9">
        <v>255001</v>
      </c>
      <c r="C68" s="9">
        <v>260000</v>
      </c>
      <c r="D68" s="10">
        <v>2799</v>
      </c>
      <c r="E68" s="10">
        <v>27990</v>
      </c>
      <c r="F68" s="19">
        <v>1.0999999999999999E-2</v>
      </c>
      <c r="G68" s="9">
        <v>3060001</v>
      </c>
      <c r="H68" s="9">
        <v>3120000</v>
      </c>
    </row>
    <row r="69" spans="1:8" ht="13">
      <c r="A69" s="8" t="s">
        <v>211</v>
      </c>
      <c r="B69" s="9">
        <v>260001</v>
      </c>
      <c r="C69" s="9">
        <v>265000</v>
      </c>
      <c r="D69" s="10">
        <v>2849</v>
      </c>
      <c r="E69" s="10">
        <v>28490</v>
      </c>
      <c r="F69" s="19">
        <v>1.0999999999999999E-2</v>
      </c>
      <c r="G69" s="9">
        <v>3120001</v>
      </c>
      <c r="H69" s="9">
        <v>3180000</v>
      </c>
    </row>
    <row r="70" spans="1:8" ht="13">
      <c r="A70" s="8" t="s">
        <v>212</v>
      </c>
      <c r="B70" s="9">
        <v>265001</v>
      </c>
      <c r="C70" s="9">
        <v>270000</v>
      </c>
      <c r="D70" s="10">
        <v>2899</v>
      </c>
      <c r="E70" s="10">
        <v>28990</v>
      </c>
      <c r="F70" s="19">
        <v>1.0999999999999999E-2</v>
      </c>
      <c r="G70" s="9">
        <v>3180001</v>
      </c>
      <c r="H70" s="9">
        <v>3240000</v>
      </c>
    </row>
    <row r="71" spans="1:8" ht="13">
      <c r="A71" s="8" t="s">
        <v>213</v>
      </c>
      <c r="B71" s="9">
        <v>270001</v>
      </c>
      <c r="C71" s="9">
        <v>275000</v>
      </c>
      <c r="D71" s="10">
        <v>2949</v>
      </c>
      <c r="E71" s="10">
        <v>29490</v>
      </c>
      <c r="F71" s="19">
        <v>1.0999999999999999E-2</v>
      </c>
      <c r="G71" s="9">
        <v>3240001</v>
      </c>
      <c r="H71" s="9">
        <v>3300000</v>
      </c>
    </row>
    <row r="72" spans="1:8" ht="13">
      <c r="A72" s="8" t="s">
        <v>214</v>
      </c>
      <c r="B72" s="9">
        <v>275001</v>
      </c>
      <c r="C72" s="9">
        <v>280000</v>
      </c>
      <c r="D72" s="10">
        <v>2999</v>
      </c>
      <c r="E72" s="10">
        <v>29990</v>
      </c>
      <c r="F72" s="19">
        <v>1.0999999999999999E-2</v>
      </c>
      <c r="G72" s="9">
        <v>3300001</v>
      </c>
      <c r="H72" s="9">
        <v>3360000</v>
      </c>
    </row>
    <row r="73" spans="1:8" ht="13">
      <c r="A73" s="8" t="s">
        <v>215</v>
      </c>
      <c r="B73" s="9">
        <v>280001</v>
      </c>
      <c r="C73" s="9">
        <v>285000</v>
      </c>
      <c r="D73" s="10">
        <v>3049</v>
      </c>
      <c r="E73" s="10">
        <v>30490</v>
      </c>
      <c r="F73" s="19">
        <v>1.0999999999999999E-2</v>
      </c>
      <c r="G73" s="9">
        <v>3360001</v>
      </c>
      <c r="H73" s="9">
        <v>3420000</v>
      </c>
    </row>
    <row r="74" spans="1:8" ht="13">
      <c r="A74" s="8" t="s">
        <v>216</v>
      </c>
      <c r="B74" s="9">
        <v>285001</v>
      </c>
      <c r="C74" s="9">
        <v>290000</v>
      </c>
      <c r="D74" s="10">
        <v>3099</v>
      </c>
      <c r="E74" s="10">
        <v>30990</v>
      </c>
      <c r="F74" s="19">
        <v>1.0999999999999999E-2</v>
      </c>
      <c r="G74" s="9">
        <v>3420001</v>
      </c>
      <c r="H74" s="9">
        <v>3480000</v>
      </c>
    </row>
    <row r="75" spans="1:8" ht="13">
      <c r="A75" s="8" t="s">
        <v>217</v>
      </c>
      <c r="B75" s="9">
        <v>290001</v>
      </c>
      <c r="C75" s="9">
        <v>295000</v>
      </c>
      <c r="D75" s="10">
        <v>3149</v>
      </c>
      <c r="E75" s="10">
        <v>31490</v>
      </c>
      <c r="F75" s="19">
        <v>1.0999999999999999E-2</v>
      </c>
      <c r="G75" s="9">
        <v>3480001</v>
      </c>
      <c r="H75" s="9">
        <v>3540000</v>
      </c>
    </row>
    <row r="76" spans="1:8" ht="13">
      <c r="A76" s="8" t="s">
        <v>218</v>
      </c>
      <c r="B76" s="9">
        <v>295001</v>
      </c>
      <c r="C76" s="9">
        <v>300000</v>
      </c>
      <c r="D76" s="10">
        <v>3199</v>
      </c>
      <c r="E76" s="10">
        <v>31990</v>
      </c>
      <c r="F76" s="19">
        <v>1.0999999999999999E-2</v>
      </c>
      <c r="G76" s="9">
        <v>3540001</v>
      </c>
      <c r="H76" s="9">
        <v>3600000</v>
      </c>
    </row>
    <row r="77" spans="1:8" ht="13">
      <c r="A77" s="8" t="s">
        <v>219</v>
      </c>
      <c r="B77" s="9">
        <v>300001</v>
      </c>
      <c r="C77" s="9">
        <v>305000</v>
      </c>
      <c r="D77" s="10">
        <v>3249</v>
      </c>
      <c r="E77" s="10">
        <v>32490</v>
      </c>
      <c r="F77" s="19">
        <v>1.0999999999999999E-2</v>
      </c>
      <c r="G77" s="9">
        <v>3600001</v>
      </c>
      <c r="H77" s="9">
        <v>3660000</v>
      </c>
    </row>
    <row r="78" spans="1:8" ht="13">
      <c r="A78" s="8" t="s">
        <v>220</v>
      </c>
      <c r="B78" s="9">
        <v>305001</v>
      </c>
      <c r="C78" s="9">
        <v>310000</v>
      </c>
      <c r="D78" s="10">
        <v>3299</v>
      </c>
      <c r="E78" s="10">
        <v>32990</v>
      </c>
      <c r="F78" s="19">
        <v>1.0999999999999999E-2</v>
      </c>
      <c r="G78" s="9">
        <v>3660001</v>
      </c>
      <c r="H78" s="9">
        <v>3720000</v>
      </c>
    </row>
    <row r="79" spans="1:8" ht="13">
      <c r="A79" s="8" t="s">
        <v>221</v>
      </c>
      <c r="B79" s="9">
        <v>310001</v>
      </c>
      <c r="C79" s="9">
        <v>315000</v>
      </c>
      <c r="D79" s="10">
        <v>3349</v>
      </c>
      <c r="E79" s="10">
        <v>33490</v>
      </c>
      <c r="F79" s="19">
        <v>1.0999999999999999E-2</v>
      </c>
      <c r="G79" s="9">
        <v>3720001</v>
      </c>
      <c r="H79" s="9">
        <v>3780000</v>
      </c>
    </row>
    <row r="80" spans="1:8" ht="13">
      <c r="A80" s="8" t="s">
        <v>222</v>
      </c>
      <c r="B80" s="9">
        <v>315001</v>
      </c>
      <c r="C80" s="9">
        <v>320000</v>
      </c>
      <c r="D80" s="10">
        <v>3399</v>
      </c>
      <c r="E80" s="10">
        <v>33990</v>
      </c>
      <c r="F80" s="19">
        <v>1.0999999999999999E-2</v>
      </c>
      <c r="G80" s="9">
        <v>3780001</v>
      </c>
      <c r="H80" s="9">
        <v>3840000</v>
      </c>
    </row>
    <row r="81" spans="1:8" ht="13">
      <c r="A81" s="8" t="s">
        <v>223</v>
      </c>
      <c r="B81" s="9">
        <v>320001</v>
      </c>
      <c r="C81" s="9">
        <v>325000</v>
      </c>
      <c r="D81" s="10">
        <v>3449</v>
      </c>
      <c r="E81" s="10">
        <v>34490</v>
      </c>
      <c r="F81" s="19">
        <v>1.0999999999999999E-2</v>
      </c>
      <c r="G81" s="9">
        <v>3840001</v>
      </c>
      <c r="H81" s="9">
        <v>3900000</v>
      </c>
    </row>
    <row r="82" spans="1:8" ht="13">
      <c r="A82" s="8" t="s">
        <v>224</v>
      </c>
      <c r="B82" s="9">
        <v>325001</v>
      </c>
      <c r="C82" s="9">
        <v>330000</v>
      </c>
      <c r="D82" s="10">
        <v>3499</v>
      </c>
      <c r="E82" s="10">
        <v>34990</v>
      </c>
      <c r="F82" s="19">
        <v>1.0999999999999999E-2</v>
      </c>
      <c r="G82" s="9">
        <v>3900001</v>
      </c>
      <c r="H82" s="9">
        <v>3960000</v>
      </c>
    </row>
    <row r="83" spans="1:8" ht="13">
      <c r="A83" s="8" t="s">
        <v>225</v>
      </c>
      <c r="B83" s="9">
        <v>330001</v>
      </c>
      <c r="C83" s="9">
        <v>335000</v>
      </c>
      <c r="D83" s="10">
        <v>3549</v>
      </c>
      <c r="E83" s="10">
        <v>35490</v>
      </c>
      <c r="F83" s="19">
        <v>1.0999999999999999E-2</v>
      </c>
      <c r="G83" s="9">
        <v>3960001</v>
      </c>
      <c r="H83" s="9">
        <v>4020000</v>
      </c>
    </row>
    <row r="84" spans="1:8" ht="13">
      <c r="A84" s="8" t="s">
        <v>226</v>
      </c>
      <c r="B84" s="9">
        <v>335001</v>
      </c>
      <c r="C84" s="9">
        <v>340000</v>
      </c>
      <c r="D84" s="10">
        <v>3599</v>
      </c>
      <c r="E84" s="10">
        <v>35990</v>
      </c>
      <c r="F84" s="19">
        <v>1.0999999999999999E-2</v>
      </c>
      <c r="G84" s="9">
        <v>4020001</v>
      </c>
      <c r="H84" s="9">
        <v>4080000</v>
      </c>
    </row>
    <row r="85" spans="1:8" ht="13">
      <c r="A85" s="8" t="s">
        <v>227</v>
      </c>
      <c r="B85" s="9">
        <v>340001</v>
      </c>
      <c r="C85" s="9">
        <v>345000</v>
      </c>
      <c r="D85" s="10">
        <v>3649</v>
      </c>
      <c r="E85" s="10">
        <v>36490</v>
      </c>
      <c r="F85" s="19">
        <v>1.0999999999999999E-2</v>
      </c>
      <c r="G85" s="9">
        <v>4080001</v>
      </c>
      <c r="H85" s="9">
        <v>4140000</v>
      </c>
    </row>
    <row r="86" spans="1:8" ht="13">
      <c r="A86" s="8" t="s">
        <v>228</v>
      </c>
      <c r="B86" s="9">
        <v>345001</v>
      </c>
      <c r="C86" s="9">
        <v>350000</v>
      </c>
      <c r="D86" s="10">
        <v>3699</v>
      </c>
      <c r="E86" s="10">
        <v>36990</v>
      </c>
      <c r="F86" s="19">
        <v>1.0999999999999999E-2</v>
      </c>
      <c r="G86" s="9">
        <v>4140001</v>
      </c>
      <c r="H86" s="9">
        <v>4200000</v>
      </c>
    </row>
    <row r="87" spans="1:8" ht="13">
      <c r="A87" s="8" t="s">
        <v>229</v>
      </c>
      <c r="B87" s="9">
        <v>350001</v>
      </c>
      <c r="C87" s="9">
        <v>355000</v>
      </c>
      <c r="D87" s="10">
        <v>3749</v>
      </c>
      <c r="E87" s="10">
        <v>37490</v>
      </c>
      <c r="F87" s="19">
        <v>1.0999999999999999E-2</v>
      </c>
      <c r="G87" s="9">
        <v>4200001</v>
      </c>
      <c r="H87" s="9">
        <v>4260000</v>
      </c>
    </row>
    <row r="88" spans="1:8" ht="13">
      <c r="A88" s="8" t="s">
        <v>230</v>
      </c>
      <c r="B88" s="9">
        <v>355001</v>
      </c>
      <c r="C88" s="9">
        <v>360000</v>
      </c>
      <c r="D88" s="10">
        <v>3799</v>
      </c>
      <c r="E88" s="10">
        <v>37990</v>
      </c>
      <c r="F88" s="19">
        <v>1.0999999999999999E-2</v>
      </c>
      <c r="G88" s="9">
        <v>4260001</v>
      </c>
      <c r="H88" s="9">
        <v>4320000</v>
      </c>
    </row>
    <row r="89" spans="1:8" ht="13">
      <c r="A89" s="8" t="s">
        <v>231</v>
      </c>
      <c r="B89" s="9">
        <v>360001</v>
      </c>
      <c r="C89" s="9">
        <v>365000</v>
      </c>
      <c r="D89" s="10">
        <v>3849</v>
      </c>
      <c r="E89" s="10">
        <v>38490</v>
      </c>
      <c r="F89" s="19">
        <v>1.0999999999999999E-2</v>
      </c>
      <c r="G89" s="9">
        <v>4320001</v>
      </c>
      <c r="H89" s="9">
        <v>4380000</v>
      </c>
    </row>
    <row r="90" spans="1:8" ht="13">
      <c r="A90" s="8" t="s">
        <v>232</v>
      </c>
      <c r="B90" s="9">
        <v>365001</v>
      </c>
      <c r="C90" s="9">
        <v>370000</v>
      </c>
      <c r="D90" s="10">
        <v>3899</v>
      </c>
      <c r="E90" s="10">
        <v>38990</v>
      </c>
      <c r="F90" s="19">
        <v>1.0999999999999999E-2</v>
      </c>
      <c r="G90" s="9">
        <v>4380001</v>
      </c>
      <c r="H90" s="9">
        <v>4440000</v>
      </c>
    </row>
    <row r="91" spans="1:8" ht="13">
      <c r="A91" s="8" t="s">
        <v>233</v>
      </c>
      <c r="B91" s="9">
        <v>370001</v>
      </c>
      <c r="C91" s="9">
        <v>375000</v>
      </c>
      <c r="D91" s="10">
        <v>3949</v>
      </c>
      <c r="E91" s="10">
        <v>39490</v>
      </c>
      <c r="F91" s="19">
        <v>1.0999999999999999E-2</v>
      </c>
      <c r="G91" s="9">
        <v>4440001</v>
      </c>
      <c r="H91" s="9">
        <v>4500000</v>
      </c>
    </row>
    <row r="92" spans="1:8" ht="13">
      <c r="A92" s="8" t="s">
        <v>234</v>
      </c>
      <c r="B92" s="9">
        <v>375001</v>
      </c>
      <c r="C92" s="9">
        <v>380000</v>
      </c>
      <c r="D92" s="10">
        <v>3999</v>
      </c>
      <c r="E92" s="10">
        <v>39990</v>
      </c>
      <c r="F92" s="19">
        <v>1.0999999999999999E-2</v>
      </c>
      <c r="G92" s="9">
        <v>4500001</v>
      </c>
      <c r="H92" s="9">
        <v>4560000</v>
      </c>
    </row>
    <row r="93" spans="1:8" ht="13">
      <c r="A93" s="8" t="s">
        <v>235</v>
      </c>
      <c r="B93" s="9">
        <v>380001</v>
      </c>
      <c r="C93" s="9">
        <v>385000</v>
      </c>
      <c r="D93" s="10">
        <v>4049</v>
      </c>
      <c r="E93" s="10">
        <v>40490</v>
      </c>
      <c r="F93" s="19">
        <v>1.0999999999999999E-2</v>
      </c>
      <c r="G93" s="9">
        <v>4560001</v>
      </c>
      <c r="H93" s="9">
        <v>4620000</v>
      </c>
    </row>
    <row r="94" spans="1:8" ht="13">
      <c r="A94" s="8" t="s">
        <v>236</v>
      </c>
      <c r="B94" s="9">
        <v>385001</v>
      </c>
      <c r="C94" s="9">
        <v>390000</v>
      </c>
      <c r="D94" s="10">
        <v>4099</v>
      </c>
      <c r="E94" s="10">
        <v>40990</v>
      </c>
      <c r="F94" s="19">
        <v>1.0999999999999999E-2</v>
      </c>
      <c r="G94" s="9">
        <v>4620001</v>
      </c>
      <c r="H94" s="9">
        <v>4680000</v>
      </c>
    </row>
    <row r="95" spans="1:8" ht="13">
      <c r="A95" s="8" t="s">
        <v>237</v>
      </c>
      <c r="B95" s="9">
        <v>390001</v>
      </c>
      <c r="C95" s="9">
        <v>395000</v>
      </c>
      <c r="D95" s="10">
        <v>4149</v>
      </c>
      <c r="E95" s="10">
        <v>41490</v>
      </c>
      <c r="F95" s="19">
        <v>1.0999999999999999E-2</v>
      </c>
      <c r="G95" s="9">
        <v>4680001</v>
      </c>
      <c r="H95" s="9">
        <v>4740000</v>
      </c>
    </row>
    <row r="96" spans="1:8" ht="13">
      <c r="A96" s="8" t="s">
        <v>238</v>
      </c>
      <c r="B96" s="9">
        <v>395001</v>
      </c>
      <c r="C96" s="9">
        <v>400000</v>
      </c>
      <c r="D96" s="10">
        <v>4199</v>
      </c>
      <c r="E96" s="10">
        <v>41990</v>
      </c>
      <c r="F96" s="19">
        <v>1.0999999999999999E-2</v>
      </c>
      <c r="G96" s="9">
        <v>4740001</v>
      </c>
      <c r="H96" s="9">
        <v>4800000</v>
      </c>
    </row>
    <row r="97" spans="1:8" ht="13">
      <c r="A97" s="8" t="s">
        <v>239</v>
      </c>
      <c r="B97" s="9">
        <v>400001</v>
      </c>
      <c r="C97" s="9">
        <v>405000</v>
      </c>
      <c r="D97" s="10">
        <v>4249</v>
      </c>
      <c r="E97" s="10">
        <v>42490</v>
      </c>
      <c r="F97" s="19">
        <v>1.0999999999999999E-2</v>
      </c>
      <c r="G97" s="9">
        <v>4800001</v>
      </c>
      <c r="H97" s="9">
        <v>4860000</v>
      </c>
    </row>
    <row r="98" spans="1:8" ht="13">
      <c r="A98" s="8" t="s">
        <v>240</v>
      </c>
      <c r="B98" s="9">
        <v>405001</v>
      </c>
      <c r="C98" s="9">
        <v>410000</v>
      </c>
      <c r="D98" s="10">
        <v>4299</v>
      </c>
      <c r="E98" s="10">
        <v>42990</v>
      </c>
      <c r="F98" s="19">
        <v>1.0999999999999999E-2</v>
      </c>
      <c r="G98" s="9">
        <v>4860001</v>
      </c>
      <c r="H98" s="9">
        <v>4920000</v>
      </c>
    </row>
    <row r="99" spans="1:8" ht="13">
      <c r="A99" s="8" t="s">
        <v>241</v>
      </c>
      <c r="B99" s="9">
        <v>410001</v>
      </c>
      <c r="C99" s="9">
        <v>415000</v>
      </c>
      <c r="D99" s="10">
        <v>4349</v>
      </c>
      <c r="E99" s="10">
        <v>43490</v>
      </c>
      <c r="F99" s="19">
        <v>1.0999999999999999E-2</v>
      </c>
      <c r="G99" s="9">
        <v>4920001</v>
      </c>
      <c r="H99" s="9">
        <v>4980000</v>
      </c>
    </row>
    <row r="100" spans="1:8" ht="13">
      <c r="A100" s="8" t="s">
        <v>242</v>
      </c>
      <c r="B100" s="9">
        <v>415001</v>
      </c>
      <c r="C100" s="9">
        <v>420000</v>
      </c>
      <c r="D100" s="10">
        <v>4399</v>
      </c>
      <c r="E100" s="10">
        <v>43990</v>
      </c>
      <c r="F100" s="19">
        <v>1.0999999999999999E-2</v>
      </c>
      <c r="G100" s="9">
        <v>4980001</v>
      </c>
      <c r="H100" s="9">
        <v>5040000</v>
      </c>
    </row>
    <row r="101" spans="1:8" ht="13">
      <c r="A101" s="8" t="s">
        <v>243</v>
      </c>
      <c r="B101" s="9">
        <v>420001</v>
      </c>
      <c r="C101" s="9">
        <v>425000</v>
      </c>
      <c r="D101" s="10">
        <v>4449</v>
      </c>
      <c r="E101" s="10">
        <v>44490</v>
      </c>
      <c r="F101" s="19">
        <v>1.0999999999999999E-2</v>
      </c>
      <c r="G101" s="9">
        <v>5040001</v>
      </c>
      <c r="H101" s="9">
        <v>5100000</v>
      </c>
    </row>
    <row r="102" spans="1:8" ht="13">
      <c r="A102" s="8" t="s">
        <v>244</v>
      </c>
      <c r="B102" s="9">
        <v>425001</v>
      </c>
      <c r="C102" s="9">
        <v>430000</v>
      </c>
      <c r="D102" s="10">
        <v>4499</v>
      </c>
      <c r="E102" s="10">
        <v>44990</v>
      </c>
      <c r="F102" s="19">
        <v>1.0999999999999999E-2</v>
      </c>
      <c r="G102" s="9">
        <v>5100001</v>
      </c>
      <c r="H102" s="9">
        <v>5160000</v>
      </c>
    </row>
    <row r="103" spans="1:8" ht="13">
      <c r="A103" s="8" t="s">
        <v>245</v>
      </c>
      <c r="B103" s="9">
        <v>430001</v>
      </c>
      <c r="C103" s="9">
        <v>435000</v>
      </c>
      <c r="D103" s="10">
        <v>4549</v>
      </c>
      <c r="E103" s="10">
        <v>45490</v>
      </c>
      <c r="F103" s="19">
        <v>1.0999999999999999E-2</v>
      </c>
      <c r="G103" s="9">
        <v>5160001</v>
      </c>
      <c r="H103" s="9">
        <v>5220000</v>
      </c>
    </row>
    <row r="104" spans="1:8" ht="13">
      <c r="A104" s="8" t="s">
        <v>246</v>
      </c>
      <c r="B104" s="9">
        <v>435001</v>
      </c>
      <c r="C104" s="9">
        <v>440000</v>
      </c>
      <c r="D104" s="10">
        <v>4599</v>
      </c>
      <c r="E104" s="10">
        <v>45990</v>
      </c>
      <c r="F104" s="19">
        <v>1.0999999999999999E-2</v>
      </c>
      <c r="G104" s="9">
        <v>5220001</v>
      </c>
      <c r="H104" s="9">
        <v>5280000</v>
      </c>
    </row>
    <row r="105" spans="1:8" ht="13">
      <c r="A105" s="8" t="s">
        <v>247</v>
      </c>
      <c r="B105" s="9">
        <v>440001</v>
      </c>
      <c r="C105" s="9">
        <v>445000</v>
      </c>
      <c r="D105" s="10">
        <v>4649</v>
      </c>
      <c r="E105" s="10">
        <v>46490</v>
      </c>
      <c r="F105" s="19">
        <v>1.0999999999999999E-2</v>
      </c>
      <c r="G105" s="9">
        <v>5280001</v>
      </c>
      <c r="H105" s="9">
        <v>5340000</v>
      </c>
    </row>
    <row r="106" spans="1:8" ht="13">
      <c r="A106" s="8" t="s">
        <v>248</v>
      </c>
      <c r="B106" s="9">
        <v>445001</v>
      </c>
      <c r="C106" s="9">
        <v>450000</v>
      </c>
      <c r="D106" s="10">
        <v>4699</v>
      </c>
      <c r="E106" s="10">
        <v>46990</v>
      </c>
      <c r="F106" s="19">
        <v>1.0999999999999999E-2</v>
      </c>
      <c r="G106" s="9">
        <v>5340001</v>
      </c>
      <c r="H106" s="9">
        <v>5400000</v>
      </c>
    </row>
    <row r="107" spans="1:8" ht="13">
      <c r="A107" s="8" t="s">
        <v>249</v>
      </c>
      <c r="B107" s="9">
        <v>450001</v>
      </c>
      <c r="C107" s="9">
        <v>455000</v>
      </c>
      <c r="D107" s="10">
        <v>4749</v>
      </c>
      <c r="E107" s="10">
        <v>47490</v>
      </c>
      <c r="F107" s="19">
        <v>1.0999999999999999E-2</v>
      </c>
      <c r="G107" s="9">
        <v>5400001</v>
      </c>
      <c r="H107" s="9">
        <v>5460000</v>
      </c>
    </row>
    <row r="108" spans="1:8" ht="13">
      <c r="A108" s="8" t="s">
        <v>250</v>
      </c>
      <c r="B108" s="9">
        <v>455001</v>
      </c>
      <c r="C108" s="9">
        <v>460000</v>
      </c>
      <c r="D108" s="10">
        <v>4799</v>
      </c>
      <c r="E108" s="10">
        <v>47990</v>
      </c>
      <c r="F108" s="19">
        <v>1.0999999999999999E-2</v>
      </c>
      <c r="G108" s="9">
        <v>5460001</v>
      </c>
      <c r="H108" s="9">
        <v>5520000</v>
      </c>
    </row>
    <row r="109" spans="1:8" ht="13">
      <c r="A109" s="8" t="s">
        <v>251</v>
      </c>
      <c r="B109" s="9">
        <v>460001</v>
      </c>
      <c r="C109" s="9">
        <v>465000</v>
      </c>
      <c r="D109" s="10">
        <v>4849</v>
      </c>
      <c r="E109" s="10">
        <v>48490</v>
      </c>
      <c r="F109" s="19">
        <v>1.0999999999999999E-2</v>
      </c>
      <c r="G109" s="9">
        <v>5520001</v>
      </c>
      <c r="H109" s="9">
        <v>5580000</v>
      </c>
    </row>
    <row r="110" spans="1:8" ht="13">
      <c r="A110" s="8" t="s">
        <v>252</v>
      </c>
      <c r="B110" s="9">
        <v>465001</v>
      </c>
      <c r="C110" s="9">
        <v>470000</v>
      </c>
      <c r="D110" s="10">
        <v>4899</v>
      </c>
      <c r="E110" s="10">
        <v>48990</v>
      </c>
      <c r="F110" s="19">
        <v>1.0999999999999999E-2</v>
      </c>
      <c r="G110" s="9">
        <v>5580001</v>
      </c>
      <c r="H110" s="9">
        <v>5640000</v>
      </c>
    </row>
    <row r="111" spans="1:8" ht="13">
      <c r="A111" s="8" t="s">
        <v>253</v>
      </c>
      <c r="B111" s="9">
        <v>470001</v>
      </c>
      <c r="C111" s="9">
        <v>475000</v>
      </c>
      <c r="D111" s="10">
        <v>4949</v>
      </c>
      <c r="E111" s="10">
        <v>49490</v>
      </c>
      <c r="F111" s="19">
        <v>1.0999999999999999E-2</v>
      </c>
      <c r="G111" s="9">
        <v>5640001</v>
      </c>
      <c r="H111" s="9">
        <v>5700000</v>
      </c>
    </row>
    <row r="112" spans="1:8" ht="13">
      <c r="A112" s="8" t="s">
        <v>254</v>
      </c>
      <c r="B112" s="9">
        <v>475001</v>
      </c>
      <c r="C112" s="9">
        <v>480000</v>
      </c>
      <c r="D112" s="10">
        <v>4999</v>
      </c>
      <c r="E112" s="10">
        <v>49990</v>
      </c>
      <c r="F112" s="19">
        <v>1.0999999999999999E-2</v>
      </c>
      <c r="G112" s="9">
        <v>5700001</v>
      </c>
      <c r="H112" s="9">
        <v>5760000</v>
      </c>
    </row>
    <row r="113" spans="1:8" ht="13">
      <c r="A113" s="8" t="s">
        <v>255</v>
      </c>
      <c r="B113" s="9">
        <v>480001</v>
      </c>
      <c r="C113" s="9">
        <v>485000</v>
      </c>
      <c r="D113" s="10">
        <v>5049</v>
      </c>
      <c r="E113" s="10">
        <v>50490</v>
      </c>
      <c r="F113" s="19">
        <v>1.0999999999999999E-2</v>
      </c>
      <c r="G113" s="9">
        <v>5760001</v>
      </c>
      <c r="H113" s="9">
        <v>5820000</v>
      </c>
    </row>
    <row r="114" spans="1:8" ht="13">
      <c r="A114" s="8" t="s">
        <v>256</v>
      </c>
      <c r="B114" s="9">
        <v>485001</v>
      </c>
      <c r="C114" s="9">
        <v>490000</v>
      </c>
      <c r="D114" s="10">
        <v>5099</v>
      </c>
      <c r="E114" s="10">
        <v>50990</v>
      </c>
      <c r="F114" s="19">
        <v>1.0999999999999999E-2</v>
      </c>
      <c r="G114" s="9">
        <v>5820001</v>
      </c>
      <c r="H114" s="9">
        <v>5880000</v>
      </c>
    </row>
    <row r="115" spans="1:8" ht="13">
      <c r="A115" s="8" t="s">
        <v>257</v>
      </c>
      <c r="B115" s="9">
        <v>490001</v>
      </c>
      <c r="C115" s="9">
        <v>495000</v>
      </c>
      <c r="D115" s="10">
        <v>5149</v>
      </c>
      <c r="E115" s="10">
        <v>51490</v>
      </c>
      <c r="F115" s="19">
        <v>1.0999999999999999E-2</v>
      </c>
      <c r="G115" s="9">
        <v>5880001</v>
      </c>
      <c r="H115" s="9">
        <v>5940000</v>
      </c>
    </row>
    <row r="116" spans="1:8" ht="13">
      <c r="A116" s="8" t="s">
        <v>258</v>
      </c>
      <c r="B116" s="9">
        <v>495001</v>
      </c>
      <c r="C116" s="9">
        <v>500000</v>
      </c>
      <c r="D116" s="10">
        <v>5199</v>
      </c>
      <c r="E116" s="10">
        <v>51990</v>
      </c>
      <c r="F116" s="19">
        <v>1.0999999999999999E-2</v>
      </c>
      <c r="G116" s="9">
        <v>5940001</v>
      </c>
      <c r="H116" s="9">
        <v>6000000</v>
      </c>
    </row>
    <row r="117" spans="1:8" ht="13">
      <c r="A117" s="8" t="s">
        <v>259</v>
      </c>
      <c r="B117" s="9">
        <v>500001</v>
      </c>
      <c r="C117" s="9">
        <v>505000</v>
      </c>
      <c r="D117" s="10">
        <v>5249</v>
      </c>
      <c r="E117" s="10">
        <v>52490</v>
      </c>
      <c r="F117" s="19">
        <v>0.01</v>
      </c>
      <c r="G117" s="9">
        <v>6000001</v>
      </c>
      <c r="H117" s="9">
        <v>6060000</v>
      </c>
    </row>
    <row r="118" spans="1:8" ht="13">
      <c r="A118" s="8" t="s">
        <v>260</v>
      </c>
      <c r="B118" s="9">
        <v>505001</v>
      </c>
      <c r="C118" s="9">
        <v>510000</v>
      </c>
      <c r="D118" s="10">
        <v>5299</v>
      </c>
      <c r="E118" s="10">
        <v>52990</v>
      </c>
      <c r="F118" s="19">
        <v>0.01</v>
      </c>
      <c r="G118" s="9">
        <v>6060001</v>
      </c>
      <c r="H118" s="9">
        <v>6120000</v>
      </c>
    </row>
    <row r="119" spans="1:8" ht="13">
      <c r="A119" s="8" t="s">
        <v>261</v>
      </c>
      <c r="B119" s="9">
        <v>510001</v>
      </c>
      <c r="C119" s="9">
        <v>515000</v>
      </c>
      <c r="D119" s="10">
        <v>5349</v>
      </c>
      <c r="E119" s="10">
        <v>53490</v>
      </c>
      <c r="F119" s="19">
        <v>0.01</v>
      </c>
      <c r="G119" s="9">
        <v>6120001</v>
      </c>
      <c r="H119" s="9">
        <v>6180000</v>
      </c>
    </row>
    <row r="120" spans="1:8" ht="13">
      <c r="A120" s="8" t="s">
        <v>262</v>
      </c>
      <c r="B120" s="9">
        <v>515001</v>
      </c>
      <c r="C120" s="9">
        <v>520000</v>
      </c>
      <c r="D120" s="10">
        <v>5399</v>
      </c>
      <c r="E120" s="10">
        <v>53990</v>
      </c>
      <c r="F120" s="19">
        <v>0.01</v>
      </c>
      <c r="G120" s="9">
        <v>6180001</v>
      </c>
      <c r="H120" s="9">
        <v>6240000</v>
      </c>
    </row>
    <row r="121" spans="1:8" ht="13">
      <c r="A121" s="8" t="s">
        <v>263</v>
      </c>
      <c r="B121" s="9">
        <v>520001</v>
      </c>
      <c r="C121" s="9">
        <v>525000</v>
      </c>
      <c r="D121" s="10">
        <v>5449</v>
      </c>
      <c r="E121" s="10">
        <v>54490</v>
      </c>
      <c r="F121" s="19">
        <v>0.01</v>
      </c>
      <c r="G121" s="9">
        <v>6240001</v>
      </c>
      <c r="H121" s="9">
        <v>6300000</v>
      </c>
    </row>
    <row r="122" spans="1:8" ht="13">
      <c r="A122" s="8" t="s">
        <v>264</v>
      </c>
      <c r="B122" s="9">
        <v>525001</v>
      </c>
      <c r="C122" s="9">
        <v>530000</v>
      </c>
      <c r="D122" s="10">
        <v>5499</v>
      </c>
      <c r="E122" s="10">
        <v>54990</v>
      </c>
      <c r="F122" s="19">
        <v>0.01</v>
      </c>
      <c r="G122" s="9">
        <v>6300001</v>
      </c>
      <c r="H122" s="9">
        <v>6360000</v>
      </c>
    </row>
    <row r="123" spans="1:8" ht="13">
      <c r="A123" s="8" t="s">
        <v>265</v>
      </c>
      <c r="B123" s="9">
        <v>530001</v>
      </c>
      <c r="C123" s="9">
        <v>535000</v>
      </c>
      <c r="D123" s="10">
        <v>5549</v>
      </c>
      <c r="E123" s="10">
        <v>55490</v>
      </c>
      <c r="F123" s="19">
        <v>0.01</v>
      </c>
      <c r="G123" s="9">
        <v>6360001</v>
      </c>
      <c r="H123" s="9">
        <v>6420000</v>
      </c>
    </row>
    <row r="124" spans="1:8" ht="13">
      <c r="A124" s="8" t="s">
        <v>266</v>
      </c>
      <c r="B124" s="9">
        <v>535001</v>
      </c>
      <c r="C124" s="9">
        <v>540000</v>
      </c>
      <c r="D124" s="10">
        <v>5599</v>
      </c>
      <c r="E124" s="10">
        <v>55990</v>
      </c>
      <c r="F124" s="19">
        <v>0.01</v>
      </c>
      <c r="G124" s="9">
        <v>6420001</v>
      </c>
      <c r="H124" s="9">
        <v>6480000</v>
      </c>
    </row>
    <row r="125" spans="1:8" ht="13">
      <c r="A125" s="8" t="s">
        <v>267</v>
      </c>
      <c r="B125" s="9">
        <v>540001</v>
      </c>
      <c r="C125" s="9">
        <v>545000</v>
      </c>
      <c r="D125" s="10">
        <v>5649</v>
      </c>
      <c r="E125" s="10">
        <v>56490</v>
      </c>
      <c r="F125" s="19">
        <v>0.01</v>
      </c>
      <c r="G125" s="9">
        <v>6480001</v>
      </c>
      <c r="H125" s="9">
        <v>6540000</v>
      </c>
    </row>
    <row r="126" spans="1:8" ht="13">
      <c r="A126" s="8" t="s">
        <v>268</v>
      </c>
      <c r="B126" s="9">
        <v>545001</v>
      </c>
      <c r="C126" s="9">
        <v>550000</v>
      </c>
      <c r="D126" s="10">
        <v>5699</v>
      </c>
      <c r="E126" s="10">
        <v>56990</v>
      </c>
      <c r="F126" s="19">
        <v>0.01</v>
      </c>
      <c r="G126" s="9">
        <v>6540001</v>
      </c>
      <c r="H126" s="9">
        <v>6600000</v>
      </c>
    </row>
    <row r="127" spans="1:8" ht="13">
      <c r="A127" s="8" t="s">
        <v>269</v>
      </c>
      <c r="B127" s="9">
        <v>550001</v>
      </c>
      <c r="C127" s="9">
        <v>555000</v>
      </c>
      <c r="D127" s="10">
        <v>5749</v>
      </c>
      <c r="E127" s="10">
        <v>57490</v>
      </c>
      <c r="F127" s="19">
        <v>0.01</v>
      </c>
      <c r="G127" s="9">
        <v>6600001</v>
      </c>
      <c r="H127" s="9">
        <v>6660000</v>
      </c>
    </row>
    <row r="128" spans="1:8" ht="13">
      <c r="A128" s="8" t="s">
        <v>270</v>
      </c>
      <c r="B128" s="9">
        <v>555001</v>
      </c>
      <c r="C128" s="9">
        <v>560000</v>
      </c>
      <c r="D128" s="10">
        <v>5799</v>
      </c>
      <c r="E128" s="10">
        <v>57990</v>
      </c>
      <c r="F128" s="19">
        <v>0.01</v>
      </c>
      <c r="G128" s="9">
        <v>6660001</v>
      </c>
      <c r="H128" s="9">
        <v>6720000</v>
      </c>
    </row>
    <row r="129" spans="1:8" ht="13">
      <c r="A129" s="8" t="s">
        <v>271</v>
      </c>
      <c r="B129" s="9">
        <v>560001</v>
      </c>
      <c r="C129" s="9">
        <v>565000</v>
      </c>
      <c r="D129" s="10">
        <v>5849</v>
      </c>
      <c r="E129" s="10">
        <v>58490</v>
      </c>
      <c r="F129" s="19">
        <v>0.01</v>
      </c>
      <c r="G129" s="9">
        <v>6720001</v>
      </c>
      <c r="H129" s="9">
        <v>6780000</v>
      </c>
    </row>
    <row r="130" spans="1:8" ht="13">
      <c r="A130" s="8" t="s">
        <v>272</v>
      </c>
      <c r="B130" s="9">
        <v>565001</v>
      </c>
      <c r="C130" s="9">
        <v>570000</v>
      </c>
      <c r="D130" s="10">
        <v>5899</v>
      </c>
      <c r="E130" s="10">
        <v>58990</v>
      </c>
      <c r="F130" s="19">
        <v>0.01</v>
      </c>
      <c r="G130" s="9">
        <v>6780001</v>
      </c>
      <c r="H130" s="9">
        <v>6840000</v>
      </c>
    </row>
    <row r="131" spans="1:8" ht="13">
      <c r="A131" s="8" t="s">
        <v>273</v>
      </c>
      <c r="B131" s="9">
        <v>570001</v>
      </c>
      <c r="C131" s="9">
        <v>575000</v>
      </c>
      <c r="D131" s="10">
        <v>5949</v>
      </c>
      <c r="E131" s="10">
        <v>59490</v>
      </c>
      <c r="F131" s="19">
        <v>0.01</v>
      </c>
      <c r="G131" s="9">
        <v>6840001</v>
      </c>
      <c r="H131" s="9">
        <v>6900000</v>
      </c>
    </row>
    <row r="132" spans="1:8" ht="13">
      <c r="A132" s="8" t="s">
        <v>274</v>
      </c>
      <c r="B132" s="9">
        <v>575001</v>
      </c>
      <c r="C132" s="9">
        <v>580000</v>
      </c>
      <c r="D132" s="10">
        <v>5999</v>
      </c>
      <c r="E132" s="10">
        <v>59990</v>
      </c>
      <c r="F132" s="19">
        <v>0.01</v>
      </c>
      <c r="G132" s="9">
        <v>6900001</v>
      </c>
      <c r="H132" s="9">
        <v>6960000</v>
      </c>
    </row>
    <row r="133" spans="1:8" ht="13">
      <c r="A133" s="8" t="s">
        <v>275</v>
      </c>
      <c r="B133" s="9">
        <v>580001</v>
      </c>
      <c r="C133" s="9">
        <v>585000</v>
      </c>
      <c r="D133" s="10">
        <v>6049</v>
      </c>
      <c r="E133" s="10">
        <v>60490</v>
      </c>
      <c r="F133" s="19">
        <v>0.01</v>
      </c>
      <c r="G133" s="9">
        <v>6960001</v>
      </c>
      <c r="H133" s="9">
        <v>7020000</v>
      </c>
    </row>
    <row r="134" spans="1:8" ht="13">
      <c r="A134" s="8" t="s">
        <v>276</v>
      </c>
      <c r="B134" s="9">
        <v>585001</v>
      </c>
      <c r="C134" s="9">
        <v>590000</v>
      </c>
      <c r="D134" s="10">
        <v>6099</v>
      </c>
      <c r="E134" s="10">
        <v>60990</v>
      </c>
      <c r="F134" s="19">
        <v>0.01</v>
      </c>
      <c r="G134" s="9">
        <v>7020001</v>
      </c>
      <c r="H134" s="9">
        <v>7080000</v>
      </c>
    </row>
    <row r="135" spans="1:8" ht="13">
      <c r="A135" s="8" t="s">
        <v>277</v>
      </c>
      <c r="B135" s="9">
        <v>590001</v>
      </c>
      <c r="C135" s="9">
        <v>595000</v>
      </c>
      <c r="D135" s="10">
        <v>6149</v>
      </c>
      <c r="E135" s="10">
        <v>61490</v>
      </c>
      <c r="F135" s="19">
        <v>0.01</v>
      </c>
      <c r="G135" s="9">
        <v>7080001</v>
      </c>
      <c r="H135" s="9">
        <v>7140000</v>
      </c>
    </row>
    <row r="136" spans="1:8" ht="13">
      <c r="A136" s="8" t="s">
        <v>278</v>
      </c>
      <c r="B136" s="9">
        <v>595001</v>
      </c>
      <c r="C136" s="9">
        <v>600000</v>
      </c>
      <c r="D136" s="10">
        <v>6199</v>
      </c>
      <c r="E136" s="10">
        <v>61990</v>
      </c>
      <c r="F136" s="19">
        <v>0.01</v>
      </c>
      <c r="G136" s="9">
        <v>7140001</v>
      </c>
      <c r="H136" s="9">
        <v>7200000</v>
      </c>
    </row>
    <row r="137" spans="1:8" ht="13">
      <c r="A137" s="8" t="s">
        <v>279</v>
      </c>
      <c r="B137" s="9">
        <v>600001</v>
      </c>
      <c r="C137" s="9">
        <v>605000</v>
      </c>
      <c r="D137" s="10">
        <v>6249</v>
      </c>
      <c r="E137" s="10">
        <v>62490</v>
      </c>
      <c r="F137" s="19">
        <v>0.01</v>
      </c>
      <c r="G137" s="9">
        <v>7200001</v>
      </c>
      <c r="H137" s="9">
        <v>7260000</v>
      </c>
    </row>
    <row r="138" spans="1:8" ht="13">
      <c r="A138" s="8" t="s">
        <v>280</v>
      </c>
      <c r="B138" s="9">
        <v>605001</v>
      </c>
      <c r="C138" s="9">
        <v>610000</v>
      </c>
      <c r="D138" s="10">
        <v>6299</v>
      </c>
      <c r="E138" s="10">
        <v>62990</v>
      </c>
      <c r="F138" s="19">
        <v>0.01</v>
      </c>
      <c r="G138" s="9">
        <v>7260001</v>
      </c>
      <c r="H138" s="9">
        <v>7320000</v>
      </c>
    </row>
    <row r="139" spans="1:8" ht="13">
      <c r="A139" s="8" t="s">
        <v>281</v>
      </c>
      <c r="B139" s="9">
        <v>610001</v>
      </c>
      <c r="C139" s="9">
        <v>615000</v>
      </c>
      <c r="D139" s="10">
        <v>6349</v>
      </c>
      <c r="E139" s="10">
        <v>63490</v>
      </c>
      <c r="F139" s="19">
        <v>0.01</v>
      </c>
      <c r="G139" s="9">
        <v>7320001</v>
      </c>
      <c r="H139" s="9">
        <v>7380000</v>
      </c>
    </row>
    <row r="140" spans="1:8" ht="13">
      <c r="A140" s="8" t="s">
        <v>282</v>
      </c>
      <c r="B140" s="9">
        <v>615001</v>
      </c>
      <c r="C140" s="9">
        <v>620000</v>
      </c>
      <c r="D140" s="10">
        <v>6399</v>
      </c>
      <c r="E140" s="10">
        <v>63990</v>
      </c>
      <c r="F140" s="19">
        <v>0.01</v>
      </c>
      <c r="G140" s="9">
        <v>7380001</v>
      </c>
      <c r="H140" s="9">
        <v>7440000</v>
      </c>
    </row>
    <row r="141" spans="1:8" ht="13">
      <c r="A141" s="8" t="s">
        <v>283</v>
      </c>
      <c r="B141" s="9">
        <v>620001</v>
      </c>
      <c r="C141" s="9">
        <v>625000</v>
      </c>
      <c r="D141" s="10">
        <v>6449</v>
      </c>
      <c r="E141" s="10">
        <v>64490</v>
      </c>
      <c r="F141" s="19">
        <v>0.01</v>
      </c>
      <c r="G141" s="9">
        <v>7440001</v>
      </c>
      <c r="H141" s="9">
        <v>7500000</v>
      </c>
    </row>
    <row r="142" spans="1:8" ht="13">
      <c r="A142" s="8" t="s">
        <v>284</v>
      </c>
      <c r="B142" s="9">
        <v>625001</v>
      </c>
      <c r="C142" s="9">
        <v>630000</v>
      </c>
      <c r="D142" s="10">
        <v>6499</v>
      </c>
      <c r="E142" s="10">
        <v>64990</v>
      </c>
      <c r="F142" s="19">
        <v>0.01</v>
      </c>
      <c r="G142" s="9">
        <v>7500001</v>
      </c>
      <c r="H142" s="9">
        <v>7560000</v>
      </c>
    </row>
    <row r="143" spans="1:8" ht="13">
      <c r="A143" s="8" t="s">
        <v>285</v>
      </c>
      <c r="B143" s="9">
        <v>630001</v>
      </c>
      <c r="C143" s="9">
        <v>635000</v>
      </c>
      <c r="D143" s="10">
        <v>6549</v>
      </c>
      <c r="E143" s="10">
        <v>65490</v>
      </c>
      <c r="F143" s="19">
        <v>0.01</v>
      </c>
      <c r="G143" s="9">
        <v>7560001</v>
      </c>
      <c r="H143" s="9">
        <v>7620000</v>
      </c>
    </row>
    <row r="144" spans="1:8" ht="13">
      <c r="A144" s="8" t="s">
        <v>286</v>
      </c>
      <c r="B144" s="9">
        <v>635001</v>
      </c>
      <c r="C144" s="9">
        <v>640000</v>
      </c>
      <c r="D144" s="10">
        <v>6599</v>
      </c>
      <c r="E144" s="10">
        <v>65990</v>
      </c>
      <c r="F144" s="19">
        <v>0.01</v>
      </c>
      <c r="G144" s="9">
        <v>7620001</v>
      </c>
      <c r="H144" s="9">
        <v>7680000</v>
      </c>
    </row>
    <row r="145" spans="1:8" ht="13">
      <c r="A145" s="8" t="s">
        <v>287</v>
      </c>
      <c r="B145" s="9">
        <v>640001</v>
      </c>
      <c r="C145" s="9">
        <v>645000</v>
      </c>
      <c r="D145" s="10">
        <v>6649</v>
      </c>
      <c r="E145" s="10">
        <v>66490</v>
      </c>
      <c r="F145" s="19">
        <v>0.01</v>
      </c>
      <c r="G145" s="9">
        <v>7680001</v>
      </c>
      <c r="H145" s="9">
        <v>7740000</v>
      </c>
    </row>
    <row r="146" spans="1:8" ht="13">
      <c r="A146" s="8" t="s">
        <v>288</v>
      </c>
      <c r="B146" s="9">
        <v>645001</v>
      </c>
      <c r="C146" s="9">
        <v>650000</v>
      </c>
      <c r="D146" s="10">
        <v>6699</v>
      </c>
      <c r="E146" s="10">
        <v>66990</v>
      </c>
      <c r="F146" s="19">
        <v>0.01</v>
      </c>
      <c r="G146" s="9">
        <v>7740001</v>
      </c>
      <c r="H146" s="9">
        <v>7800000</v>
      </c>
    </row>
    <row r="147" spans="1:8" ht="13">
      <c r="A147" s="8" t="s">
        <v>289</v>
      </c>
      <c r="B147" s="9">
        <v>650001</v>
      </c>
      <c r="C147" s="9">
        <v>655000</v>
      </c>
      <c r="D147" s="10">
        <v>6749</v>
      </c>
      <c r="E147" s="10">
        <v>67490</v>
      </c>
      <c r="F147" s="19">
        <v>0.01</v>
      </c>
      <c r="G147" s="9">
        <v>7800001</v>
      </c>
      <c r="H147" s="9">
        <v>7860000</v>
      </c>
    </row>
    <row r="148" spans="1:8" ht="13">
      <c r="A148" s="8" t="s">
        <v>290</v>
      </c>
      <c r="B148" s="9">
        <v>655001</v>
      </c>
      <c r="C148" s="9">
        <v>660000</v>
      </c>
      <c r="D148" s="10">
        <v>6799</v>
      </c>
      <c r="E148" s="10">
        <v>67990</v>
      </c>
      <c r="F148" s="19">
        <v>0.01</v>
      </c>
      <c r="G148" s="9">
        <v>7860001</v>
      </c>
      <c r="H148" s="9">
        <v>7920000</v>
      </c>
    </row>
    <row r="149" spans="1:8" ht="13">
      <c r="A149" s="8" t="s">
        <v>291</v>
      </c>
      <c r="B149" s="9">
        <v>660001</v>
      </c>
      <c r="C149" s="9">
        <v>665000</v>
      </c>
      <c r="D149" s="10">
        <v>6849</v>
      </c>
      <c r="E149" s="10">
        <v>68490</v>
      </c>
      <c r="F149" s="19">
        <v>0.01</v>
      </c>
      <c r="G149" s="9">
        <v>7920001</v>
      </c>
      <c r="H149" s="9">
        <v>7980000</v>
      </c>
    </row>
    <row r="150" spans="1:8" ht="13">
      <c r="A150" s="8" t="s">
        <v>292</v>
      </c>
      <c r="B150" s="9">
        <v>665001</v>
      </c>
      <c r="C150" s="9">
        <v>670000</v>
      </c>
      <c r="D150" s="10">
        <v>6899</v>
      </c>
      <c r="E150" s="10">
        <v>68990</v>
      </c>
      <c r="F150" s="19">
        <v>0.01</v>
      </c>
      <c r="G150" s="9">
        <v>7980001</v>
      </c>
      <c r="H150" s="9">
        <v>8040000</v>
      </c>
    </row>
    <row r="151" spans="1:8" ht="13">
      <c r="A151" s="8" t="s">
        <v>293</v>
      </c>
      <c r="B151" s="9">
        <v>670001</v>
      </c>
      <c r="C151" s="9">
        <v>675000</v>
      </c>
      <c r="D151" s="10">
        <v>6949</v>
      </c>
      <c r="E151" s="10">
        <v>69490</v>
      </c>
      <c r="F151" s="19">
        <v>0.01</v>
      </c>
      <c r="G151" s="9">
        <v>8040001</v>
      </c>
      <c r="H151" s="9">
        <v>8100000</v>
      </c>
    </row>
    <row r="152" spans="1:8" ht="13">
      <c r="A152" s="8" t="s">
        <v>294</v>
      </c>
      <c r="B152" s="9">
        <v>675001</v>
      </c>
      <c r="C152" s="9">
        <v>680000</v>
      </c>
      <c r="D152" s="10">
        <v>6999</v>
      </c>
      <c r="E152" s="10">
        <v>69990</v>
      </c>
      <c r="F152" s="19">
        <v>0.01</v>
      </c>
      <c r="G152" s="9">
        <v>8100001</v>
      </c>
      <c r="H152" s="9">
        <v>8160000</v>
      </c>
    </row>
    <row r="153" spans="1:8" ht="13">
      <c r="A153" s="8" t="s">
        <v>295</v>
      </c>
      <c r="B153" s="9">
        <v>680001</v>
      </c>
      <c r="C153" s="9">
        <v>685000</v>
      </c>
      <c r="D153" s="10">
        <v>7049</v>
      </c>
      <c r="E153" s="10">
        <v>70490</v>
      </c>
      <c r="F153" s="19">
        <v>0.01</v>
      </c>
      <c r="G153" s="9">
        <v>8160001</v>
      </c>
      <c r="H153" s="9">
        <v>8220000</v>
      </c>
    </row>
    <row r="154" spans="1:8" ht="13">
      <c r="A154" s="8" t="s">
        <v>296</v>
      </c>
      <c r="B154" s="9">
        <v>685001</v>
      </c>
      <c r="C154" s="9">
        <v>690000</v>
      </c>
      <c r="D154" s="10">
        <v>7099</v>
      </c>
      <c r="E154" s="10">
        <v>70990</v>
      </c>
      <c r="F154" s="19">
        <v>0.01</v>
      </c>
      <c r="G154" s="9">
        <v>8220001</v>
      </c>
      <c r="H154" s="9">
        <v>8280000</v>
      </c>
    </row>
    <row r="155" spans="1:8" ht="13">
      <c r="A155" s="8" t="s">
        <v>297</v>
      </c>
      <c r="B155" s="9">
        <v>690001</v>
      </c>
      <c r="C155" s="9">
        <v>695000</v>
      </c>
      <c r="D155" s="10">
        <v>7149</v>
      </c>
      <c r="E155" s="10">
        <v>71490</v>
      </c>
      <c r="F155" s="19">
        <v>0.01</v>
      </c>
      <c r="G155" s="9">
        <v>8280001</v>
      </c>
      <c r="H155" s="9">
        <v>8340000</v>
      </c>
    </row>
    <row r="156" spans="1:8" ht="13">
      <c r="A156" s="8" t="s">
        <v>298</v>
      </c>
      <c r="B156" s="9">
        <v>695001</v>
      </c>
      <c r="C156" s="9">
        <v>700000</v>
      </c>
      <c r="D156" s="10">
        <v>7199</v>
      </c>
      <c r="E156" s="10">
        <v>71990</v>
      </c>
      <c r="F156" s="19">
        <v>0.01</v>
      </c>
      <c r="G156" s="9">
        <v>8340001</v>
      </c>
      <c r="H156" s="9">
        <v>8400000</v>
      </c>
    </row>
    <row r="157" spans="1:8" ht="13">
      <c r="A157" s="8" t="s">
        <v>299</v>
      </c>
      <c r="B157" s="9">
        <v>700001</v>
      </c>
      <c r="C157" s="9">
        <v>705000</v>
      </c>
      <c r="D157" s="10">
        <v>7249</v>
      </c>
      <c r="E157" s="10">
        <v>72490</v>
      </c>
      <c r="F157" s="19">
        <v>0.01</v>
      </c>
      <c r="G157" s="9">
        <v>8400001</v>
      </c>
      <c r="H157" s="9">
        <v>8460000</v>
      </c>
    </row>
    <row r="158" spans="1:8" ht="13">
      <c r="A158" s="8" t="s">
        <v>300</v>
      </c>
      <c r="B158" s="9">
        <v>705001</v>
      </c>
      <c r="C158" s="9">
        <v>710000</v>
      </c>
      <c r="D158" s="10">
        <v>7299</v>
      </c>
      <c r="E158" s="10">
        <v>72990</v>
      </c>
      <c r="F158" s="19">
        <v>0.01</v>
      </c>
      <c r="G158" s="9">
        <v>8460001</v>
      </c>
      <c r="H158" s="9">
        <v>8520000</v>
      </c>
    </row>
    <row r="159" spans="1:8" ht="13">
      <c r="A159" s="8" t="s">
        <v>301</v>
      </c>
      <c r="B159" s="9">
        <v>710001</v>
      </c>
      <c r="C159" s="9">
        <v>715000</v>
      </c>
      <c r="D159" s="10">
        <v>7349</v>
      </c>
      <c r="E159" s="10">
        <v>73490</v>
      </c>
      <c r="F159" s="19">
        <v>0.01</v>
      </c>
      <c r="G159" s="9">
        <v>8520001</v>
      </c>
      <c r="H159" s="9">
        <v>8580000</v>
      </c>
    </row>
    <row r="160" spans="1:8" ht="13">
      <c r="A160" s="8" t="s">
        <v>302</v>
      </c>
      <c r="B160" s="9">
        <v>715001</v>
      </c>
      <c r="C160" s="9">
        <v>720000</v>
      </c>
      <c r="D160" s="10">
        <v>7399</v>
      </c>
      <c r="E160" s="10">
        <v>73990</v>
      </c>
      <c r="F160" s="19">
        <v>0.01</v>
      </c>
      <c r="G160" s="9">
        <v>8580001</v>
      </c>
      <c r="H160" s="9">
        <v>8640000</v>
      </c>
    </row>
    <row r="161" spans="1:8" ht="13">
      <c r="A161" s="8" t="s">
        <v>303</v>
      </c>
      <c r="B161" s="9">
        <v>720001</v>
      </c>
      <c r="C161" s="9">
        <v>725000</v>
      </c>
      <c r="D161" s="10">
        <v>7449</v>
      </c>
      <c r="E161" s="10">
        <v>74490</v>
      </c>
      <c r="F161" s="19">
        <v>0.01</v>
      </c>
      <c r="G161" s="9">
        <v>8640001</v>
      </c>
      <c r="H161" s="9">
        <v>8700000</v>
      </c>
    </row>
    <row r="162" spans="1:8" ht="13">
      <c r="A162" s="8" t="s">
        <v>304</v>
      </c>
      <c r="B162" s="9">
        <v>725001</v>
      </c>
      <c r="C162" s="9">
        <v>730000</v>
      </c>
      <c r="D162" s="10">
        <v>7499</v>
      </c>
      <c r="E162" s="10">
        <v>74990</v>
      </c>
      <c r="F162" s="19">
        <v>0.01</v>
      </c>
      <c r="G162" s="9">
        <v>8700001</v>
      </c>
      <c r="H162" s="9">
        <v>8760000</v>
      </c>
    </row>
    <row r="163" spans="1:8" ht="13">
      <c r="A163" s="8" t="s">
        <v>305</v>
      </c>
      <c r="B163" s="9">
        <v>730001</v>
      </c>
      <c r="C163" s="9">
        <v>735000</v>
      </c>
      <c r="D163" s="10">
        <v>7549</v>
      </c>
      <c r="E163" s="10">
        <v>75490</v>
      </c>
      <c r="F163" s="19">
        <v>0.01</v>
      </c>
      <c r="G163" s="9">
        <v>8760001</v>
      </c>
      <c r="H163" s="9">
        <v>8820000</v>
      </c>
    </row>
    <row r="164" spans="1:8" ht="13">
      <c r="A164" s="8" t="s">
        <v>306</v>
      </c>
      <c r="B164" s="9">
        <v>735001</v>
      </c>
      <c r="C164" s="9">
        <v>740000</v>
      </c>
      <c r="D164" s="10">
        <v>7599</v>
      </c>
      <c r="E164" s="10">
        <v>75990</v>
      </c>
      <c r="F164" s="19">
        <v>0.01</v>
      </c>
      <c r="G164" s="9">
        <v>8820001</v>
      </c>
      <c r="H164" s="9">
        <v>8880000</v>
      </c>
    </row>
    <row r="165" spans="1:8" ht="13">
      <c r="A165" s="8" t="s">
        <v>307</v>
      </c>
      <c r="B165" s="9">
        <v>740001</v>
      </c>
      <c r="C165" s="9">
        <v>745000</v>
      </c>
      <c r="D165" s="10">
        <v>7649</v>
      </c>
      <c r="E165" s="10">
        <v>76490</v>
      </c>
      <c r="F165" s="19">
        <v>0.01</v>
      </c>
      <c r="G165" s="9">
        <v>8880001</v>
      </c>
      <c r="H165" s="9">
        <v>8940000</v>
      </c>
    </row>
    <row r="166" spans="1:8" ht="13">
      <c r="A166" s="8" t="s">
        <v>308</v>
      </c>
      <c r="B166" s="9">
        <v>745001</v>
      </c>
      <c r="C166" s="9">
        <v>750000</v>
      </c>
      <c r="D166" s="10">
        <v>7699</v>
      </c>
      <c r="E166" s="10">
        <v>76990</v>
      </c>
      <c r="F166" s="19">
        <v>0.01</v>
      </c>
      <c r="G166" s="9">
        <v>8940001</v>
      </c>
      <c r="H166" s="9">
        <v>9000000</v>
      </c>
    </row>
    <row r="167" spans="1:8" ht="13">
      <c r="A167" s="8" t="s">
        <v>309</v>
      </c>
      <c r="B167" s="9">
        <v>750001</v>
      </c>
      <c r="C167" s="9">
        <v>755000</v>
      </c>
      <c r="D167" s="10">
        <v>7749</v>
      </c>
      <c r="E167" s="10">
        <v>77490</v>
      </c>
      <c r="F167" s="19">
        <v>0.01</v>
      </c>
      <c r="G167" s="9">
        <v>9000001</v>
      </c>
      <c r="H167" s="9">
        <v>9060000</v>
      </c>
    </row>
    <row r="168" spans="1:8" ht="13">
      <c r="A168" s="8" t="s">
        <v>310</v>
      </c>
      <c r="B168" s="9">
        <v>755001</v>
      </c>
      <c r="C168" s="9">
        <v>760000</v>
      </c>
      <c r="D168" s="10">
        <v>7799</v>
      </c>
      <c r="E168" s="10">
        <v>77990</v>
      </c>
      <c r="F168" s="19">
        <v>0.01</v>
      </c>
      <c r="G168" s="9">
        <v>9060001</v>
      </c>
      <c r="H168" s="9">
        <v>9120000</v>
      </c>
    </row>
    <row r="169" spans="1:8" ht="13">
      <c r="A169" s="8" t="s">
        <v>311</v>
      </c>
      <c r="B169" s="9">
        <v>760001</v>
      </c>
      <c r="C169" s="9">
        <v>765000</v>
      </c>
      <c r="D169" s="10">
        <v>7849</v>
      </c>
      <c r="E169" s="10">
        <v>78490</v>
      </c>
      <c r="F169" s="19">
        <v>0.01</v>
      </c>
      <c r="G169" s="9">
        <v>9120001</v>
      </c>
      <c r="H169" s="9">
        <v>9180000</v>
      </c>
    </row>
    <row r="170" spans="1:8" ht="13">
      <c r="A170" s="8" t="s">
        <v>312</v>
      </c>
      <c r="B170" s="9">
        <v>765001</v>
      </c>
      <c r="C170" s="9">
        <v>770000</v>
      </c>
      <c r="D170" s="10">
        <v>7899</v>
      </c>
      <c r="E170" s="10">
        <v>78990</v>
      </c>
      <c r="F170" s="19">
        <v>0.01</v>
      </c>
      <c r="G170" s="9">
        <v>9180001</v>
      </c>
      <c r="H170" s="9">
        <v>9240000</v>
      </c>
    </row>
    <row r="171" spans="1:8" ht="13">
      <c r="A171" s="8" t="s">
        <v>313</v>
      </c>
      <c r="B171" s="9">
        <v>770001</v>
      </c>
      <c r="C171" s="9">
        <v>775000</v>
      </c>
      <c r="D171" s="10">
        <v>7949</v>
      </c>
      <c r="E171" s="10">
        <v>79490</v>
      </c>
      <c r="F171" s="19">
        <v>0.01</v>
      </c>
      <c r="G171" s="9">
        <v>9240001</v>
      </c>
      <c r="H171" s="9">
        <v>9300000</v>
      </c>
    </row>
    <row r="172" spans="1:8" ht="13">
      <c r="A172" s="8" t="s">
        <v>314</v>
      </c>
      <c r="B172" s="9">
        <v>775001</v>
      </c>
      <c r="C172" s="9">
        <v>780000</v>
      </c>
      <c r="D172" s="10">
        <v>7999</v>
      </c>
      <c r="E172" s="10">
        <v>79990</v>
      </c>
      <c r="F172" s="19">
        <v>0.01</v>
      </c>
      <c r="G172" s="9">
        <v>9300001</v>
      </c>
      <c r="H172" s="9">
        <v>9360000</v>
      </c>
    </row>
    <row r="173" spans="1:8" ht="13">
      <c r="A173" s="8" t="s">
        <v>315</v>
      </c>
      <c r="B173" s="9">
        <v>780001</v>
      </c>
      <c r="C173" s="9">
        <v>785000</v>
      </c>
      <c r="D173" s="10">
        <v>8049</v>
      </c>
      <c r="E173" s="10">
        <v>80490</v>
      </c>
      <c r="F173" s="19">
        <v>0.01</v>
      </c>
      <c r="G173" s="9">
        <v>9360001</v>
      </c>
      <c r="H173" s="9">
        <v>9420000</v>
      </c>
    </row>
    <row r="174" spans="1:8" ht="13">
      <c r="A174" s="8" t="s">
        <v>316</v>
      </c>
      <c r="B174" s="9">
        <v>785001</v>
      </c>
      <c r="C174" s="9">
        <v>790000</v>
      </c>
      <c r="D174" s="10">
        <v>8099</v>
      </c>
      <c r="E174" s="10">
        <v>80990</v>
      </c>
      <c r="F174" s="19">
        <v>0.01</v>
      </c>
      <c r="G174" s="9">
        <v>9420001</v>
      </c>
      <c r="H174" s="9">
        <v>9480000</v>
      </c>
    </row>
    <row r="175" spans="1:8" ht="13">
      <c r="A175" s="8" t="s">
        <v>317</v>
      </c>
      <c r="B175" s="9">
        <v>790001</v>
      </c>
      <c r="C175" s="9">
        <v>795000</v>
      </c>
      <c r="D175" s="10">
        <v>8149</v>
      </c>
      <c r="E175" s="10">
        <v>81490</v>
      </c>
      <c r="F175" s="19">
        <v>0.01</v>
      </c>
      <c r="G175" s="9">
        <v>9480001</v>
      </c>
      <c r="H175" s="9">
        <v>9540000</v>
      </c>
    </row>
    <row r="176" spans="1:8" ht="13">
      <c r="A176" s="8" t="s">
        <v>318</v>
      </c>
      <c r="B176" s="9">
        <v>795001</v>
      </c>
      <c r="C176" s="9">
        <v>800000</v>
      </c>
      <c r="D176" s="10">
        <v>8199</v>
      </c>
      <c r="E176" s="10">
        <v>81990</v>
      </c>
      <c r="F176" s="19">
        <v>0.01</v>
      </c>
      <c r="G176" s="9">
        <v>9540001</v>
      </c>
      <c r="H176" s="9">
        <v>9600000</v>
      </c>
    </row>
    <row r="177" spans="1:8" ht="13">
      <c r="A177" s="8" t="s">
        <v>319</v>
      </c>
      <c r="B177" s="9">
        <v>800001</v>
      </c>
      <c r="C177" s="9">
        <v>805000</v>
      </c>
      <c r="D177" s="10">
        <v>8249</v>
      </c>
      <c r="E177" s="10">
        <v>82490</v>
      </c>
      <c r="F177" s="19">
        <v>0.01</v>
      </c>
      <c r="G177" s="9">
        <v>9600001</v>
      </c>
      <c r="H177" s="9">
        <v>9660000</v>
      </c>
    </row>
    <row r="178" spans="1:8" ht="13">
      <c r="A178" s="8" t="s">
        <v>320</v>
      </c>
      <c r="B178" s="9">
        <v>805001</v>
      </c>
      <c r="C178" s="9">
        <v>810000</v>
      </c>
      <c r="D178" s="10">
        <v>8299</v>
      </c>
      <c r="E178" s="10">
        <v>82990</v>
      </c>
      <c r="F178" s="19">
        <v>0.01</v>
      </c>
      <c r="G178" s="9">
        <v>9660001</v>
      </c>
      <c r="H178" s="9">
        <v>9720000</v>
      </c>
    </row>
    <row r="179" spans="1:8" ht="13">
      <c r="A179" s="8" t="s">
        <v>321</v>
      </c>
      <c r="B179" s="9">
        <v>810001</v>
      </c>
      <c r="C179" s="9">
        <v>815000</v>
      </c>
      <c r="D179" s="10">
        <v>8349</v>
      </c>
      <c r="E179" s="10">
        <v>83490</v>
      </c>
      <c r="F179" s="19">
        <v>0.01</v>
      </c>
      <c r="G179" s="9">
        <v>9720001</v>
      </c>
      <c r="H179" s="9">
        <v>9780000</v>
      </c>
    </row>
    <row r="180" spans="1:8" ht="13">
      <c r="A180" s="8" t="s">
        <v>322</v>
      </c>
      <c r="B180" s="9">
        <v>815001</v>
      </c>
      <c r="C180" s="9">
        <v>820000</v>
      </c>
      <c r="D180" s="10">
        <v>8399</v>
      </c>
      <c r="E180" s="10">
        <v>83990</v>
      </c>
      <c r="F180" s="19">
        <v>0.01</v>
      </c>
      <c r="G180" s="9">
        <v>9780001</v>
      </c>
      <c r="H180" s="9">
        <v>9840000</v>
      </c>
    </row>
    <row r="181" spans="1:8" ht="13">
      <c r="A181" s="8" t="s">
        <v>323</v>
      </c>
      <c r="B181" s="9">
        <v>820001</v>
      </c>
      <c r="C181" s="9">
        <v>825000</v>
      </c>
      <c r="D181" s="10">
        <v>8449</v>
      </c>
      <c r="E181" s="10">
        <v>84490</v>
      </c>
      <c r="F181" s="19">
        <v>0.01</v>
      </c>
      <c r="G181" s="9">
        <v>9840001</v>
      </c>
      <c r="H181" s="9">
        <v>9900000</v>
      </c>
    </row>
    <row r="182" spans="1:8" ht="13">
      <c r="A182" s="8" t="s">
        <v>324</v>
      </c>
      <c r="B182" s="9">
        <v>825001</v>
      </c>
      <c r="C182" s="9">
        <v>830000</v>
      </c>
      <c r="D182" s="10">
        <v>8499</v>
      </c>
      <c r="E182" s="10">
        <v>84990</v>
      </c>
      <c r="F182" s="19">
        <v>0.01</v>
      </c>
      <c r="G182" s="9">
        <v>9900001</v>
      </c>
      <c r="H182" s="9">
        <v>9960000</v>
      </c>
    </row>
    <row r="183" spans="1:8" ht="13">
      <c r="A183" s="8" t="s">
        <v>325</v>
      </c>
      <c r="B183" s="9">
        <v>830001</v>
      </c>
      <c r="C183" s="9">
        <v>835000</v>
      </c>
      <c r="D183" s="10">
        <v>8549</v>
      </c>
      <c r="E183" s="10">
        <v>85490</v>
      </c>
      <c r="F183" s="19">
        <v>0.01</v>
      </c>
      <c r="G183" s="9">
        <v>9960001</v>
      </c>
      <c r="H183" s="9">
        <v>10020000</v>
      </c>
    </row>
    <row r="184" spans="1:8" ht="13">
      <c r="A184" s="8" t="s">
        <v>326</v>
      </c>
      <c r="B184" s="9">
        <v>835001</v>
      </c>
      <c r="C184" s="9">
        <v>840000</v>
      </c>
      <c r="D184" s="10">
        <v>8599</v>
      </c>
      <c r="E184" s="10">
        <v>85990</v>
      </c>
      <c r="F184" s="19">
        <v>0.01</v>
      </c>
      <c r="G184" s="9">
        <v>10020001</v>
      </c>
      <c r="H184" s="9">
        <v>10080000</v>
      </c>
    </row>
    <row r="185" spans="1:8" ht="13">
      <c r="A185" s="8" t="s">
        <v>327</v>
      </c>
      <c r="B185" s="9">
        <v>840001</v>
      </c>
      <c r="C185" s="9">
        <v>845000</v>
      </c>
      <c r="D185" s="10">
        <v>8649</v>
      </c>
      <c r="E185" s="10">
        <v>86490</v>
      </c>
      <c r="F185" s="19">
        <v>0.01</v>
      </c>
      <c r="G185" s="9">
        <v>10080001</v>
      </c>
      <c r="H185" s="9">
        <v>10140000</v>
      </c>
    </row>
    <row r="186" spans="1:8" ht="13">
      <c r="A186" s="8" t="s">
        <v>328</v>
      </c>
      <c r="B186" s="9">
        <v>845001</v>
      </c>
      <c r="C186" s="9">
        <v>850000</v>
      </c>
      <c r="D186" s="10">
        <v>8699</v>
      </c>
      <c r="E186" s="10">
        <v>86990</v>
      </c>
      <c r="F186" s="19">
        <v>0.01</v>
      </c>
      <c r="G186" s="9">
        <v>10140001</v>
      </c>
      <c r="H186" s="9">
        <v>10200000</v>
      </c>
    </row>
    <row r="187" spans="1:8" ht="13">
      <c r="A187" s="8" t="s">
        <v>329</v>
      </c>
      <c r="B187" s="9">
        <v>850001</v>
      </c>
      <c r="C187" s="9">
        <v>855000</v>
      </c>
      <c r="D187" s="10">
        <v>8749</v>
      </c>
      <c r="E187" s="10">
        <v>87490</v>
      </c>
      <c r="F187" s="19">
        <v>0.01</v>
      </c>
      <c r="G187" s="9">
        <v>10200001</v>
      </c>
      <c r="H187" s="9">
        <v>10260000</v>
      </c>
    </row>
    <row r="188" spans="1:8" ht="13">
      <c r="A188" s="8" t="s">
        <v>330</v>
      </c>
      <c r="B188" s="9">
        <v>855001</v>
      </c>
      <c r="C188" s="9">
        <v>860000</v>
      </c>
      <c r="D188" s="10">
        <v>8799</v>
      </c>
      <c r="E188" s="10">
        <v>87990</v>
      </c>
      <c r="F188" s="19">
        <v>0.01</v>
      </c>
      <c r="G188" s="9">
        <v>10260001</v>
      </c>
      <c r="H188" s="9">
        <v>10320000</v>
      </c>
    </row>
    <row r="189" spans="1:8" ht="13">
      <c r="A189" s="8" t="s">
        <v>331</v>
      </c>
      <c r="B189" s="9">
        <v>860001</v>
      </c>
      <c r="C189" s="9">
        <v>865000</v>
      </c>
      <c r="D189" s="10">
        <v>8849</v>
      </c>
      <c r="E189" s="10">
        <v>88490</v>
      </c>
      <c r="F189" s="19">
        <v>0.01</v>
      </c>
      <c r="G189" s="9">
        <v>10320001</v>
      </c>
      <c r="H189" s="9">
        <v>10380000</v>
      </c>
    </row>
    <row r="190" spans="1:8" ht="13">
      <c r="A190" s="8" t="s">
        <v>332</v>
      </c>
      <c r="B190" s="9">
        <v>865001</v>
      </c>
      <c r="C190" s="9">
        <v>870000</v>
      </c>
      <c r="D190" s="10">
        <v>8899</v>
      </c>
      <c r="E190" s="10">
        <v>88990</v>
      </c>
      <c r="F190" s="19">
        <v>0.01</v>
      </c>
      <c r="G190" s="9">
        <v>10380001</v>
      </c>
      <c r="H190" s="9">
        <v>10440000</v>
      </c>
    </row>
    <row r="191" spans="1:8" ht="13">
      <c r="A191" s="8" t="s">
        <v>333</v>
      </c>
      <c r="B191" s="9">
        <v>870001</v>
      </c>
      <c r="C191" s="9">
        <v>875000</v>
      </c>
      <c r="D191" s="10">
        <v>8949</v>
      </c>
      <c r="E191" s="10">
        <v>89490</v>
      </c>
      <c r="F191" s="19">
        <v>0.01</v>
      </c>
      <c r="G191" s="9">
        <v>10440001</v>
      </c>
      <c r="H191" s="9">
        <v>10500000</v>
      </c>
    </row>
    <row r="192" spans="1:8" ht="13">
      <c r="A192" s="8" t="s">
        <v>334</v>
      </c>
      <c r="B192" s="9">
        <v>875001</v>
      </c>
      <c r="C192" s="9">
        <v>880000</v>
      </c>
      <c r="D192" s="10">
        <v>8999</v>
      </c>
      <c r="E192" s="10">
        <v>89990</v>
      </c>
      <c r="F192" s="19">
        <v>0.01</v>
      </c>
      <c r="G192" s="9">
        <v>10500001</v>
      </c>
      <c r="H192" s="9">
        <v>10560000</v>
      </c>
    </row>
    <row r="193" spans="1:8" ht="13">
      <c r="A193" s="8" t="s">
        <v>335</v>
      </c>
      <c r="B193" s="9">
        <v>880001</v>
      </c>
      <c r="C193" s="9">
        <v>885000</v>
      </c>
      <c r="D193" s="10">
        <v>9049</v>
      </c>
      <c r="E193" s="10">
        <v>90490</v>
      </c>
      <c r="F193" s="19">
        <v>0.01</v>
      </c>
      <c r="G193" s="9">
        <v>10560001</v>
      </c>
      <c r="H193" s="9">
        <v>10620000</v>
      </c>
    </row>
    <row r="194" spans="1:8" ht="13">
      <c r="A194" s="8" t="s">
        <v>336</v>
      </c>
      <c r="B194" s="9">
        <v>885001</v>
      </c>
      <c r="C194" s="9">
        <v>890000</v>
      </c>
      <c r="D194" s="10">
        <v>9099</v>
      </c>
      <c r="E194" s="10">
        <v>90990</v>
      </c>
      <c r="F194" s="19">
        <v>0.01</v>
      </c>
      <c r="G194" s="9">
        <v>10620001</v>
      </c>
      <c r="H194" s="9">
        <v>10680000</v>
      </c>
    </row>
    <row r="195" spans="1:8" ht="13">
      <c r="A195" s="8" t="s">
        <v>337</v>
      </c>
      <c r="B195" s="9">
        <v>890001</v>
      </c>
      <c r="C195" s="9">
        <v>895000</v>
      </c>
      <c r="D195" s="10">
        <v>9149</v>
      </c>
      <c r="E195" s="10">
        <v>91490</v>
      </c>
      <c r="F195" s="19">
        <v>0.01</v>
      </c>
      <c r="G195" s="9">
        <v>10680001</v>
      </c>
      <c r="H195" s="9">
        <v>10740000</v>
      </c>
    </row>
    <row r="196" spans="1:8" ht="13">
      <c r="A196" s="8" t="s">
        <v>338</v>
      </c>
      <c r="B196" s="9">
        <v>895001</v>
      </c>
      <c r="C196" s="9">
        <v>900000</v>
      </c>
      <c r="D196" s="10">
        <v>9199</v>
      </c>
      <c r="E196" s="10">
        <v>91990</v>
      </c>
      <c r="F196" s="19">
        <v>0.01</v>
      </c>
      <c r="G196" s="9">
        <v>10740001</v>
      </c>
      <c r="H196" s="9">
        <v>10800000</v>
      </c>
    </row>
    <row r="197" spans="1:8" ht="13">
      <c r="A197" s="8" t="s">
        <v>339</v>
      </c>
      <c r="B197" s="9">
        <v>900001</v>
      </c>
      <c r="C197" s="9">
        <v>905000</v>
      </c>
      <c r="D197" s="10">
        <v>9249</v>
      </c>
      <c r="E197" s="10">
        <v>92490</v>
      </c>
      <c r="F197" s="19">
        <v>0.01</v>
      </c>
      <c r="G197" s="9">
        <v>10800001</v>
      </c>
      <c r="H197" s="9">
        <v>10860000</v>
      </c>
    </row>
    <row r="198" spans="1:8" ht="13">
      <c r="A198" s="8" t="s">
        <v>340</v>
      </c>
      <c r="B198" s="9">
        <v>905001</v>
      </c>
      <c r="C198" s="9">
        <v>910000</v>
      </c>
      <c r="D198" s="10">
        <v>9299</v>
      </c>
      <c r="E198" s="10">
        <v>92990</v>
      </c>
      <c r="F198" s="19">
        <v>0.01</v>
      </c>
      <c r="G198" s="9">
        <v>10860001</v>
      </c>
      <c r="H198" s="9">
        <v>10920000</v>
      </c>
    </row>
    <row r="199" spans="1:8" ht="13">
      <c r="A199" s="8" t="s">
        <v>341</v>
      </c>
      <c r="B199" s="9">
        <v>910001</v>
      </c>
      <c r="C199" s="9">
        <v>915000</v>
      </c>
      <c r="D199" s="10">
        <v>9349</v>
      </c>
      <c r="E199" s="10">
        <v>93490</v>
      </c>
      <c r="F199" s="19">
        <v>0.01</v>
      </c>
      <c r="G199" s="9">
        <v>10920001</v>
      </c>
      <c r="H199" s="9">
        <v>10980000</v>
      </c>
    </row>
    <row r="200" spans="1:8" ht="13">
      <c r="A200" s="8" t="s">
        <v>342</v>
      </c>
      <c r="B200" s="9">
        <v>915001</v>
      </c>
      <c r="C200" s="9">
        <v>920000</v>
      </c>
      <c r="D200" s="10">
        <v>9399</v>
      </c>
      <c r="E200" s="10">
        <v>93990</v>
      </c>
      <c r="F200" s="19">
        <v>0.01</v>
      </c>
      <c r="G200" s="9">
        <v>10980001</v>
      </c>
      <c r="H200" s="9">
        <v>11040000</v>
      </c>
    </row>
    <row r="201" spans="1:8" ht="13">
      <c r="A201" s="8" t="s">
        <v>343</v>
      </c>
      <c r="B201" s="9">
        <v>920001</v>
      </c>
      <c r="C201" s="9">
        <v>925000</v>
      </c>
      <c r="D201" s="10">
        <v>9449</v>
      </c>
      <c r="E201" s="10">
        <v>94490</v>
      </c>
      <c r="F201" s="19">
        <v>0.01</v>
      </c>
      <c r="G201" s="9">
        <v>11040001</v>
      </c>
      <c r="H201" s="9">
        <v>11100000</v>
      </c>
    </row>
    <row r="202" spans="1:8" ht="13">
      <c r="A202" s="8" t="s">
        <v>344</v>
      </c>
      <c r="B202" s="9">
        <v>925001</v>
      </c>
      <c r="C202" s="9">
        <v>930000</v>
      </c>
      <c r="D202" s="10">
        <v>9499</v>
      </c>
      <c r="E202" s="10">
        <v>94990</v>
      </c>
      <c r="F202" s="19">
        <v>0.01</v>
      </c>
      <c r="G202" s="9">
        <v>11100001</v>
      </c>
      <c r="H202" s="9">
        <v>11160000</v>
      </c>
    </row>
    <row r="203" spans="1:8" ht="13">
      <c r="A203" s="8" t="s">
        <v>345</v>
      </c>
      <c r="B203" s="9">
        <v>930001</v>
      </c>
      <c r="C203" s="9">
        <v>935000</v>
      </c>
      <c r="D203" s="10">
        <v>9549</v>
      </c>
      <c r="E203" s="10">
        <v>95490</v>
      </c>
      <c r="F203" s="19">
        <v>0.01</v>
      </c>
      <c r="G203" s="9">
        <v>11160001</v>
      </c>
      <c r="H203" s="9">
        <v>11220000</v>
      </c>
    </row>
    <row r="204" spans="1:8" ht="13">
      <c r="A204" s="8" t="s">
        <v>346</v>
      </c>
      <c r="B204" s="9">
        <v>935001</v>
      </c>
      <c r="C204" s="9">
        <v>940000</v>
      </c>
      <c r="D204" s="10">
        <v>9599</v>
      </c>
      <c r="E204" s="10">
        <v>95990</v>
      </c>
      <c r="F204" s="19">
        <v>0.01</v>
      </c>
      <c r="G204" s="9">
        <v>11220001</v>
      </c>
      <c r="H204" s="9">
        <v>11280000</v>
      </c>
    </row>
    <row r="205" spans="1:8" ht="13">
      <c r="A205" s="8" t="s">
        <v>347</v>
      </c>
      <c r="B205" s="9">
        <v>940001</v>
      </c>
      <c r="C205" s="9">
        <v>945000</v>
      </c>
      <c r="D205" s="10">
        <v>9649</v>
      </c>
      <c r="E205" s="10">
        <v>96490</v>
      </c>
      <c r="F205" s="19">
        <v>0.01</v>
      </c>
      <c r="G205" s="9">
        <v>11280001</v>
      </c>
      <c r="H205" s="9">
        <v>11340000</v>
      </c>
    </row>
    <row r="206" spans="1:8" ht="13">
      <c r="A206" s="8" t="s">
        <v>348</v>
      </c>
      <c r="B206" s="9">
        <v>945001</v>
      </c>
      <c r="C206" s="9">
        <v>950000</v>
      </c>
      <c r="D206" s="10">
        <v>9699</v>
      </c>
      <c r="E206" s="10">
        <v>96990</v>
      </c>
      <c r="F206" s="19">
        <v>0.01</v>
      </c>
      <c r="G206" s="9">
        <v>11340001</v>
      </c>
      <c r="H206" s="9">
        <v>11400000</v>
      </c>
    </row>
    <row r="207" spans="1:8" ht="13">
      <c r="A207" s="8" t="s">
        <v>349</v>
      </c>
      <c r="B207" s="9">
        <v>950001</v>
      </c>
      <c r="C207" s="9">
        <v>955000</v>
      </c>
      <c r="D207" s="10">
        <v>9749</v>
      </c>
      <c r="E207" s="10">
        <v>97490</v>
      </c>
      <c r="F207" s="19">
        <v>0.01</v>
      </c>
      <c r="G207" s="9">
        <v>11400001</v>
      </c>
      <c r="H207" s="9">
        <v>11460000</v>
      </c>
    </row>
    <row r="208" spans="1:8" ht="13">
      <c r="A208" s="8" t="s">
        <v>350</v>
      </c>
      <c r="B208" s="9">
        <v>955001</v>
      </c>
      <c r="C208" s="9">
        <v>960000</v>
      </c>
      <c r="D208" s="10">
        <v>9799</v>
      </c>
      <c r="E208" s="10">
        <v>97990</v>
      </c>
      <c r="F208" s="19">
        <v>0.01</v>
      </c>
      <c r="G208" s="9">
        <v>11460001</v>
      </c>
      <c r="H208" s="9">
        <v>11520000</v>
      </c>
    </row>
    <row r="209" spans="1:8" ht="13">
      <c r="A209" s="8" t="s">
        <v>351</v>
      </c>
      <c r="B209" s="9">
        <v>960001</v>
      </c>
      <c r="C209" s="9">
        <v>965000</v>
      </c>
      <c r="D209" s="10">
        <v>9849</v>
      </c>
      <c r="E209" s="10">
        <v>98490</v>
      </c>
      <c r="F209" s="19">
        <v>0.01</v>
      </c>
      <c r="G209" s="9">
        <v>11520001</v>
      </c>
      <c r="H209" s="9">
        <v>11580000</v>
      </c>
    </row>
    <row r="210" spans="1:8" ht="13">
      <c r="A210" s="8" t="s">
        <v>352</v>
      </c>
      <c r="B210" s="9">
        <v>965001</v>
      </c>
      <c r="C210" s="9">
        <v>970000</v>
      </c>
      <c r="D210" s="10">
        <v>9899</v>
      </c>
      <c r="E210" s="10">
        <v>98990</v>
      </c>
      <c r="F210" s="19">
        <v>0.01</v>
      </c>
      <c r="G210" s="9">
        <v>11580001</v>
      </c>
      <c r="H210" s="9">
        <v>11640000</v>
      </c>
    </row>
    <row r="211" spans="1:8" ht="13">
      <c r="A211" s="8" t="s">
        <v>353</v>
      </c>
      <c r="B211" s="9">
        <v>970001</v>
      </c>
      <c r="C211" s="9">
        <v>975000</v>
      </c>
      <c r="D211" s="10">
        <v>9949</v>
      </c>
      <c r="E211" s="10">
        <v>99490</v>
      </c>
      <c r="F211" s="19">
        <v>0.01</v>
      </c>
      <c r="G211" s="9">
        <v>11640001</v>
      </c>
      <c r="H211" s="9">
        <v>11700000</v>
      </c>
    </row>
    <row r="212" spans="1:8" ht="13">
      <c r="A212" s="8" t="s">
        <v>354</v>
      </c>
      <c r="B212" s="9">
        <v>975001</v>
      </c>
      <c r="C212" s="9">
        <v>980000</v>
      </c>
      <c r="D212" s="10">
        <v>9999</v>
      </c>
      <c r="E212" s="10">
        <v>99990</v>
      </c>
      <c r="F212" s="19">
        <v>0.01</v>
      </c>
      <c r="G212" s="9">
        <v>11700001</v>
      </c>
      <c r="H212" s="9">
        <v>11760000</v>
      </c>
    </row>
    <row r="213" spans="1:8" ht="13">
      <c r="A213" s="8" t="s">
        <v>355</v>
      </c>
      <c r="B213" s="9">
        <v>980001</v>
      </c>
      <c r="C213" s="9">
        <v>985000</v>
      </c>
      <c r="D213" s="10">
        <v>10049</v>
      </c>
      <c r="E213" s="10">
        <v>100490</v>
      </c>
      <c r="F213" s="19">
        <v>0.01</v>
      </c>
      <c r="G213" s="9">
        <v>11760001</v>
      </c>
      <c r="H213" s="9">
        <v>11820000</v>
      </c>
    </row>
    <row r="214" spans="1:8" ht="13">
      <c r="A214" s="8" t="s">
        <v>356</v>
      </c>
      <c r="B214" s="9">
        <v>985001</v>
      </c>
      <c r="C214" s="9">
        <v>990000</v>
      </c>
      <c r="D214" s="10">
        <v>10099</v>
      </c>
      <c r="E214" s="10">
        <v>100990</v>
      </c>
      <c r="F214" s="19">
        <v>0.01</v>
      </c>
      <c r="G214" s="9">
        <v>11820001</v>
      </c>
      <c r="H214" s="9">
        <v>11880000</v>
      </c>
    </row>
    <row r="215" spans="1:8" ht="13">
      <c r="A215" s="8" t="s">
        <v>357</v>
      </c>
      <c r="B215" s="9">
        <v>990001</v>
      </c>
      <c r="C215" s="9">
        <v>995000</v>
      </c>
      <c r="D215" s="10">
        <v>10149</v>
      </c>
      <c r="E215" s="10">
        <v>101490</v>
      </c>
      <c r="F215" s="19">
        <v>0.01</v>
      </c>
      <c r="G215" s="9">
        <v>11880001</v>
      </c>
      <c r="H215" s="9">
        <v>11940000</v>
      </c>
    </row>
    <row r="216" spans="1:8" ht="13">
      <c r="A216" s="8" t="s">
        <v>358</v>
      </c>
      <c r="B216" s="9">
        <v>995001</v>
      </c>
      <c r="C216" s="9">
        <v>1000000</v>
      </c>
      <c r="D216" s="10">
        <v>10199</v>
      </c>
      <c r="E216" s="10">
        <v>101990</v>
      </c>
      <c r="F216" s="19">
        <v>0.01</v>
      </c>
      <c r="G216" s="9">
        <v>11940001</v>
      </c>
      <c r="H216" s="9">
        <v>12000000</v>
      </c>
    </row>
    <row r="217" spans="1:8" ht="13">
      <c r="A217" s="8" t="s">
        <v>359</v>
      </c>
      <c r="B217" s="9">
        <v>1000001</v>
      </c>
      <c r="C217" s="9">
        <v>1005000</v>
      </c>
      <c r="D217" s="10">
        <v>10249</v>
      </c>
      <c r="E217" s="10">
        <v>102490</v>
      </c>
      <c r="F217" s="19">
        <v>0.01</v>
      </c>
      <c r="G217" s="9">
        <v>12000001</v>
      </c>
      <c r="H217" s="9">
        <v>12060000</v>
      </c>
    </row>
    <row r="218" spans="1:8" ht="13">
      <c r="A218" s="8" t="s">
        <v>360</v>
      </c>
      <c r="B218" s="9">
        <v>1005001</v>
      </c>
      <c r="C218" s="9">
        <v>1010000</v>
      </c>
      <c r="D218" s="10">
        <v>10299</v>
      </c>
      <c r="E218" s="10">
        <v>102990</v>
      </c>
      <c r="F218" s="19">
        <v>0.01</v>
      </c>
      <c r="G218" s="9">
        <v>12060001</v>
      </c>
      <c r="H218" s="9">
        <v>12120000</v>
      </c>
    </row>
    <row r="219" spans="1:8" ht="13">
      <c r="A219" s="8" t="s">
        <v>361</v>
      </c>
      <c r="B219" s="9">
        <v>1010001</v>
      </c>
      <c r="C219" s="9">
        <v>1015000</v>
      </c>
      <c r="D219" s="10">
        <v>10349</v>
      </c>
      <c r="E219" s="10">
        <v>103490</v>
      </c>
      <c r="F219" s="19">
        <v>0.01</v>
      </c>
      <c r="G219" s="9">
        <v>12120001</v>
      </c>
      <c r="H219" s="9">
        <v>12180000</v>
      </c>
    </row>
    <row r="220" spans="1:8" ht="13">
      <c r="A220" s="8" t="s">
        <v>362</v>
      </c>
      <c r="B220" s="9">
        <v>1015001</v>
      </c>
      <c r="C220" s="9">
        <v>1020000</v>
      </c>
      <c r="D220" s="10">
        <v>10399</v>
      </c>
      <c r="E220" s="10">
        <v>103990</v>
      </c>
      <c r="F220" s="19">
        <v>0.01</v>
      </c>
      <c r="G220" s="9">
        <v>12180001</v>
      </c>
      <c r="H220" s="9">
        <v>12240000</v>
      </c>
    </row>
    <row r="221" spans="1:8" ht="13">
      <c r="A221" s="8" t="s">
        <v>363</v>
      </c>
      <c r="B221" s="9">
        <v>1020001</v>
      </c>
      <c r="C221" s="9">
        <v>1025000</v>
      </c>
      <c r="D221" s="10">
        <v>10449</v>
      </c>
      <c r="E221" s="10">
        <v>104490</v>
      </c>
      <c r="F221" s="19">
        <v>0.01</v>
      </c>
      <c r="G221" s="9">
        <v>12240001</v>
      </c>
      <c r="H221" s="9">
        <v>12300000</v>
      </c>
    </row>
    <row r="222" spans="1:8" ht="13">
      <c r="A222" s="8" t="s">
        <v>364</v>
      </c>
      <c r="B222" s="9">
        <v>1025001</v>
      </c>
      <c r="C222" s="9">
        <v>1030000</v>
      </c>
      <c r="D222" s="10">
        <v>10499</v>
      </c>
      <c r="E222" s="10">
        <v>104990</v>
      </c>
      <c r="F222" s="19">
        <v>0.01</v>
      </c>
      <c r="G222" s="9">
        <v>12300001</v>
      </c>
      <c r="H222" s="9">
        <v>12360000</v>
      </c>
    </row>
    <row r="223" spans="1:8" ht="13">
      <c r="A223" s="8" t="s">
        <v>365</v>
      </c>
      <c r="B223" s="9">
        <v>1030001</v>
      </c>
      <c r="C223" s="9">
        <v>1035000</v>
      </c>
      <c r="D223" s="10">
        <v>10549</v>
      </c>
      <c r="E223" s="10">
        <v>105490</v>
      </c>
      <c r="F223" s="19">
        <v>0.01</v>
      </c>
      <c r="G223" s="9">
        <v>12360001</v>
      </c>
      <c r="H223" s="9">
        <v>12420000</v>
      </c>
    </row>
    <row r="224" spans="1:8" ht="13">
      <c r="A224" s="8" t="s">
        <v>366</v>
      </c>
      <c r="B224" s="9">
        <v>1035001</v>
      </c>
      <c r="C224" s="9">
        <v>1040000</v>
      </c>
      <c r="D224" s="10">
        <v>10599</v>
      </c>
      <c r="E224" s="10">
        <v>105990</v>
      </c>
      <c r="F224" s="19">
        <v>0.01</v>
      </c>
      <c r="G224" s="9">
        <v>12420001</v>
      </c>
      <c r="H224" s="9">
        <v>12480000</v>
      </c>
    </row>
    <row r="225" spans="1:8" ht="13">
      <c r="A225" s="8" t="s">
        <v>367</v>
      </c>
      <c r="B225" s="9">
        <v>1040001</v>
      </c>
      <c r="C225" s="9">
        <v>1045000</v>
      </c>
      <c r="D225" s="10">
        <v>10649</v>
      </c>
      <c r="E225" s="10">
        <v>106490</v>
      </c>
      <c r="F225" s="19">
        <v>0.01</v>
      </c>
      <c r="G225" s="9">
        <v>12480001</v>
      </c>
      <c r="H225" s="9">
        <v>12540000</v>
      </c>
    </row>
    <row r="226" spans="1:8" ht="13">
      <c r="A226" s="8" t="s">
        <v>368</v>
      </c>
      <c r="B226" s="9">
        <v>1045001</v>
      </c>
      <c r="C226" s="9">
        <v>1050000</v>
      </c>
      <c r="D226" s="10">
        <v>10699</v>
      </c>
      <c r="E226" s="10">
        <v>106990</v>
      </c>
      <c r="F226" s="19">
        <v>0.01</v>
      </c>
      <c r="G226" s="9">
        <v>12540001</v>
      </c>
      <c r="H226" s="9">
        <v>12600000</v>
      </c>
    </row>
    <row r="227" spans="1:8" ht="13">
      <c r="A227" s="8" t="s">
        <v>369</v>
      </c>
      <c r="B227" s="9">
        <v>1050001</v>
      </c>
      <c r="C227" s="9">
        <v>1055000</v>
      </c>
      <c r="D227" s="10">
        <v>10749</v>
      </c>
      <c r="E227" s="10">
        <v>107490</v>
      </c>
      <c r="F227" s="19">
        <v>0.01</v>
      </c>
      <c r="G227" s="9">
        <v>12600001</v>
      </c>
      <c r="H227" s="9">
        <v>12660000</v>
      </c>
    </row>
    <row r="228" spans="1:8" ht="13">
      <c r="A228" s="8" t="s">
        <v>370</v>
      </c>
      <c r="B228" s="9">
        <v>1055001</v>
      </c>
      <c r="C228" s="9">
        <v>1060000</v>
      </c>
      <c r="D228" s="10">
        <v>10799</v>
      </c>
      <c r="E228" s="10">
        <v>107990</v>
      </c>
      <c r="F228" s="19">
        <v>0.01</v>
      </c>
      <c r="G228" s="9">
        <v>12660001</v>
      </c>
      <c r="H228" s="9">
        <v>12720000</v>
      </c>
    </row>
    <row r="229" spans="1:8" ht="13">
      <c r="A229" s="8" t="s">
        <v>371</v>
      </c>
      <c r="B229" s="9">
        <v>1060001</v>
      </c>
      <c r="C229" s="9">
        <v>1065000</v>
      </c>
      <c r="D229" s="10">
        <v>10849</v>
      </c>
      <c r="E229" s="10">
        <v>108490</v>
      </c>
      <c r="F229" s="19">
        <v>0.01</v>
      </c>
      <c r="G229" s="9">
        <v>12720001</v>
      </c>
      <c r="H229" s="9">
        <v>12780000</v>
      </c>
    </row>
    <row r="230" spans="1:8" ht="13">
      <c r="A230" s="8" t="s">
        <v>372</v>
      </c>
      <c r="B230" s="9">
        <v>1065001</v>
      </c>
      <c r="C230" s="9">
        <v>1070000</v>
      </c>
      <c r="D230" s="10">
        <v>10899</v>
      </c>
      <c r="E230" s="10">
        <v>108990</v>
      </c>
      <c r="F230" s="19">
        <v>0.01</v>
      </c>
      <c r="G230" s="9">
        <v>12780001</v>
      </c>
      <c r="H230" s="9">
        <v>12840000</v>
      </c>
    </row>
    <row r="231" spans="1:8" ht="13">
      <c r="A231" s="8" t="s">
        <v>373</v>
      </c>
      <c r="B231" s="9">
        <v>1070001</v>
      </c>
      <c r="C231" s="9">
        <v>1075000</v>
      </c>
      <c r="D231" s="10">
        <v>10949</v>
      </c>
      <c r="E231" s="10">
        <v>109490</v>
      </c>
      <c r="F231" s="19">
        <v>0.01</v>
      </c>
      <c r="G231" s="9">
        <v>12840001</v>
      </c>
      <c r="H231" s="9">
        <v>12900000</v>
      </c>
    </row>
    <row r="232" spans="1:8" ht="13">
      <c r="A232" s="8" t="s">
        <v>374</v>
      </c>
      <c r="B232" s="9">
        <v>1075001</v>
      </c>
      <c r="C232" s="9">
        <v>1080000</v>
      </c>
      <c r="D232" s="10">
        <v>10999</v>
      </c>
      <c r="E232" s="10">
        <v>109990</v>
      </c>
      <c r="F232" s="19">
        <v>0.01</v>
      </c>
      <c r="G232" s="9">
        <v>12900001</v>
      </c>
      <c r="H232" s="9">
        <v>12960000</v>
      </c>
    </row>
    <row r="233" spans="1:8" ht="13">
      <c r="A233" s="8" t="s">
        <v>375</v>
      </c>
      <c r="B233" s="9">
        <v>1080001</v>
      </c>
      <c r="C233" s="9">
        <v>1085000</v>
      </c>
      <c r="D233" s="10">
        <v>11049</v>
      </c>
      <c r="E233" s="10">
        <v>110490</v>
      </c>
      <c r="F233" s="19">
        <v>0.01</v>
      </c>
      <c r="G233" s="9">
        <v>12960001</v>
      </c>
      <c r="H233" s="9">
        <v>13020000</v>
      </c>
    </row>
    <row r="234" spans="1:8" ht="13">
      <c r="A234" s="8" t="s">
        <v>376</v>
      </c>
      <c r="B234" s="9">
        <v>1085001</v>
      </c>
      <c r="C234" s="9">
        <v>1090000</v>
      </c>
      <c r="D234" s="10">
        <v>11099</v>
      </c>
      <c r="E234" s="10">
        <v>110990</v>
      </c>
      <c r="F234" s="19">
        <v>0.01</v>
      </c>
      <c r="G234" s="9">
        <v>13020001</v>
      </c>
      <c r="H234" s="9">
        <v>13080000</v>
      </c>
    </row>
    <row r="235" spans="1:8" ht="13">
      <c r="A235" s="8" t="s">
        <v>377</v>
      </c>
      <c r="B235" s="9">
        <v>1090001</v>
      </c>
      <c r="C235" s="9">
        <v>1095000</v>
      </c>
      <c r="D235" s="10">
        <v>11149</v>
      </c>
      <c r="E235" s="10">
        <v>111490</v>
      </c>
      <c r="F235" s="19">
        <v>0.01</v>
      </c>
      <c r="G235" s="9">
        <v>13080001</v>
      </c>
      <c r="H235" s="9">
        <v>13140000</v>
      </c>
    </row>
    <row r="236" spans="1:8" ht="13">
      <c r="A236" s="8" t="s">
        <v>378</v>
      </c>
      <c r="B236" s="9">
        <v>1095001</v>
      </c>
      <c r="C236" s="9">
        <v>1100000</v>
      </c>
      <c r="D236" s="10">
        <v>11199</v>
      </c>
      <c r="E236" s="10">
        <v>111990</v>
      </c>
      <c r="F236" s="19">
        <v>0.01</v>
      </c>
      <c r="G236" s="9">
        <v>13140001</v>
      </c>
      <c r="H236" s="9">
        <v>13200000</v>
      </c>
    </row>
    <row r="237" spans="1:8" ht="13">
      <c r="A237" s="8" t="s">
        <v>379</v>
      </c>
      <c r="B237" s="9">
        <v>1100001</v>
      </c>
      <c r="C237" s="9">
        <v>1105000</v>
      </c>
      <c r="D237" s="10">
        <v>11249</v>
      </c>
      <c r="E237" s="10">
        <v>112490</v>
      </c>
      <c r="F237" s="19">
        <v>0.01</v>
      </c>
      <c r="G237" s="9">
        <v>13200001</v>
      </c>
      <c r="H237" s="9">
        <v>13260000</v>
      </c>
    </row>
    <row r="238" spans="1:8" ht="13">
      <c r="A238" s="8" t="s">
        <v>380</v>
      </c>
      <c r="B238" s="9">
        <v>1105001</v>
      </c>
      <c r="C238" s="9">
        <v>1110000</v>
      </c>
      <c r="D238" s="10">
        <v>11299</v>
      </c>
      <c r="E238" s="10">
        <v>112990</v>
      </c>
      <c r="F238" s="19">
        <v>0.01</v>
      </c>
      <c r="G238" s="9">
        <v>13260001</v>
      </c>
      <c r="H238" s="9">
        <v>13320000</v>
      </c>
    </row>
    <row r="239" spans="1:8" ht="13">
      <c r="A239" s="8" t="s">
        <v>381</v>
      </c>
      <c r="B239" s="9">
        <v>1110001</v>
      </c>
      <c r="C239" s="9">
        <v>1115000</v>
      </c>
      <c r="D239" s="10">
        <v>11349</v>
      </c>
      <c r="E239" s="10">
        <v>113490</v>
      </c>
      <c r="F239" s="19">
        <v>0.01</v>
      </c>
      <c r="G239" s="9">
        <v>13320001</v>
      </c>
      <c r="H239" s="9">
        <v>13380000</v>
      </c>
    </row>
    <row r="240" spans="1:8" ht="13">
      <c r="A240" s="8" t="s">
        <v>382</v>
      </c>
      <c r="B240" s="9">
        <v>1115001</v>
      </c>
      <c r="C240" s="9">
        <v>1120000</v>
      </c>
      <c r="D240" s="10">
        <v>11399</v>
      </c>
      <c r="E240" s="10">
        <v>113990</v>
      </c>
      <c r="F240" s="19">
        <v>0.01</v>
      </c>
      <c r="G240" s="9">
        <v>13380001</v>
      </c>
      <c r="H240" s="9">
        <v>13440000</v>
      </c>
    </row>
    <row r="241" spans="1:8" ht="13">
      <c r="A241" s="8" t="s">
        <v>383</v>
      </c>
      <c r="B241" s="9">
        <v>1120001</v>
      </c>
      <c r="C241" s="9">
        <v>1125000</v>
      </c>
      <c r="D241" s="10">
        <v>11449</v>
      </c>
      <c r="E241" s="10">
        <v>114490</v>
      </c>
      <c r="F241" s="19">
        <v>0.01</v>
      </c>
      <c r="G241" s="9">
        <v>13440001</v>
      </c>
      <c r="H241" s="9">
        <v>13500000</v>
      </c>
    </row>
    <row r="242" spans="1:8" ht="13">
      <c r="A242" s="8" t="s">
        <v>384</v>
      </c>
      <c r="B242" s="9">
        <v>1125001</v>
      </c>
      <c r="C242" s="9">
        <v>1130000</v>
      </c>
      <c r="D242" s="10">
        <v>11499</v>
      </c>
      <c r="E242" s="10">
        <v>114990</v>
      </c>
      <c r="F242" s="19">
        <v>0.01</v>
      </c>
      <c r="G242" s="9">
        <v>13500001</v>
      </c>
      <c r="H242" s="9">
        <v>13560000</v>
      </c>
    </row>
    <row r="243" spans="1:8" ht="13">
      <c r="A243" s="8" t="s">
        <v>385</v>
      </c>
      <c r="B243" s="9">
        <v>1130001</v>
      </c>
      <c r="C243" s="9">
        <v>1135000</v>
      </c>
      <c r="D243" s="10">
        <v>11549</v>
      </c>
      <c r="E243" s="10">
        <v>115490</v>
      </c>
      <c r="F243" s="19">
        <v>0.01</v>
      </c>
      <c r="G243" s="9">
        <v>13560001</v>
      </c>
      <c r="H243" s="9">
        <v>13620000</v>
      </c>
    </row>
    <row r="244" spans="1:8" ht="13">
      <c r="A244" s="8" t="s">
        <v>386</v>
      </c>
      <c r="B244" s="9">
        <v>1135001</v>
      </c>
      <c r="C244" s="9">
        <v>1140000</v>
      </c>
      <c r="D244" s="10">
        <v>11599</v>
      </c>
      <c r="E244" s="10">
        <v>115990</v>
      </c>
      <c r="F244" s="19">
        <v>0.01</v>
      </c>
      <c r="G244" s="9">
        <v>13620001</v>
      </c>
      <c r="H244" s="9">
        <v>13680000</v>
      </c>
    </row>
    <row r="245" spans="1:8" ht="13">
      <c r="A245" s="8" t="s">
        <v>387</v>
      </c>
      <c r="B245" s="9">
        <v>1140001</v>
      </c>
      <c r="C245" s="9">
        <v>1145000</v>
      </c>
      <c r="D245" s="10">
        <v>11649</v>
      </c>
      <c r="E245" s="10">
        <v>116490</v>
      </c>
      <c r="F245" s="19">
        <v>0.01</v>
      </c>
      <c r="G245" s="9">
        <v>13680001</v>
      </c>
      <c r="H245" s="9">
        <v>13740000</v>
      </c>
    </row>
    <row r="246" spans="1:8" ht="13">
      <c r="A246" s="8" t="s">
        <v>388</v>
      </c>
      <c r="B246" s="9">
        <v>1145001</v>
      </c>
      <c r="C246" s="9">
        <v>1150000</v>
      </c>
      <c r="D246" s="10">
        <v>11699</v>
      </c>
      <c r="E246" s="10">
        <v>116990</v>
      </c>
      <c r="F246" s="19">
        <v>0.01</v>
      </c>
      <c r="G246" s="9">
        <v>13740001</v>
      </c>
      <c r="H246" s="9">
        <v>13800000</v>
      </c>
    </row>
    <row r="247" spans="1:8" ht="13">
      <c r="A247" s="8" t="s">
        <v>389</v>
      </c>
      <c r="B247" s="9">
        <v>1150001</v>
      </c>
      <c r="C247" s="9">
        <v>1155000</v>
      </c>
      <c r="D247" s="10">
        <v>11749</v>
      </c>
      <c r="E247" s="10">
        <v>117490</v>
      </c>
      <c r="F247" s="19">
        <v>0.01</v>
      </c>
      <c r="G247" s="9">
        <v>13800001</v>
      </c>
      <c r="H247" s="9">
        <v>13860000</v>
      </c>
    </row>
    <row r="248" spans="1:8" ht="13">
      <c r="A248" s="8" t="s">
        <v>390</v>
      </c>
      <c r="B248" s="9">
        <v>1155001</v>
      </c>
      <c r="C248" s="9">
        <v>1160000</v>
      </c>
      <c r="D248" s="10">
        <v>11799</v>
      </c>
      <c r="E248" s="10">
        <v>117990</v>
      </c>
      <c r="F248" s="19">
        <v>0.01</v>
      </c>
      <c r="G248" s="9">
        <v>13860001</v>
      </c>
      <c r="H248" s="9">
        <v>13920000</v>
      </c>
    </row>
    <row r="249" spans="1:8" ht="13">
      <c r="A249" s="8" t="s">
        <v>391</v>
      </c>
      <c r="B249" s="9">
        <v>1160001</v>
      </c>
      <c r="C249" s="9">
        <v>1165000</v>
      </c>
      <c r="D249" s="10">
        <v>11849</v>
      </c>
      <c r="E249" s="10">
        <v>118490</v>
      </c>
      <c r="F249" s="19">
        <v>0.01</v>
      </c>
      <c r="G249" s="9">
        <v>13920001</v>
      </c>
      <c r="H249" s="9">
        <v>13980000</v>
      </c>
    </row>
    <row r="250" spans="1:8" ht="13">
      <c r="A250" s="8" t="s">
        <v>392</v>
      </c>
      <c r="B250" s="9">
        <v>1165001</v>
      </c>
      <c r="C250" s="9">
        <v>1170000</v>
      </c>
      <c r="D250" s="10">
        <v>11899</v>
      </c>
      <c r="E250" s="10">
        <v>118990</v>
      </c>
      <c r="F250" s="19">
        <v>0.01</v>
      </c>
      <c r="G250" s="9">
        <v>13980001</v>
      </c>
      <c r="H250" s="9">
        <v>14040000</v>
      </c>
    </row>
    <row r="251" spans="1:8" ht="13">
      <c r="A251" s="8" t="s">
        <v>393</v>
      </c>
      <c r="B251" s="9">
        <v>1170001</v>
      </c>
      <c r="C251" s="9">
        <v>1175000</v>
      </c>
      <c r="D251" s="10">
        <v>11949</v>
      </c>
      <c r="E251" s="10">
        <v>119490</v>
      </c>
      <c r="F251" s="19">
        <v>0.01</v>
      </c>
      <c r="G251" s="9">
        <v>14040001</v>
      </c>
      <c r="H251" s="9">
        <v>14100000</v>
      </c>
    </row>
    <row r="252" spans="1:8" ht="13">
      <c r="A252" s="8" t="s">
        <v>394</v>
      </c>
      <c r="B252" s="9">
        <v>1175001</v>
      </c>
      <c r="C252" s="9">
        <v>1180000</v>
      </c>
      <c r="D252" s="10">
        <v>11999</v>
      </c>
      <c r="E252" s="10">
        <v>119990</v>
      </c>
      <c r="F252" s="19">
        <v>0.01</v>
      </c>
      <c r="G252" s="9">
        <v>14100001</v>
      </c>
      <c r="H252" s="9">
        <v>14160000</v>
      </c>
    </row>
    <row r="253" spans="1:8" ht="13">
      <c r="A253" s="8" t="s">
        <v>395</v>
      </c>
      <c r="B253" s="9">
        <v>1180001</v>
      </c>
      <c r="C253" s="9">
        <v>1185000</v>
      </c>
      <c r="D253" s="10">
        <v>12049</v>
      </c>
      <c r="E253" s="10">
        <v>120490</v>
      </c>
      <c r="F253" s="19">
        <v>0.01</v>
      </c>
      <c r="G253" s="9">
        <v>14160001</v>
      </c>
      <c r="H253" s="9">
        <v>14220000</v>
      </c>
    </row>
    <row r="254" spans="1:8" ht="13">
      <c r="A254" s="8" t="s">
        <v>396</v>
      </c>
      <c r="B254" s="9">
        <v>1185001</v>
      </c>
      <c r="C254" s="9">
        <v>1190000</v>
      </c>
      <c r="D254" s="10">
        <v>12099</v>
      </c>
      <c r="E254" s="10">
        <v>120990</v>
      </c>
      <c r="F254" s="19">
        <v>0.01</v>
      </c>
      <c r="G254" s="9">
        <v>14220001</v>
      </c>
      <c r="H254" s="9">
        <v>14280000</v>
      </c>
    </row>
    <row r="255" spans="1:8" ht="13">
      <c r="A255" s="8" t="s">
        <v>397</v>
      </c>
      <c r="B255" s="9">
        <v>1190001</v>
      </c>
      <c r="C255" s="9">
        <v>1195000</v>
      </c>
      <c r="D255" s="10">
        <v>12149</v>
      </c>
      <c r="E255" s="10">
        <v>121490</v>
      </c>
      <c r="F255" s="19">
        <v>0.01</v>
      </c>
      <c r="G255" s="9">
        <v>14280001</v>
      </c>
      <c r="H255" s="9">
        <v>14340000</v>
      </c>
    </row>
    <row r="256" spans="1:8" ht="13">
      <c r="A256" s="8" t="s">
        <v>398</v>
      </c>
      <c r="B256" s="9">
        <v>1195001</v>
      </c>
      <c r="C256" s="9">
        <v>1200000</v>
      </c>
      <c r="D256" s="10">
        <v>12199</v>
      </c>
      <c r="E256" s="10">
        <v>121990</v>
      </c>
      <c r="F256" s="19">
        <v>0.01</v>
      </c>
      <c r="G256" s="9">
        <v>14340001</v>
      </c>
      <c r="H256" s="9">
        <v>14400000</v>
      </c>
    </row>
    <row r="257" spans="1:8" ht="13">
      <c r="A257" s="8" t="s">
        <v>399</v>
      </c>
      <c r="B257" s="9">
        <v>1200001</v>
      </c>
      <c r="C257" s="9">
        <v>1205000</v>
      </c>
      <c r="D257" s="10">
        <v>12249</v>
      </c>
      <c r="E257" s="10">
        <v>122490</v>
      </c>
      <c r="F257" s="19">
        <v>0.01</v>
      </c>
      <c r="G257" s="9">
        <v>14400001</v>
      </c>
      <c r="H257" s="9">
        <v>14460000</v>
      </c>
    </row>
    <row r="258" spans="1:8" ht="13">
      <c r="A258" s="8" t="s">
        <v>400</v>
      </c>
      <c r="B258" s="9">
        <v>1205001</v>
      </c>
      <c r="C258" s="9">
        <v>1210000</v>
      </c>
      <c r="D258" s="10">
        <v>12299</v>
      </c>
      <c r="E258" s="10">
        <v>122990</v>
      </c>
      <c r="F258" s="19">
        <v>0.01</v>
      </c>
      <c r="G258" s="9">
        <v>14460001</v>
      </c>
      <c r="H258" s="9">
        <v>14520000</v>
      </c>
    </row>
    <row r="259" spans="1:8" ht="13">
      <c r="A259" s="8" t="s">
        <v>401</v>
      </c>
      <c r="B259" s="9">
        <v>1210001</v>
      </c>
      <c r="C259" s="9">
        <v>1215000</v>
      </c>
      <c r="D259" s="10">
        <v>12349</v>
      </c>
      <c r="E259" s="10">
        <v>123490</v>
      </c>
      <c r="F259" s="19">
        <v>0.01</v>
      </c>
      <c r="G259" s="9">
        <v>14520001</v>
      </c>
      <c r="H259" s="9">
        <v>14580000</v>
      </c>
    </row>
    <row r="260" spans="1:8" ht="13">
      <c r="A260" s="8" t="s">
        <v>402</v>
      </c>
      <c r="B260" s="9">
        <v>1215001</v>
      </c>
      <c r="C260" s="9">
        <v>1220000</v>
      </c>
      <c r="D260" s="10">
        <v>12399</v>
      </c>
      <c r="E260" s="10">
        <v>123990</v>
      </c>
      <c r="F260" s="19">
        <v>0.01</v>
      </c>
      <c r="G260" s="9">
        <v>14580001</v>
      </c>
      <c r="H260" s="9">
        <v>14640000</v>
      </c>
    </row>
    <row r="261" spans="1:8" ht="13">
      <c r="A261" s="8" t="s">
        <v>403</v>
      </c>
      <c r="B261" s="9">
        <v>1220001</v>
      </c>
      <c r="C261" s="9">
        <v>1225000</v>
      </c>
      <c r="D261" s="10">
        <v>12449</v>
      </c>
      <c r="E261" s="10">
        <v>124490</v>
      </c>
      <c r="F261" s="19">
        <v>0.01</v>
      </c>
      <c r="G261" s="9">
        <v>14640001</v>
      </c>
      <c r="H261" s="9">
        <v>14700000</v>
      </c>
    </row>
    <row r="262" spans="1:8" ht="13">
      <c r="A262" s="8" t="s">
        <v>404</v>
      </c>
      <c r="B262" s="9">
        <v>1225001</v>
      </c>
      <c r="C262" s="9">
        <v>1230000</v>
      </c>
      <c r="D262" s="10">
        <v>12499</v>
      </c>
      <c r="E262" s="10">
        <v>124990</v>
      </c>
      <c r="F262" s="19">
        <v>0.01</v>
      </c>
      <c r="G262" s="9">
        <v>14700001</v>
      </c>
      <c r="H262" s="9">
        <v>14760000</v>
      </c>
    </row>
    <row r="263" spans="1:8" ht="13">
      <c r="A263" s="8" t="s">
        <v>405</v>
      </c>
      <c r="B263" s="9">
        <v>1230001</v>
      </c>
      <c r="C263" s="9">
        <v>1235000</v>
      </c>
      <c r="D263" s="10">
        <v>12549</v>
      </c>
      <c r="E263" s="10">
        <v>125490</v>
      </c>
      <c r="F263" s="19">
        <v>0.01</v>
      </c>
      <c r="G263" s="9">
        <v>14760001</v>
      </c>
      <c r="H263" s="9">
        <v>14820000</v>
      </c>
    </row>
    <row r="264" spans="1:8" ht="13">
      <c r="A264" s="8" t="s">
        <v>406</v>
      </c>
      <c r="B264" s="9">
        <v>1235001</v>
      </c>
      <c r="C264" s="9">
        <v>1240000</v>
      </c>
      <c r="D264" s="10">
        <v>12599</v>
      </c>
      <c r="E264" s="10">
        <v>125990</v>
      </c>
      <c r="F264" s="19">
        <v>0.01</v>
      </c>
      <c r="G264" s="9">
        <v>14820001</v>
      </c>
      <c r="H264" s="9">
        <v>14880000</v>
      </c>
    </row>
    <row r="265" spans="1:8" ht="13">
      <c r="A265" s="8" t="s">
        <v>407</v>
      </c>
      <c r="B265" s="9">
        <v>1240001</v>
      </c>
      <c r="C265" s="9">
        <v>1245000</v>
      </c>
      <c r="D265" s="10">
        <v>12649</v>
      </c>
      <c r="E265" s="10">
        <v>126490</v>
      </c>
      <c r="F265" s="19">
        <v>0.01</v>
      </c>
      <c r="G265" s="9">
        <v>14880001</v>
      </c>
      <c r="H265" s="9">
        <v>14940000</v>
      </c>
    </row>
    <row r="266" spans="1:8" ht="13">
      <c r="A266" s="8" t="s">
        <v>408</v>
      </c>
      <c r="B266" s="9">
        <v>1245001</v>
      </c>
      <c r="C266" s="9">
        <v>1250000</v>
      </c>
      <c r="D266" s="10">
        <v>12699</v>
      </c>
      <c r="E266" s="10">
        <v>126990</v>
      </c>
      <c r="F266" s="19">
        <v>0.01</v>
      </c>
      <c r="G266" s="9">
        <v>14940001</v>
      </c>
      <c r="H266" s="9">
        <v>15000000</v>
      </c>
    </row>
    <row r="267" spans="1:8" ht="13">
      <c r="A267" s="8" t="s">
        <v>409</v>
      </c>
      <c r="B267" s="9">
        <v>1250001</v>
      </c>
      <c r="C267" s="9">
        <v>1255000</v>
      </c>
      <c r="D267" s="10">
        <v>12749</v>
      </c>
      <c r="E267" s="10">
        <v>127490</v>
      </c>
      <c r="F267" s="19">
        <v>0.01</v>
      </c>
      <c r="G267" s="9">
        <v>15000001</v>
      </c>
      <c r="H267" s="9">
        <v>15060000</v>
      </c>
    </row>
    <row r="268" spans="1:8" ht="13">
      <c r="A268" s="8" t="s">
        <v>410</v>
      </c>
      <c r="B268" s="9">
        <v>1255001</v>
      </c>
      <c r="C268" s="9">
        <v>1260000</v>
      </c>
      <c r="D268" s="10">
        <v>12799</v>
      </c>
      <c r="E268" s="10">
        <v>127990</v>
      </c>
      <c r="F268" s="19">
        <v>0.01</v>
      </c>
      <c r="G268" s="9">
        <v>15060001</v>
      </c>
      <c r="H268" s="9">
        <v>15120000</v>
      </c>
    </row>
    <row r="269" spans="1:8" ht="13">
      <c r="A269" s="8" t="s">
        <v>411</v>
      </c>
      <c r="B269" s="9">
        <v>1260001</v>
      </c>
      <c r="C269" s="9">
        <v>1265000</v>
      </c>
      <c r="D269" s="10">
        <v>12849</v>
      </c>
      <c r="E269" s="10">
        <v>128490</v>
      </c>
      <c r="F269" s="19">
        <v>0.01</v>
      </c>
      <c r="G269" s="9">
        <v>15120001</v>
      </c>
      <c r="H269" s="9">
        <v>15180000</v>
      </c>
    </row>
    <row r="270" spans="1:8" ht="13">
      <c r="A270" s="8" t="s">
        <v>412</v>
      </c>
      <c r="B270" s="9">
        <v>1265001</v>
      </c>
      <c r="C270" s="9">
        <v>1270000</v>
      </c>
      <c r="D270" s="10">
        <v>12899</v>
      </c>
      <c r="E270" s="10">
        <v>128990</v>
      </c>
      <c r="F270" s="19">
        <v>0.01</v>
      </c>
      <c r="G270" s="9">
        <v>15180001</v>
      </c>
      <c r="H270" s="9">
        <v>15240000</v>
      </c>
    </row>
    <row r="271" spans="1:8" ht="13">
      <c r="A271" s="8" t="s">
        <v>413</v>
      </c>
      <c r="B271" s="9">
        <v>1270001</v>
      </c>
      <c r="C271" s="9">
        <v>1275000</v>
      </c>
      <c r="D271" s="10">
        <v>12949</v>
      </c>
      <c r="E271" s="10">
        <v>129490</v>
      </c>
      <c r="F271" s="19">
        <v>0.01</v>
      </c>
      <c r="G271" s="9">
        <v>15240001</v>
      </c>
      <c r="H271" s="9">
        <v>15300000</v>
      </c>
    </row>
    <row r="272" spans="1:8" ht="13">
      <c r="A272" s="8" t="s">
        <v>414</v>
      </c>
      <c r="B272" s="9">
        <v>1275001</v>
      </c>
      <c r="C272" s="9">
        <v>1280000</v>
      </c>
      <c r="D272" s="10">
        <v>12999</v>
      </c>
      <c r="E272" s="10">
        <v>129990</v>
      </c>
      <c r="F272" s="19">
        <v>0.01</v>
      </c>
      <c r="G272" s="9">
        <v>15300001</v>
      </c>
      <c r="H272" s="9">
        <v>15360000</v>
      </c>
    </row>
    <row r="273" spans="1:8" ht="13">
      <c r="A273" s="8" t="s">
        <v>415</v>
      </c>
      <c r="B273" s="9">
        <v>1280001</v>
      </c>
      <c r="C273" s="9">
        <v>1285000</v>
      </c>
      <c r="D273" s="10">
        <v>13049</v>
      </c>
      <c r="E273" s="10">
        <v>130490</v>
      </c>
      <c r="F273" s="19">
        <v>0.01</v>
      </c>
      <c r="G273" s="9">
        <v>15360001</v>
      </c>
      <c r="H273" s="9">
        <v>15420000</v>
      </c>
    </row>
    <row r="274" spans="1:8" ht="13">
      <c r="A274" s="8" t="s">
        <v>416</v>
      </c>
      <c r="B274" s="9">
        <v>1285001</v>
      </c>
      <c r="C274" s="9">
        <v>1290000</v>
      </c>
      <c r="D274" s="10">
        <v>13099</v>
      </c>
      <c r="E274" s="10">
        <v>130990</v>
      </c>
      <c r="F274" s="19">
        <v>0.01</v>
      </c>
      <c r="G274" s="9">
        <v>15420001</v>
      </c>
      <c r="H274" s="9">
        <v>15480000</v>
      </c>
    </row>
    <row r="275" spans="1:8" ht="13">
      <c r="A275" s="8" t="s">
        <v>417</v>
      </c>
      <c r="B275" s="9">
        <v>1290001</v>
      </c>
      <c r="C275" s="9">
        <v>1295000</v>
      </c>
      <c r="D275" s="10">
        <v>13149</v>
      </c>
      <c r="E275" s="10">
        <v>131490</v>
      </c>
      <c r="F275" s="19">
        <v>0.01</v>
      </c>
      <c r="G275" s="9">
        <v>15480001</v>
      </c>
      <c r="H275" s="9">
        <v>15540000</v>
      </c>
    </row>
    <row r="276" spans="1:8" ht="13">
      <c r="A276" s="8" t="s">
        <v>418</v>
      </c>
      <c r="B276" s="9">
        <v>1295001</v>
      </c>
      <c r="C276" s="9">
        <v>1300000</v>
      </c>
      <c r="D276" s="10">
        <v>13199</v>
      </c>
      <c r="E276" s="10">
        <v>131990</v>
      </c>
      <c r="F276" s="19">
        <v>0.01</v>
      </c>
      <c r="G276" s="9">
        <v>15540001</v>
      </c>
      <c r="H276" s="9">
        <v>15600000</v>
      </c>
    </row>
    <row r="277" spans="1:8" ht="13">
      <c r="A277" s="8" t="s">
        <v>419</v>
      </c>
      <c r="B277" s="9">
        <v>1300001</v>
      </c>
      <c r="C277" s="9">
        <v>1305000</v>
      </c>
      <c r="D277" s="10">
        <v>13249</v>
      </c>
      <c r="E277" s="10">
        <v>132490</v>
      </c>
      <c r="F277" s="19">
        <v>0.01</v>
      </c>
      <c r="G277" s="9">
        <v>15600001</v>
      </c>
      <c r="H277" s="9">
        <v>15660000</v>
      </c>
    </row>
    <row r="278" spans="1:8" ht="13">
      <c r="A278" s="8" t="s">
        <v>420</v>
      </c>
      <c r="B278" s="9">
        <v>1305001</v>
      </c>
      <c r="C278" s="9">
        <v>1310000</v>
      </c>
      <c r="D278" s="10">
        <v>13299</v>
      </c>
      <c r="E278" s="10">
        <v>132990</v>
      </c>
      <c r="F278" s="19">
        <v>0.01</v>
      </c>
      <c r="G278" s="9">
        <v>15660001</v>
      </c>
      <c r="H278" s="9">
        <v>15720000</v>
      </c>
    </row>
    <row r="279" spans="1:8" ht="13">
      <c r="A279" s="8" t="s">
        <v>421</v>
      </c>
      <c r="B279" s="9">
        <v>1310001</v>
      </c>
      <c r="C279" s="9">
        <v>1315000</v>
      </c>
      <c r="D279" s="10">
        <v>13349</v>
      </c>
      <c r="E279" s="10">
        <v>133490</v>
      </c>
      <c r="F279" s="19">
        <v>0.01</v>
      </c>
      <c r="G279" s="9">
        <v>15720001</v>
      </c>
      <c r="H279" s="9">
        <v>15780000</v>
      </c>
    </row>
    <row r="280" spans="1:8" ht="13">
      <c r="A280" s="8" t="s">
        <v>422</v>
      </c>
      <c r="B280" s="9">
        <v>1315001</v>
      </c>
      <c r="C280" s="9">
        <v>1320000</v>
      </c>
      <c r="D280" s="10">
        <v>13399</v>
      </c>
      <c r="E280" s="10">
        <v>133990</v>
      </c>
      <c r="F280" s="19">
        <v>0.01</v>
      </c>
      <c r="G280" s="9">
        <v>15780001</v>
      </c>
      <c r="H280" s="9">
        <v>15840000</v>
      </c>
    </row>
    <row r="281" spans="1:8" ht="13">
      <c r="A281" s="8" t="s">
        <v>423</v>
      </c>
      <c r="B281" s="9">
        <v>1320001</v>
      </c>
      <c r="C281" s="9">
        <v>1325000</v>
      </c>
      <c r="D281" s="10">
        <v>13449</v>
      </c>
      <c r="E281" s="10">
        <v>134490</v>
      </c>
      <c r="F281" s="19">
        <v>0.01</v>
      </c>
      <c r="G281" s="9">
        <v>15840001</v>
      </c>
      <c r="H281" s="9">
        <v>15900000</v>
      </c>
    </row>
    <row r="282" spans="1:8" ht="13">
      <c r="A282" s="8" t="s">
        <v>424</v>
      </c>
      <c r="B282" s="9">
        <v>1325001</v>
      </c>
      <c r="C282" s="9">
        <v>1330000</v>
      </c>
      <c r="D282" s="10">
        <v>13499</v>
      </c>
      <c r="E282" s="10">
        <v>134990</v>
      </c>
      <c r="F282" s="19">
        <v>0.01</v>
      </c>
      <c r="G282" s="9">
        <v>15900001</v>
      </c>
      <c r="H282" s="9">
        <v>15960000</v>
      </c>
    </row>
    <row r="283" spans="1:8" ht="13">
      <c r="A283" s="8" t="s">
        <v>425</v>
      </c>
      <c r="B283" s="9">
        <v>1330001</v>
      </c>
      <c r="C283" s="9">
        <v>1335000</v>
      </c>
      <c r="D283" s="10">
        <v>13549</v>
      </c>
      <c r="E283" s="10">
        <v>135490</v>
      </c>
      <c r="F283" s="19">
        <v>0.01</v>
      </c>
      <c r="G283" s="9">
        <v>15960001</v>
      </c>
      <c r="H283" s="9">
        <v>16020000</v>
      </c>
    </row>
    <row r="284" spans="1:8" ht="13">
      <c r="A284" s="8" t="s">
        <v>426</v>
      </c>
      <c r="B284" s="9">
        <v>1335001</v>
      </c>
      <c r="C284" s="9">
        <v>1340000</v>
      </c>
      <c r="D284" s="10">
        <v>13599</v>
      </c>
      <c r="E284" s="10">
        <v>135990</v>
      </c>
      <c r="F284" s="19">
        <v>0.01</v>
      </c>
      <c r="G284" s="9">
        <v>16020001</v>
      </c>
      <c r="H284" s="9">
        <v>16080000</v>
      </c>
    </row>
    <row r="285" spans="1:8" ht="13">
      <c r="A285" s="8" t="s">
        <v>427</v>
      </c>
      <c r="B285" s="9">
        <v>1340001</v>
      </c>
      <c r="C285" s="9">
        <v>1345000</v>
      </c>
      <c r="D285" s="10">
        <v>13649</v>
      </c>
      <c r="E285" s="10">
        <v>136490</v>
      </c>
      <c r="F285" s="19">
        <v>0.01</v>
      </c>
      <c r="G285" s="9">
        <v>16080001</v>
      </c>
      <c r="H285" s="9">
        <v>16140000</v>
      </c>
    </row>
    <row r="286" spans="1:8" ht="13">
      <c r="A286" s="8" t="s">
        <v>428</v>
      </c>
      <c r="B286" s="9">
        <v>1345001</v>
      </c>
      <c r="C286" s="9">
        <v>1350000</v>
      </c>
      <c r="D286" s="10">
        <v>13699</v>
      </c>
      <c r="E286" s="10">
        <v>136990</v>
      </c>
      <c r="F286" s="19">
        <v>0.01</v>
      </c>
      <c r="G286" s="9">
        <v>16140001</v>
      </c>
      <c r="H286" s="9">
        <v>16200000</v>
      </c>
    </row>
    <row r="287" spans="1:8" ht="13">
      <c r="A287" s="8" t="s">
        <v>429</v>
      </c>
      <c r="B287" s="9">
        <v>1350001</v>
      </c>
      <c r="C287" s="9">
        <v>1355000</v>
      </c>
      <c r="D287" s="10">
        <v>13749</v>
      </c>
      <c r="E287" s="10">
        <v>137490</v>
      </c>
      <c r="F287" s="19">
        <v>0.01</v>
      </c>
      <c r="G287" s="9">
        <v>16200001</v>
      </c>
      <c r="H287" s="9">
        <v>16260000</v>
      </c>
    </row>
    <row r="288" spans="1:8" ht="13">
      <c r="A288" s="8" t="s">
        <v>430</v>
      </c>
      <c r="B288" s="9">
        <v>1355001</v>
      </c>
      <c r="C288" s="9">
        <v>1360000</v>
      </c>
      <c r="D288" s="10">
        <v>13799</v>
      </c>
      <c r="E288" s="10">
        <v>137990</v>
      </c>
      <c r="F288" s="19">
        <v>0.01</v>
      </c>
      <c r="G288" s="9">
        <v>16260001</v>
      </c>
      <c r="H288" s="9">
        <v>16320000</v>
      </c>
    </row>
    <row r="289" spans="1:8" ht="13">
      <c r="A289" s="8" t="s">
        <v>431</v>
      </c>
      <c r="B289" s="9">
        <v>1360001</v>
      </c>
      <c r="C289" s="9">
        <v>1365000</v>
      </c>
      <c r="D289" s="10">
        <v>13849</v>
      </c>
      <c r="E289" s="10">
        <v>138490</v>
      </c>
      <c r="F289" s="19">
        <v>0.01</v>
      </c>
      <c r="G289" s="9">
        <v>16320001</v>
      </c>
      <c r="H289" s="9">
        <v>16380000</v>
      </c>
    </row>
    <row r="290" spans="1:8" ht="13">
      <c r="A290" s="8" t="s">
        <v>432</v>
      </c>
      <c r="B290" s="9">
        <v>1365001</v>
      </c>
      <c r="C290" s="9">
        <v>1370000</v>
      </c>
      <c r="D290" s="10">
        <v>13899</v>
      </c>
      <c r="E290" s="10">
        <v>138990</v>
      </c>
      <c r="F290" s="19">
        <v>0.01</v>
      </c>
      <c r="G290" s="9">
        <v>16380001</v>
      </c>
      <c r="H290" s="9">
        <v>16440000</v>
      </c>
    </row>
    <row r="291" spans="1:8" ht="13">
      <c r="A291" s="8" t="s">
        <v>433</v>
      </c>
      <c r="B291" s="9">
        <v>1370001</v>
      </c>
      <c r="C291" s="9">
        <v>1375000</v>
      </c>
      <c r="D291" s="10">
        <v>13949</v>
      </c>
      <c r="E291" s="10">
        <v>139490</v>
      </c>
      <c r="F291" s="19">
        <v>0.01</v>
      </c>
      <c r="G291" s="9">
        <v>16440001</v>
      </c>
      <c r="H291" s="9">
        <v>16500000</v>
      </c>
    </row>
    <row r="292" spans="1:8" ht="13">
      <c r="A292" s="8" t="s">
        <v>434</v>
      </c>
      <c r="B292" s="9">
        <v>1375001</v>
      </c>
      <c r="C292" s="9">
        <v>1380000</v>
      </c>
      <c r="D292" s="10">
        <v>13999</v>
      </c>
      <c r="E292" s="10">
        <v>139990</v>
      </c>
      <c r="F292" s="19">
        <v>0.01</v>
      </c>
      <c r="G292" s="9">
        <v>16500001</v>
      </c>
      <c r="H292" s="9">
        <v>16560000</v>
      </c>
    </row>
    <row r="293" spans="1:8" ht="13">
      <c r="A293" s="8" t="s">
        <v>435</v>
      </c>
      <c r="B293" s="9">
        <v>1380001</v>
      </c>
      <c r="C293" s="9">
        <v>1385000</v>
      </c>
      <c r="D293" s="10">
        <v>14049</v>
      </c>
      <c r="E293" s="10">
        <v>140490</v>
      </c>
      <c r="F293" s="19">
        <v>0.01</v>
      </c>
      <c r="G293" s="9">
        <v>16560001</v>
      </c>
      <c r="H293" s="9">
        <v>16620000</v>
      </c>
    </row>
    <row r="294" spans="1:8" ht="13">
      <c r="A294" s="8" t="s">
        <v>436</v>
      </c>
      <c r="B294" s="9">
        <v>1385001</v>
      </c>
      <c r="C294" s="9">
        <v>1390000</v>
      </c>
      <c r="D294" s="10">
        <v>14099</v>
      </c>
      <c r="E294" s="10">
        <v>140990</v>
      </c>
      <c r="F294" s="19">
        <v>0.01</v>
      </c>
      <c r="G294" s="9">
        <v>16620001</v>
      </c>
      <c r="H294" s="9">
        <v>16680000</v>
      </c>
    </row>
    <row r="295" spans="1:8" ht="13">
      <c r="A295" s="8" t="s">
        <v>437</v>
      </c>
      <c r="B295" s="9">
        <v>1390001</v>
      </c>
      <c r="C295" s="9">
        <v>1395000</v>
      </c>
      <c r="D295" s="10">
        <v>14149</v>
      </c>
      <c r="E295" s="10">
        <v>141490</v>
      </c>
      <c r="F295" s="19">
        <v>0.01</v>
      </c>
      <c r="G295" s="9">
        <v>16680001</v>
      </c>
      <c r="H295" s="9">
        <v>16740000</v>
      </c>
    </row>
    <row r="296" spans="1:8" ht="13">
      <c r="A296" s="8" t="s">
        <v>438</v>
      </c>
      <c r="B296" s="9">
        <v>1395001</v>
      </c>
      <c r="C296" s="9">
        <v>1400000</v>
      </c>
      <c r="D296" s="10">
        <v>14199</v>
      </c>
      <c r="E296" s="10">
        <v>141990</v>
      </c>
      <c r="F296" s="19">
        <v>0.01</v>
      </c>
      <c r="G296" s="9">
        <v>16740001</v>
      </c>
      <c r="H296" s="9">
        <v>16800000</v>
      </c>
    </row>
    <row r="297" spans="1:8" ht="13">
      <c r="A297" s="8" t="s">
        <v>439</v>
      </c>
      <c r="B297" s="9">
        <v>1400001</v>
      </c>
      <c r="C297" s="9">
        <v>1405000</v>
      </c>
      <c r="D297" s="10">
        <v>14249</v>
      </c>
      <c r="E297" s="10">
        <v>142490</v>
      </c>
      <c r="F297" s="19">
        <v>0.01</v>
      </c>
      <c r="G297" s="9">
        <v>16800001</v>
      </c>
      <c r="H297" s="9">
        <v>16860000</v>
      </c>
    </row>
    <row r="298" spans="1:8" ht="13">
      <c r="A298" s="8" t="s">
        <v>440</v>
      </c>
      <c r="B298" s="9">
        <v>1405001</v>
      </c>
      <c r="C298" s="9">
        <v>1410000</v>
      </c>
      <c r="D298" s="10">
        <v>14299</v>
      </c>
      <c r="E298" s="10">
        <v>142990</v>
      </c>
      <c r="F298" s="19">
        <v>0.01</v>
      </c>
      <c r="G298" s="9">
        <v>16860001</v>
      </c>
      <c r="H298" s="9">
        <v>16920000</v>
      </c>
    </row>
    <row r="299" spans="1:8" ht="13">
      <c r="A299" s="8" t="s">
        <v>441</v>
      </c>
      <c r="B299" s="9">
        <v>1410001</v>
      </c>
      <c r="C299" s="9">
        <v>1415000</v>
      </c>
      <c r="D299" s="10">
        <v>14349</v>
      </c>
      <c r="E299" s="10">
        <v>143490</v>
      </c>
      <c r="F299" s="19">
        <v>0.01</v>
      </c>
      <c r="G299" s="9">
        <v>16920001</v>
      </c>
      <c r="H299" s="9">
        <v>16980000</v>
      </c>
    </row>
    <row r="300" spans="1:8" ht="13">
      <c r="A300" s="8" t="s">
        <v>442</v>
      </c>
      <c r="B300" s="9">
        <v>1415001</v>
      </c>
      <c r="C300" s="9">
        <v>1420000</v>
      </c>
      <c r="D300" s="10">
        <v>14399</v>
      </c>
      <c r="E300" s="10">
        <v>143990</v>
      </c>
      <c r="F300" s="19">
        <v>0.01</v>
      </c>
      <c r="G300" s="9">
        <v>16980001</v>
      </c>
      <c r="H300" s="9">
        <v>17040000</v>
      </c>
    </row>
    <row r="301" spans="1:8" ht="13">
      <c r="A301" s="8" t="s">
        <v>443</v>
      </c>
      <c r="B301" s="9">
        <v>1420001</v>
      </c>
      <c r="C301" s="9">
        <v>1425000</v>
      </c>
      <c r="D301" s="10">
        <v>14449</v>
      </c>
      <c r="E301" s="10">
        <v>144490</v>
      </c>
      <c r="F301" s="19">
        <v>0.01</v>
      </c>
      <c r="G301" s="9">
        <v>17040001</v>
      </c>
      <c r="H301" s="9">
        <v>17100000</v>
      </c>
    </row>
    <row r="302" spans="1:8" ht="13">
      <c r="A302" s="8" t="s">
        <v>444</v>
      </c>
      <c r="B302" s="9">
        <v>1425001</v>
      </c>
      <c r="C302" s="9">
        <v>1430000</v>
      </c>
      <c r="D302" s="10">
        <v>14499</v>
      </c>
      <c r="E302" s="10">
        <v>144990</v>
      </c>
      <c r="F302" s="19">
        <v>0.01</v>
      </c>
      <c r="G302" s="9">
        <v>17100001</v>
      </c>
      <c r="H302" s="9">
        <v>17160000</v>
      </c>
    </row>
    <row r="303" spans="1:8" ht="13">
      <c r="A303" s="8" t="s">
        <v>445</v>
      </c>
      <c r="B303" s="9">
        <v>1430001</v>
      </c>
      <c r="C303" s="9">
        <v>1435000</v>
      </c>
      <c r="D303" s="10">
        <v>14549</v>
      </c>
      <c r="E303" s="10">
        <v>145490</v>
      </c>
      <c r="F303" s="19">
        <v>0.01</v>
      </c>
      <c r="G303" s="9">
        <v>17160001</v>
      </c>
      <c r="H303" s="9">
        <v>17220000</v>
      </c>
    </row>
    <row r="304" spans="1:8" ht="13">
      <c r="A304" s="8" t="s">
        <v>446</v>
      </c>
      <c r="B304" s="9">
        <v>1435001</v>
      </c>
      <c r="C304" s="9">
        <v>1440000</v>
      </c>
      <c r="D304" s="10">
        <v>14599</v>
      </c>
      <c r="E304" s="10">
        <v>145990</v>
      </c>
      <c r="F304" s="19">
        <v>0.01</v>
      </c>
      <c r="G304" s="9">
        <v>17220001</v>
      </c>
      <c r="H304" s="9">
        <v>17280000</v>
      </c>
    </row>
    <row r="305" spans="1:8" ht="13">
      <c r="A305" s="8" t="s">
        <v>447</v>
      </c>
      <c r="B305" s="9">
        <v>1440001</v>
      </c>
      <c r="C305" s="9">
        <v>1445000</v>
      </c>
      <c r="D305" s="10">
        <v>14649</v>
      </c>
      <c r="E305" s="10">
        <v>146490</v>
      </c>
      <c r="F305" s="19">
        <v>0.01</v>
      </c>
      <c r="G305" s="9">
        <v>17280001</v>
      </c>
      <c r="H305" s="9">
        <v>17340000</v>
      </c>
    </row>
    <row r="306" spans="1:8" ht="13">
      <c r="A306" s="8" t="s">
        <v>448</v>
      </c>
      <c r="B306" s="9">
        <v>1445001</v>
      </c>
      <c r="C306" s="9">
        <v>1450000</v>
      </c>
      <c r="D306" s="10">
        <v>14699</v>
      </c>
      <c r="E306" s="10">
        <v>146990</v>
      </c>
      <c r="F306" s="19">
        <v>0.01</v>
      </c>
      <c r="G306" s="9">
        <v>17340001</v>
      </c>
      <c r="H306" s="9">
        <v>17400000</v>
      </c>
    </row>
    <row r="307" spans="1:8" ht="13">
      <c r="A307" s="8" t="s">
        <v>449</v>
      </c>
      <c r="B307" s="9">
        <v>1450001</v>
      </c>
      <c r="C307" s="9">
        <v>1455000</v>
      </c>
      <c r="D307" s="10">
        <v>14749</v>
      </c>
      <c r="E307" s="10">
        <v>147490</v>
      </c>
      <c r="F307" s="19">
        <v>0.01</v>
      </c>
      <c r="G307" s="9">
        <v>17400001</v>
      </c>
      <c r="H307" s="9">
        <v>17460000</v>
      </c>
    </row>
    <row r="308" spans="1:8" ht="13">
      <c r="A308" s="8" t="s">
        <v>450</v>
      </c>
      <c r="B308" s="9">
        <v>1455001</v>
      </c>
      <c r="C308" s="9">
        <v>1460000</v>
      </c>
      <c r="D308" s="10">
        <v>14799</v>
      </c>
      <c r="E308" s="10">
        <v>147990</v>
      </c>
      <c r="F308" s="19">
        <v>0.01</v>
      </c>
      <c r="G308" s="9">
        <v>17460001</v>
      </c>
      <c r="H308" s="9">
        <v>17520000</v>
      </c>
    </row>
    <row r="309" spans="1:8" ht="13">
      <c r="A309" s="8" t="s">
        <v>451</v>
      </c>
      <c r="B309" s="9">
        <v>1460001</v>
      </c>
      <c r="C309" s="9">
        <v>1465000</v>
      </c>
      <c r="D309" s="10">
        <v>14849</v>
      </c>
      <c r="E309" s="10">
        <v>148490</v>
      </c>
      <c r="F309" s="19">
        <v>0.01</v>
      </c>
      <c r="G309" s="9">
        <v>17520001</v>
      </c>
      <c r="H309" s="9">
        <v>17580000</v>
      </c>
    </row>
    <row r="310" spans="1:8" ht="13">
      <c r="A310" s="8" t="s">
        <v>452</v>
      </c>
      <c r="B310" s="9">
        <v>1465001</v>
      </c>
      <c r="C310" s="9">
        <v>1470000</v>
      </c>
      <c r="D310" s="10">
        <v>14899</v>
      </c>
      <c r="E310" s="10">
        <v>148990</v>
      </c>
      <c r="F310" s="19">
        <v>0.01</v>
      </c>
      <c r="G310" s="9">
        <v>17580001</v>
      </c>
      <c r="H310" s="9">
        <v>17640000</v>
      </c>
    </row>
    <row r="311" spans="1:8" ht="13">
      <c r="A311" s="8" t="s">
        <v>453</v>
      </c>
      <c r="B311" s="9">
        <v>1470001</v>
      </c>
      <c r="C311" s="9">
        <v>1475000</v>
      </c>
      <c r="D311" s="10">
        <v>14949</v>
      </c>
      <c r="E311" s="10">
        <v>149490</v>
      </c>
      <c r="F311" s="19">
        <v>0.01</v>
      </c>
      <c r="G311" s="9">
        <v>17640001</v>
      </c>
      <c r="H311" s="9">
        <v>17700000</v>
      </c>
    </row>
    <row r="312" spans="1:8" ht="13">
      <c r="A312" s="8" t="s">
        <v>454</v>
      </c>
      <c r="B312" s="9">
        <v>1475001</v>
      </c>
      <c r="C312" s="9">
        <v>1480000</v>
      </c>
      <c r="D312" s="10">
        <v>14999</v>
      </c>
      <c r="E312" s="10">
        <v>149990</v>
      </c>
      <c r="F312" s="19">
        <v>0.01</v>
      </c>
      <c r="G312" s="9">
        <v>17700001</v>
      </c>
      <c r="H312" s="9">
        <v>17760000</v>
      </c>
    </row>
    <row r="313" spans="1:8" ht="13">
      <c r="A313" s="8" t="s">
        <v>455</v>
      </c>
      <c r="B313" s="9">
        <v>1480001</v>
      </c>
      <c r="C313" s="9">
        <v>1485000</v>
      </c>
      <c r="D313" s="10">
        <v>15049</v>
      </c>
      <c r="E313" s="10">
        <v>150490</v>
      </c>
      <c r="F313" s="19">
        <v>0.01</v>
      </c>
      <c r="G313" s="9">
        <v>17760001</v>
      </c>
      <c r="H313" s="9">
        <v>17820000</v>
      </c>
    </row>
    <row r="314" spans="1:8" ht="13">
      <c r="A314" s="8" t="s">
        <v>456</v>
      </c>
      <c r="B314" s="9">
        <v>1485001</v>
      </c>
      <c r="C314" s="9">
        <v>1490000</v>
      </c>
      <c r="D314" s="10">
        <v>15099</v>
      </c>
      <c r="E314" s="10">
        <v>150990</v>
      </c>
      <c r="F314" s="19">
        <v>0.01</v>
      </c>
      <c r="G314" s="9">
        <v>17820001</v>
      </c>
      <c r="H314" s="9">
        <v>17880000</v>
      </c>
    </row>
    <row r="315" spans="1:8" ht="13">
      <c r="A315" s="8" t="s">
        <v>457</v>
      </c>
      <c r="B315" s="9">
        <v>1490001</v>
      </c>
      <c r="C315" s="9">
        <v>1495000</v>
      </c>
      <c r="D315" s="10">
        <v>15149</v>
      </c>
      <c r="E315" s="10">
        <v>151490</v>
      </c>
      <c r="F315" s="19">
        <v>0.01</v>
      </c>
      <c r="G315" s="9">
        <v>17880001</v>
      </c>
      <c r="H315" s="9">
        <v>17940000</v>
      </c>
    </row>
    <row r="316" spans="1:8" ht="13">
      <c r="A316" s="8" t="s">
        <v>458</v>
      </c>
      <c r="B316" s="9">
        <v>1495001</v>
      </c>
      <c r="C316" s="9">
        <v>1500000</v>
      </c>
      <c r="D316" s="10">
        <v>15199</v>
      </c>
      <c r="E316" s="10">
        <v>151990</v>
      </c>
      <c r="F316" s="19">
        <v>0.01</v>
      </c>
      <c r="G316" s="9">
        <v>17940001</v>
      </c>
      <c r="H316" s="9">
        <v>18000000</v>
      </c>
    </row>
    <row r="317" spans="1:8" ht="13">
      <c r="A317" s="8" t="s">
        <v>459</v>
      </c>
      <c r="B317" s="9">
        <v>1500001</v>
      </c>
      <c r="C317" s="9">
        <v>1505000</v>
      </c>
      <c r="D317" s="10">
        <v>15249</v>
      </c>
      <c r="E317" s="10">
        <v>152490</v>
      </c>
      <c r="F317" s="19">
        <v>0.01</v>
      </c>
      <c r="G317" s="9">
        <v>18000001</v>
      </c>
      <c r="H317" s="9">
        <v>18060000</v>
      </c>
    </row>
    <row r="318" spans="1:8" ht="13">
      <c r="A318" s="8" t="s">
        <v>460</v>
      </c>
      <c r="B318" s="9">
        <v>1505001</v>
      </c>
      <c r="C318" s="9">
        <v>1510000</v>
      </c>
      <c r="D318" s="10">
        <v>15299</v>
      </c>
      <c r="E318" s="10">
        <v>152990</v>
      </c>
      <c r="F318" s="19">
        <v>0.01</v>
      </c>
      <c r="G318" s="9">
        <v>18060001</v>
      </c>
      <c r="H318" s="9">
        <v>18120000</v>
      </c>
    </row>
    <row r="319" spans="1:8" ht="13">
      <c r="A319" s="8" t="s">
        <v>461</v>
      </c>
      <c r="B319" s="9">
        <v>1510001</v>
      </c>
      <c r="C319" s="9">
        <v>1515000</v>
      </c>
      <c r="D319" s="10">
        <v>15349</v>
      </c>
      <c r="E319" s="10">
        <v>153490</v>
      </c>
      <c r="F319" s="19">
        <v>0.01</v>
      </c>
      <c r="G319" s="9">
        <v>18120001</v>
      </c>
      <c r="H319" s="9">
        <v>18180000</v>
      </c>
    </row>
    <row r="320" spans="1:8" ht="13">
      <c r="A320" s="8" t="s">
        <v>462</v>
      </c>
      <c r="B320" s="9">
        <v>1515001</v>
      </c>
      <c r="C320" s="9">
        <v>1520000</v>
      </c>
      <c r="D320" s="10">
        <v>15399</v>
      </c>
      <c r="E320" s="10">
        <v>153990</v>
      </c>
      <c r="F320" s="19">
        <v>0.01</v>
      </c>
      <c r="G320" s="9">
        <v>18180001</v>
      </c>
      <c r="H320" s="9">
        <v>18240000</v>
      </c>
    </row>
    <row r="321" spans="1:8" ht="13">
      <c r="A321" s="8" t="s">
        <v>463</v>
      </c>
      <c r="B321" s="9">
        <v>1520001</v>
      </c>
      <c r="C321" s="9">
        <v>1525000</v>
      </c>
      <c r="D321" s="10">
        <v>15449</v>
      </c>
      <c r="E321" s="10">
        <v>154490</v>
      </c>
      <c r="F321" s="19">
        <v>0.01</v>
      </c>
      <c r="G321" s="9">
        <v>18240001</v>
      </c>
      <c r="H321" s="9">
        <v>18300000</v>
      </c>
    </row>
    <row r="322" spans="1:8" ht="13">
      <c r="A322" s="8" t="s">
        <v>464</v>
      </c>
      <c r="B322" s="9">
        <v>1525001</v>
      </c>
      <c r="C322" s="9">
        <v>1530000</v>
      </c>
      <c r="D322" s="10">
        <v>15499</v>
      </c>
      <c r="E322" s="10">
        <v>154990</v>
      </c>
      <c r="F322" s="19">
        <v>0.01</v>
      </c>
      <c r="G322" s="9">
        <v>18300001</v>
      </c>
      <c r="H322" s="9">
        <v>18360000</v>
      </c>
    </row>
    <row r="323" spans="1:8" ht="13">
      <c r="A323" s="8" t="s">
        <v>465</v>
      </c>
      <c r="B323" s="9">
        <v>1530001</v>
      </c>
      <c r="C323" s="9">
        <v>1535000</v>
      </c>
      <c r="D323" s="10">
        <v>15549</v>
      </c>
      <c r="E323" s="10">
        <v>155490</v>
      </c>
      <c r="F323" s="19">
        <v>0.01</v>
      </c>
      <c r="G323" s="9">
        <v>18360001</v>
      </c>
      <c r="H323" s="9">
        <v>18420000</v>
      </c>
    </row>
    <row r="324" spans="1:8" ht="13">
      <c r="A324" s="8" t="s">
        <v>466</v>
      </c>
      <c r="B324" s="9">
        <v>1535001</v>
      </c>
      <c r="C324" s="9">
        <v>1540000</v>
      </c>
      <c r="D324" s="10">
        <v>15599</v>
      </c>
      <c r="E324" s="10">
        <v>155990</v>
      </c>
      <c r="F324" s="19">
        <v>0.01</v>
      </c>
      <c r="G324" s="9">
        <v>18420001</v>
      </c>
      <c r="H324" s="9">
        <v>18480000</v>
      </c>
    </row>
    <row r="325" spans="1:8" ht="13">
      <c r="A325" s="8" t="s">
        <v>467</v>
      </c>
      <c r="B325" s="9">
        <v>1540001</v>
      </c>
      <c r="C325" s="9">
        <v>1545000</v>
      </c>
      <c r="D325" s="10">
        <v>15649</v>
      </c>
      <c r="E325" s="10">
        <v>156490</v>
      </c>
      <c r="F325" s="19">
        <v>0.01</v>
      </c>
      <c r="G325" s="9">
        <v>18480001</v>
      </c>
      <c r="H325" s="9">
        <v>18540000</v>
      </c>
    </row>
    <row r="326" spans="1:8" ht="13">
      <c r="A326" s="8" t="s">
        <v>468</v>
      </c>
      <c r="B326" s="9">
        <v>1545001</v>
      </c>
      <c r="C326" s="9">
        <v>1550000</v>
      </c>
      <c r="D326" s="10">
        <v>15699</v>
      </c>
      <c r="E326" s="10">
        <v>156990</v>
      </c>
      <c r="F326" s="19">
        <v>0.01</v>
      </c>
      <c r="G326" s="9">
        <v>18540001</v>
      </c>
      <c r="H326" s="9">
        <v>18600000</v>
      </c>
    </row>
    <row r="327" spans="1:8" ht="13">
      <c r="A327" s="8" t="s">
        <v>469</v>
      </c>
      <c r="B327" s="9">
        <v>1550001</v>
      </c>
      <c r="C327" s="9">
        <v>1555000</v>
      </c>
      <c r="D327" s="10">
        <v>15749</v>
      </c>
      <c r="E327" s="10">
        <v>157490</v>
      </c>
      <c r="F327" s="19">
        <v>0.01</v>
      </c>
      <c r="G327" s="9">
        <v>18600001</v>
      </c>
      <c r="H327" s="9">
        <v>18660000</v>
      </c>
    </row>
    <row r="328" spans="1:8" ht="13">
      <c r="A328" s="8" t="s">
        <v>470</v>
      </c>
      <c r="B328" s="9">
        <v>1555001</v>
      </c>
      <c r="C328" s="9">
        <v>1560000</v>
      </c>
      <c r="D328" s="10">
        <v>15799</v>
      </c>
      <c r="E328" s="10">
        <v>157990</v>
      </c>
      <c r="F328" s="19">
        <v>0.01</v>
      </c>
      <c r="G328" s="9">
        <v>18660001</v>
      </c>
      <c r="H328" s="9">
        <v>18720000</v>
      </c>
    </row>
    <row r="329" spans="1:8" ht="13">
      <c r="A329" s="8" t="s">
        <v>471</v>
      </c>
      <c r="B329" s="9">
        <v>1560001</v>
      </c>
      <c r="C329" s="9">
        <v>1565000</v>
      </c>
      <c r="D329" s="10">
        <v>15849</v>
      </c>
      <c r="E329" s="10">
        <v>158490</v>
      </c>
      <c r="F329" s="19">
        <v>0.01</v>
      </c>
      <c r="G329" s="9">
        <v>18720001</v>
      </c>
      <c r="H329" s="9">
        <v>18780000</v>
      </c>
    </row>
    <row r="330" spans="1:8" ht="13">
      <c r="A330" s="8" t="s">
        <v>472</v>
      </c>
      <c r="B330" s="9">
        <v>1565001</v>
      </c>
      <c r="C330" s="9">
        <v>1570000</v>
      </c>
      <c r="D330" s="10">
        <v>15899</v>
      </c>
      <c r="E330" s="10">
        <v>158990</v>
      </c>
      <c r="F330" s="19">
        <v>0.01</v>
      </c>
      <c r="G330" s="9">
        <v>18780001</v>
      </c>
      <c r="H330" s="9">
        <v>18840000</v>
      </c>
    </row>
    <row r="331" spans="1:8" ht="13">
      <c r="A331" s="8" t="s">
        <v>473</v>
      </c>
      <c r="B331" s="9">
        <v>1570001</v>
      </c>
      <c r="C331" s="9">
        <v>1575000</v>
      </c>
      <c r="D331" s="10">
        <v>15949</v>
      </c>
      <c r="E331" s="10">
        <v>159490</v>
      </c>
      <c r="F331" s="19">
        <v>0.01</v>
      </c>
      <c r="G331" s="9">
        <v>18840001</v>
      </c>
      <c r="H331" s="9">
        <v>18900000</v>
      </c>
    </row>
    <row r="332" spans="1:8" ht="13">
      <c r="A332" s="8" t="s">
        <v>474</v>
      </c>
      <c r="B332" s="9">
        <v>1575001</v>
      </c>
      <c r="C332" s="9">
        <v>1580000</v>
      </c>
      <c r="D332" s="10">
        <v>15999</v>
      </c>
      <c r="E332" s="10">
        <v>159990</v>
      </c>
      <c r="F332" s="19">
        <v>0.01</v>
      </c>
      <c r="G332" s="9">
        <v>18900001</v>
      </c>
      <c r="H332" s="9">
        <v>18960000</v>
      </c>
    </row>
    <row r="333" spans="1:8" ht="13">
      <c r="A333" s="8" t="s">
        <v>475</v>
      </c>
      <c r="B333" s="9">
        <v>1580001</v>
      </c>
      <c r="C333" s="9">
        <v>1585000</v>
      </c>
      <c r="D333" s="10">
        <v>16049</v>
      </c>
      <c r="E333" s="10">
        <v>160490</v>
      </c>
      <c r="F333" s="19">
        <v>0.01</v>
      </c>
      <c r="G333" s="9">
        <v>18960001</v>
      </c>
      <c r="H333" s="9">
        <v>19020000</v>
      </c>
    </row>
    <row r="334" spans="1:8" ht="13">
      <c r="A334" s="8" t="s">
        <v>476</v>
      </c>
      <c r="B334" s="9">
        <v>1585001</v>
      </c>
      <c r="C334" s="9">
        <v>1590000</v>
      </c>
      <c r="D334" s="10">
        <v>16099</v>
      </c>
      <c r="E334" s="10">
        <v>160990</v>
      </c>
      <c r="F334" s="19">
        <v>0.01</v>
      </c>
      <c r="G334" s="9">
        <v>19020001</v>
      </c>
      <c r="H334" s="9">
        <v>19080000</v>
      </c>
    </row>
    <row r="335" spans="1:8" ht="13">
      <c r="A335" s="8" t="s">
        <v>477</v>
      </c>
      <c r="B335" s="9">
        <v>1590001</v>
      </c>
      <c r="C335" s="9">
        <v>1595000</v>
      </c>
      <c r="D335" s="10">
        <v>16149</v>
      </c>
      <c r="E335" s="10">
        <v>161490</v>
      </c>
      <c r="F335" s="19">
        <v>0.01</v>
      </c>
      <c r="G335" s="9">
        <v>19080001</v>
      </c>
      <c r="H335" s="9">
        <v>19140000</v>
      </c>
    </row>
    <row r="336" spans="1:8" ht="13">
      <c r="A336" s="8" t="s">
        <v>478</v>
      </c>
      <c r="B336" s="9">
        <v>1595001</v>
      </c>
      <c r="C336" s="9">
        <v>1600000</v>
      </c>
      <c r="D336" s="10">
        <v>16199</v>
      </c>
      <c r="E336" s="10">
        <v>161990</v>
      </c>
      <c r="F336" s="19">
        <v>0.01</v>
      </c>
      <c r="G336" s="9">
        <v>19140001</v>
      </c>
      <c r="H336" s="9">
        <v>19200000</v>
      </c>
    </row>
    <row r="337" spans="1:8" ht="13">
      <c r="A337" s="8" t="s">
        <v>479</v>
      </c>
      <c r="B337" s="9">
        <v>1600001</v>
      </c>
      <c r="C337" s="9">
        <v>1605000</v>
      </c>
      <c r="D337" s="10">
        <v>16249</v>
      </c>
      <c r="E337" s="10">
        <v>162490</v>
      </c>
      <c r="F337" s="19">
        <v>0.01</v>
      </c>
      <c r="G337" s="9">
        <v>19200001</v>
      </c>
      <c r="H337" s="9">
        <v>19260000</v>
      </c>
    </row>
    <row r="338" spans="1:8" ht="13">
      <c r="A338" s="8" t="s">
        <v>480</v>
      </c>
      <c r="B338" s="9">
        <v>1605001</v>
      </c>
      <c r="C338" s="9">
        <v>1610000</v>
      </c>
      <c r="D338" s="10">
        <v>16299</v>
      </c>
      <c r="E338" s="10">
        <v>162990</v>
      </c>
      <c r="F338" s="19">
        <v>0.01</v>
      </c>
      <c r="G338" s="9">
        <v>19260001</v>
      </c>
      <c r="H338" s="9">
        <v>19320000</v>
      </c>
    </row>
    <row r="339" spans="1:8" ht="13">
      <c r="A339" s="8" t="s">
        <v>481</v>
      </c>
      <c r="B339" s="9">
        <v>1610001</v>
      </c>
      <c r="C339" s="9">
        <v>1615000</v>
      </c>
      <c r="D339" s="10">
        <v>16349</v>
      </c>
      <c r="E339" s="10">
        <v>163490</v>
      </c>
      <c r="F339" s="19">
        <v>0.01</v>
      </c>
      <c r="G339" s="9">
        <v>19320001</v>
      </c>
      <c r="H339" s="9">
        <v>19380000</v>
      </c>
    </row>
    <row r="340" spans="1:8" ht="13">
      <c r="A340" s="8" t="s">
        <v>482</v>
      </c>
      <c r="B340" s="9">
        <v>1615001</v>
      </c>
      <c r="C340" s="9">
        <v>1620000</v>
      </c>
      <c r="D340" s="10">
        <v>16399</v>
      </c>
      <c r="E340" s="10">
        <v>163990</v>
      </c>
      <c r="F340" s="19">
        <v>0.01</v>
      </c>
      <c r="G340" s="9">
        <v>19380001</v>
      </c>
      <c r="H340" s="9">
        <v>19440000</v>
      </c>
    </row>
    <row r="341" spans="1:8" ht="13">
      <c r="A341" s="8" t="s">
        <v>483</v>
      </c>
      <c r="B341" s="9">
        <v>1620001</v>
      </c>
      <c r="C341" s="9">
        <v>1625000</v>
      </c>
      <c r="D341" s="10">
        <v>16449</v>
      </c>
      <c r="E341" s="10">
        <v>164490</v>
      </c>
      <c r="F341" s="19">
        <v>0.01</v>
      </c>
      <c r="G341" s="9">
        <v>19440001</v>
      </c>
      <c r="H341" s="9">
        <v>19500000</v>
      </c>
    </row>
    <row r="342" spans="1:8" ht="13">
      <c r="A342" s="8" t="s">
        <v>484</v>
      </c>
      <c r="B342" s="9">
        <v>1625001</v>
      </c>
      <c r="C342" s="9">
        <v>1630000</v>
      </c>
      <c r="D342" s="10">
        <v>16499</v>
      </c>
      <c r="E342" s="10">
        <v>164990</v>
      </c>
      <c r="F342" s="19">
        <v>0.01</v>
      </c>
      <c r="G342" s="9">
        <v>19500001</v>
      </c>
      <c r="H342" s="9">
        <v>19560000</v>
      </c>
    </row>
    <row r="343" spans="1:8" ht="13">
      <c r="A343" s="8" t="s">
        <v>485</v>
      </c>
      <c r="B343" s="9">
        <v>1630001</v>
      </c>
      <c r="C343" s="9">
        <v>1635000</v>
      </c>
      <c r="D343" s="10">
        <v>16549</v>
      </c>
      <c r="E343" s="10">
        <v>165490</v>
      </c>
      <c r="F343" s="19">
        <v>0.01</v>
      </c>
      <c r="G343" s="9">
        <v>19560001</v>
      </c>
      <c r="H343" s="9">
        <v>19620000</v>
      </c>
    </row>
    <row r="344" spans="1:8" ht="13">
      <c r="A344" s="8" t="s">
        <v>486</v>
      </c>
      <c r="B344" s="9">
        <v>1635001</v>
      </c>
      <c r="C344" s="9">
        <v>1640000</v>
      </c>
      <c r="D344" s="10">
        <v>16599</v>
      </c>
      <c r="E344" s="10">
        <v>165990</v>
      </c>
      <c r="F344" s="19">
        <v>0.01</v>
      </c>
      <c r="G344" s="9">
        <v>19620001</v>
      </c>
      <c r="H344" s="9">
        <v>19680000</v>
      </c>
    </row>
  </sheetData>
  <mergeCells count="2">
    <mergeCell ref="B1:C1"/>
    <mergeCell ref="G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spicehouse_automation_metrics</vt:lpstr>
      <vt:lpstr>Revised_Dashboard</vt:lpstr>
      <vt:lpstr>Description</vt:lpstr>
      <vt:lpstr>spicehouse_campaign_metrics</vt:lpstr>
      <vt:lpstr>Source_Table</vt:lpstr>
      <vt:lpstr>Succinct_Table_Live</vt:lpstr>
      <vt:lpstr>Aggregation_Table</vt:lpstr>
      <vt:lpstr>Revenue_Graph</vt:lpstr>
      <vt:lpstr>Pivot_Table</vt:lpstr>
      <vt:lpstr>Rough_Draft_Dashboard</vt:lpstr>
      <vt:lpstr>Pricing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reese mcdonald</dc:creator>
  <cp:lastModifiedBy>reese mcdonald</cp:lastModifiedBy>
  <dcterms:created xsi:type="dcterms:W3CDTF">2022-09-20T22:41:56Z</dcterms:created>
  <dcterms:modified xsi:type="dcterms:W3CDTF">2022-10-13T08:59:13Z</dcterms:modified>
</cp:coreProperties>
</file>