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5e2b8d9c1fe710e2/Desktop/Bsc.Csit/3rd Sem/Stats II/"/>
    </mc:Choice>
  </mc:AlternateContent>
  <xr:revisionPtr revIDLastSave="11" documentId="13_ncr:1_{502C5664-9D90-4C7E-9B2E-425F6B4FE83A}" xr6:coauthVersionLast="47" xr6:coauthVersionMax="47" xr10:uidLastSave="{A80310C5-2511-4774-B578-E9DFB1C0EBAF}"/>
  <bookViews>
    <workbookView xWindow="11424" yWindow="0" windowWidth="11712" windowHeight="13056" firstSheet="7" activeTab="12" xr2:uid="{00000000-000D-0000-FFFF-FFFF00000000}"/>
  </bookViews>
  <sheets>
    <sheet name="1" sheetId="3" r:id="rId1"/>
    <sheet name="2" sheetId="4" r:id="rId2"/>
    <sheet name="3" sheetId="1" r:id="rId3"/>
    <sheet name="4" sheetId="2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</sheets>
  <definedNames>
    <definedName name="_xlnm.Print_Area" localSheetId="0">'1'!$A:$G</definedName>
    <definedName name="_xlnm.Print_Area" localSheetId="1">'2'!$A:$J</definedName>
    <definedName name="_xlnm.Print_Area" localSheetId="3">'4'!$A:$L</definedName>
    <definedName name="_xlnm.Print_Area" localSheetId="5">'6'!$A$1:$I$27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9" l="1"/>
  <c r="D19" i="9"/>
  <c r="D20" i="9"/>
  <c r="D7" i="9"/>
  <c r="D15" i="9" s="1"/>
  <c r="D9" i="9"/>
  <c r="D16" i="9" s="1"/>
  <c r="D17" i="9" s="1"/>
  <c r="D10" i="9"/>
  <c r="D24" i="8"/>
  <c r="D23" i="8"/>
  <c r="D20" i="8"/>
  <c r="D19" i="8"/>
  <c r="H12" i="8"/>
  <c r="D12" i="8"/>
  <c r="D14" i="8"/>
  <c r="D13" i="8"/>
  <c r="D14" i="7"/>
  <c r="D13" i="7"/>
  <c r="D17" i="7"/>
  <c r="C7" i="7"/>
  <c r="E14" i="7"/>
  <c r="D7" i="7"/>
  <c r="E15" i="7"/>
  <c r="E17" i="9"/>
  <c r="E20" i="9"/>
  <c r="E10" i="9"/>
  <c r="E13" i="8"/>
  <c r="E9" i="9"/>
  <c r="E17" i="7"/>
  <c r="E13" i="7"/>
  <c r="E16" i="9"/>
  <c r="E14" i="8"/>
  <c r="E21" i="9"/>
  <c r="E21" i="8"/>
  <c r="E15" i="9"/>
  <c r="E24" i="8"/>
  <c r="E7" i="9"/>
  <c r="D21" i="8" l="1"/>
  <c r="D15" i="7"/>
  <c r="C8" i="7"/>
  <c r="C9" i="7"/>
  <c r="D22" i="6"/>
  <c r="D18" i="6"/>
  <c r="D19" i="6" s="1"/>
  <c r="D19" i="5"/>
  <c r="D16" i="5"/>
  <c r="D17" i="5" s="1"/>
  <c r="D15" i="5"/>
  <c r="F28" i="2"/>
  <c r="E20" i="2"/>
  <c r="E21" i="2" s="1"/>
  <c r="E22" i="2" s="1"/>
  <c r="E15" i="2"/>
  <c r="E16" i="2" s="1"/>
  <c r="E17" i="2" s="1"/>
  <c r="E13" i="2"/>
  <c r="F7" i="1"/>
  <c r="F8" i="1" s="1"/>
  <c r="F12" i="1" s="1"/>
  <c r="D21" i="4"/>
  <c r="D22" i="4" s="1"/>
  <c r="D14" i="4"/>
  <c r="D15" i="4" s="1"/>
  <c r="D9" i="4"/>
  <c r="D20" i="3"/>
  <c r="D21" i="3" s="1"/>
  <c r="D13" i="3"/>
  <c r="D14" i="3" s="1"/>
  <c r="D10" i="3"/>
  <c r="D28" i="3" s="1"/>
  <c r="E15" i="3"/>
  <c r="G12" i="1"/>
  <c r="D8" i="7"/>
  <c r="E14" i="4"/>
  <c r="E24" i="4"/>
  <c r="E14" i="3"/>
  <c r="E16" i="3"/>
  <c r="E21" i="3"/>
  <c r="E23" i="4"/>
  <c r="E28" i="3"/>
  <c r="E17" i="5"/>
  <c r="E15" i="5"/>
  <c r="G8" i="1"/>
  <c r="E10" i="3"/>
  <c r="E22" i="4"/>
  <c r="F13" i="2"/>
  <c r="E19" i="5"/>
  <c r="E20" i="3"/>
  <c r="E21" i="4"/>
  <c r="E29" i="4"/>
  <c r="G7" i="1"/>
  <c r="F16" i="2"/>
  <c r="E22" i="3"/>
  <c r="E11" i="4"/>
  <c r="E22" i="6"/>
  <c r="E27" i="3"/>
  <c r="E17" i="4"/>
  <c r="E15" i="4"/>
  <c r="F22" i="2"/>
  <c r="E16" i="5"/>
  <c r="E19" i="6"/>
  <c r="E28" i="4"/>
  <c r="F17" i="2"/>
  <c r="D9" i="7"/>
  <c r="E16" i="4"/>
  <c r="F21" i="2"/>
  <c r="F15" i="2"/>
  <c r="F20" i="2"/>
  <c r="E18" i="6"/>
  <c r="E23" i="3"/>
  <c r="E13" i="3"/>
  <c r="E10" i="4"/>
  <c r="D10" i="4" l="1"/>
  <c r="D11" i="4" s="1"/>
  <c r="D22" i="3"/>
  <c r="D23" i="3"/>
  <c r="D15" i="3"/>
  <c r="D27" i="3"/>
  <c r="D16" i="3"/>
  <c r="D29" i="4" l="1"/>
  <c r="D17" i="4"/>
  <c r="D16" i="4"/>
  <c r="D23" i="4"/>
  <c r="D24" i="4"/>
  <c r="D28" i="4"/>
</calcChain>
</file>

<file path=xl/sharedStrings.xml><?xml version="1.0" encoding="utf-8"?>
<sst xmlns="http://schemas.openxmlformats.org/spreadsheetml/2006/main" count="329" uniqueCount="202">
  <si>
    <t>In a sample of 256 students, average marks is found to be 56 with standard deviation 12</t>
  </si>
  <si>
    <t xml:space="preserve">Construct  i) 95% C.I for population Mean </t>
  </si>
  <si>
    <t xml:space="preserve">ii) 92&amp; C.I for population Mean </t>
  </si>
  <si>
    <t>iii) Confidence interval such that population mean will probably lie</t>
  </si>
  <si>
    <t>Solution:- Here, we have</t>
  </si>
  <si>
    <t>Sample size (n) =</t>
  </si>
  <si>
    <t>Sample mean (x̄) =</t>
  </si>
  <si>
    <t xml:space="preserve">Sample S.D (σ ) = </t>
  </si>
  <si>
    <t>S.E (x*) =</t>
  </si>
  <si>
    <t>For i) 95% confidence interval for population mean</t>
  </si>
  <si>
    <t>Here, C.I. (1-α) =</t>
  </si>
  <si>
    <t>α =</t>
  </si>
  <si>
    <t>Zα =</t>
  </si>
  <si>
    <t>Here, Lower Limit =</t>
  </si>
  <si>
    <t>Uppper Limit =</t>
  </si>
  <si>
    <t>For ii) 92% confidence interval for population mean</t>
  </si>
  <si>
    <t>For iii) For probably lie , we should take</t>
  </si>
  <si>
    <t xml:space="preserve"> </t>
  </si>
  <si>
    <t>In a sample of 200 employee, number of smoker found is 75</t>
  </si>
  <si>
    <t>Construct i) 99% C.I for population Mean</t>
  </si>
  <si>
    <t>ii) 90%  C.I for population Proportion</t>
  </si>
  <si>
    <t>iii) Confidence interval such that population proportion of smoker certainly lie.</t>
  </si>
  <si>
    <t>No of smoker (x) =</t>
  </si>
  <si>
    <t>Sample proportion(p)</t>
  </si>
  <si>
    <t>q=</t>
  </si>
  <si>
    <t>S.E(p)=</t>
  </si>
  <si>
    <t>For i) 99% confidence interval for population mean</t>
  </si>
  <si>
    <t>For ii) 90% confidence interval for population proportion</t>
  </si>
  <si>
    <t xml:space="preserve">A Researcher wishes to estimate the average of an attribute by using sampling technique with </t>
  </si>
  <si>
    <t xml:space="preserve">93% confidence and error not more than 2. If population SD is 22, </t>
  </si>
  <si>
    <t>Compute the appropriate sample size.</t>
  </si>
  <si>
    <t>Solution :- Here, we have,</t>
  </si>
  <si>
    <r>
      <rPr>
        <b/>
        <sz val="11"/>
        <color theme="1"/>
        <rFont val="Times New Roman"/>
        <charset val="134"/>
      </rPr>
      <t>Confidence Level (1-</t>
    </r>
    <r>
      <rPr>
        <b/>
        <sz val="11"/>
        <color theme="1"/>
        <rFont val="Arial"/>
        <charset val="134"/>
      </rPr>
      <t>α</t>
    </r>
    <r>
      <rPr>
        <b/>
        <sz val="11"/>
        <color theme="1"/>
        <rFont val="Times New Roman"/>
        <charset val="134"/>
      </rPr>
      <t xml:space="preserve">)= </t>
    </r>
  </si>
  <si>
    <r>
      <rPr>
        <b/>
        <sz val="11"/>
        <color theme="1"/>
        <rFont val="Times New Roman"/>
        <charset val="134"/>
      </rPr>
      <t>Z</t>
    </r>
    <r>
      <rPr>
        <b/>
        <vertAlign val="subscript"/>
        <sz val="11"/>
        <color theme="1"/>
        <rFont val="Arial"/>
        <charset val="134"/>
      </rPr>
      <t>α</t>
    </r>
    <r>
      <rPr>
        <b/>
        <sz val="11"/>
        <color theme="1"/>
        <rFont val="Times New Roman"/>
        <charset val="134"/>
      </rPr>
      <t xml:space="preserve"> =</t>
    </r>
  </si>
  <si>
    <t>Max, permissable error (E) =</t>
  </si>
  <si>
    <t>Pop.SD (σ) =</t>
  </si>
  <si>
    <t xml:space="preserve">Now, Required Sample size (n) = </t>
  </si>
  <si>
    <t>Hence, Required Sample Size is 398.</t>
  </si>
  <si>
    <t xml:space="preserve">An observer wishes to estimate the population proportion of smoker by using </t>
  </si>
  <si>
    <t>sampling technique with error not more than 8%. If previous study shows that propn</t>
  </si>
  <si>
    <t xml:space="preserve"> of smoker was 30%. Compute the appropriate sample size </t>
  </si>
  <si>
    <t>i) If he wishes to be 95% confident.</t>
  </si>
  <si>
    <t>ii) If he wishes to be 99% confident.</t>
  </si>
  <si>
    <t xml:space="preserve">iii) If he wishes to be almost certain and information about  </t>
  </si>
  <si>
    <t>pop.proportion is not given.</t>
  </si>
  <si>
    <t xml:space="preserve">Solution :- Here we have </t>
  </si>
  <si>
    <t>Max. Permissible error (E) =</t>
  </si>
  <si>
    <t>Pop.Prop (p) =</t>
  </si>
  <si>
    <t>q =</t>
  </si>
  <si>
    <r>
      <rPr>
        <b/>
        <sz val="11"/>
        <color theme="1"/>
        <rFont val="Times New Roman"/>
        <charset val="134"/>
      </rPr>
      <t>For i) Here, C.I. (1-</t>
    </r>
    <r>
      <rPr>
        <b/>
        <sz val="11"/>
        <color theme="1"/>
        <rFont val="Arial"/>
        <charset val="134"/>
      </rPr>
      <t>α</t>
    </r>
    <r>
      <rPr>
        <b/>
        <sz val="11"/>
        <color theme="1"/>
        <rFont val="Times New Roman"/>
        <charset val="134"/>
      </rPr>
      <t>) =</t>
    </r>
  </si>
  <si>
    <r>
      <rPr>
        <b/>
        <sz val="11"/>
        <color theme="1"/>
        <rFont val="Arial"/>
        <charset val="134"/>
      </rPr>
      <t>α</t>
    </r>
    <r>
      <rPr>
        <b/>
        <sz val="11"/>
        <color theme="1"/>
        <rFont val="Times New Roman"/>
        <charset val="134"/>
      </rPr>
      <t xml:space="preserve"> =</t>
    </r>
  </si>
  <si>
    <t>Now, Required Sample Size(n) =</t>
  </si>
  <si>
    <t>Hence, Required Sample Size is 127.</t>
  </si>
  <si>
    <r>
      <rPr>
        <b/>
        <sz val="11"/>
        <color theme="1"/>
        <rFont val="Times New Roman"/>
        <charset val="134"/>
      </rPr>
      <t>For ii) Here, C.I. (1-</t>
    </r>
    <r>
      <rPr>
        <b/>
        <sz val="11"/>
        <color theme="1"/>
        <rFont val="Arial"/>
        <charset val="134"/>
      </rPr>
      <t>α</t>
    </r>
    <r>
      <rPr>
        <b/>
        <sz val="11"/>
        <color theme="1"/>
        <rFont val="Times New Roman"/>
        <charset val="134"/>
      </rPr>
      <t>) =</t>
    </r>
  </si>
  <si>
    <t>Hence, Required Sample Size is 218.</t>
  </si>
  <si>
    <t>For iii) Here, For almost certain</t>
  </si>
  <si>
    <t>If value of P is not given , we use P =</t>
  </si>
  <si>
    <t>Q =</t>
  </si>
  <si>
    <t xml:space="preserve">Now, Required Sample Size(n) = </t>
  </si>
  <si>
    <t>Hence, required Sample Size is 352.</t>
  </si>
  <si>
    <t xml:space="preserve">A Sample of size 250 is drawn and mean is found to be 90. Test at 6% level of significance that </t>
  </si>
  <si>
    <t>whether it was drawn from a population with a mean 93 and SD 10 or not.</t>
  </si>
  <si>
    <t xml:space="preserve">Solution :- Here, we have </t>
  </si>
  <si>
    <t xml:space="preserve">Sample size (n) = </t>
  </si>
  <si>
    <t>Sample Mean ( x*) =</t>
  </si>
  <si>
    <t>Pop. Mean (µ) =</t>
  </si>
  <si>
    <t xml:space="preserve">Here, We set up Hypothesis as </t>
  </si>
  <si>
    <r>
      <t>H</t>
    </r>
    <r>
      <rPr>
        <vertAlign val="subscript"/>
        <sz val="11"/>
        <color theme="1"/>
        <rFont val="Times New Roman"/>
        <charset val="134"/>
      </rPr>
      <t>0</t>
    </r>
    <r>
      <rPr>
        <sz val="11"/>
        <color theme="1"/>
        <rFont val="Times New Roman"/>
        <charset val="134"/>
      </rPr>
      <t xml:space="preserve"> : µ = 93 i.e. Sample is drawn from given population.</t>
    </r>
  </si>
  <si>
    <r>
      <t>Under H</t>
    </r>
    <r>
      <rPr>
        <b/>
        <vertAlign val="subscript"/>
        <sz val="11"/>
        <color theme="1"/>
        <rFont val="Times New Roman"/>
        <charset val="134"/>
      </rPr>
      <t>0</t>
    </r>
    <r>
      <rPr>
        <b/>
        <sz val="11"/>
        <color theme="1"/>
        <rFont val="Times New Roman"/>
        <charset val="134"/>
      </rPr>
      <t>, Test Statistics</t>
    </r>
  </si>
  <si>
    <t>S.E.(x*) =</t>
  </si>
  <si>
    <r>
      <t>Z</t>
    </r>
    <r>
      <rPr>
        <vertAlign val="subscript"/>
        <sz val="11"/>
        <color theme="1"/>
        <rFont val="Times New Roman"/>
        <charset val="134"/>
      </rPr>
      <t xml:space="preserve">cal. </t>
    </r>
    <r>
      <rPr>
        <sz val="11"/>
        <color theme="1"/>
        <rFont val="Times New Roman"/>
        <charset val="134"/>
      </rPr>
      <t>=</t>
    </r>
  </si>
  <si>
    <r>
      <t>|Z</t>
    </r>
    <r>
      <rPr>
        <vertAlign val="subscript"/>
        <sz val="11"/>
        <color theme="1"/>
        <rFont val="Times New Roman"/>
        <charset val="134"/>
      </rPr>
      <t>cal.</t>
    </r>
    <r>
      <rPr>
        <sz val="11"/>
        <color theme="1"/>
        <rFont val="Times New Roman"/>
        <charset val="134"/>
      </rPr>
      <t>| =</t>
    </r>
  </si>
  <si>
    <t>Level of significance. (α) =</t>
  </si>
  <si>
    <r>
      <t>Z</t>
    </r>
    <r>
      <rPr>
        <vertAlign val="subscript"/>
        <sz val="11"/>
        <color theme="1"/>
        <rFont val="Times New Roman"/>
        <charset val="134"/>
      </rPr>
      <t>tab.</t>
    </r>
    <r>
      <rPr>
        <sz val="11"/>
        <color theme="1"/>
        <rFont val="Times New Roman"/>
        <charset val="134"/>
      </rPr>
      <t xml:space="preserve"> =</t>
    </r>
  </si>
  <si>
    <r>
      <t>Decision :- Since, Z</t>
    </r>
    <r>
      <rPr>
        <b/>
        <vertAlign val="subscript"/>
        <sz val="11"/>
        <color theme="1"/>
        <rFont val="Times New Roman"/>
        <charset val="134"/>
      </rPr>
      <t>cal.</t>
    </r>
    <r>
      <rPr>
        <b/>
        <sz val="11"/>
        <color theme="1"/>
        <rFont val="Times New Roman"/>
        <charset val="134"/>
      </rPr>
      <t xml:space="preserve"> &gt; Z</t>
    </r>
    <r>
      <rPr>
        <b/>
        <vertAlign val="subscript"/>
        <sz val="11"/>
        <color theme="1"/>
        <rFont val="Times New Roman"/>
        <charset val="134"/>
      </rPr>
      <t>tab.</t>
    </r>
    <r>
      <rPr>
        <b/>
        <sz val="11"/>
        <color theme="1"/>
        <rFont val="Times New Roman"/>
        <charset val="134"/>
      </rPr>
      <t xml:space="preserve"> , we reject Ho and accept H</t>
    </r>
    <r>
      <rPr>
        <b/>
        <vertAlign val="subscript"/>
        <sz val="11"/>
        <color theme="1"/>
        <rFont val="Times New Roman"/>
        <charset val="134"/>
      </rPr>
      <t>1</t>
    </r>
    <r>
      <rPr>
        <b/>
        <sz val="11"/>
        <color theme="1"/>
        <rFont val="Times New Roman"/>
        <charset val="134"/>
      </rPr>
      <t xml:space="preserve"> with the conclusion  </t>
    </r>
  </si>
  <si>
    <t>that Sample is drawn from diffrent population.</t>
  </si>
  <si>
    <t>Ritu Dhakal</t>
  </si>
  <si>
    <t>From the following Information, state whether Company A is superior to Company B</t>
  </si>
  <si>
    <t>or not.</t>
  </si>
  <si>
    <t>For Company A</t>
  </si>
  <si>
    <t>For Company B</t>
  </si>
  <si>
    <r>
      <t>n</t>
    </r>
    <r>
      <rPr>
        <b/>
        <vertAlign val="subscript"/>
        <sz val="11"/>
        <color theme="1"/>
        <rFont val="Times New Roman"/>
        <charset val="134"/>
      </rPr>
      <t>1</t>
    </r>
    <r>
      <rPr>
        <b/>
        <sz val="11"/>
        <color theme="1"/>
        <rFont val="Times New Roman"/>
        <charset val="134"/>
      </rPr>
      <t xml:space="preserve"> =</t>
    </r>
  </si>
  <si>
    <r>
      <t>n</t>
    </r>
    <r>
      <rPr>
        <b/>
        <vertAlign val="subscript"/>
        <sz val="11"/>
        <color theme="1"/>
        <rFont val="Times New Roman"/>
        <charset val="134"/>
      </rPr>
      <t>2</t>
    </r>
    <r>
      <rPr>
        <b/>
        <sz val="11"/>
        <color theme="1"/>
        <rFont val="Times New Roman"/>
        <charset val="134"/>
      </rPr>
      <t xml:space="preserve"> =</t>
    </r>
  </si>
  <si>
    <r>
      <t>x</t>
    </r>
    <r>
      <rPr>
        <b/>
        <vertAlign val="subscript"/>
        <sz val="11"/>
        <color theme="1"/>
        <rFont val="Times New Roman"/>
        <charset val="134"/>
      </rPr>
      <t>1</t>
    </r>
    <r>
      <rPr>
        <b/>
        <sz val="11"/>
        <color theme="1"/>
        <rFont val="Times New Roman"/>
        <charset val="134"/>
      </rPr>
      <t>* =</t>
    </r>
  </si>
  <si>
    <r>
      <t>x</t>
    </r>
    <r>
      <rPr>
        <b/>
        <vertAlign val="subscript"/>
        <sz val="11"/>
        <color theme="1"/>
        <rFont val="Times New Roman"/>
        <charset val="134"/>
      </rPr>
      <t>2</t>
    </r>
    <r>
      <rPr>
        <b/>
        <sz val="11"/>
        <color theme="1"/>
        <rFont val="Times New Roman"/>
        <charset val="134"/>
      </rPr>
      <t>* =</t>
    </r>
  </si>
  <si>
    <r>
      <t>s</t>
    </r>
    <r>
      <rPr>
        <b/>
        <vertAlign val="subscript"/>
        <sz val="11"/>
        <color theme="1"/>
        <rFont val="Times New Roman"/>
        <charset val="134"/>
      </rPr>
      <t>1</t>
    </r>
    <r>
      <rPr>
        <b/>
        <sz val="11"/>
        <color theme="1"/>
        <rFont val="Times New Roman"/>
        <charset val="134"/>
      </rPr>
      <t xml:space="preserve"> =</t>
    </r>
  </si>
  <si>
    <r>
      <t>s</t>
    </r>
    <r>
      <rPr>
        <b/>
        <vertAlign val="subscript"/>
        <sz val="11"/>
        <color theme="1"/>
        <rFont val="Times New Roman"/>
        <charset val="134"/>
      </rPr>
      <t>2</t>
    </r>
    <r>
      <rPr>
        <b/>
        <sz val="11"/>
        <color theme="1"/>
        <rFont val="Times New Roman"/>
        <charset val="134"/>
      </rPr>
      <t xml:space="preserve"> =</t>
    </r>
  </si>
  <si>
    <t>Solution :- We have,</t>
  </si>
  <si>
    <t xml:space="preserve">Here , we set up Hypothesis as </t>
  </si>
  <si>
    <r>
      <t>H</t>
    </r>
    <r>
      <rPr>
        <vertAlign val="subscript"/>
        <sz val="11"/>
        <color theme="1"/>
        <rFont val="Times New Roman"/>
        <charset val="134"/>
      </rPr>
      <t>0</t>
    </r>
    <r>
      <rPr>
        <sz val="11"/>
        <color theme="1"/>
        <rFont val="Times New Roman"/>
        <charset val="134"/>
      </rPr>
      <t xml:space="preserve"> : µ</t>
    </r>
    <r>
      <rPr>
        <vertAlign val="subscript"/>
        <sz val="11"/>
        <color theme="1"/>
        <rFont val="Times New Roman"/>
        <charset val="134"/>
      </rPr>
      <t>1</t>
    </r>
    <r>
      <rPr>
        <sz val="11"/>
        <color theme="1"/>
        <rFont val="Times New Roman"/>
        <charset val="134"/>
      </rPr>
      <t xml:space="preserve"> = µ</t>
    </r>
    <r>
      <rPr>
        <vertAlign val="subscript"/>
        <sz val="11"/>
        <color theme="1"/>
        <rFont val="Times New Roman"/>
        <charset val="134"/>
      </rPr>
      <t>2</t>
    </r>
    <r>
      <rPr>
        <sz val="11"/>
        <color theme="1"/>
        <rFont val="Times New Roman"/>
        <charset val="134"/>
      </rPr>
      <t xml:space="preserve"> i.e. There is no Significant difference between two companies.</t>
    </r>
  </si>
  <si>
    <t>Under H0, Test Statistics</t>
  </si>
  <si>
    <r>
      <t>S.E. (x</t>
    </r>
    <r>
      <rPr>
        <vertAlign val="subscript"/>
        <sz val="11"/>
        <color theme="1"/>
        <rFont val="Times New Roman"/>
        <charset val="134"/>
      </rPr>
      <t>1</t>
    </r>
    <r>
      <rPr>
        <sz val="11"/>
        <color theme="1"/>
        <rFont val="Times New Roman"/>
        <charset val="134"/>
      </rPr>
      <t>* - x</t>
    </r>
    <r>
      <rPr>
        <vertAlign val="subscript"/>
        <sz val="11"/>
        <color theme="1"/>
        <rFont val="Times New Roman"/>
        <charset val="134"/>
      </rPr>
      <t>2</t>
    </r>
    <r>
      <rPr>
        <sz val="11"/>
        <color theme="1"/>
        <rFont val="Times New Roman"/>
        <charset val="134"/>
      </rPr>
      <t>*) =</t>
    </r>
  </si>
  <si>
    <r>
      <t>Z</t>
    </r>
    <r>
      <rPr>
        <vertAlign val="subscript"/>
        <sz val="11"/>
        <color theme="1"/>
        <rFont val="Times New Roman"/>
        <charset val="134"/>
      </rPr>
      <t>cal.</t>
    </r>
    <r>
      <rPr>
        <sz val="11"/>
        <color theme="1"/>
        <rFont val="Times New Roman"/>
        <charset val="134"/>
      </rPr>
      <t xml:space="preserve"> =</t>
    </r>
  </si>
  <si>
    <t>Level of Sig.(α) =</t>
  </si>
  <si>
    <t>Let</t>
  </si>
  <si>
    <t>For one tailed test</t>
  </si>
  <si>
    <r>
      <t>Decision :-</t>
    </r>
    <r>
      <rPr>
        <sz val="11"/>
        <color theme="1"/>
        <rFont val="Times New Roman"/>
        <charset val="134"/>
      </rPr>
      <t xml:space="preserve"> Since, Zcal. &gt; Z tab., we reject H0 and accept H1 with the </t>
    </r>
  </si>
  <si>
    <t>Conclusion that Company A is superior to Company B.</t>
  </si>
  <si>
    <r>
      <t>H</t>
    </r>
    <r>
      <rPr>
        <vertAlign val="subscript"/>
        <sz val="11"/>
        <color theme="1"/>
        <rFont val="Times New Roman"/>
        <charset val="134"/>
      </rPr>
      <t>1</t>
    </r>
    <r>
      <rPr>
        <sz val="11"/>
        <color theme="1"/>
        <rFont val="Times New Roman"/>
        <charset val="134"/>
      </rPr>
      <t xml:space="preserve"> : µ</t>
    </r>
    <r>
      <rPr>
        <vertAlign val="subscript"/>
        <sz val="11"/>
        <color theme="1"/>
        <rFont val="Times New Roman"/>
        <charset val="134"/>
      </rPr>
      <t>1</t>
    </r>
    <r>
      <rPr>
        <sz val="11"/>
        <color theme="1"/>
        <rFont val="Times New Roman"/>
        <charset val="134"/>
      </rPr>
      <t xml:space="preserve"> &gt; µ</t>
    </r>
    <r>
      <rPr>
        <vertAlign val="subscript"/>
        <sz val="11"/>
        <color theme="1"/>
        <rFont val="Times New Roman"/>
        <charset val="134"/>
      </rPr>
      <t>2</t>
    </r>
    <r>
      <rPr>
        <sz val="11"/>
        <color theme="1"/>
        <rFont val="Times New Roman"/>
        <charset val="134"/>
      </rPr>
      <t xml:space="preserve"> i.e. Company A is superior to Company B.</t>
    </r>
  </si>
  <si>
    <r>
      <t>H</t>
    </r>
    <r>
      <rPr>
        <vertAlign val="subscript"/>
        <sz val="11"/>
        <color theme="1"/>
        <rFont val="Times New Roman"/>
        <charset val="134"/>
      </rPr>
      <t>1</t>
    </r>
    <r>
      <rPr>
        <sz val="11"/>
        <color theme="1"/>
        <rFont val="Times New Roman"/>
        <charset val="134"/>
      </rPr>
      <t xml:space="preserve"> : µ </t>
    </r>
    <r>
      <rPr>
        <sz val="11"/>
        <color theme="1"/>
        <rFont val="Calibri"/>
        <family val="2"/>
      </rPr>
      <t>≠</t>
    </r>
    <r>
      <rPr>
        <sz val="11"/>
        <color theme="1"/>
        <rFont val="Times New Roman"/>
        <charset val="134"/>
      </rPr>
      <t xml:space="preserve"> 93 i.e. Sample is drawn from different population.</t>
    </r>
  </si>
  <si>
    <t>A dice is rolled 1024 times and face six is observed 160 times, test at 7% level of significance,</t>
  </si>
  <si>
    <t>Solution :- Here , we have</t>
  </si>
  <si>
    <t>Sample Prop. (p)  =</t>
  </si>
  <si>
    <t>Pop. Prop. (P) =</t>
  </si>
  <si>
    <t>Here, we set up Hypothesis as,</t>
  </si>
  <si>
    <t>S.E.(p) =</t>
  </si>
  <si>
    <t>that Dice is Unbiased.</t>
  </si>
  <si>
    <r>
      <t>H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 xml:space="preserve"> : P = 1/6  i.e. Dice is Unbiased.</t>
    </r>
  </si>
  <si>
    <r>
      <t>H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 xml:space="preserve"> : P ≠ 1/6 i.e. Dice is Baised.</t>
    </r>
  </si>
  <si>
    <r>
      <t>Z</t>
    </r>
    <r>
      <rPr>
        <vertAlign val="subscript"/>
        <sz val="12"/>
        <color theme="1"/>
        <rFont val="Times New Roman"/>
        <family val="1"/>
      </rPr>
      <t xml:space="preserve">cal. </t>
    </r>
    <r>
      <rPr>
        <sz val="12"/>
        <color theme="1"/>
        <rFont val="Times New Roman"/>
        <family val="1"/>
      </rPr>
      <t>=</t>
    </r>
  </si>
  <si>
    <r>
      <t>|Z</t>
    </r>
    <r>
      <rPr>
        <vertAlign val="subscript"/>
        <sz val="12"/>
        <color theme="1"/>
        <rFont val="Times New Roman"/>
        <family val="1"/>
      </rPr>
      <t>cal.</t>
    </r>
    <r>
      <rPr>
        <sz val="12"/>
        <color theme="1"/>
        <rFont val="Times New Roman"/>
        <family val="1"/>
      </rPr>
      <t>| =</t>
    </r>
  </si>
  <si>
    <r>
      <t>Z</t>
    </r>
    <r>
      <rPr>
        <vertAlign val="subscript"/>
        <sz val="12"/>
        <color theme="1"/>
        <rFont val="Times New Roman"/>
        <family val="1"/>
      </rPr>
      <t>tab.</t>
    </r>
    <r>
      <rPr>
        <sz val="12"/>
        <color theme="1"/>
        <rFont val="Times New Roman"/>
        <family val="1"/>
      </rPr>
      <t xml:space="preserve"> =</t>
    </r>
  </si>
  <si>
    <t xml:space="preserve">                    No. of Six face (x) =</t>
  </si>
  <si>
    <t xml:space="preserve"> whether the dice is unbiased or not.</t>
  </si>
  <si>
    <r>
      <t>Decision :- Since, Z</t>
    </r>
    <r>
      <rPr>
        <b/>
        <vertAlign val="subscript"/>
        <sz val="12"/>
        <color theme="1"/>
        <rFont val="Times New Roman"/>
        <family val="1"/>
      </rPr>
      <t>cal.</t>
    </r>
    <r>
      <rPr>
        <b/>
        <sz val="12"/>
        <color theme="1"/>
        <rFont val="Times New Roman"/>
        <family val="1"/>
      </rPr>
      <t xml:space="preserve"> &gt; Z</t>
    </r>
    <r>
      <rPr>
        <b/>
        <vertAlign val="subscript"/>
        <sz val="12"/>
        <color theme="1"/>
        <rFont val="Times New Roman"/>
        <family val="1"/>
      </rPr>
      <t>tab.</t>
    </r>
    <r>
      <rPr>
        <b/>
        <sz val="12"/>
        <color theme="1"/>
        <rFont val="Times New Roman"/>
        <family val="1"/>
      </rPr>
      <t xml:space="preserve"> , we reject H</t>
    </r>
    <r>
      <rPr>
        <b/>
        <vertAlign val="subscript"/>
        <sz val="12"/>
        <color theme="1"/>
        <rFont val="Times New Roman"/>
        <family val="1"/>
      </rPr>
      <t>0</t>
    </r>
    <r>
      <rPr>
        <b/>
        <sz val="12"/>
        <color theme="1"/>
        <rFont val="Times New Roman"/>
        <family val="1"/>
      </rPr>
      <t xml:space="preserve"> and accept H</t>
    </r>
    <r>
      <rPr>
        <b/>
        <vertAlign val="subscript"/>
        <sz val="12"/>
        <color theme="1"/>
        <rFont val="Times New Roman"/>
        <family val="1"/>
      </rPr>
      <t>1</t>
    </r>
    <r>
      <rPr>
        <b/>
        <sz val="12"/>
        <color theme="1"/>
        <rFont val="Times New Roman"/>
        <family val="1"/>
      </rPr>
      <t xml:space="preserve"> with the conclusion  </t>
    </r>
  </si>
  <si>
    <t>From the following Information, state whether City A has more literacy rate than City B</t>
  </si>
  <si>
    <t>or not. Test at 92% Confidence Level</t>
  </si>
  <si>
    <t>For City B</t>
  </si>
  <si>
    <t>For City A</t>
  </si>
  <si>
    <t>No. of Person</t>
  </si>
  <si>
    <t>No. of literature</t>
  </si>
  <si>
    <t>Solution:- Here, we have;</t>
  </si>
  <si>
    <t>Combined Prop.(P) =</t>
  </si>
  <si>
    <t>S.E.(p1-p2) =</t>
  </si>
  <si>
    <t>City A has more Literacy rate than City B.</t>
  </si>
  <si>
    <r>
      <rPr>
        <b/>
        <sz val="11"/>
        <color theme="1"/>
        <rFont val="Times New Roman"/>
        <family val="1"/>
      </rPr>
      <t>Decision</t>
    </r>
    <r>
      <rPr>
        <sz val="11"/>
        <color theme="1"/>
        <rFont val="Times New Roman"/>
        <family val="1"/>
      </rPr>
      <t xml:space="preserve"> :- Since, Z</t>
    </r>
    <r>
      <rPr>
        <vertAlign val="subscript"/>
        <sz val="11"/>
        <color theme="1"/>
        <rFont val="Times New Roman"/>
        <family val="1"/>
      </rPr>
      <t>cal.</t>
    </r>
    <r>
      <rPr>
        <sz val="11"/>
        <color theme="1"/>
        <rFont val="Times New Roman"/>
        <family val="1"/>
      </rPr>
      <t xml:space="preserve"> &gt; Z</t>
    </r>
    <r>
      <rPr>
        <vertAlign val="subscript"/>
        <sz val="11"/>
        <color theme="1"/>
        <rFont val="Times New Roman"/>
        <family val="1"/>
      </rPr>
      <t>tab.</t>
    </r>
    <r>
      <rPr>
        <sz val="11"/>
        <color theme="1"/>
        <rFont val="Times New Roman"/>
        <family val="1"/>
      </rPr>
      <t xml:space="preserve"> , we reject H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 xml:space="preserve"> and accept H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 xml:space="preserve"> with the conclusion  </t>
    </r>
  </si>
  <si>
    <t>C.I. (1-α) =</t>
  </si>
  <si>
    <r>
      <t>n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 xml:space="preserve"> =</t>
    </r>
  </si>
  <si>
    <r>
      <t>n</t>
    </r>
    <r>
      <rPr>
        <b/>
        <vertAlign val="sub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 xml:space="preserve"> =</t>
    </r>
  </si>
  <si>
    <r>
      <t>x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 xml:space="preserve"> =</t>
    </r>
  </si>
  <si>
    <r>
      <t>x</t>
    </r>
    <r>
      <rPr>
        <b/>
        <vertAlign val="sub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 xml:space="preserve"> =</t>
    </r>
  </si>
  <si>
    <r>
      <t>H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 xml:space="preserve"> : P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 xml:space="preserve"> = P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i.e. There is no Significant difference in literacy rate of two cities.</t>
    </r>
  </si>
  <si>
    <r>
      <t>H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 xml:space="preserve"> : P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 xml:space="preserve"> &gt; P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i.e. City A has more literacy rate than City B.</t>
    </r>
  </si>
  <si>
    <r>
      <t>Under H</t>
    </r>
    <r>
      <rPr>
        <b/>
        <vertAlign val="subscript"/>
        <sz val="11"/>
        <color theme="1"/>
        <rFont val="Times New Roman"/>
        <family val="1"/>
      </rPr>
      <t>0</t>
    </r>
    <r>
      <rPr>
        <b/>
        <sz val="11"/>
        <color theme="1"/>
        <rFont val="Times New Roman"/>
        <family val="1"/>
      </rPr>
      <t>, Test Statistics</t>
    </r>
  </si>
  <si>
    <r>
      <t>Z</t>
    </r>
    <r>
      <rPr>
        <vertAlign val="subscript"/>
        <sz val="11"/>
        <color theme="1"/>
        <rFont val="Times New Roman"/>
        <family val="1"/>
      </rPr>
      <t xml:space="preserve">cal. </t>
    </r>
    <r>
      <rPr>
        <sz val="11"/>
        <color theme="1"/>
        <rFont val="Times New Roman"/>
        <family val="1"/>
      </rPr>
      <t>=</t>
    </r>
  </si>
  <si>
    <r>
      <t>|Z</t>
    </r>
    <r>
      <rPr>
        <vertAlign val="subscript"/>
        <sz val="11"/>
        <color theme="1"/>
        <rFont val="Times New Roman"/>
        <family val="1"/>
      </rPr>
      <t>cal.</t>
    </r>
    <r>
      <rPr>
        <sz val="11"/>
        <color theme="1"/>
        <rFont val="Times New Roman"/>
        <family val="1"/>
      </rPr>
      <t>| =</t>
    </r>
  </si>
  <si>
    <r>
      <t>Z</t>
    </r>
    <r>
      <rPr>
        <vertAlign val="subscript"/>
        <sz val="11"/>
        <color theme="1"/>
        <rFont val="Times New Roman"/>
        <family val="1"/>
      </rPr>
      <t>tab.</t>
    </r>
    <r>
      <rPr>
        <sz val="11"/>
        <color theme="1"/>
        <rFont val="Times New Roman"/>
        <family val="1"/>
      </rPr>
      <t xml:space="preserve"> =</t>
    </r>
  </si>
  <si>
    <r>
      <t>p</t>
    </r>
    <r>
      <rPr>
        <b/>
        <vertAlign val="sub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>=</t>
    </r>
  </si>
  <si>
    <r>
      <t>p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 xml:space="preserve"> =</t>
    </r>
  </si>
  <si>
    <t>confidence level.</t>
  </si>
  <si>
    <t>Solution :- Here, we have</t>
  </si>
  <si>
    <t>Sample Mean (x*) =</t>
  </si>
  <si>
    <t>Sample S.D. (S) =</t>
  </si>
  <si>
    <r>
      <t>H</t>
    </r>
    <r>
      <rPr>
        <vertAlign val="subscript"/>
        <sz val="11"/>
        <color theme="1"/>
        <rFont val="Times New Roman"/>
        <charset val="134"/>
      </rPr>
      <t>0</t>
    </r>
    <r>
      <rPr>
        <sz val="11"/>
        <color theme="1"/>
        <rFont val="Times New Roman"/>
        <charset val="134"/>
      </rPr>
      <t xml:space="preserve"> : µ = 1500 i.e. Av. Exp. of a family is Rs. 1500.</t>
    </r>
  </si>
  <si>
    <r>
      <t>H</t>
    </r>
    <r>
      <rPr>
        <vertAlign val="subscript"/>
        <sz val="11"/>
        <color theme="1"/>
        <rFont val="Times New Roman"/>
        <charset val="134"/>
      </rPr>
      <t>1</t>
    </r>
    <r>
      <rPr>
        <sz val="11"/>
        <color theme="1"/>
        <rFont val="Times New Roman"/>
        <charset val="134"/>
      </rPr>
      <t xml:space="preserve"> : µ </t>
    </r>
    <r>
      <rPr>
        <sz val="11"/>
        <color theme="1"/>
        <rFont val="Calibri"/>
        <family val="2"/>
      </rPr>
      <t>≠</t>
    </r>
    <r>
      <rPr>
        <sz val="11"/>
        <color theme="1"/>
        <rFont val="Times New Roman"/>
        <charset val="134"/>
      </rPr>
      <t xml:space="preserve"> 1500 i.e. Av. Exp. of a family is other than Rs. 1500.</t>
    </r>
  </si>
  <si>
    <t>C.I (1-α) =</t>
  </si>
  <si>
    <t>that Av. Exp. Of a family is Rs. 1500.</t>
  </si>
  <si>
    <t>d.f =</t>
  </si>
  <si>
    <r>
      <t>T</t>
    </r>
    <r>
      <rPr>
        <vertAlign val="subscript"/>
        <sz val="11"/>
        <color theme="1"/>
        <rFont val="Times New Roman"/>
        <family val="1"/>
      </rPr>
      <t>tab.</t>
    </r>
    <r>
      <rPr>
        <sz val="11"/>
        <color theme="1"/>
        <rFont val="Times New Roman"/>
        <charset val="134"/>
      </rPr>
      <t xml:space="preserve"> =</t>
    </r>
  </si>
  <si>
    <t>From the data given below,  test whether the average expenditure of a family  is 1500 per day at 90%</t>
  </si>
  <si>
    <r>
      <t>Decision :- Since, T</t>
    </r>
    <r>
      <rPr>
        <b/>
        <vertAlign val="subscript"/>
        <sz val="11"/>
        <color theme="1"/>
        <rFont val="Times New Roman"/>
        <charset val="134"/>
      </rPr>
      <t>cal.</t>
    </r>
    <r>
      <rPr>
        <b/>
        <sz val="11"/>
        <color theme="1"/>
        <rFont val="Times New Roman"/>
        <charset val="134"/>
      </rPr>
      <t xml:space="preserve"> &gt; T</t>
    </r>
    <r>
      <rPr>
        <b/>
        <vertAlign val="subscript"/>
        <sz val="11"/>
        <color theme="1"/>
        <rFont val="Times New Roman"/>
        <family val="1"/>
      </rPr>
      <t>tab</t>
    </r>
    <r>
      <rPr>
        <b/>
        <sz val="11"/>
        <color theme="1"/>
        <rFont val="Times New Roman"/>
        <charset val="134"/>
      </rPr>
      <t>. , we reject Ho and accept H</t>
    </r>
    <r>
      <rPr>
        <b/>
        <vertAlign val="subscript"/>
        <sz val="11"/>
        <color theme="1"/>
        <rFont val="Times New Roman"/>
        <charset val="134"/>
      </rPr>
      <t>1</t>
    </r>
    <r>
      <rPr>
        <b/>
        <sz val="11"/>
        <color theme="1"/>
        <rFont val="Times New Roman"/>
        <charset val="134"/>
      </rPr>
      <t xml:space="preserve"> with the conclusion  </t>
    </r>
  </si>
  <si>
    <t>Name : Ritu Dhakal</t>
  </si>
  <si>
    <t>Total</t>
  </si>
  <si>
    <t>Error</t>
  </si>
  <si>
    <t>Treatments</t>
  </si>
  <si>
    <t>F crit</t>
  </si>
  <si>
    <t>P-value</t>
  </si>
  <si>
    <t>F</t>
  </si>
  <si>
    <t>MS</t>
  </si>
  <si>
    <t>df</t>
  </si>
  <si>
    <t>SS</t>
  </si>
  <si>
    <t>Source of Variation</t>
  </si>
  <si>
    <t>ANOVA Table</t>
  </si>
  <si>
    <t>C</t>
  </si>
  <si>
    <t>B</t>
  </si>
  <si>
    <t>A</t>
  </si>
  <si>
    <t>Solution :- Given, Design is CRD with three treatments and four replication.</t>
  </si>
  <si>
    <t>B45</t>
  </si>
  <si>
    <t>C35</t>
  </si>
  <si>
    <t>B25</t>
  </si>
  <si>
    <t>A40</t>
  </si>
  <si>
    <t>C30</t>
  </si>
  <si>
    <t>C40</t>
  </si>
  <si>
    <t>A25</t>
  </si>
  <si>
    <t>B20</t>
  </si>
  <si>
    <t>A20</t>
  </si>
  <si>
    <t>Analyze the given Design</t>
  </si>
  <si>
    <t>Columns</t>
  </si>
  <si>
    <t>Rows</t>
  </si>
  <si>
    <t>ANOVA TABLE</t>
  </si>
  <si>
    <t>IV</t>
  </si>
  <si>
    <t>III</t>
  </si>
  <si>
    <t>II</t>
  </si>
  <si>
    <t>I</t>
  </si>
  <si>
    <t>D</t>
  </si>
  <si>
    <t>Blocks</t>
  </si>
  <si>
    <t>Solution: Given Design is RBD with four treatments and four blocks</t>
  </si>
  <si>
    <t>B30</t>
  </si>
  <si>
    <t>D25</t>
  </si>
  <si>
    <t>D45</t>
  </si>
  <si>
    <t>D40</t>
  </si>
  <si>
    <t>D20</t>
  </si>
  <si>
    <t>B50</t>
  </si>
  <si>
    <t>A15</t>
  </si>
  <si>
    <t xml:space="preserve">Analyze the given  Design </t>
  </si>
  <si>
    <t>Name: Ritu Dhakal</t>
  </si>
  <si>
    <t>Anova: Two-Factor Without Replication</t>
  </si>
  <si>
    <t>Solution: Given Design is RBD with three treatments and four blocks</t>
  </si>
  <si>
    <t>A45</t>
  </si>
  <si>
    <t>C65</t>
  </si>
  <si>
    <t>B40</t>
  </si>
  <si>
    <t>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</si>
</sst>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.000_ "/>
    <numFmt numFmtId="165" formatCode="0.0000_ "/>
    <numFmt numFmtId="166" formatCode="0.00_ "/>
    <numFmt numFmtId="167" formatCode="0.0000"/>
    <numFmt numFmtId="168" formatCode="0_ 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rgb="FFFF0000"/>
      <name val="Times New Roman"/>
      <charset val="134"/>
    </font>
    <font>
      <b/>
      <sz val="11"/>
      <color rgb="FFFF0000"/>
      <name val="Times New Roman"/>
      <charset val="134"/>
    </font>
    <font>
      <b/>
      <sz val="11"/>
      <color theme="1"/>
      <name val="Arial"/>
      <charset val="134"/>
    </font>
    <font>
      <b/>
      <vertAlign val="subscript"/>
      <sz val="11"/>
      <color theme="1"/>
      <name val="Times New Roman"/>
      <charset val="134"/>
    </font>
    <font>
      <vertAlign val="subscript"/>
      <sz val="11"/>
      <color theme="1"/>
      <name val="Times New Roman"/>
      <charset val="134"/>
    </font>
    <font>
      <b/>
      <vertAlign val="subscript"/>
      <sz val="11"/>
      <color theme="1"/>
      <name val="Arial"/>
      <charset val="134"/>
    </font>
    <font>
      <sz val="11"/>
      <color theme="4" tint="0.59999389629810485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vertAlign val="subscript"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i/>
      <sz val="11"/>
      <color theme="1"/>
      <name val="Times New Roman"/>
      <family val="1"/>
    </font>
    <font>
      <b/>
      <i/>
      <sz val="12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>
      <alignment vertical="center"/>
    </xf>
    <xf numFmtId="0" fontId="5" fillId="0" borderId="0" xfId="0" applyFont="1" applyAlignment="1">
      <alignment horizontal="left" vertical="center"/>
    </xf>
    <xf numFmtId="166" fontId="3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6" fillId="0" borderId="0" xfId="0" applyFont="1">
      <alignment vertical="center"/>
    </xf>
    <xf numFmtId="166" fontId="2" fillId="0" borderId="0" xfId="0" applyNumberFormat="1" applyFont="1">
      <alignment vertical="center"/>
    </xf>
    <xf numFmtId="165" fontId="2" fillId="0" borderId="0" xfId="0" applyNumberFormat="1" applyFont="1">
      <alignment vertical="center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5" fillId="0" borderId="0" xfId="0" applyFont="1" applyAlignment="1"/>
    <xf numFmtId="0" fontId="2" fillId="5" borderId="0" xfId="0" applyFont="1" applyFill="1" applyAlignment="1"/>
    <xf numFmtId="165" fontId="3" fillId="0" borderId="0" xfId="0" applyNumberFormat="1" applyFont="1" applyAlignment="1">
      <alignment horizontal="center"/>
    </xf>
    <xf numFmtId="0" fontId="3" fillId="5" borderId="0" xfId="0" applyFont="1" applyFill="1" applyAlignment="1"/>
    <xf numFmtId="0" fontId="3" fillId="5" borderId="0" xfId="0" applyFont="1" applyFill="1" applyAlignment="1">
      <alignment horizontal="center"/>
    </xf>
    <xf numFmtId="0" fontId="5" fillId="5" borderId="0" xfId="0" applyFont="1" applyFill="1" applyAlignme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6" borderId="0" xfId="0" applyFont="1" applyFill="1" applyAlignment="1"/>
    <xf numFmtId="0" fontId="3" fillId="6" borderId="0" xfId="0" applyFont="1" applyFill="1" applyAlignment="1"/>
    <xf numFmtId="0" fontId="3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0" fontId="10" fillId="2" borderId="0" xfId="0" applyFont="1" applyFill="1">
      <alignment vertical="center"/>
    </xf>
    <xf numFmtId="0" fontId="11" fillId="0" borderId="0" xfId="0" applyFont="1">
      <alignment vertical="center"/>
    </xf>
    <xf numFmtId="0" fontId="11" fillId="2" borderId="0" xfId="0" applyFont="1" applyFill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4" fillId="7" borderId="0" xfId="0" applyFont="1" applyFill="1">
      <alignment vertical="center"/>
    </xf>
    <xf numFmtId="0" fontId="14" fillId="7" borderId="0" xfId="0" applyFont="1" applyFill="1" applyAlignment="1">
      <alignment horizontal="center" vertical="center"/>
    </xf>
    <xf numFmtId="167" fontId="14" fillId="0" borderId="0" xfId="0" applyNumberFormat="1" applyFont="1">
      <alignment vertical="center"/>
    </xf>
    <xf numFmtId="0" fontId="14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0" borderId="0" xfId="0" applyFont="1">
      <alignment vertical="center"/>
    </xf>
    <xf numFmtId="165" fontId="14" fillId="0" borderId="0" xfId="0" applyNumberFormat="1" applyFont="1" applyAlignment="1">
      <alignment horizontal="center" vertical="center"/>
    </xf>
    <xf numFmtId="164" fontId="14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0" fontId="14" fillId="0" borderId="0" xfId="0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right" vertical="center"/>
    </xf>
    <xf numFmtId="0" fontId="22" fillId="8" borderId="0" xfId="0" applyFont="1" applyFill="1">
      <alignment vertical="center"/>
    </xf>
    <xf numFmtId="0" fontId="22" fillId="0" borderId="0" xfId="0" applyFont="1" applyAlignment="1">
      <alignment horizontal="left" vertical="center"/>
    </xf>
    <xf numFmtId="166" fontId="11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0" fontId="11" fillId="9" borderId="0" xfId="0" applyFont="1" applyFill="1">
      <alignment vertical="center"/>
    </xf>
    <xf numFmtId="168" fontId="3" fillId="0" borderId="0" xfId="0" applyNumberFormat="1" applyFont="1" applyAlignment="1">
      <alignment horizontal="center" vertical="center"/>
    </xf>
    <xf numFmtId="0" fontId="0" fillId="0" borderId="0" xfId="0" applyFill="1">
      <alignment vertical="center"/>
    </xf>
    <xf numFmtId="0" fontId="14" fillId="0" borderId="0" xfId="1" applyFont="1"/>
    <xf numFmtId="0" fontId="17" fillId="0" borderId="0" xfId="1" applyFont="1"/>
    <xf numFmtId="0" fontId="14" fillId="10" borderId="0" xfId="1" applyFont="1" applyFill="1"/>
    <xf numFmtId="0" fontId="11" fillId="10" borderId="0" xfId="1" applyFont="1" applyFill="1"/>
    <xf numFmtId="0" fontId="13" fillId="10" borderId="0" xfId="1" applyFont="1" applyFill="1"/>
    <xf numFmtId="0" fontId="11" fillId="0" borderId="0" xfId="1" applyFont="1"/>
    <xf numFmtId="0" fontId="11" fillId="0" borderId="1" xfId="1" applyFont="1" applyBorder="1"/>
    <xf numFmtId="0" fontId="13" fillId="0" borderId="0" xfId="1" applyFont="1"/>
    <xf numFmtId="0" fontId="23" fillId="0" borderId="2" xfId="1" applyFont="1" applyBorder="1" applyAlignment="1">
      <alignment horizontal="center"/>
    </xf>
    <xf numFmtId="0" fontId="23" fillId="0" borderId="2" xfId="1" applyFont="1" applyBorder="1" applyAlignment="1">
      <alignment horizontal="left"/>
    </xf>
    <xf numFmtId="0" fontId="14" fillId="0" borderId="0" xfId="1" applyFont="1" applyAlignment="1">
      <alignment horizontal="center"/>
    </xf>
    <xf numFmtId="0" fontId="17" fillId="0" borderId="0" xfId="1" applyFont="1" applyAlignment="1">
      <alignment horizontal="center"/>
    </xf>
    <xf numFmtId="0" fontId="17" fillId="0" borderId="0" xfId="1" applyFont="1" applyAlignment="1">
      <alignment horizontal="left"/>
    </xf>
    <xf numFmtId="0" fontId="14" fillId="11" borderId="0" xfId="1" applyFont="1" applyFill="1" applyAlignment="1">
      <alignment horizontal="center"/>
    </xf>
    <xf numFmtId="0" fontId="17" fillId="11" borderId="0" xfId="1" applyFont="1" applyFill="1" applyAlignment="1">
      <alignment horizontal="center"/>
    </xf>
    <xf numFmtId="0" fontId="17" fillId="11" borderId="0" xfId="1" applyFont="1" applyFill="1" applyAlignment="1">
      <alignment horizontal="left"/>
    </xf>
    <xf numFmtId="0" fontId="14" fillId="0" borderId="1" xfId="1" applyFont="1" applyBorder="1" applyAlignment="1">
      <alignment horizontal="center"/>
    </xf>
    <xf numFmtId="0" fontId="17" fillId="0" borderId="1" xfId="1" applyFont="1" applyBorder="1" applyAlignment="1">
      <alignment horizontal="center"/>
    </xf>
    <xf numFmtId="0" fontId="24" fillId="0" borderId="2" xfId="1" applyFont="1" applyBorder="1" applyAlignment="1">
      <alignment horizontal="center"/>
    </xf>
    <xf numFmtId="0" fontId="24" fillId="0" borderId="2" xfId="1" applyFont="1" applyBorder="1" applyAlignment="1">
      <alignment horizontal="left"/>
    </xf>
    <xf numFmtId="0" fontId="14" fillId="0" borderId="3" xfId="1" applyFont="1" applyBorder="1" applyAlignment="1">
      <alignment horizontal="center"/>
    </xf>
    <xf numFmtId="0" fontId="17" fillId="0" borderId="3" xfId="1" applyFont="1" applyBorder="1" applyAlignment="1">
      <alignment horizontal="center"/>
    </xf>
    <xf numFmtId="0" fontId="17" fillId="0" borderId="4" xfId="1" applyFont="1" applyBorder="1" applyAlignment="1">
      <alignment horizontal="center"/>
    </xf>
    <xf numFmtId="0" fontId="17" fillId="0" borderId="5" xfId="1" applyFont="1" applyBorder="1" applyAlignment="1">
      <alignment horizontal="center"/>
    </xf>
    <xf numFmtId="0" fontId="17" fillId="0" borderId="3" xfId="1" applyFont="1" applyBorder="1" applyAlignment="1">
      <alignment horizontal="center" vertical="top"/>
    </xf>
    <xf numFmtId="0" fontId="14" fillId="12" borderId="0" xfId="1" applyFont="1" applyFill="1"/>
    <xf numFmtId="0" fontId="17" fillId="12" borderId="0" xfId="1" applyFont="1" applyFill="1" applyAlignment="1">
      <alignment horizontal="left"/>
    </xf>
    <xf numFmtId="0" fontId="17" fillId="12" borderId="0" xfId="1" applyFont="1" applyFill="1" applyAlignment="1">
      <alignment horizontal="center"/>
    </xf>
    <xf numFmtId="0" fontId="14" fillId="0" borderId="1" xfId="1" applyFont="1" applyBorder="1"/>
    <xf numFmtId="0" fontId="17" fillId="0" borderId="1" xfId="1" applyFont="1" applyBorder="1"/>
  </cellXfs>
  <cellStyles count="2">
    <cellStyle name="Normal" xfId="0" builtinId="0"/>
    <cellStyle name="Normal 2" xfId="1" xr:uid="{4CA5ED6A-DC64-42CC-805E-72B098523B61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opLeftCell="A2" zoomScale="89" zoomScaleNormal="89" workbookViewId="0">
      <selection activeCell="E31" sqref="E31"/>
    </sheetView>
  </sheetViews>
  <sheetFormatPr defaultColWidth="9" defaultRowHeight="13.8"/>
  <cols>
    <col min="1" max="1" width="9" style="24"/>
    <col min="2" max="2" width="9" style="25"/>
    <col min="3" max="3" width="9" style="26"/>
    <col min="4" max="4" width="11.44140625" style="26" customWidth="1"/>
    <col min="5" max="5" width="19.33203125" style="34" customWidth="1"/>
    <col min="6" max="16384" width="9" style="25"/>
  </cols>
  <sheetData>
    <row r="1" spans="1:12">
      <c r="A1" s="24" t="s">
        <v>0</v>
      </c>
    </row>
    <row r="2" spans="1:12">
      <c r="A2" s="24" t="s">
        <v>1</v>
      </c>
    </row>
    <row r="3" spans="1:12">
      <c r="B3" s="24" t="s">
        <v>2</v>
      </c>
    </row>
    <row r="4" spans="1:12">
      <c r="B4" s="24" t="s">
        <v>3</v>
      </c>
    </row>
    <row r="5" spans="1:12">
      <c r="A5" s="35"/>
      <c r="B5" s="36"/>
      <c r="C5" s="37"/>
      <c r="D5" s="37"/>
      <c r="E5" s="38"/>
      <c r="F5" s="36"/>
      <c r="G5" s="36"/>
      <c r="H5" s="36"/>
      <c r="I5" s="36"/>
    </row>
    <row r="6" spans="1:12">
      <c r="A6" s="24" t="s">
        <v>4</v>
      </c>
    </row>
    <row r="7" spans="1:12">
      <c r="B7" s="25" t="s">
        <v>5</v>
      </c>
      <c r="D7" s="26">
        <v>256</v>
      </c>
    </row>
    <row r="8" spans="1:12">
      <c r="B8" s="25" t="s">
        <v>6</v>
      </c>
      <c r="D8" s="26">
        <v>56</v>
      </c>
    </row>
    <row r="9" spans="1:12">
      <c r="B9" s="25" t="s">
        <v>7</v>
      </c>
      <c r="D9" s="26">
        <v>12</v>
      </c>
      <c r="L9" s="27"/>
    </row>
    <row r="10" spans="1:12">
      <c r="B10" s="25" t="s">
        <v>8</v>
      </c>
      <c r="D10" s="26">
        <f>D9/SQRT(D7)</f>
        <v>0.75</v>
      </c>
      <c r="E10" s="34" t="str">
        <f ca="1">_xlfn.FORMULATEXT(D10)</f>
        <v>=D9/SQRT(D7)</v>
      </c>
    </row>
    <row r="11" spans="1:12">
      <c r="A11" s="24" t="s">
        <v>9</v>
      </c>
    </row>
    <row r="12" spans="1:12">
      <c r="B12" s="25" t="s">
        <v>10</v>
      </c>
      <c r="D12" s="26">
        <v>0.95</v>
      </c>
    </row>
    <row r="13" spans="1:12">
      <c r="C13" s="26" t="s">
        <v>11</v>
      </c>
      <c r="D13" s="26">
        <f>1-D12</f>
        <v>5.0000000000000044E-2</v>
      </c>
      <c r="E13" s="34" t="str">
        <f ca="1">_xlfn.FORMULATEXT(D13)</f>
        <v>=1-D12</v>
      </c>
    </row>
    <row r="14" spans="1:12">
      <c r="C14" s="26" t="s">
        <v>12</v>
      </c>
      <c r="D14" s="29">
        <f>NORMSINV(1-D13/2)</f>
        <v>1.9599639845400536</v>
      </c>
      <c r="E14" s="34" t="str">
        <f ca="1">_xlfn.FORMULATEXT(D14)</f>
        <v>=NORMSINV(1-D13/2)</v>
      </c>
    </row>
    <row r="15" spans="1:12">
      <c r="B15" s="25" t="s">
        <v>13</v>
      </c>
      <c r="D15" s="39">
        <f>D8-D10*D14</f>
        <v>54.53002701159496</v>
      </c>
      <c r="E15" s="34" t="str">
        <f ca="1">_xlfn.FORMULATEXT(D15)</f>
        <v>=D8-D10*D14</v>
      </c>
    </row>
    <row r="16" spans="1:12">
      <c r="B16" s="25" t="s">
        <v>14</v>
      </c>
      <c r="D16" s="39">
        <f>D8+D10*D14</f>
        <v>57.46997298840504</v>
      </c>
      <c r="E16" s="34" t="str">
        <f ca="1">_xlfn.FORMULATEXT(D16)</f>
        <v>=D8+D10*D14</v>
      </c>
    </row>
    <row r="18" spans="1:9">
      <c r="A18" s="24" t="s">
        <v>15</v>
      </c>
    </row>
    <row r="19" spans="1:9">
      <c r="B19" s="25" t="s">
        <v>10</v>
      </c>
      <c r="D19" s="26">
        <v>0.92</v>
      </c>
    </row>
    <row r="20" spans="1:9">
      <c r="C20" s="26" t="s">
        <v>11</v>
      </c>
      <c r="D20" s="26">
        <f>1-D19</f>
        <v>7.999999999999996E-2</v>
      </c>
      <c r="E20" s="34" t="str">
        <f ca="1">_xlfn.FORMULATEXT(D20)</f>
        <v>=1-D19</v>
      </c>
    </row>
    <row r="21" spans="1:9">
      <c r="C21" s="26" t="s">
        <v>12</v>
      </c>
      <c r="D21" s="29">
        <f>NORMSINV(1-D20/2)</f>
        <v>1.7506860712521695</v>
      </c>
      <c r="E21" s="34" t="str">
        <f ca="1">_xlfn.FORMULATEXT(D21)</f>
        <v>=NORMSINV(1-D20/2)</v>
      </c>
    </row>
    <row r="22" spans="1:9">
      <c r="B22" s="25" t="s">
        <v>13</v>
      </c>
      <c r="D22" s="39">
        <f>D8-D10*D21</f>
        <v>54.686985446560875</v>
      </c>
      <c r="E22" s="34" t="str">
        <f ca="1">_xlfn.FORMULATEXT(D22)</f>
        <v>=D8-D10*D21</v>
      </c>
    </row>
    <row r="23" spans="1:9">
      <c r="B23" s="25" t="s">
        <v>14</v>
      </c>
      <c r="D23" s="39">
        <f>D8+D10*D21</f>
        <v>57.313014553439125</v>
      </c>
      <c r="E23" s="34" t="str">
        <f ca="1">_xlfn.FORMULATEXT(D23)</f>
        <v>=D8+D10*D21</v>
      </c>
    </row>
    <row r="25" spans="1:9">
      <c r="A25" s="24" t="s">
        <v>16</v>
      </c>
    </row>
    <row r="26" spans="1:9">
      <c r="C26" s="26" t="s">
        <v>12</v>
      </c>
      <c r="D26" s="26">
        <v>3</v>
      </c>
    </row>
    <row r="27" spans="1:9">
      <c r="B27" s="25" t="s">
        <v>13</v>
      </c>
      <c r="D27" s="26">
        <f>D8-D10*D26</f>
        <v>53.75</v>
      </c>
      <c r="E27" s="34" t="str">
        <f ca="1">_xlfn.FORMULATEXT(D27)</f>
        <v>=D8-D10*D26</v>
      </c>
    </row>
    <row r="28" spans="1:9">
      <c r="B28" s="25" t="s">
        <v>14</v>
      </c>
      <c r="D28" s="26">
        <f>D8+D10*D26</f>
        <v>58.25</v>
      </c>
      <c r="E28" s="34" t="str">
        <f ca="1">_xlfn.FORMULATEXT(D28)</f>
        <v>=D8+D10*D26</v>
      </c>
    </row>
    <row r="29" spans="1:9">
      <c r="A29" s="35"/>
      <c r="B29" s="36"/>
      <c r="C29" s="37"/>
      <c r="D29" s="37"/>
      <c r="E29" s="38"/>
      <c r="F29" s="36"/>
      <c r="G29" s="36"/>
      <c r="H29" s="36"/>
      <c r="I29" s="36"/>
    </row>
    <row r="30" spans="1:9">
      <c r="C30" s="26" t="s">
        <v>17</v>
      </c>
    </row>
    <row r="31" spans="1:9">
      <c r="D31" s="33"/>
      <c r="E31" s="33"/>
    </row>
  </sheetData>
  <printOptions headings="1" gridLines="1"/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2"/>
  <sheetViews>
    <sheetView zoomScale="83" zoomScaleNormal="83" workbookViewId="0">
      <selection activeCell="D32" sqref="D32"/>
    </sheetView>
  </sheetViews>
  <sheetFormatPr defaultColWidth="9" defaultRowHeight="13.8"/>
  <cols>
    <col min="1" max="1" width="10.33203125" style="24" customWidth="1"/>
    <col min="2" max="2" width="9" style="25"/>
    <col min="3" max="3" width="9.88671875" style="26" customWidth="1"/>
    <col min="4" max="4" width="12.88671875" style="26"/>
    <col min="5" max="5" width="9" style="27"/>
    <col min="6" max="8" width="9" style="25"/>
    <col min="9" max="9" width="9" style="25" customWidth="1"/>
    <col min="10" max="11" width="9" style="25" hidden="1" customWidth="1"/>
    <col min="12" max="16384" width="9" style="25"/>
  </cols>
  <sheetData>
    <row r="1" spans="1:11">
      <c r="A1" s="24" t="s">
        <v>18</v>
      </c>
    </row>
    <row r="2" spans="1:11">
      <c r="A2" s="24" t="s">
        <v>19</v>
      </c>
    </row>
    <row r="3" spans="1:11">
      <c r="B3" s="24" t="s">
        <v>20</v>
      </c>
    </row>
    <row r="4" spans="1:11">
      <c r="B4" s="24" t="s">
        <v>21</v>
      </c>
    </row>
    <row r="5" spans="1:11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</row>
    <row r="6" spans="1:11">
      <c r="A6" s="24" t="s">
        <v>4</v>
      </c>
    </row>
    <row r="7" spans="1:11">
      <c r="B7" s="25" t="s">
        <v>5</v>
      </c>
      <c r="D7" s="26">
        <v>200</v>
      </c>
    </row>
    <row r="8" spans="1:11">
      <c r="B8" s="25" t="s">
        <v>22</v>
      </c>
      <c r="D8" s="26">
        <v>75</v>
      </c>
    </row>
    <row r="9" spans="1:11">
      <c r="B9" s="25" t="s">
        <v>23</v>
      </c>
      <c r="D9" s="26">
        <f>D8/D7</f>
        <v>0.375</v>
      </c>
    </row>
    <row r="10" spans="1:11">
      <c r="B10" s="26" t="s">
        <v>24</v>
      </c>
      <c r="D10" s="26">
        <f>1-D9</f>
        <v>0.625</v>
      </c>
      <c r="E10" s="27" t="str">
        <f t="shared" ref="E10:E17" ca="1" si="0">_xlfn.FORMULATEXT(D10)</f>
        <v>=1-D9</v>
      </c>
    </row>
    <row r="11" spans="1:11">
      <c r="B11" s="25" t="s">
        <v>25</v>
      </c>
      <c r="D11" s="29">
        <f>SQRT(D9*D10/D7)</f>
        <v>3.423265984407288E-2</v>
      </c>
      <c r="E11" s="27" t="str">
        <f t="shared" ca="1" si="0"/>
        <v>=SQRT(D9*D10/D7)</v>
      </c>
    </row>
    <row r="12" spans="1:11">
      <c r="A12" s="24" t="s">
        <v>26</v>
      </c>
    </row>
    <row r="13" spans="1:11">
      <c r="B13" s="25" t="s">
        <v>10</v>
      </c>
      <c r="D13" s="26">
        <v>0.99</v>
      </c>
    </row>
    <row r="14" spans="1:11">
      <c r="C14" s="26" t="s">
        <v>11</v>
      </c>
      <c r="D14" s="26">
        <f>1-D13</f>
        <v>1.0000000000000009E-2</v>
      </c>
      <c r="E14" s="27" t="str">
        <f t="shared" ca="1" si="0"/>
        <v>=1-D13</v>
      </c>
    </row>
    <row r="15" spans="1:11">
      <c r="C15" s="26" t="s">
        <v>12</v>
      </c>
      <c r="D15" s="29">
        <f>_xlfn.NORM.S.INV(1-D14/2)</f>
        <v>2.5758293035488999</v>
      </c>
      <c r="E15" s="27" t="str">
        <f t="shared" ca="1" si="0"/>
        <v>=NORM.S.INV(1-D14/2)</v>
      </c>
    </row>
    <row r="16" spans="1:11">
      <c r="B16" s="25" t="s">
        <v>13</v>
      </c>
      <c r="D16" s="29">
        <f>D9-D11*D15</f>
        <v>0.28682251163521533</v>
      </c>
      <c r="E16" s="27" t="str">
        <f t="shared" ca="1" si="0"/>
        <v>=D9-D11*D15</v>
      </c>
    </row>
    <row r="17" spans="1:11">
      <c r="B17" s="25" t="s">
        <v>14</v>
      </c>
      <c r="D17" s="29">
        <f>D9+D11*D15</f>
        <v>0.46317748836478467</v>
      </c>
      <c r="E17" s="27" t="str">
        <f t="shared" ca="1" si="0"/>
        <v>=D9+D11*D15</v>
      </c>
    </row>
    <row r="19" spans="1:11">
      <c r="A19" s="24" t="s">
        <v>27</v>
      </c>
    </row>
    <row r="20" spans="1:11">
      <c r="B20" s="25" t="s">
        <v>10</v>
      </c>
      <c r="D20" s="26">
        <v>0.9</v>
      </c>
    </row>
    <row r="21" spans="1:11">
      <c r="C21" s="26" t="s">
        <v>11</v>
      </c>
      <c r="D21" s="26">
        <f>1-D20</f>
        <v>9.9999999999999978E-2</v>
      </c>
      <c r="E21" s="27" t="str">
        <f t="shared" ref="E21:E24" ca="1" si="1">_xlfn.FORMULATEXT(D21)</f>
        <v>=1-D20</v>
      </c>
    </row>
    <row r="22" spans="1:11">
      <c r="C22" s="26" t="s">
        <v>12</v>
      </c>
      <c r="D22" s="29">
        <f>_xlfn.NORM.S.INV(1-D21/2)</f>
        <v>1.6448536269514715</v>
      </c>
      <c r="E22" s="27" t="str">
        <f t="shared" ca="1" si="1"/>
        <v>=NORM.S.INV(1-D21/2)</v>
      </c>
    </row>
    <row r="23" spans="1:11">
      <c r="B23" s="25" t="s">
        <v>13</v>
      </c>
      <c r="D23" s="29">
        <f>D9-D11*D22</f>
        <v>0.31869228529528071</v>
      </c>
      <c r="E23" s="27" t="str">
        <f t="shared" ca="1" si="1"/>
        <v>=D9-D11*D22</v>
      </c>
    </row>
    <row r="24" spans="1:11">
      <c r="B24" s="25" t="s">
        <v>14</v>
      </c>
      <c r="D24" s="29">
        <f>D9+D11*D22</f>
        <v>0.43130771470471929</v>
      </c>
      <c r="E24" s="27" t="str">
        <f t="shared" ca="1" si="1"/>
        <v>=D9+D11*D22</v>
      </c>
    </row>
    <row r="26" spans="1:11">
      <c r="A26" s="24" t="s">
        <v>16</v>
      </c>
    </row>
    <row r="27" spans="1:11">
      <c r="C27" s="26" t="s">
        <v>12</v>
      </c>
      <c r="D27" s="26">
        <v>3</v>
      </c>
    </row>
    <row r="28" spans="1:11">
      <c r="B28" s="25" t="s">
        <v>13</v>
      </c>
      <c r="D28" s="29">
        <f>D9-D11*D27</f>
        <v>0.27230202046778135</v>
      </c>
      <c r="E28" s="27" t="str">
        <f ca="1">_xlfn.FORMULATEXT(D28)</f>
        <v>=D9-D11*D27</v>
      </c>
    </row>
    <row r="29" spans="1:11">
      <c r="B29" s="25" t="s">
        <v>14</v>
      </c>
      <c r="D29" s="29">
        <f>D9+D11*D27</f>
        <v>0.47769797953221865</v>
      </c>
      <c r="E29" s="27" t="str">
        <f ca="1">_xlfn.FORMULATEXT(D29)</f>
        <v>=D9+D11*D27</v>
      </c>
    </row>
    <row r="30" spans="1:11">
      <c r="A30" s="28"/>
      <c r="B30" s="30"/>
      <c r="C30" s="31"/>
      <c r="D30" s="31"/>
      <c r="E30" s="32"/>
      <c r="F30" s="30"/>
      <c r="G30" s="30"/>
      <c r="H30" s="30"/>
      <c r="I30" s="30"/>
      <c r="J30" s="30"/>
      <c r="K30" s="30"/>
    </row>
    <row r="32" spans="1:11">
      <c r="D32" s="33"/>
    </row>
  </sheetData>
  <printOptions gridLines="1"/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workbookViewId="0">
      <selection activeCell="D17" sqref="D17"/>
    </sheetView>
  </sheetViews>
  <sheetFormatPr defaultColWidth="8.88671875" defaultRowHeight="13.8"/>
  <cols>
    <col min="1" max="4" width="8.88671875" style="1"/>
    <col min="5" max="5" width="9.33203125" style="1" customWidth="1"/>
    <col min="6" max="6" width="9.6640625" style="1" customWidth="1"/>
    <col min="7" max="7" width="8.33203125" style="18" customWidth="1"/>
    <col min="8" max="8" width="5.6640625" style="1" customWidth="1"/>
    <col min="9" max="9" width="13.33203125" style="1" customWidth="1"/>
    <col min="10" max="16384" width="8.88671875" style="1"/>
  </cols>
  <sheetData>
    <row r="1" spans="1:9">
      <c r="A1" s="1" t="s">
        <v>28</v>
      </c>
    </row>
    <row r="2" spans="1:9">
      <c r="A2" s="1" t="s">
        <v>29</v>
      </c>
    </row>
    <row r="3" spans="1:9">
      <c r="A3" s="1" t="s">
        <v>30</v>
      </c>
    </row>
    <row r="4" spans="1:9">
      <c r="A4" s="19"/>
      <c r="B4" s="19"/>
      <c r="C4" s="19"/>
      <c r="D4" s="19"/>
      <c r="E4" s="19"/>
      <c r="F4" s="19"/>
      <c r="G4" s="20"/>
      <c r="H4" s="19"/>
      <c r="I4" s="19"/>
    </row>
    <row r="5" spans="1:9">
      <c r="A5" s="1" t="s">
        <v>31</v>
      </c>
    </row>
    <row r="6" spans="1:9">
      <c r="C6" s="1" t="s">
        <v>32</v>
      </c>
      <c r="F6" s="1">
        <v>0.93</v>
      </c>
    </row>
    <row r="7" spans="1:9">
      <c r="D7" s="21"/>
      <c r="E7" s="1" t="s">
        <v>11</v>
      </c>
      <c r="F7" s="1">
        <f>1-F6</f>
        <v>6.9999999999999951E-2</v>
      </c>
      <c r="G7" s="18" t="str">
        <f ca="1">_xlfn.FORMULATEXT(F7)</f>
        <v>=1-F6</v>
      </c>
    </row>
    <row r="8" spans="1:9" ht="16.2">
      <c r="E8" s="1" t="s">
        <v>33</v>
      </c>
      <c r="F8" s="23">
        <f>NORMSINV(1-F7/2)</f>
        <v>1.8119106729525984</v>
      </c>
      <c r="G8" s="18" t="str">
        <f ca="1">_xlfn.FORMULATEXT(F8)</f>
        <v>=NORMSINV(1-F7/2)</v>
      </c>
    </row>
    <row r="9" spans="1:9">
      <c r="C9" s="1" t="s">
        <v>34</v>
      </c>
      <c r="F9" s="1">
        <v>2</v>
      </c>
    </row>
    <row r="10" spans="1:9">
      <c r="D10" s="1" t="s">
        <v>35</v>
      </c>
      <c r="F10" s="1">
        <v>22</v>
      </c>
    </row>
    <row r="12" spans="1:9">
      <c r="B12" s="1" t="s">
        <v>36</v>
      </c>
      <c r="F12" s="22">
        <f>(F8*F10/F9)^2</f>
        <v>397.24545469790417</v>
      </c>
      <c r="G12" s="18" t="str">
        <f ca="1">_xlfn.FORMULATEXT(F12)</f>
        <v>=(F8*F10/F9)^2</v>
      </c>
    </row>
    <row r="13" spans="1:9">
      <c r="C13" s="1" t="s">
        <v>37</v>
      </c>
    </row>
    <row r="15" spans="1:9">
      <c r="A15" s="19"/>
      <c r="B15" s="19"/>
      <c r="C15" s="19"/>
      <c r="D15" s="19"/>
      <c r="E15" s="19"/>
      <c r="F15" s="19"/>
      <c r="G15" s="20"/>
      <c r="H15" s="19"/>
      <c r="I15" s="19"/>
    </row>
  </sheetData>
  <printOptions headings="1" gridLine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0"/>
  <sheetViews>
    <sheetView workbookViewId="0">
      <selection activeCell="E21" sqref="E21"/>
    </sheetView>
  </sheetViews>
  <sheetFormatPr defaultColWidth="8.88671875" defaultRowHeight="13.8"/>
  <cols>
    <col min="1" max="4" width="8.88671875" style="1"/>
    <col min="5" max="5" width="12.88671875" style="1"/>
    <col min="6" max="6" width="9.6640625" style="18"/>
    <col min="7" max="8" width="8.88671875" style="1"/>
    <col min="9" max="9" width="0.33203125" style="1" customWidth="1"/>
    <col min="10" max="10" width="8.88671875" style="1" hidden="1" customWidth="1"/>
    <col min="11" max="11" width="10.33203125" style="1" hidden="1" customWidth="1"/>
    <col min="12" max="12" width="8.88671875" style="1" hidden="1" customWidth="1"/>
    <col min="13" max="16384" width="8.88671875" style="1"/>
  </cols>
  <sheetData>
    <row r="1" spans="1:8">
      <c r="A1" s="1" t="s">
        <v>38</v>
      </c>
    </row>
    <row r="2" spans="1:8">
      <c r="A2" s="1" t="s">
        <v>39</v>
      </c>
    </row>
    <row r="3" spans="1:8">
      <c r="A3" s="1" t="s">
        <v>40</v>
      </c>
    </row>
    <row r="4" spans="1:8">
      <c r="C4" s="1" t="s">
        <v>41</v>
      </c>
      <c r="E4" s="18"/>
      <c r="F4" s="1"/>
    </row>
    <row r="5" spans="1:8">
      <c r="C5" s="1" t="s">
        <v>42</v>
      </c>
      <c r="E5" s="18"/>
      <c r="F5" s="1"/>
    </row>
    <row r="6" spans="1:8">
      <c r="C6" s="1" t="s">
        <v>43</v>
      </c>
      <c r="E6" s="18"/>
      <c r="F6" s="1"/>
    </row>
    <row r="7" spans="1:8">
      <c r="D7" s="1" t="s">
        <v>44</v>
      </c>
    </row>
    <row r="8" spans="1:8">
      <c r="A8" s="19"/>
      <c r="B8" s="19"/>
      <c r="C8" s="19"/>
      <c r="D8" s="19"/>
      <c r="E8" s="19"/>
      <c r="F8" s="20"/>
      <c r="G8" s="19"/>
      <c r="H8" s="19"/>
    </row>
    <row r="10" spans="1:8">
      <c r="A10" s="1" t="s">
        <v>45</v>
      </c>
    </row>
    <row r="11" spans="1:8">
      <c r="B11" s="1" t="s">
        <v>46</v>
      </c>
      <c r="E11" s="1">
        <v>0.08</v>
      </c>
    </row>
    <row r="12" spans="1:8">
      <c r="C12" s="1" t="s">
        <v>47</v>
      </c>
      <c r="E12" s="1">
        <v>0.3</v>
      </c>
    </row>
    <row r="13" spans="1:8">
      <c r="C13" s="21"/>
      <c r="D13" s="1" t="s">
        <v>48</v>
      </c>
      <c r="E13" s="1">
        <f>1-E12</f>
        <v>0.7</v>
      </c>
      <c r="F13" s="18" t="str">
        <f ca="1">_xlfn.FORMULATEXT(E13)</f>
        <v>=1-E12</v>
      </c>
    </row>
    <row r="14" spans="1:8">
      <c r="B14" s="1" t="s">
        <v>49</v>
      </c>
      <c r="E14" s="1">
        <v>0.95</v>
      </c>
    </row>
    <row r="15" spans="1:8">
      <c r="B15" s="1" t="s">
        <v>17</v>
      </c>
      <c r="C15" s="21" t="s">
        <v>50</v>
      </c>
      <c r="E15" s="1">
        <f>1-E14</f>
        <v>5.0000000000000044E-2</v>
      </c>
      <c r="F15" s="18" t="str">
        <f t="shared" ref="F15:F22" ca="1" si="0">_xlfn.FORMULATEXT(E15)</f>
        <v>=1-E14</v>
      </c>
    </row>
    <row r="16" spans="1:8" ht="16.2">
      <c r="C16" s="1" t="s">
        <v>33</v>
      </c>
      <c r="E16" s="22">
        <f>NORMSINV(1-E15/2)</f>
        <v>1.9599639845400536</v>
      </c>
      <c r="F16" s="18" t="str">
        <f t="shared" ca="1" si="0"/>
        <v>=NORMSINV(1-E15/2)</v>
      </c>
    </row>
    <row r="17" spans="1:8">
      <c r="B17" s="1" t="s">
        <v>51</v>
      </c>
      <c r="E17" s="22">
        <f>(E16/E11)^2*E12*E13</f>
        <v>126.04786755402588</v>
      </c>
      <c r="F17" s="18" t="str">
        <f t="shared" ca="1" si="0"/>
        <v>=(E16/E11)^2*E12*E13</v>
      </c>
    </row>
    <row r="18" spans="1:8">
      <c r="C18" s="1" t="s">
        <v>52</v>
      </c>
    </row>
    <row r="19" spans="1:8">
      <c r="B19" s="1" t="s">
        <v>53</v>
      </c>
      <c r="E19" s="1">
        <v>0.99</v>
      </c>
    </row>
    <row r="20" spans="1:8">
      <c r="B20" s="1" t="s">
        <v>17</v>
      </c>
      <c r="C20" s="21" t="s">
        <v>50</v>
      </c>
      <c r="E20" s="1">
        <f>1-E19</f>
        <v>1.0000000000000009E-2</v>
      </c>
      <c r="F20" s="18" t="str">
        <f t="shared" ca="1" si="0"/>
        <v>=1-E19</v>
      </c>
    </row>
    <row r="21" spans="1:8" ht="16.2">
      <c r="C21" s="1" t="s">
        <v>33</v>
      </c>
      <c r="E21" s="23">
        <f>NORMSINV(1-E20/2)</f>
        <v>2.5758293035488999</v>
      </c>
      <c r="F21" s="18" t="str">
        <f t="shared" ca="1" si="0"/>
        <v>=NORMSINV(1-E20/2)</v>
      </c>
    </row>
    <row r="22" spans="1:8">
      <c r="B22" s="1" t="s">
        <v>51</v>
      </c>
      <c r="E22" s="22">
        <f>(E21/E11)^2*E12*E13</f>
        <v>217.70754472100845</v>
      </c>
      <c r="F22" s="18" t="str">
        <f t="shared" ca="1" si="0"/>
        <v>=(E21/E11)^2*E12*E13</v>
      </c>
    </row>
    <row r="23" spans="1:8">
      <c r="C23" s="1" t="s">
        <v>54</v>
      </c>
    </row>
    <row r="24" spans="1:8">
      <c r="B24" s="1" t="s">
        <v>55</v>
      </c>
    </row>
    <row r="25" spans="1:8" ht="16.2">
      <c r="D25" s="1" t="s">
        <v>33</v>
      </c>
      <c r="E25" s="1">
        <v>3</v>
      </c>
    </row>
    <row r="26" spans="1:8">
      <c r="B26" s="1" t="s">
        <v>56</v>
      </c>
      <c r="F26" s="18">
        <v>0.5</v>
      </c>
    </row>
    <row r="27" spans="1:8">
      <c r="E27" s="1" t="s">
        <v>57</v>
      </c>
      <c r="F27" s="18">
        <v>0.5</v>
      </c>
    </row>
    <row r="28" spans="1:8">
      <c r="B28" s="1" t="s">
        <v>58</v>
      </c>
      <c r="F28" s="18">
        <f>(E25/E11)^2*F26*F27</f>
        <v>351.5625</v>
      </c>
    </row>
    <row r="29" spans="1:8">
      <c r="C29" s="1" t="s">
        <v>59</v>
      </c>
    </row>
    <row r="30" spans="1:8">
      <c r="A30" s="19"/>
      <c r="B30" s="19"/>
      <c r="C30" s="19"/>
      <c r="D30" s="19"/>
      <c r="E30" s="19"/>
      <c r="F30" s="20"/>
      <c r="G30" s="19"/>
      <c r="H30" s="19"/>
    </row>
  </sheetData>
  <printOptions headings="1" gridLine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3"/>
  <sheetViews>
    <sheetView zoomScaleNormal="100" zoomScaleSheetLayoutView="100" workbookViewId="0">
      <selection activeCell="B10" sqref="B10:H21"/>
    </sheetView>
  </sheetViews>
  <sheetFormatPr defaultColWidth="8.88671875" defaultRowHeight="13.8"/>
  <cols>
    <col min="1" max="2" width="8.88671875" style="1"/>
    <col min="3" max="3" width="8.88671875" style="3"/>
    <col min="4" max="4" width="12.88671875" style="3"/>
    <col min="5" max="5" width="8.88671875" style="11"/>
    <col min="6" max="6" width="8.88671875" style="4"/>
    <col min="7" max="7" width="8.33203125" style="4" customWidth="1"/>
    <col min="8" max="8" width="16.44140625" style="4" customWidth="1"/>
    <col min="9" max="16384" width="8.88671875" style="4"/>
  </cols>
  <sheetData>
    <row r="1" spans="1:9">
      <c r="A1" s="1" t="s">
        <v>60</v>
      </c>
    </row>
    <row r="2" spans="1:9">
      <c r="A2" s="1" t="s">
        <v>61</v>
      </c>
    </row>
    <row r="3" spans="1:9">
      <c r="A3" s="12"/>
      <c r="B3" s="12"/>
      <c r="C3" s="13"/>
      <c r="D3" s="13"/>
      <c r="E3" s="14"/>
      <c r="F3" s="15"/>
      <c r="G3" s="15"/>
      <c r="H3" s="15"/>
      <c r="I3" s="15"/>
    </row>
    <row r="5" spans="1:9">
      <c r="A5" s="1" t="s">
        <v>62</v>
      </c>
    </row>
    <row r="6" spans="1:9">
      <c r="A6" s="4"/>
      <c r="B6" s="4" t="s">
        <v>63</v>
      </c>
      <c r="D6" s="3">
        <v>250</v>
      </c>
    </row>
    <row r="7" spans="1:9">
      <c r="A7" s="4"/>
      <c r="B7" s="4" t="s">
        <v>64</v>
      </c>
      <c r="D7" s="3">
        <v>90</v>
      </c>
    </row>
    <row r="8" spans="1:9">
      <c r="A8" s="4"/>
      <c r="B8" s="4" t="s">
        <v>65</v>
      </c>
      <c r="D8" s="3">
        <v>93</v>
      </c>
    </row>
    <row r="9" spans="1:9">
      <c r="A9" s="4"/>
      <c r="B9" s="4" t="s">
        <v>35</v>
      </c>
      <c r="D9" s="3">
        <v>10</v>
      </c>
    </row>
    <row r="10" spans="1:9" s="1" customFormat="1">
      <c r="B10" s="1" t="s">
        <v>66</v>
      </c>
      <c r="C10" s="2"/>
      <c r="D10" s="2"/>
      <c r="E10" s="16"/>
    </row>
    <row r="11" spans="1:9" ht="16.2">
      <c r="A11" s="4"/>
      <c r="B11" s="4" t="s">
        <v>67</v>
      </c>
    </row>
    <row r="12" spans="1:9" ht="16.2">
      <c r="A12" s="4"/>
      <c r="B12" s="41" t="s">
        <v>99</v>
      </c>
    </row>
    <row r="14" spans="1:9" ht="16.2">
      <c r="B14" s="1" t="s">
        <v>68</v>
      </c>
    </row>
    <row r="15" spans="1:9">
      <c r="B15" s="1" t="s">
        <v>17</v>
      </c>
      <c r="C15" s="3" t="s">
        <v>69</v>
      </c>
      <c r="D15" s="7">
        <f>D9/SQRT(D6)</f>
        <v>0.63245553203367588</v>
      </c>
      <c r="E15" s="11" t="str">
        <f ca="1">_xlfn.FORMULATEXT(D15)</f>
        <v>=D9/SQRT(D6)</v>
      </c>
    </row>
    <row r="16" spans="1:9" ht="16.2">
      <c r="C16" s="3" t="s">
        <v>70</v>
      </c>
      <c r="D16" s="17">
        <f>(D7-D8)/D15</f>
        <v>-4.7434164902525691</v>
      </c>
      <c r="E16" s="11" t="str">
        <f ca="1">_xlfn.FORMULATEXT(D16)</f>
        <v>=(D7-D8)/D15</v>
      </c>
    </row>
    <row r="17" spans="1:9" ht="16.2">
      <c r="C17" s="3" t="s">
        <v>71</v>
      </c>
      <c r="D17" s="7">
        <f>ABS(D16)</f>
        <v>4.7434164902525691</v>
      </c>
      <c r="E17" s="11" t="str">
        <f ca="1">_xlfn.FORMULATEXT(D17)</f>
        <v>=ABS(D16)</v>
      </c>
    </row>
    <row r="18" spans="1:9">
      <c r="B18" s="1" t="s">
        <v>72</v>
      </c>
      <c r="D18" s="3">
        <v>0.06</v>
      </c>
    </row>
    <row r="19" spans="1:9" ht="16.2">
      <c r="C19" s="3" t="s">
        <v>73</v>
      </c>
      <c r="D19" s="7">
        <f>NORMSINV(1-D18/2)</f>
        <v>1.8807936081512504</v>
      </c>
      <c r="E19" s="11" t="str">
        <f ca="1">_xlfn.FORMULATEXT(D19)</f>
        <v>=NORMSINV(1-D18/2)</v>
      </c>
    </row>
    <row r="20" spans="1:9" ht="16.2">
      <c r="B20" s="1" t="s">
        <v>74</v>
      </c>
    </row>
    <row r="21" spans="1:9">
      <c r="C21" s="3" t="s">
        <v>75</v>
      </c>
    </row>
    <row r="23" spans="1:9">
      <c r="A23" s="12"/>
      <c r="B23" s="12"/>
      <c r="C23" s="13"/>
      <c r="D23" s="13"/>
      <c r="E23" s="14"/>
      <c r="F23" s="15"/>
      <c r="G23" s="15"/>
      <c r="H23" s="15"/>
      <c r="I23" s="15"/>
    </row>
  </sheetData>
  <printOptions headings="1" gridLines="1"/>
  <pageMargins left="0.75" right="0.75" top="1" bottom="1" header="0.5" footer="0.5"/>
  <pageSetup paperSize="9" scale="91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7"/>
  <sheetViews>
    <sheetView zoomScaleNormal="100" workbookViewId="0">
      <selection activeCell="J22" sqref="J22"/>
    </sheetView>
  </sheetViews>
  <sheetFormatPr defaultColWidth="8.88671875" defaultRowHeight="13.8"/>
  <cols>
    <col min="1" max="3" width="8.88671875" style="4"/>
    <col min="4" max="4" width="11.44140625" style="3" customWidth="1"/>
    <col min="5" max="5" width="19.44140625" style="4" customWidth="1"/>
    <col min="6" max="16384" width="8.88671875" style="4"/>
  </cols>
  <sheetData>
    <row r="1" spans="1:9" s="1" customFormat="1">
      <c r="A1" s="1" t="s">
        <v>77</v>
      </c>
      <c r="D1" s="2"/>
    </row>
    <row r="2" spans="1:9" s="1" customFormat="1">
      <c r="A2" s="1" t="s">
        <v>78</v>
      </c>
      <c r="D2" s="2"/>
    </row>
    <row r="3" spans="1:9" s="1" customFormat="1">
      <c r="B3" s="1" t="s">
        <v>79</v>
      </c>
      <c r="D3" s="2"/>
      <c r="F3" s="1" t="s">
        <v>80</v>
      </c>
    </row>
    <row r="4" spans="1:9" s="2" customFormat="1" ht="16.2">
      <c r="B4" s="2" t="s">
        <v>81</v>
      </c>
      <c r="C4" s="2">
        <v>100</v>
      </c>
      <c r="F4" s="2" t="s">
        <v>82</v>
      </c>
      <c r="G4" s="2">
        <v>125</v>
      </c>
    </row>
    <row r="5" spans="1:9" s="2" customFormat="1" ht="16.2">
      <c r="B5" s="2" t="s">
        <v>83</v>
      </c>
      <c r="C5" s="2">
        <v>260</v>
      </c>
      <c r="F5" s="2" t="s">
        <v>84</v>
      </c>
      <c r="G5" s="2">
        <v>258</v>
      </c>
    </row>
    <row r="6" spans="1:9" s="2" customFormat="1" ht="16.2">
      <c r="B6" s="2" t="s">
        <v>85</v>
      </c>
      <c r="C6" s="2">
        <v>5</v>
      </c>
      <c r="F6" s="2" t="s">
        <v>86</v>
      </c>
      <c r="G6" s="2">
        <v>10</v>
      </c>
    </row>
    <row r="7" spans="1:9">
      <c r="A7" s="5"/>
      <c r="B7" s="5"/>
      <c r="C7" s="5"/>
      <c r="D7" s="6"/>
      <c r="E7" s="5"/>
      <c r="F7" s="5"/>
      <c r="G7" s="5"/>
      <c r="H7" s="40"/>
      <c r="I7" s="42"/>
    </row>
    <row r="8" spans="1:9" s="1" customFormat="1">
      <c r="A8" s="1" t="s">
        <v>87</v>
      </c>
      <c r="D8" s="2"/>
    </row>
    <row r="9" spans="1:9" s="1" customFormat="1">
      <c r="B9" s="1" t="s">
        <v>79</v>
      </c>
      <c r="D9" s="2"/>
      <c r="F9" s="1" t="s">
        <v>80</v>
      </c>
    </row>
    <row r="10" spans="1:9" s="3" customFormat="1" ht="16.2">
      <c r="B10" s="2" t="s">
        <v>81</v>
      </c>
      <c r="C10" s="2">
        <v>100</v>
      </c>
      <c r="D10" s="2"/>
      <c r="E10" s="2"/>
      <c r="F10" s="2" t="s">
        <v>82</v>
      </c>
      <c r="G10" s="2">
        <v>125</v>
      </c>
    </row>
    <row r="11" spans="1:9" s="3" customFormat="1" ht="16.2">
      <c r="B11" s="2" t="s">
        <v>83</v>
      </c>
      <c r="C11" s="2">
        <v>260</v>
      </c>
      <c r="D11" s="2"/>
      <c r="E11" s="2"/>
      <c r="F11" s="2" t="s">
        <v>84</v>
      </c>
      <c r="G11" s="2">
        <v>258</v>
      </c>
    </row>
    <row r="12" spans="1:9" s="3" customFormat="1" ht="16.2">
      <c r="B12" s="2" t="s">
        <v>85</v>
      </c>
      <c r="C12" s="2">
        <v>5</v>
      </c>
      <c r="D12" s="2"/>
      <c r="E12" s="2"/>
      <c r="F12" s="2" t="s">
        <v>86</v>
      </c>
      <c r="G12" s="2">
        <v>10</v>
      </c>
    </row>
    <row r="13" spans="1:9" s="1" customFormat="1">
      <c r="B13" s="1" t="s">
        <v>88</v>
      </c>
      <c r="D13" s="2"/>
    </row>
    <row r="14" spans="1:9" ht="16.2">
      <c r="B14" s="4" t="s">
        <v>89</v>
      </c>
    </row>
    <row r="15" spans="1:9" ht="16.2">
      <c r="B15" s="4" t="s">
        <v>98</v>
      </c>
    </row>
    <row r="17" spans="1:9" s="1" customFormat="1">
      <c r="B17" s="1" t="s">
        <v>90</v>
      </c>
      <c r="D17" s="2"/>
    </row>
    <row r="18" spans="1:9" ht="16.2">
      <c r="B18" s="4" t="s">
        <v>91</v>
      </c>
      <c r="D18" s="7">
        <f>SQRT(C12^2/C10+G12^2/G10)</f>
        <v>1.0246950765959599</v>
      </c>
      <c r="E18" s="8" t="str">
        <f t="shared" ref="E18:E22" ca="1" si="0">_xlfn.FORMULATEXT(D18)</f>
        <v>=SQRT(C12^2/C10+G12^2/G10)</v>
      </c>
    </row>
    <row r="19" spans="1:9" s="3" customFormat="1" ht="16.2">
      <c r="C19" s="3" t="s">
        <v>92</v>
      </c>
      <c r="D19" s="7">
        <f>(C11-G11)/D18</f>
        <v>1.9518001458970662</v>
      </c>
      <c r="E19" s="9" t="str">
        <f t="shared" ca="1" si="0"/>
        <v>=(C11-G11)/D18</v>
      </c>
    </row>
    <row r="20" spans="1:9">
      <c r="B20" s="4" t="s">
        <v>93</v>
      </c>
      <c r="D20" s="3">
        <v>0.05</v>
      </c>
      <c r="E20" s="4" t="s">
        <v>94</v>
      </c>
    </row>
    <row r="21" spans="1:9" s="1" customFormat="1">
      <c r="C21" s="1" t="s">
        <v>95</v>
      </c>
      <c r="D21" s="2"/>
    </row>
    <row r="22" spans="1:9" s="3" customFormat="1" ht="16.2">
      <c r="C22" s="3" t="s">
        <v>73</v>
      </c>
      <c r="D22" s="10">
        <f>NORMSINV(1-D20)</f>
        <v>1.6448536269514715</v>
      </c>
      <c r="E22" s="9" t="str">
        <f t="shared" ca="1" si="0"/>
        <v>=NORMSINV(1-D20)</v>
      </c>
    </row>
    <row r="23" spans="1:9">
      <c r="B23" s="1" t="s">
        <v>96</v>
      </c>
      <c r="C23" s="3"/>
      <c r="D23" s="4"/>
    </row>
    <row r="24" spans="1:9">
      <c r="D24" s="3" t="s">
        <v>97</v>
      </c>
    </row>
    <row r="25" spans="1:9">
      <c r="A25" s="5"/>
      <c r="B25" s="5"/>
      <c r="C25" s="5"/>
      <c r="D25" s="6"/>
      <c r="E25" s="5"/>
      <c r="F25" s="5"/>
      <c r="G25" s="5"/>
      <c r="H25" s="5"/>
      <c r="I25" s="5"/>
    </row>
    <row r="27" spans="1:9">
      <c r="D27" s="3" t="s">
        <v>76</v>
      </c>
    </row>
  </sheetData>
  <printOptions headings="1" gridLines="1"/>
  <pageMargins left="0.75" right="0.75" top="1" bottom="1" header="0.5" footer="0.5"/>
  <pageSetup paperSize="9" scale="9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24E3-30D8-4F0F-A552-069FE57770F0}">
  <dimension ref="A1:I20"/>
  <sheetViews>
    <sheetView zoomScaleNormal="100" workbookViewId="0">
      <selection activeCell="C22" sqref="C22"/>
    </sheetView>
  </sheetViews>
  <sheetFormatPr defaultRowHeight="15.6"/>
  <cols>
    <col min="1" max="1" width="8.88671875" style="45"/>
    <col min="2" max="2" width="21.33203125" style="46" customWidth="1"/>
    <col min="3" max="16384" width="8.88671875" style="45"/>
  </cols>
  <sheetData>
    <row r="1" spans="1:9">
      <c r="A1" s="45" t="s">
        <v>100</v>
      </c>
    </row>
    <row r="2" spans="1:9">
      <c r="A2" s="45" t="s">
        <v>113</v>
      </c>
    </row>
    <row r="3" spans="1:9">
      <c r="A3" s="47"/>
      <c r="B3" s="48"/>
      <c r="C3" s="47"/>
      <c r="D3" s="47"/>
      <c r="E3" s="47"/>
      <c r="F3" s="47"/>
      <c r="G3" s="47"/>
      <c r="H3" s="47"/>
      <c r="I3" s="47"/>
    </row>
    <row r="4" spans="1:9">
      <c r="A4" s="45" t="s">
        <v>101</v>
      </c>
    </row>
    <row r="5" spans="1:9">
      <c r="A5" s="45" t="s">
        <v>17</v>
      </c>
      <c r="B5" s="58" t="s">
        <v>5</v>
      </c>
      <c r="C5" s="45">
        <v>1024</v>
      </c>
    </row>
    <row r="6" spans="1:9">
      <c r="A6" s="45" t="s">
        <v>112</v>
      </c>
      <c r="B6" s="58"/>
      <c r="C6" s="45">
        <v>160</v>
      </c>
    </row>
    <row r="7" spans="1:9">
      <c r="B7" s="58" t="s">
        <v>102</v>
      </c>
      <c r="C7" s="49">
        <f>C6/C5</f>
        <v>0.15625</v>
      </c>
      <c r="D7" s="56" t="str">
        <f ca="1">_xlfn.FORMULATEXT(C7)</f>
        <v>=C6/C5</v>
      </c>
    </row>
    <row r="8" spans="1:9">
      <c r="B8" s="58" t="s">
        <v>103</v>
      </c>
      <c r="C8" s="45">
        <f>1/6</f>
        <v>0.16666666666666666</v>
      </c>
      <c r="D8" s="56" t="str">
        <f ca="1">_xlfn.FORMULATEXT(C8)</f>
        <v>=1/6</v>
      </c>
    </row>
    <row r="9" spans="1:9">
      <c r="B9" s="58" t="s">
        <v>57</v>
      </c>
      <c r="C9" s="45">
        <f>1-C8</f>
        <v>0.83333333333333337</v>
      </c>
      <c r="D9" s="56" t="str">
        <f ca="1">_xlfn.FORMULATEXT(C9)</f>
        <v>=1-C8</v>
      </c>
    </row>
    <row r="10" spans="1:9">
      <c r="B10" s="50" t="s">
        <v>104</v>
      </c>
    </row>
    <row r="11" spans="1:9" ht="18">
      <c r="B11" s="45" t="s">
        <v>107</v>
      </c>
      <c r="C11" s="46"/>
      <c r="D11" s="46"/>
      <c r="E11" s="51"/>
    </row>
    <row r="12" spans="1:9" ht="18">
      <c r="B12" s="45" t="s">
        <v>108</v>
      </c>
      <c r="C12" s="46"/>
      <c r="D12" s="46"/>
      <c r="E12" s="51"/>
    </row>
    <row r="13" spans="1:9">
      <c r="B13" s="52" t="s">
        <v>17</v>
      </c>
      <c r="C13" s="46" t="s">
        <v>105</v>
      </c>
      <c r="D13" s="53">
        <f>SQRT(C8*C9/C5)</f>
        <v>1.1646187382811405E-2</v>
      </c>
      <c r="E13" s="57" t="str">
        <f ca="1">_xlfn.FORMULATEXT(D13)</f>
        <v>=SQRT(C8*C9/C5)</v>
      </c>
      <c r="F13" s="56"/>
    </row>
    <row r="14" spans="1:9" ht="18">
      <c r="B14" s="52"/>
      <c r="C14" s="46" t="s">
        <v>109</v>
      </c>
      <c r="D14" s="54">
        <f>(C7-C8)/D13</f>
        <v>-0.89442719099991508</v>
      </c>
      <c r="E14" s="57" t="str">
        <f ca="1">_xlfn.FORMULATEXT(D14)</f>
        <v>=(C7-C8)/D13</v>
      </c>
      <c r="F14" s="56"/>
    </row>
    <row r="15" spans="1:9" ht="18">
      <c r="B15" s="52"/>
      <c r="C15" s="46" t="s">
        <v>110</v>
      </c>
      <c r="D15" s="54">
        <f>ABS(D14)</f>
        <v>0.89442719099991508</v>
      </c>
      <c r="E15" s="57" t="str">
        <f ca="1">_xlfn.FORMULATEXT(D15)</f>
        <v>=ABS(D14)</v>
      </c>
      <c r="F15" s="56"/>
    </row>
    <row r="16" spans="1:9">
      <c r="B16" s="52" t="s">
        <v>72</v>
      </c>
      <c r="C16" s="46"/>
      <c r="D16" s="46">
        <v>7.0000000000000007E-2</v>
      </c>
      <c r="E16" s="50" t="s">
        <v>94</v>
      </c>
    </row>
    <row r="17" spans="1:9" ht="18">
      <c r="B17" s="52"/>
      <c r="C17" s="46" t="s">
        <v>111</v>
      </c>
      <c r="D17" s="54">
        <f>NORMSINV(1-D16/2)</f>
        <v>1.8119106729525971</v>
      </c>
      <c r="E17" s="57" t="str">
        <f ca="1">_xlfn.FORMULATEXT(D17)</f>
        <v>=NORMSINV(1-D16/2)</v>
      </c>
      <c r="F17" s="56"/>
      <c r="G17" s="56"/>
    </row>
    <row r="18" spans="1:9" ht="18">
      <c r="B18" s="52" t="s">
        <v>114</v>
      </c>
      <c r="C18" s="46"/>
      <c r="D18" s="46"/>
      <c r="E18" s="51"/>
    </row>
    <row r="19" spans="1:9">
      <c r="B19" s="45"/>
      <c r="C19" s="55" t="s">
        <v>106</v>
      </c>
      <c r="D19" s="46"/>
      <c r="E19" s="51"/>
    </row>
    <row r="20" spans="1:9">
      <c r="A20" s="47"/>
      <c r="B20" s="48"/>
      <c r="C20" s="47"/>
      <c r="D20" s="47"/>
      <c r="E20" s="47"/>
      <c r="F20" s="47"/>
      <c r="G20" s="47"/>
      <c r="H20" s="47"/>
      <c r="I20" s="47"/>
    </row>
  </sheetData>
  <printOptions headings="1" gridLines="1"/>
  <pageMargins left="0.7" right="0.7" top="0.75" bottom="0.75" header="0.3" footer="0.3"/>
  <pageSetup paperSize="9" scale="9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36CA7-D856-4252-89F3-E75018BE44A8}">
  <dimension ref="A1:I27"/>
  <sheetViews>
    <sheetView topLeftCell="A4" zoomScaleNormal="100" workbookViewId="0">
      <selection activeCell="D29" sqref="D29"/>
    </sheetView>
  </sheetViews>
  <sheetFormatPr defaultRowHeight="13.8"/>
  <cols>
    <col min="1" max="2" width="8.88671875" style="41"/>
    <col min="3" max="3" width="15.109375" style="41" customWidth="1"/>
    <col min="4" max="16384" width="8.88671875" style="41"/>
  </cols>
  <sheetData>
    <row r="1" spans="1:9">
      <c r="A1" s="60" t="s">
        <v>115</v>
      </c>
      <c r="B1" s="60"/>
      <c r="C1" s="60"/>
      <c r="D1" s="44"/>
      <c r="E1" s="60"/>
      <c r="F1" s="60"/>
      <c r="G1" s="60"/>
      <c r="H1" s="60"/>
    </row>
    <row r="2" spans="1:9">
      <c r="A2" s="60" t="s">
        <v>116</v>
      </c>
      <c r="B2" s="60"/>
      <c r="C2" s="60"/>
      <c r="D2" s="44"/>
      <c r="E2" s="60"/>
      <c r="F2" s="60"/>
      <c r="G2" s="60"/>
      <c r="H2" s="60"/>
    </row>
    <row r="3" spans="1:9">
      <c r="A3" s="60"/>
      <c r="B3" s="60"/>
      <c r="C3" s="60"/>
      <c r="D3" s="60" t="s">
        <v>118</v>
      </c>
      <c r="E3" s="60"/>
      <c r="F3" s="44"/>
      <c r="G3" s="60"/>
      <c r="H3" s="60" t="s">
        <v>117</v>
      </c>
      <c r="I3" s="60"/>
    </row>
    <row r="4" spans="1:9" ht="16.2">
      <c r="A4" s="44"/>
      <c r="B4" s="61" t="s">
        <v>119</v>
      </c>
      <c r="C4" s="44" t="s">
        <v>127</v>
      </c>
      <c r="D4" s="44">
        <v>1000</v>
      </c>
      <c r="E4" s="44"/>
      <c r="F4" s="44"/>
      <c r="G4" s="44" t="s">
        <v>128</v>
      </c>
      <c r="H4" s="44">
        <v>800</v>
      </c>
      <c r="I4" s="44"/>
    </row>
    <row r="5" spans="1:9" ht="16.2">
      <c r="A5" s="44"/>
      <c r="B5" s="61" t="s">
        <v>120</v>
      </c>
      <c r="C5" s="44" t="s">
        <v>129</v>
      </c>
      <c r="D5" s="44">
        <v>600</v>
      </c>
      <c r="E5" s="44"/>
      <c r="F5" s="44"/>
      <c r="G5" s="44" t="s">
        <v>130</v>
      </c>
      <c r="H5" s="44">
        <v>500</v>
      </c>
      <c r="I5" s="44"/>
    </row>
    <row r="6" spans="1:9">
      <c r="A6" s="44"/>
      <c r="B6" s="44"/>
      <c r="C6" s="44"/>
      <c r="D6" s="44"/>
      <c r="E6" s="44"/>
      <c r="F6" s="44"/>
      <c r="G6" s="44"/>
      <c r="H6" s="44"/>
      <c r="I6" s="44"/>
    </row>
    <row r="7" spans="1:9">
      <c r="A7" s="62"/>
      <c r="B7" s="62"/>
      <c r="C7" s="62"/>
      <c r="D7" s="62"/>
      <c r="E7" s="62"/>
      <c r="F7" s="62"/>
      <c r="G7" s="62"/>
      <c r="H7" s="62"/>
      <c r="I7" s="62"/>
    </row>
    <row r="8" spans="1:9">
      <c r="A8" s="41" t="s">
        <v>121</v>
      </c>
    </row>
    <row r="9" spans="1:9">
      <c r="A9" s="60"/>
      <c r="B9" s="60"/>
      <c r="C9" s="60"/>
      <c r="D9" s="60" t="s">
        <v>118</v>
      </c>
      <c r="E9" s="60"/>
      <c r="F9" s="44"/>
      <c r="G9" s="60"/>
      <c r="H9" s="60" t="s">
        <v>117</v>
      </c>
      <c r="I9" s="60"/>
    </row>
    <row r="10" spans="1:9" ht="16.2">
      <c r="A10" s="44"/>
      <c r="B10" s="61" t="s">
        <v>119</v>
      </c>
      <c r="C10" s="44" t="s">
        <v>127</v>
      </c>
      <c r="D10" s="44">
        <v>1000</v>
      </c>
      <c r="E10" s="44"/>
      <c r="F10" s="44"/>
      <c r="G10" s="44" t="s">
        <v>128</v>
      </c>
      <c r="H10" s="44">
        <v>800</v>
      </c>
      <c r="I10" s="44"/>
    </row>
    <row r="11" spans="1:9" ht="16.2">
      <c r="A11" s="44"/>
      <c r="B11" s="61" t="s">
        <v>120</v>
      </c>
      <c r="C11" s="44" t="s">
        <v>129</v>
      </c>
      <c r="D11" s="44">
        <v>600</v>
      </c>
      <c r="E11" s="44"/>
      <c r="F11" s="44"/>
      <c r="G11" s="44" t="s">
        <v>130</v>
      </c>
      <c r="H11" s="44">
        <v>500</v>
      </c>
      <c r="I11" s="44"/>
    </row>
    <row r="12" spans="1:9" ht="16.2">
      <c r="A12" s="44"/>
      <c r="B12" s="44"/>
      <c r="C12" s="44" t="s">
        <v>138</v>
      </c>
      <c r="D12" s="44">
        <f>D11/D10</f>
        <v>0.6</v>
      </c>
      <c r="E12" s="44"/>
      <c r="F12" s="44"/>
      <c r="G12" s="44" t="s">
        <v>137</v>
      </c>
      <c r="H12" s="44">
        <f>H11/H10</f>
        <v>0.625</v>
      </c>
      <c r="I12" s="44"/>
    </row>
    <row r="13" spans="1:9">
      <c r="B13" s="41" t="s">
        <v>122</v>
      </c>
      <c r="D13" s="41">
        <f>(D11+H11)/(D10+H10)</f>
        <v>0.61111111111111116</v>
      </c>
      <c r="E13" s="41" t="str">
        <f ca="1">_xlfn.FORMULATEXT(D13)</f>
        <v>=(D11+H11)/(D10+H10)</v>
      </c>
    </row>
    <row r="14" spans="1:9">
      <c r="C14" s="41" t="s">
        <v>57</v>
      </c>
      <c r="D14" s="41">
        <f>1-D13</f>
        <v>0.38888888888888884</v>
      </c>
      <c r="E14" s="41" t="str">
        <f ca="1">_xlfn.FORMULATEXT(D14)</f>
        <v>=1-D13</v>
      </c>
    </row>
    <row r="15" spans="1:9">
      <c r="B15" s="60" t="s">
        <v>88</v>
      </c>
      <c r="C15" s="60"/>
      <c r="D15" s="44"/>
      <c r="E15" s="60"/>
      <c r="F15" s="60"/>
      <c r="G15" s="60"/>
    </row>
    <row r="16" spans="1:9" ht="16.2">
      <c r="B16" s="41" t="s">
        <v>131</v>
      </c>
      <c r="D16" s="43"/>
    </row>
    <row r="17" spans="1:9" ht="16.2">
      <c r="B17" s="41" t="s">
        <v>132</v>
      </c>
      <c r="D17" s="43"/>
    </row>
    <row r="18" spans="1:9" ht="16.2">
      <c r="B18" s="60" t="s">
        <v>133</v>
      </c>
      <c r="C18" s="43"/>
      <c r="D18" s="43"/>
      <c r="E18" s="63"/>
    </row>
    <row r="19" spans="1:9">
      <c r="B19" s="60" t="s">
        <v>17</v>
      </c>
      <c r="C19" s="43" t="s">
        <v>123</v>
      </c>
      <c r="D19" s="63">
        <f>SQRT(D13*D14*(1/D10+1/H10))</f>
        <v>2.3124061542519347E-2</v>
      </c>
      <c r="E19" s="63"/>
    </row>
    <row r="20" spans="1:9" ht="16.2">
      <c r="B20" s="60"/>
      <c r="C20" s="43" t="s">
        <v>134</v>
      </c>
      <c r="D20" s="64">
        <f>(D12-H12)/D19</f>
        <v>-1.0811249552346718</v>
      </c>
      <c r="E20" s="63"/>
    </row>
    <row r="21" spans="1:9" ht="16.2">
      <c r="B21" s="60"/>
      <c r="C21" s="43" t="s">
        <v>135</v>
      </c>
      <c r="D21" s="65">
        <f>ABS(D20)</f>
        <v>1.0811249552346718</v>
      </c>
      <c r="E21" s="63" t="str">
        <f ca="1">_xlfn.FORMULATEXT(D21)</f>
        <v>=ABS(D20)</v>
      </c>
    </row>
    <row r="22" spans="1:9">
      <c r="B22" s="59"/>
      <c r="C22" s="43" t="s">
        <v>126</v>
      </c>
      <c r="D22" s="43">
        <v>0.92</v>
      </c>
      <c r="E22" s="63"/>
    </row>
    <row r="23" spans="1:9">
      <c r="B23" s="59" t="s">
        <v>72</v>
      </c>
      <c r="C23" s="43"/>
      <c r="D23" s="43">
        <f>1-D22</f>
        <v>7.999999999999996E-2</v>
      </c>
      <c r="E23" s="63"/>
    </row>
    <row r="24" spans="1:9" ht="16.2">
      <c r="B24" s="60"/>
      <c r="C24" s="43" t="s">
        <v>136</v>
      </c>
      <c r="D24" s="65">
        <f>NORMSINV(1-D23)</f>
        <v>1.4050715603096329</v>
      </c>
      <c r="E24" s="63" t="str">
        <f ca="1">_xlfn.FORMULATEXT(D24)</f>
        <v>=NORMSINV(1-D23)</v>
      </c>
    </row>
    <row r="25" spans="1:9" ht="16.2">
      <c r="B25" s="41" t="s">
        <v>125</v>
      </c>
      <c r="C25" s="43"/>
      <c r="D25" s="43"/>
      <c r="E25" s="63"/>
    </row>
    <row r="26" spans="1:9">
      <c r="B26" s="60"/>
      <c r="C26" s="43" t="s">
        <v>124</v>
      </c>
      <c r="D26" s="43"/>
      <c r="E26" s="63"/>
    </row>
    <row r="27" spans="1:9">
      <c r="A27" s="62"/>
      <c r="B27" s="62"/>
      <c r="C27" s="62"/>
      <c r="D27" s="62"/>
      <c r="E27" s="62"/>
      <c r="F27" s="62"/>
      <c r="G27" s="62"/>
      <c r="H27" s="62"/>
      <c r="I27" s="62"/>
    </row>
  </sheetData>
  <printOptions headings="1" gridLines="1"/>
  <pageMargins left="0.7" right="0.7" top="0.75" bottom="0.75" header="0.3" footer="0.3"/>
  <pageSetup paperSize="9" scale="9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3B06E-C40F-4FFF-930B-84E2FF827A25}">
  <dimension ref="A1:J26"/>
  <sheetViews>
    <sheetView workbookViewId="0">
      <selection activeCell="I11" sqref="I11"/>
    </sheetView>
  </sheetViews>
  <sheetFormatPr defaultRowHeight="13.8"/>
  <cols>
    <col min="1" max="2" width="8.88671875" style="41"/>
    <col min="3" max="3" width="15.77734375" style="41" customWidth="1"/>
    <col min="4" max="16384" width="8.88671875" style="41"/>
  </cols>
  <sheetData>
    <row r="1" spans="1:10">
      <c r="A1" s="41" t="s">
        <v>149</v>
      </c>
    </row>
    <row r="2" spans="1:10">
      <c r="A2" s="41" t="s">
        <v>139</v>
      </c>
    </row>
    <row r="3" spans="1:10">
      <c r="A3" s="41">
        <v>1250</v>
      </c>
      <c r="B3" s="41">
        <v>1400</v>
      </c>
      <c r="C3" s="41">
        <v>1850</v>
      </c>
      <c r="D3" s="41">
        <v>2000</v>
      </c>
      <c r="E3" s="41">
        <v>2200</v>
      </c>
      <c r="F3" s="41">
        <v>1750</v>
      </c>
      <c r="G3" s="41">
        <v>1950</v>
      </c>
      <c r="H3" s="41">
        <v>1900</v>
      </c>
      <c r="I3" s="41">
        <v>1200</v>
      </c>
      <c r="J3" s="41">
        <v>1000</v>
      </c>
    </row>
    <row r="4" spans="1:10">
      <c r="A4" s="66"/>
      <c r="B4" s="66"/>
      <c r="C4" s="66"/>
      <c r="D4" s="66"/>
      <c r="E4" s="66"/>
      <c r="F4" s="66"/>
      <c r="G4" s="66"/>
      <c r="H4" s="66"/>
      <c r="I4" s="66"/>
      <c r="J4" s="66"/>
    </row>
    <row r="5" spans="1:10">
      <c r="A5" s="41" t="s">
        <v>140</v>
      </c>
    </row>
    <row r="6" spans="1:10">
      <c r="A6" s="41">
        <v>1250</v>
      </c>
      <c r="B6" s="41">
        <v>1400</v>
      </c>
      <c r="C6" s="41">
        <v>1850</v>
      </c>
      <c r="D6" s="41">
        <v>2000</v>
      </c>
      <c r="E6" s="41">
        <v>2200</v>
      </c>
      <c r="F6" s="41">
        <v>1750</v>
      </c>
      <c r="G6" s="41">
        <v>1950</v>
      </c>
      <c r="H6" s="41">
        <v>1900</v>
      </c>
      <c r="I6" s="41">
        <v>1200</v>
      </c>
      <c r="J6" s="41">
        <v>1000</v>
      </c>
    </row>
    <row r="7" spans="1:10">
      <c r="B7" s="41" t="s">
        <v>5</v>
      </c>
      <c r="D7" s="41">
        <f>COUNT(A6:J6)</f>
        <v>10</v>
      </c>
      <c r="E7" s="41" t="str">
        <f ca="1">_xlfn.FORMULATEXT(D7)</f>
        <v>=COUNT(A6:J6)</v>
      </c>
    </row>
    <row r="8" spans="1:10">
      <c r="B8" s="41" t="s">
        <v>65</v>
      </c>
      <c r="D8" s="41">
        <v>1500</v>
      </c>
    </row>
    <row r="9" spans="1:10">
      <c r="B9" s="41" t="s">
        <v>141</v>
      </c>
      <c r="D9" s="41">
        <f>AVERAGE(A6:J6)</f>
        <v>1650</v>
      </c>
      <c r="E9" s="41" t="str">
        <f t="shared" ref="E9:E10" ca="1" si="0">_xlfn.FORMULATEXT(D9)</f>
        <v>=AVERAGE(A6:J6)</v>
      </c>
    </row>
    <row r="10" spans="1:10">
      <c r="B10" s="41" t="s">
        <v>142</v>
      </c>
      <c r="D10" s="41">
        <f>_xlfn.STDEV.S(A6:J6)</f>
        <v>404.83192671637062</v>
      </c>
      <c r="E10" s="41" t="str">
        <f t="shared" ca="1" si="0"/>
        <v>=STDEV.S(A6:J6)</v>
      </c>
    </row>
    <row r="11" spans="1:10">
      <c r="B11" s="1" t="s">
        <v>66</v>
      </c>
      <c r="C11" s="2"/>
      <c r="D11" s="2"/>
      <c r="E11" s="16"/>
      <c r="F11" s="1"/>
      <c r="G11" s="1"/>
      <c r="H11" s="1"/>
    </row>
    <row r="12" spans="1:10" ht="16.2">
      <c r="B12" s="41" t="s">
        <v>143</v>
      </c>
      <c r="C12" s="3"/>
      <c r="D12" s="3"/>
      <c r="E12" s="11"/>
      <c r="F12" s="4"/>
      <c r="G12" s="4"/>
      <c r="H12" s="4"/>
    </row>
    <row r="13" spans="1:10" ht="16.2">
      <c r="B13" s="41" t="s">
        <v>144</v>
      </c>
      <c r="C13" s="3"/>
      <c r="D13" s="3"/>
      <c r="E13" s="11"/>
      <c r="F13" s="4"/>
      <c r="G13" s="4"/>
      <c r="H13" s="4"/>
    </row>
    <row r="14" spans="1:10">
      <c r="B14" s="1"/>
      <c r="C14" s="3"/>
      <c r="D14" s="3"/>
      <c r="E14" s="11"/>
      <c r="F14" s="4"/>
      <c r="G14" s="4"/>
      <c r="H14" s="4"/>
    </row>
    <row r="15" spans="1:10">
      <c r="B15" s="1" t="s">
        <v>17</v>
      </c>
      <c r="C15" s="3" t="s">
        <v>69</v>
      </c>
      <c r="D15" s="17">
        <f>D10/SQRT(D7)</f>
        <v>128.01909579781011</v>
      </c>
      <c r="E15" s="11" t="str">
        <f ca="1">_xlfn.FORMULATEXT(D15)</f>
        <v>=D10/SQRT(D7)</v>
      </c>
      <c r="F15" s="4"/>
      <c r="G15" s="4"/>
      <c r="H15" s="4"/>
    </row>
    <row r="16" spans="1:10" ht="16.2">
      <c r="B16" s="1"/>
      <c r="C16" s="3" t="s">
        <v>70</v>
      </c>
      <c r="D16" s="7">
        <f>(D8-D9)/D15</f>
        <v>-1.1717001988274149</v>
      </c>
      <c r="E16" s="11" t="str">
        <f ca="1">_xlfn.FORMULATEXT(D16)</f>
        <v>=(D8-D9)/D15</v>
      </c>
      <c r="F16" s="4"/>
      <c r="G16" s="4"/>
      <c r="H16" s="4"/>
    </row>
    <row r="17" spans="1:10" ht="16.2">
      <c r="B17" s="1"/>
      <c r="C17" s="3" t="s">
        <v>71</v>
      </c>
      <c r="D17" s="7">
        <f>ABS(D16)</f>
        <v>1.1717001988274149</v>
      </c>
      <c r="E17" s="11" t="str">
        <f ca="1">_xlfn.FORMULATEXT(D17)</f>
        <v>=ABS(D16)</v>
      </c>
      <c r="F17" s="4"/>
      <c r="G17" s="4"/>
      <c r="H17" s="4"/>
    </row>
    <row r="18" spans="1:10">
      <c r="B18" s="60" t="s">
        <v>72</v>
      </c>
      <c r="C18" s="3"/>
      <c r="D18" s="3">
        <v>0.1</v>
      </c>
      <c r="E18" s="11"/>
      <c r="F18" s="4"/>
      <c r="G18" s="4"/>
      <c r="H18" s="4"/>
    </row>
    <row r="19" spans="1:10">
      <c r="B19" s="60"/>
      <c r="C19" s="43" t="s">
        <v>145</v>
      </c>
      <c r="D19" s="3">
        <f>1-D18</f>
        <v>0.9</v>
      </c>
      <c r="E19" s="11"/>
      <c r="F19" s="4"/>
      <c r="G19" s="4"/>
      <c r="H19" s="4"/>
    </row>
    <row r="20" spans="1:10">
      <c r="B20" s="1"/>
      <c r="C20" s="3" t="s">
        <v>147</v>
      </c>
      <c r="D20" s="67">
        <f>D7-1</f>
        <v>9</v>
      </c>
      <c r="E20" s="11" t="str">
        <f ca="1">_xlfn.FORMULATEXT(D20)</f>
        <v>=D7-1</v>
      </c>
      <c r="F20" s="4"/>
      <c r="G20" s="4"/>
      <c r="H20" s="4"/>
    </row>
    <row r="21" spans="1:10" ht="16.2">
      <c r="B21" s="1"/>
      <c r="C21" s="43" t="s">
        <v>148</v>
      </c>
      <c r="D21" s="7">
        <f>_xlfn.T.INV.2T(D18,D20)</f>
        <v>1.8331129326562374</v>
      </c>
      <c r="E21" s="11" t="str">
        <f ca="1">_xlfn.FORMULATEXT(D21)</f>
        <v>=T.INV.2T(D18,D20)</v>
      </c>
      <c r="F21" s="4"/>
      <c r="G21" s="4"/>
      <c r="H21" s="4"/>
    </row>
    <row r="22" spans="1:10" ht="16.2">
      <c r="B22" s="60" t="s">
        <v>150</v>
      </c>
      <c r="C22" s="3"/>
      <c r="D22" s="3"/>
      <c r="E22" s="11"/>
      <c r="F22" s="4"/>
      <c r="G22" s="4"/>
      <c r="H22" s="4"/>
    </row>
    <row r="23" spans="1:10">
      <c r="B23" s="1"/>
      <c r="C23" s="43" t="s">
        <v>146</v>
      </c>
      <c r="D23" s="3"/>
      <c r="E23" s="11"/>
      <c r="F23" s="4"/>
      <c r="G23" s="4"/>
      <c r="H23" s="4"/>
    </row>
    <row r="24" spans="1:10">
      <c r="A24" s="66"/>
      <c r="B24" s="66"/>
      <c r="C24" s="66"/>
      <c r="D24" s="66"/>
      <c r="E24" s="66"/>
      <c r="F24" s="66"/>
      <c r="G24" s="66"/>
      <c r="H24" s="66"/>
      <c r="I24" s="66"/>
      <c r="J24" s="66"/>
    </row>
    <row r="26" spans="1:10">
      <c r="D26" s="41" t="s">
        <v>76</v>
      </c>
    </row>
  </sheetData>
  <printOptions headings="1" gridLines="1"/>
  <pageMargins left="0.7" right="0.7" top="0.75" bottom="0.75" header="0.3" footer="0.3"/>
  <pageSetup paperSize="9" scale="8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2B606-D65D-4986-928B-5ADCE3A50E3F}">
  <dimension ref="A1:K4"/>
  <sheetViews>
    <sheetView workbookViewId="0">
      <selection activeCell="A4" sqref="A4:K4"/>
    </sheetView>
  </sheetViews>
  <sheetFormatPr defaultRowHeight="14.4"/>
  <sheetData>
    <row r="1" spans="1:11">
      <c r="A1" s="41"/>
      <c r="B1" s="41"/>
      <c r="C1" s="41"/>
      <c r="D1" s="41"/>
      <c r="E1" s="41"/>
      <c r="F1" s="41"/>
      <c r="G1" s="41"/>
      <c r="H1" s="41"/>
      <c r="I1" s="41"/>
      <c r="J1" s="41"/>
    </row>
    <row r="2" spans="1:11">
      <c r="A2" s="41"/>
      <c r="B2" s="41"/>
      <c r="C2" s="41"/>
      <c r="D2" s="41"/>
      <c r="E2" s="41"/>
      <c r="F2" s="41"/>
      <c r="G2" s="41"/>
      <c r="H2" s="41"/>
      <c r="I2" s="41"/>
      <c r="J2" s="41"/>
    </row>
    <row r="3" spans="1:11">
      <c r="A3" s="41"/>
      <c r="B3" s="41"/>
      <c r="C3" s="41"/>
      <c r="D3" s="41"/>
      <c r="E3" s="41"/>
      <c r="F3" s="41"/>
      <c r="G3" s="41"/>
      <c r="H3" s="41"/>
      <c r="I3" s="41"/>
      <c r="J3" s="41"/>
    </row>
    <row r="4" spans="1:11">
      <c r="A4" s="68"/>
      <c r="B4" s="68"/>
      <c r="C4" s="68"/>
      <c r="D4" s="68"/>
      <c r="E4" s="68"/>
      <c r="F4" s="68"/>
      <c r="G4" s="68"/>
      <c r="H4" s="68"/>
      <c r="I4" s="68"/>
      <c r="J4" s="68"/>
      <c r="K4" s="68"/>
    </row>
  </sheetData>
  <printOptions headings="1" gridLines="1"/>
  <pageMargins left="0.7" right="0.7" top="0.75" bottom="0.75" header="0.3" footer="0.3"/>
  <pageSetup paperSize="9" scale="8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F183F-34EF-40B0-A2E3-F4AC25C065E9}">
  <dimension ref="A1:J22"/>
  <sheetViews>
    <sheetView workbookViewId="0">
      <selection activeCell="L11" sqref="L11"/>
    </sheetView>
  </sheetViews>
  <sheetFormatPr defaultRowHeight="15.6"/>
  <cols>
    <col min="1" max="1" width="18.44140625" style="69" customWidth="1"/>
    <col min="2" max="16384" width="8.88671875" style="69"/>
  </cols>
  <sheetData>
    <row r="1" spans="1:10">
      <c r="A1" s="70" t="s">
        <v>176</v>
      </c>
      <c r="B1" s="70"/>
      <c r="C1" s="70"/>
      <c r="D1" s="70"/>
    </row>
    <row r="2" spans="1:10">
      <c r="A2" s="70" t="s">
        <v>173</v>
      </c>
      <c r="B2" s="70" t="s">
        <v>174</v>
      </c>
      <c r="C2" s="70" t="s">
        <v>172</v>
      </c>
      <c r="D2" s="70" t="s">
        <v>175</v>
      </c>
    </row>
    <row r="3" spans="1:10">
      <c r="A3" s="70" t="s">
        <v>174</v>
      </c>
      <c r="B3" s="70" t="s">
        <v>173</v>
      </c>
      <c r="C3" s="70" t="s">
        <v>172</v>
      </c>
      <c r="D3" s="70" t="s">
        <v>171</v>
      </c>
    </row>
    <row r="4" spans="1:10">
      <c r="A4" s="70" t="s">
        <v>170</v>
      </c>
      <c r="B4" s="70" t="s">
        <v>169</v>
      </c>
      <c r="C4" s="70" t="s">
        <v>168</v>
      </c>
      <c r="D4" s="70" t="s">
        <v>167</v>
      </c>
    </row>
    <row r="5" spans="1:10">
      <c r="A5" s="71"/>
      <c r="B5" s="71"/>
      <c r="C5" s="71"/>
      <c r="D5" s="71"/>
      <c r="E5" s="71"/>
      <c r="F5" s="71"/>
      <c r="G5" s="71"/>
      <c r="H5" s="71"/>
    </row>
    <row r="6" spans="1:10">
      <c r="A6" s="70" t="s">
        <v>166</v>
      </c>
      <c r="B6" s="70"/>
      <c r="C6" s="70"/>
      <c r="D6" s="70"/>
      <c r="E6" s="70"/>
      <c r="F6" s="70"/>
      <c r="G6" s="70"/>
      <c r="H6" s="70"/>
      <c r="I6" s="70"/>
      <c r="J6" s="70"/>
    </row>
    <row r="7" spans="1:10">
      <c r="A7" s="70" t="s">
        <v>154</v>
      </c>
      <c r="B7" s="70"/>
      <c r="C7" s="70"/>
      <c r="D7" s="70"/>
      <c r="E7" s="70"/>
      <c r="F7" s="70"/>
      <c r="G7" s="70"/>
      <c r="H7" s="70"/>
      <c r="I7" s="70"/>
      <c r="J7" s="70"/>
    </row>
    <row r="8" spans="1:10">
      <c r="A8" s="70" t="s">
        <v>165</v>
      </c>
      <c r="B8" s="70">
        <v>25</v>
      </c>
      <c r="C8" s="70">
        <v>40</v>
      </c>
      <c r="D8" s="70">
        <v>25</v>
      </c>
      <c r="E8" s="70">
        <v>20</v>
      </c>
      <c r="F8" s="70"/>
      <c r="G8" s="70"/>
      <c r="H8" s="70"/>
      <c r="I8" s="70"/>
      <c r="J8" s="70"/>
    </row>
    <row r="9" spans="1:10">
      <c r="A9" s="70" t="s">
        <v>164</v>
      </c>
      <c r="B9" s="70">
        <v>20</v>
      </c>
      <c r="C9" s="70">
        <v>20</v>
      </c>
      <c r="D9" s="70">
        <v>25</v>
      </c>
      <c r="E9" s="70">
        <v>45</v>
      </c>
      <c r="F9" s="70"/>
      <c r="G9" s="70"/>
      <c r="H9" s="70"/>
      <c r="I9" s="70"/>
      <c r="J9" s="70"/>
    </row>
    <row r="10" spans="1:10">
      <c r="A10" s="70" t="s">
        <v>163</v>
      </c>
      <c r="B10" s="70">
        <v>40</v>
      </c>
      <c r="C10" s="70">
        <v>40</v>
      </c>
      <c r="D10" s="70">
        <v>35</v>
      </c>
      <c r="E10" s="70">
        <v>30</v>
      </c>
      <c r="F10" s="70"/>
      <c r="G10" s="70"/>
      <c r="H10" s="70"/>
      <c r="I10" s="70"/>
      <c r="J10" s="70"/>
    </row>
    <row r="11" spans="1:10">
      <c r="A11" s="70"/>
      <c r="B11" s="70"/>
      <c r="C11" s="70"/>
      <c r="D11" s="70"/>
      <c r="E11" s="70"/>
      <c r="F11" s="70"/>
      <c r="G11" s="70"/>
      <c r="H11" s="70"/>
      <c r="I11" s="70"/>
      <c r="J11" s="70"/>
    </row>
    <row r="13" spans="1:10" ht="16.2" thickBot="1">
      <c r="A13" s="76" t="s">
        <v>162</v>
      </c>
      <c r="B13" s="74"/>
      <c r="C13" s="74"/>
      <c r="D13" s="74"/>
      <c r="E13" s="74"/>
      <c r="F13" s="74"/>
      <c r="G13" s="74"/>
    </row>
    <row r="14" spans="1:10">
      <c r="A14" s="78" t="s">
        <v>161</v>
      </c>
      <c r="B14" s="77" t="s">
        <v>160</v>
      </c>
      <c r="C14" s="77" t="s">
        <v>159</v>
      </c>
      <c r="D14" s="77" t="s">
        <v>158</v>
      </c>
      <c r="E14" s="77" t="s">
        <v>157</v>
      </c>
      <c r="F14" s="77" t="s">
        <v>156</v>
      </c>
      <c r="G14" s="77" t="s">
        <v>155</v>
      </c>
    </row>
    <row r="15" spans="1:10">
      <c r="A15" s="76" t="s">
        <v>154</v>
      </c>
      <c r="B15" s="74">
        <v>204.16666666666663</v>
      </c>
      <c r="C15" s="74">
        <v>2</v>
      </c>
      <c r="D15" s="74">
        <v>102.08333333333331</v>
      </c>
      <c r="E15" s="74">
        <v>1.2782608695652171</v>
      </c>
      <c r="F15" s="74">
        <v>0.32461543033799234</v>
      </c>
      <c r="G15" s="74">
        <v>4.2564947290937507</v>
      </c>
    </row>
    <row r="16" spans="1:10">
      <c r="A16" s="76" t="s">
        <v>153</v>
      </c>
      <c r="B16" s="74">
        <v>718.75</v>
      </c>
      <c r="C16" s="74">
        <v>9</v>
      </c>
      <c r="D16" s="74">
        <v>79.861111111111114</v>
      </c>
      <c r="E16" s="74"/>
      <c r="F16" s="74"/>
      <c r="G16" s="74"/>
    </row>
    <row r="17" spans="1:8">
      <c r="A17" s="74"/>
      <c r="B17" s="74"/>
      <c r="C17" s="74"/>
      <c r="D17" s="74"/>
      <c r="E17" s="74"/>
      <c r="F17" s="74"/>
      <c r="G17" s="74"/>
    </row>
    <row r="18" spans="1:8" ht="16.2" thickBot="1">
      <c r="A18" s="75" t="s">
        <v>152</v>
      </c>
      <c r="B18" s="75">
        <v>922.91666666666663</v>
      </c>
      <c r="C18" s="75">
        <v>11</v>
      </c>
      <c r="D18" s="75"/>
      <c r="E18" s="75"/>
      <c r="F18" s="75"/>
      <c r="G18" s="75"/>
    </row>
    <row r="19" spans="1:8">
      <c r="A19" s="74"/>
      <c r="B19" s="74"/>
      <c r="C19" s="74"/>
      <c r="D19" s="74"/>
      <c r="E19" s="74"/>
      <c r="F19" s="74"/>
      <c r="G19" s="74"/>
    </row>
    <row r="20" spans="1:8">
      <c r="A20" s="72"/>
      <c r="B20" s="73"/>
      <c r="C20" s="73"/>
      <c r="D20" s="73"/>
      <c r="E20" s="72"/>
      <c r="F20" s="72"/>
      <c r="G20" s="72"/>
      <c r="H20" s="71"/>
    </row>
    <row r="22" spans="1:8">
      <c r="C22" s="70" t="s">
        <v>151</v>
      </c>
    </row>
  </sheetData>
  <printOptions headings="1" gridLines="1"/>
  <pageMargins left="0.7" right="0.7" top="0.75" bottom="0.75" header="0.3" footer="0.3"/>
  <pageSetup scale="105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A722-4C1C-4863-ABD9-FA138AEE1CE6}">
  <dimension ref="A1:H27"/>
  <sheetViews>
    <sheetView zoomScaleNormal="100" workbookViewId="0">
      <selection activeCell="K12" sqref="K12"/>
    </sheetView>
  </sheetViews>
  <sheetFormatPr defaultRowHeight="15.6"/>
  <cols>
    <col min="1" max="1" width="20.5546875" style="79" customWidth="1"/>
    <col min="2" max="16384" width="8.88671875" style="79"/>
  </cols>
  <sheetData>
    <row r="1" spans="1:8">
      <c r="A1" s="81" t="s">
        <v>194</v>
      </c>
    </row>
    <row r="2" spans="1:8">
      <c r="A2" s="80" t="s">
        <v>193</v>
      </c>
      <c r="B2" s="80" t="s">
        <v>192</v>
      </c>
      <c r="C2" s="80" t="s">
        <v>172</v>
      </c>
      <c r="D2" s="80" t="s">
        <v>191</v>
      </c>
    </row>
    <row r="3" spans="1:8">
      <c r="A3" s="80" t="s">
        <v>174</v>
      </c>
      <c r="B3" s="80" t="s">
        <v>173</v>
      </c>
      <c r="C3" s="80" t="s">
        <v>190</v>
      </c>
      <c r="D3" s="80" t="s">
        <v>171</v>
      </c>
    </row>
    <row r="4" spans="1:8">
      <c r="A4" s="80" t="s">
        <v>170</v>
      </c>
      <c r="B4" s="80" t="s">
        <v>169</v>
      </c>
      <c r="C4" s="80" t="s">
        <v>168</v>
      </c>
      <c r="D4" s="80" t="s">
        <v>189</v>
      </c>
    </row>
    <row r="5" spans="1:8">
      <c r="A5" s="80" t="s">
        <v>188</v>
      </c>
      <c r="B5" s="80" t="s">
        <v>173</v>
      </c>
      <c r="C5" s="80" t="s">
        <v>187</v>
      </c>
      <c r="D5" s="80" t="s">
        <v>172</v>
      </c>
    </row>
    <row r="6" spans="1:8">
      <c r="A6" s="82"/>
      <c r="B6" s="82"/>
      <c r="C6" s="82"/>
      <c r="D6" s="82"/>
      <c r="E6" s="82"/>
      <c r="F6" s="82"/>
      <c r="G6" s="82"/>
      <c r="H6" s="82"/>
    </row>
    <row r="7" spans="1:8">
      <c r="A7" s="81" t="s">
        <v>186</v>
      </c>
    </row>
    <row r="9" spans="1:8">
      <c r="A9" s="93" t="s">
        <v>185</v>
      </c>
      <c r="B9" s="92"/>
      <c r="C9" s="90" t="s">
        <v>154</v>
      </c>
      <c r="D9" s="90"/>
      <c r="E9" s="90"/>
    </row>
    <row r="10" spans="1:8">
      <c r="A10" s="93"/>
      <c r="B10" s="92" t="s">
        <v>165</v>
      </c>
      <c r="C10" s="90" t="s">
        <v>164</v>
      </c>
      <c r="D10" s="90" t="s">
        <v>163</v>
      </c>
      <c r="E10" s="90" t="s">
        <v>184</v>
      </c>
    </row>
    <row r="11" spans="1:8">
      <c r="A11" s="91" t="s">
        <v>183</v>
      </c>
      <c r="B11" s="89">
        <v>15</v>
      </c>
      <c r="C11" s="89">
        <v>50</v>
      </c>
      <c r="D11" s="89">
        <v>40</v>
      </c>
      <c r="E11" s="89">
        <v>20</v>
      </c>
    </row>
    <row r="12" spans="1:8">
      <c r="A12" s="90" t="s">
        <v>182</v>
      </c>
      <c r="B12" s="89">
        <v>25</v>
      </c>
      <c r="C12" s="89">
        <v>20</v>
      </c>
      <c r="D12" s="89">
        <v>30</v>
      </c>
      <c r="E12" s="89">
        <v>40</v>
      </c>
    </row>
    <row r="13" spans="1:8">
      <c r="A13" s="90" t="s">
        <v>181</v>
      </c>
      <c r="B13" s="89">
        <v>40</v>
      </c>
      <c r="C13" s="89">
        <v>25</v>
      </c>
      <c r="D13" s="89">
        <v>35</v>
      </c>
      <c r="E13" s="89">
        <v>45</v>
      </c>
    </row>
    <row r="14" spans="1:8">
      <c r="A14" s="90" t="s">
        <v>180</v>
      </c>
      <c r="B14" s="89">
        <v>25</v>
      </c>
      <c r="C14" s="89">
        <v>30</v>
      </c>
      <c r="D14" s="89">
        <v>40</v>
      </c>
      <c r="E14" s="89">
        <v>25</v>
      </c>
    </row>
    <row r="16" spans="1:8" ht="16.2" thickBot="1">
      <c r="A16" s="80" t="s">
        <v>179</v>
      </c>
    </row>
    <row r="17" spans="1:8" ht="16.2">
      <c r="A17" s="88" t="s">
        <v>161</v>
      </c>
      <c r="B17" s="87" t="s">
        <v>160</v>
      </c>
      <c r="C17" s="87" t="s">
        <v>159</v>
      </c>
      <c r="D17" s="87" t="s">
        <v>158</v>
      </c>
      <c r="E17" s="87" t="s">
        <v>157</v>
      </c>
      <c r="F17" s="87" t="s">
        <v>156</v>
      </c>
      <c r="G17" s="87" t="s">
        <v>155</v>
      </c>
    </row>
    <row r="18" spans="1:8">
      <c r="A18" s="80" t="s">
        <v>178</v>
      </c>
      <c r="B18" s="79">
        <v>129.6875</v>
      </c>
      <c r="C18" s="79">
        <v>3</v>
      </c>
      <c r="D18" s="79">
        <v>43.229166666666664</v>
      </c>
      <c r="E18" s="79">
        <v>0.32379713914174246</v>
      </c>
      <c r="F18" s="79">
        <v>0.80826195318050398</v>
      </c>
      <c r="G18" s="79">
        <v>3.8625483576247648</v>
      </c>
    </row>
    <row r="19" spans="1:8">
      <c r="A19" s="80" t="s">
        <v>177</v>
      </c>
      <c r="B19" s="79">
        <v>204.6875</v>
      </c>
      <c r="C19" s="79">
        <v>3</v>
      </c>
      <c r="D19" s="79">
        <v>68.229166666666671</v>
      </c>
      <c r="E19" s="79">
        <v>0.51105331599479842</v>
      </c>
      <c r="F19" s="79">
        <v>0.68459977855786069</v>
      </c>
      <c r="G19" s="79">
        <v>3.8625483576247648</v>
      </c>
    </row>
    <row r="20" spans="1:8">
      <c r="A20" s="80" t="s">
        <v>153</v>
      </c>
      <c r="B20" s="79">
        <v>1201.5625</v>
      </c>
      <c r="C20" s="79">
        <v>9</v>
      </c>
      <c r="D20" s="79">
        <v>133.50694444444446</v>
      </c>
    </row>
    <row r="21" spans="1:8" ht="16.2" thickBot="1">
      <c r="A21" s="86" t="s">
        <v>152</v>
      </c>
      <c r="B21" s="85">
        <v>1535.9375</v>
      </c>
      <c r="C21" s="85">
        <v>15</v>
      </c>
      <c r="D21" s="85"/>
      <c r="E21" s="85"/>
      <c r="F21" s="85"/>
      <c r="G21" s="85"/>
    </row>
    <row r="23" spans="1:8">
      <c r="A23" s="83"/>
      <c r="B23" s="84"/>
      <c r="C23" s="83"/>
      <c r="D23" s="82"/>
      <c r="E23" s="82"/>
      <c r="F23" s="82"/>
      <c r="G23" s="82"/>
      <c r="H23" s="82"/>
    </row>
    <row r="24" spans="1:8">
      <c r="C24" s="80" t="s">
        <v>151</v>
      </c>
    </row>
    <row r="25" spans="1:8">
      <c r="C25" s="80"/>
    </row>
    <row r="26" spans="1:8">
      <c r="A26" s="80"/>
      <c r="B26" s="81"/>
      <c r="C26" s="80"/>
    </row>
    <row r="27" spans="1:8">
      <c r="C27" s="80"/>
    </row>
  </sheetData>
  <mergeCells count="1">
    <mergeCell ref="A9:A10"/>
  </mergeCells>
  <printOptions headings="1" gridLines="1"/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97999-BFC6-464F-B79D-137DE9B15FF6}">
  <dimension ref="A1:H26"/>
  <sheetViews>
    <sheetView tabSelected="1" zoomScale="49" workbookViewId="0">
      <selection activeCell="K21" sqref="K21"/>
    </sheetView>
  </sheetViews>
  <sheetFormatPr defaultRowHeight="15.6"/>
  <cols>
    <col min="1" max="1" width="19.109375" style="69" customWidth="1"/>
    <col min="2" max="16384" width="8.88671875" style="69"/>
  </cols>
  <sheetData>
    <row r="1" spans="1:8">
      <c r="A1" s="70" t="s">
        <v>176</v>
      </c>
      <c r="B1" s="70"/>
      <c r="C1" s="70"/>
      <c r="D1" s="70"/>
    </row>
    <row r="2" spans="1:8">
      <c r="A2" s="70" t="s">
        <v>193</v>
      </c>
      <c r="B2" s="70" t="s">
        <v>192</v>
      </c>
      <c r="C2" s="70" t="s">
        <v>170</v>
      </c>
      <c r="D2" s="70" t="s">
        <v>174</v>
      </c>
    </row>
    <row r="3" spans="1:8">
      <c r="A3" s="70" t="s">
        <v>201</v>
      </c>
      <c r="B3" s="70" t="s">
        <v>173</v>
      </c>
      <c r="C3" s="70" t="s">
        <v>200</v>
      </c>
      <c r="D3" s="70" t="s">
        <v>171</v>
      </c>
    </row>
    <row r="4" spans="1:8">
      <c r="A4" s="70" t="s">
        <v>172</v>
      </c>
      <c r="B4" s="70" t="s">
        <v>199</v>
      </c>
      <c r="C4" s="70" t="s">
        <v>168</v>
      </c>
      <c r="D4" s="70" t="s">
        <v>198</v>
      </c>
    </row>
    <row r="5" spans="1:8">
      <c r="A5" s="94"/>
      <c r="B5" s="94"/>
      <c r="C5" s="94"/>
      <c r="D5" s="94"/>
      <c r="E5" s="94"/>
      <c r="F5" s="94"/>
      <c r="G5" s="94"/>
      <c r="H5" s="94"/>
    </row>
    <row r="6" spans="1:8" s="79" customFormat="1">
      <c r="A6" s="81" t="s">
        <v>197</v>
      </c>
    </row>
    <row r="8" spans="1:8">
      <c r="A8" s="93" t="s">
        <v>185</v>
      </c>
      <c r="B8" s="92"/>
      <c r="C8" s="90" t="s">
        <v>154</v>
      </c>
      <c r="D8" s="90"/>
    </row>
    <row r="9" spans="1:8">
      <c r="A9" s="93"/>
      <c r="B9" s="92" t="s">
        <v>165</v>
      </c>
      <c r="C9" s="90" t="s">
        <v>164</v>
      </c>
      <c r="D9" s="90" t="s">
        <v>163</v>
      </c>
    </row>
    <row r="10" spans="1:8">
      <c r="A10" s="91" t="s">
        <v>183</v>
      </c>
      <c r="B10" s="90">
        <v>15</v>
      </c>
      <c r="C10" s="90">
        <v>10</v>
      </c>
      <c r="D10" s="90">
        <v>40</v>
      </c>
    </row>
    <row r="11" spans="1:8">
      <c r="A11" s="90" t="s">
        <v>182</v>
      </c>
      <c r="B11" s="90">
        <v>25</v>
      </c>
      <c r="C11" s="90">
        <v>50</v>
      </c>
      <c r="D11" s="90">
        <v>65</v>
      </c>
    </row>
    <row r="12" spans="1:8">
      <c r="A12" s="90" t="s">
        <v>181</v>
      </c>
      <c r="B12" s="90">
        <v>40</v>
      </c>
      <c r="C12" s="90">
        <v>40</v>
      </c>
      <c r="D12" s="90">
        <v>35</v>
      </c>
    </row>
    <row r="13" spans="1:8">
      <c r="A13" s="90" t="s">
        <v>180</v>
      </c>
      <c r="B13" s="90">
        <v>45</v>
      </c>
      <c r="C13" s="90">
        <v>20</v>
      </c>
      <c r="D13" s="90">
        <v>30</v>
      </c>
    </row>
    <row r="15" spans="1:8">
      <c r="A15" s="81" t="s">
        <v>179</v>
      </c>
    </row>
    <row r="16" spans="1:8" ht="16.2" thickBot="1">
      <c r="A16" s="70" t="s">
        <v>196</v>
      </c>
    </row>
    <row r="17" spans="1:8" ht="16.2" hidden="1" thickBot="1"/>
    <row r="18" spans="1:8" ht="16.2">
      <c r="A18" s="88" t="s">
        <v>161</v>
      </c>
      <c r="B18" s="87" t="s">
        <v>160</v>
      </c>
      <c r="C18" s="87" t="s">
        <v>159</v>
      </c>
      <c r="D18" s="87" t="s">
        <v>158</v>
      </c>
      <c r="E18" s="87" t="s">
        <v>157</v>
      </c>
      <c r="F18" s="87" t="s">
        <v>156</v>
      </c>
      <c r="G18" s="87" t="s">
        <v>155</v>
      </c>
    </row>
    <row r="19" spans="1:8">
      <c r="A19" s="70" t="s">
        <v>178</v>
      </c>
      <c r="B19" s="69">
        <v>1006.25</v>
      </c>
      <c r="C19" s="69">
        <v>3</v>
      </c>
      <c r="D19" s="69">
        <v>335.41666666666669</v>
      </c>
      <c r="E19" s="69">
        <v>1.5631067961165048</v>
      </c>
      <c r="F19" s="69">
        <v>0.29314496907912119</v>
      </c>
      <c r="G19" s="69">
        <v>4.7570626630894131</v>
      </c>
    </row>
    <row r="20" spans="1:8">
      <c r="A20" s="70" t="s">
        <v>177</v>
      </c>
      <c r="B20" s="69">
        <v>379.16666666666697</v>
      </c>
      <c r="C20" s="69">
        <v>2</v>
      </c>
      <c r="D20" s="69">
        <v>189.58333333333348</v>
      </c>
      <c r="E20" s="69">
        <v>0.88349514563106868</v>
      </c>
      <c r="F20" s="69">
        <v>0.46099420312499972</v>
      </c>
      <c r="G20" s="69">
        <v>5.1432528497847176</v>
      </c>
    </row>
    <row r="21" spans="1:8">
      <c r="A21" s="70" t="s">
        <v>153</v>
      </c>
      <c r="B21" s="69">
        <v>1287.5</v>
      </c>
      <c r="C21" s="69">
        <v>6</v>
      </c>
      <c r="D21" s="69">
        <v>214.58333333333334</v>
      </c>
    </row>
    <row r="22" spans="1:8">
      <c r="A22" s="70"/>
    </row>
    <row r="23" spans="1:8" ht="16.2" thickBot="1">
      <c r="A23" s="98" t="s">
        <v>152</v>
      </c>
      <c r="B23" s="97">
        <v>2672.916666666667</v>
      </c>
      <c r="C23" s="97">
        <v>11</v>
      </c>
      <c r="D23" s="97"/>
      <c r="E23" s="97"/>
      <c r="F23" s="97"/>
      <c r="G23" s="97"/>
    </row>
    <row r="25" spans="1:8">
      <c r="A25" s="94"/>
      <c r="B25" s="96"/>
      <c r="C25" s="95"/>
      <c r="D25" s="94"/>
      <c r="E25" s="94"/>
      <c r="F25" s="94"/>
      <c r="G25" s="94"/>
      <c r="H25" s="94"/>
    </row>
    <row r="26" spans="1:8">
      <c r="C26" s="70" t="s">
        <v>195</v>
      </c>
    </row>
  </sheetData>
  <mergeCells count="1">
    <mergeCell ref="A8:A9"/>
  </mergeCells>
  <printOptions headings="1" gridLines="1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4</vt:i4>
      </vt:variant>
    </vt:vector>
  </HeadingPairs>
  <TitlesOfParts>
    <vt:vector size="17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'1'!Print_Area</vt:lpstr>
      <vt:lpstr>'2'!Print_Area</vt:lpstr>
      <vt:lpstr>'4'!Print_Area</vt:lpstr>
      <vt:lpstr>'6'!Print_Area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Ritu Dhakal</cp:lastModifiedBy>
  <cp:lastPrinted>2025-01-02T19:12:08Z</cp:lastPrinted>
  <dcterms:created xsi:type="dcterms:W3CDTF">2024-12-31T04:35:00Z</dcterms:created>
  <dcterms:modified xsi:type="dcterms:W3CDTF">2025-10-27T02:39:02Z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A7D3620ECF714F7386CD6F1ECCCE2CDA_13</vt:lpwstr>
  </property>
  <property fmtid="{D5CDD505-2E9C-101B-9397-08002B2CF9AE}" pid="3" name="KSOProductBuildVer">
    <vt:lpwstr>2057-12.2.0.19805</vt:lpwstr>
  </property>
</Properties>
</file>