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https://d.docs.live.net/5e2b8d9c1fe710e2/Desktop/Bsc.Csits/2nd Sem/Stats I/"/>
    </mc:Choice>
  </mc:AlternateContent>
  <xr:revisionPtr revIDLastSave="2" documentId="13_ncr:1_{756249FD-C80B-4E20-94BE-85EA2F0BCEA1}" xr6:coauthVersionLast="47" xr6:coauthVersionMax="47" xr10:uidLastSave="{A957835F-3D3D-486C-900F-380D8D24AD6C}"/>
  <bookViews>
    <workbookView xWindow="2688" yWindow="2688" windowWidth="17280" windowHeight="9420" firstSheet="9" activeTab="15" xr2:uid="{00000000-000D-0000-FFFF-FFFF00000000}"/>
  </bookViews>
  <sheets>
    <sheet name="Lab 1" sheetId="1" r:id="rId1"/>
    <sheet name="Lab 2" sheetId="2" r:id="rId2"/>
    <sheet name="lab 3" sheetId="3" r:id="rId3"/>
    <sheet name="lab 4" sheetId="4" r:id="rId4"/>
    <sheet name="lab 5" sheetId="5" r:id="rId5"/>
    <sheet name="lab 6" sheetId="6" r:id="rId6"/>
    <sheet name="lab 7" sheetId="10" r:id="rId7"/>
    <sheet name="lab 8" sheetId="11" r:id="rId8"/>
    <sheet name="lab 9" sheetId="12" r:id="rId9"/>
    <sheet name="lab 10" sheetId="13" r:id="rId10"/>
    <sheet name="lab 11" sheetId="14" r:id="rId11"/>
    <sheet name="lab 12" sheetId="16" r:id="rId12"/>
    <sheet name="lab 13" sheetId="17" r:id="rId13"/>
    <sheet name="lab 14" sheetId="18" r:id="rId14"/>
    <sheet name="lab 15" sheetId="19" r:id="rId15"/>
    <sheet name="lab 16" sheetId="20" r:id="rId16"/>
  </sheets>
  <definedNames>
    <definedName name="_xlchart.v1.0" hidden="1">'lab 5'!$A$4:$K$4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20" l="1"/>
  <c r="D12" i="20"/>
  <c r="D13" i="20"/>
  <c r="D15" i="20"/>
  <c r="D16" i="20"/>
  <c r="D17" i="20"/>
  <c r="D9" i="19"/>
  <c r="D15" i="19" s="1"/>
  <c r="C17" i="19" s="1"/>
  <c r="D10" i="19"/>
  <c r="D11" i="19"/>
  <c r="D12" i="19"/>
  <c r="D13" i="19"/>
  <c r="D14" i="19"/>
  <c r="C15" i="19"/>
  <c r="E11" i="20"/>
  <c r="F11" i="19"/>
  <c r="E16" i="20"/>
  <c r="D17" i="19"/>
  <c r="E15" i="20"/>
  <c r="F9" i="19"/>
  <c r="F12" i="19"/>
  <c r="F13" i="19"/>
  <c r="F14" i="19"/>
  <c r="E12" i="20"/>
  <c r="E17" i="20"/>
  <c r="F10" i="19"/>
  <c r="E13" i="20"/>
  <c r="E9" i="19" l="1"/>
  <c r="E10" i="19"/>
  <c r="E11" i="19"/>
  <c r="E12" i="19"/>
  <c r="E13" i="19"/>
  <c r="E14" i="19"/>
  <c r="D10" i="18"/>
  <c r="D11" i="18"/>
  <c r="E11" i="18"/>
  <c r="D12" i="18" l="1"/>
  <c r="D13" i="18"/>
  <c r="D14" i="18"/>
  <c r="D15" i="18" s="1"/>
  <c r="C20" i="16"/>
  <c r="C18" i="16"/>
  <c r="C16" i="16"/>
  <c r="C14" i="16"/>
  <c r="C13" i="16"/>
  <c r="C12" i="16"/>
  <c r="C11" i="16"/>
  <c r="C10" i="16"/>
  <c r="C9" i="16"/>
  <c r="D17" i="17"/>
  <c r="C17" i="17"/>
  <c r="D16" i="17"/>
  <c r="D15" i="17"/>
  <c r="D14" i="17"/>
  <c r="D13" i="17"/>
  <c r="D12" i="17"/>
  <c r="D11" i="17"/>
  <c r="D10" i="17"/>
  <c r="C19" i="16"/>
  <c r="C17" i="16"/>
  <c r="C40" i="14"/>
  <c r="C45" i="14"/>
  <c r="C46" i="14"/>
  <c r="C47" i="14"/>
  <c r="E15" i="18"/>
  <c r="E12" i="18"/>
  <c r="F10" i="17"/>
  <c r="F15" i="17"/>
  <c r="D20" i="16"/>
  <c r="F16" i="17"/>
  <c r="F13" i="17"/>
  <c r="D13" i="16"/>
  <c r="D16" i="16"/>
  <c r="E13" i="18"/>
  <c r="D14" i="16"/>
  <c r="D17" i="16"/>
  <c r="F12" i="17"/>
  <c r="D19" i="16"/>
  <c r="D10" i="16"/>
  <c r="D9" i="16"/>
  <c r="F14" i="17"/>
  <c r="E14" i="18"/>
  <c r="F11" i="17"/>
  <c r="D12" i="16"/>
  <c r="D18" i="16"/>
  <c r="D11" i="16"/>
  <c r="B16" i="13" l="1"/>
  <c r="D10" i="13"/>
  <c r="E10" i="13" s="1"/>
  <c r="F10" i="13" s="1"/>
  <c r="C10" i="13"/>
  <c r="C11" i="13"/>
  <c r="D11" i="13" s="1"/>
  <c r="E11" i="13" s="1"/>
  <c r="F11" i="13" s="1"/>
  <c r="C12" i="13"/>
  <c r="D12" i="13" s="1"/>
  <c r="E12" i="13" s="1"/>
  <c r="F12" i="13" s="1"/>
  <c r="C13" i="13"/>
  <c r="D13" i="13" s="1"/>
  <c r="E13" i="13" s="1"/>
  <c r="F13" i="13" s="1"/>
  <c r="C14" i="13"/>
  <c r="D14" i="13" s="1"/>
  <c r="E14" i="13" s="1"/>
  <c r="F14" i="13" s="1"/>
  <c r="C15" i="13"/>
  <c r="D15" i="13" s="1"/>
  <c r="E15" i="13" s="1"/>
  <c r="F15" i="13" s="1"/>
  <c r="C9" i="13"/>
  <c r="D9" i="13" s="1"/>
  <c r="D17" i="12"/>
  <c r="E17" i="12" s="1"/>
  <c r="D16" i="12"/>
  <c r="E16" i="12" s="1"/>
  <c r="D15" i="12"/>
  <c r="E15" i="12" s="1"/>
  <c r="D14" i="12"/>
  <c r="E14" i="12" s="1"/>
  <c r="D13" i="12"/>
  <c r="E13" i="12" s="1"/>
  <c r="D12" i="12"/>
  <c r="E12" i="12" s="1"/>
  <c r="D11" i="12"/>
  <c r="E11" i="12" s="1"/>
  <c r="C18" i="12"/>
  <c r="C11" i="11"/>
  <c r="D21" i="11" s="1"/>
  <c r="B8" i="5"/>
  <c r="B9" i="5"/>
  <c r="B10" i="5"/>
  <c r="B11" i="5"/>
  <c r="B12" i="5"/>
  <c r="E9" i="10"/>
  <c r="F9" i="10"/>
  <c r="E10" i="10"/>
  <c r="F10" i="10" s="1"/>
  <c r="E11" i="10"/>
  <c r="F11" i="10"/>
  <c r="E12" i="10"/>
  <c r="F12" i="10" s="1"/>
  <c r="E13" i="10"/>
  <c r="F13" i="10"/>
  <c r="B14" i="10"/>
  <c r="G23" i="13"/>
  <c r="H17" i="12"/>
  <c r="D11" i="11"/>
  <c r="C25" i="10"/>
  <c r="D31" i="12"/>
  <c r="D29" i="13"/>
  <c r="D24" i="12"/>
  <c r="C32" i="10"/>
  <c r="D22" i="12"/>
  <c r="C28" i="10"/>
  <c r="C11" i="5"/>
  <c r="C12" i="5"/>
  <c r="E21" i="11"/>
  <c r="I9" i="13"/>
  <c r="G16" i="12"/>
  <c r="C9" i="5"/>
  <c r="D30" i="12"/>
  <c r="G14" i="12"/>
  <c r="G12" i="12"/>
  <c r="D31" i="13"/>
  <c r="C21" i="13"/>
  <c r="C23" i="13"/>
  <c r="G22" i="13"/>
  <c r="H13" i="12"/>
  <c r="C10" i="5"/>
  <c r="D29" i="12"/>
  <c r="I12" i="13"/>
  <c r="D33" i="13"/>
  <c r="G15" i="12"/>
  <c r="H15" i="12"/>
  <c r="D21" i="12"/>
  <c r="E16" i="11"/>
  <c r="G17" i="12"/>
  <c r="D27" i="13"/>
  <c r="I11" i="13"/>
  <c r="C20" i="13"/>
  <c r="D32" i="12"/>
  <c r="H14" i="12"/>
  <c r="H11" i="12"/>
  <c r="H16" i="12"/>
  <c r="I10" i="13"/>
  <c r="D23" i="12"/>
  <c r="G13" i="12"/>
  <c r="G24" i="13"/>
  <c r="G21" i="13"/>
  <c r="C8" i="5"/>
  <c r="G11" i="12"/>
  <c r="C22" i="13"/>
  <c r="H12" i="12"/>
  <c r="D25" i="12"/>
  <c r="D16" i="11" l="1"/>
  <c r="D16" i="13"/>
  <c r="B21" i="13" s="1"/>
  <c r="F22" i="13" s="1"/>
  <c r="C29" i="13" s="1"/>
  <c r="E9" i="13"/>
  <c r="C16" i="13"/>
  <c r="B20" i="13" s="1"/>
  <c r="E18" i="12"/>
  <c r="C22" i="12" s="1"/>
  <c r="D18" i="12"/>
  <c r="C21" i="12" s="1"/>
  <c r="C29" i="12" s="1"/>
  <c r="F14" i="10"/>
  <c r="C16" i="10" s="1"/>
  <c r="G13" i="10"/>
  <c r="G10" i="10"/>
  <c r="G12" i="10"/>
  <c r="G9" i="10"/>
  <c r="H9" i="10" s="1"/>
  <c r="G11" i="10"/>
  <c r="A19" i="6"/>
  <c r="C21" i="6"/>
  <c r="C38" i="6"/>
  <c r="C26" i="6"/>
  <c r="C27" i="6"/>
  <c r="D22" i="6"/>
  <c r="C31" i="6"/>
  <c r="D21" i="6"/>
  <c r="C28" i="6"/>
  <c r="C35" i="6"/>
  <c r="C25" i="6"/>
  <c r="F21" i="13" l="1"/>
  <c r="C27" i="13"/>
  <c r="E16" i="13"/>
  <c r="B22" i="13" s="1"/>
  <c r="F23" i="13" s="1"/>
  <c r="C31" i="13" s="1"/>
  <c r="F9" i="13"/>
  <c r="F16" i="13" s="1"/>
  <c r="B23" i="13" s="1"/>
  <c r="C23" i="12"/>
  <c r="H11" i="10"/>
  <c r="I11" i="10" s="1"/>
  <c r="J11" i="10" s="1"/>
  <c r="K11" i="10" s="1"/>
  <c r="H12" i="10"/>
  <c r="I12" i="10" s="1"/>
  <c r="J12" i="10" s="1"/>
  <c r="K12" i="10" s="1"/>
  <c r="H10" i="10"/>
  <c r="H13" i="10"/>
  <c r="I13" i="10" s="1"/>
  <c r="J13" i="10" s="1"/>
  <c r="K13" i="10" s="1"/>
  <c r="I9" i="10"/>
  <c r="F24" i="13" l="1"/>
  <c r="C33" i="13" s="1"/>
  <c r="C24" i="12"/>
  <c r="C25" i="12" s="1"/>
  <c r="C30" i="12"/>
  <c r="C31" i="12" s="1"/>
  <c r="C32" i="12" s="1"/>
  <c r="H14" i="10"/>
  <c r="C19" i="10" s="1"/>
  <c r="I10" i="10"/>
  <c r="J10" i="10" s="1"/>
  <c r="K10" i="10" s="1"/>
  <c r="I14" i="10"/>
  <c r="J9" i="10"/>
  <c r="C20" i="10" l="1"/>
  <c r="B25" i="10" s="1"/>
  <c r="K9" i="10"/>
  <c r="K14" i="10" s="1"/>
  <c r="C22" i="10" s="1"/>
  <c r="B32" i="10" s="1"/>
  <c r="J14" i="10"/>
  <c r="C21" i="10" s="1"/>
  <c r="B28" i="10" s="1"/>
  <c r="B9" i="6" l="1"/>
  <c r="C9" i="6" l="1"/>
  <c r="D9" i="6"/>
  <c r="E9" i="6"/>
  <c r="B11" i="6"/>
  <c r="B17" i="6"/>
  <c r="B16" i="6"/>
  <c r="B10" i="6"/>
  <c r="B14" i="6"/>
  <c r="B13" i="6"/>
  <c r="B18" i="6"/>
  <c r="B15" i="6"/>
  <c r="B12" i="6"/>
  <c r="B23" i="3"/>
  <c r="B21" i="3"/>
  <c r="D32" i="3"/>
  <c r="D33" i="3" s="1"/>
  <c r="D31" i="3"/>
  <c r="C26" i="3"/>
  <c r="C25" i="3"/>
  <c r="C24" i="3"/>
  <c r="C23" i="3"/>
  <c r="C22" i="3"/>
  <c r="C21" i="3"/>
  <c r="I16" i="3"/>
  <c r="I15" i="3"/>
  <c r="I14" i="3"/>
  <c r="I13" i="3"/>
  <c r="D21" i="3" s="1"/>
  <c r="I12" i="3"/>
  <c r="I11" i="3"/>
  <c r="B17" i="3"/>
  <c r="B26" i="3" s="1"/>
  <c r="F11" i="3"/>
  <c r="C12" i="3"/>
  <c r="F12" i="3"/>
  <c r="H12" i="3" s="1"/>
  <c r="G12" i="3"/>
  <c r="C13" i="3"/>
  <c r="C14" i="3" s="1"/>
  <c r="C15" i="3" s="1"/>
  <c r="C16" i="3" s="1"/>
  <c r="F13" i="3"/>
  <c r="H13" i="3" s="1"/>
  <c r="G13" i="3"/>
  <c r="F14" i="3"/>
  <c r="H14" i="3" s="1"/>
  <c r="F15" i="3"/>
  <c r="H15" i="3" s="1"/>
  <c r="G15" i="3"/>
  <c r="F16" i="3"/>
  <c r="G16" i="3" s="1"/>
  <c r="C8" i="2"/>
  <c r="E34" i="3"/>
  <c r="E20" i="3"/>
  <c r="E35" i="3"/>
  <c r="E21" i="3"/>
  <c r="E23" i="3"/>
  <c r="E33" i="3"/>
  <c r="E37" i="3"/>
  <c r="E29" i="3"/>
  <c r="E36" i="3"/>
  <c r="D8" i="2"/>
  <c r="E30" i="3"/>
  <c r="E26" i="3"/>
  <c r="E28" i="3"/>
  <c r="E31" i="3"/>
  <c r="E25" i="3"/>
  <c r="E24" i="3"/>
  <c r="E22" i="3"/>
  <c r="E27" i="3"/>
  <c r="E32" i="3"/>
  <c r="F17" i="3" l="1"/>
  <c r="G14" i="3"/>
  <c r="B19" i="6"/>
  <c r="C22" i="6"/>
  <c r="C18" i="6"/>
  <c r="D18" i="6"/>
  <c r="E18" i="6"/>
  <c r="C15" i="6"/>
  <c r="D15" i="6"/>
  <c r="E15" i="6"/>
  <c r="C13" i="6"/>
  <c r="D13" i="6"/>
  <c r="E13" i="6"/>
  <c r="C14" i="6"/>
  <c r="D14" i="6"/>
  <c r="E14" i="6"/>
  <c r="E10" i="6"/>
  <c r="C10" i="6"/>
  <c r="D10" i="6"/>
  <c r="C16" i="6"/>
  <c r="D16" i="6"/>
  <c r="E16" i="6"/>
  <c r="C17" i="6"/>
  <c r="D17" i="6"/>
  <c r="E17" i="6"/>
  <c r="E11" i="6"/>
  <c r="C11" i="6"/>
  <c r="D11" i="6"/>
  <c r="D12" i="6"/>
  <c r="E12" i="6"/>
  <c r="C12" i="6"/>
  <c r="D26" i="3"/>
  <c r="B22" i="3"/>
  <c r="D23" i="3"/>
  <c r="D24" i="3"/>
  <c r="D29" i="3" s="1"/>
  <c r="D25" i="3"/>
  <c r="G11" i="3"/>
  <c r="H11" i="3"/>
  <c r="B24" i="3"/>
  <c r="H16" i="3"/>
  <c r="D22" i="3"/>
  <c r="B25" i="3"/>
  <c r="C9" i="2"/>
  <c r="D9" i="2"/>
  <c r="G17" i="3" l="1"/>
  <c r="D20" i="3" s="1"/>
  <c r="D36" i="3"/>
  <c r="D28" i="3"/>
  <c r="D37" i="3"/>
  <c r="B25" i="6"/>
  <c r="C19" i="6"/>
  <c r="B26" i="6" s="1"/>
  <c r="E19" i="6"/>
  <c r="B28" i="6" s="1"/>
  <c r="D19" i="6"/>
  <c r="B27" i="6" s="1"/>
  <c r="B35" i="6" s="1"/>
  <c r="H17" i="3"/>
  <c r="C10" i="2"/>
  <c r="D10" i="2"/>
  <c r="D27" i="3" l="1"/>
  <c r="D35" i="3" s="1"/>
  <c r="D30" i="3"/>
  <c r="D34" i="3"/>
  <c r="C11" i="2"/>
  <c r="C12" i="2"/>
  <c r="C22" i="2" s="1"/>
  <c r="C13" i="2"/>
  <c r="C14" i="2"/>
  <c r="C15" i="2"/>
  <c r="C16" i="2"/>
  <c r="C17" i="2"/>
  <c r="C18" i="2"/>
  <c r="C19" i="2"/>
  <c r="C20" i="2"/>
  <c r="C21" i="2"/>
  <c r="D9" i="1"/>
  <c r="D17" i="2"/>
  <c r="D20" i="2"/>
  <c r="D16" i="2"/>
  <c r="D19" i="2"/>
  <c r="D13" i="2"/>
  <c r="G9" i="1"/>
  <c r="D22" i="2"/>
  <c r="D12" i="2"/>
  <c r="D18" i="2"/>
  <c r="D14" i="2"/>
  <c r="D21" i="2"/>
  <c r="D15" i="2"/>
  <c r="D11" i="2"/>
  <c r="D10" i="1" l="1"/>
  <c r="D11" i="1"/>
  <c r="D21" i="1" s="1"/>
  <c r="D12" i="1"/>
  <c r="D19" i="1" s="1"/>
  <c r="D13" i="1"/>
  <c r="D14" i="1"/>
  <c r="D15" i="1"/>
  <c r="D16" i="1"/>
  <c r="D17" i="1"/>
  <c r="D18" i="1"/>
  <c r="D20" i="1"/>
  <c r="D23" i="1"/>
  <c r="D24" i="1"/>
  <c r="B38" i="6"/>
  <c r="G11" i="1"/>
  <c r="G12" i="1"/>
  <c r="G21" i="1"/>
  <c r="G19" i="1"/>
  <c r="G22" i="1"/>
  <c r="G18" i="1"/>
  <c r="G10" i="1"/>
  <c r="G20" i="1"/>
  <c r="G17" i="1"/>
  <c r="G23" i="1"/>
  <c r="G16" i="1"/>
  <c r="G15" i="1"/>
  <c r="G14" i="1"/>
  <c r="G13" i="1"/>
  <c r="G24" i="1"/>
  <c r="D22" i="1" l="1"/>
  <c r="B31" i="6"/>
</calcChain>
</file>

<file path=xl/sharedStrings.xml><?xml version="1.0" encoding="utf-8"?>
<sst xmlns="http://schemas.openxmlformats.org/spreadsheetml/2006/main" count="392" uniqueCount="288">
  <si>
    <t>Compute Mean, Mode, Median,Q1,Q3,S.D., P10, P90; Coefft.of Q.D., C.V.,</t>
  </si>
  <si>
    <t xml:space="preserve"> Sk(P), Sk(B), Range and K from given data.</t>
  </si>
  <si>
    <t>Solution:-Calculation for various values</t>
  </si>
  <si>
    <t>For</t>
  </si>
  <si>
    <t>Value</t>
  </si>
  <si>
    <t>Formula</t>
  </si>
  <si>
    <t>Mean</t>
  </si>
  <si>
    <t>Median</t>
  </si>
  <si>
    <t>Mode</t>
  </si>
  <si>
    <r>
      <t>Q</t>
    </r>
    <r>
      <rPr>
        <vertAlign val="subscript"/>
        <sz val="12"/>
        <color theme="1"/>
        <rFont val="Times New Roman"/>
        <family val="1"/>
      </rPr>
      <t>1</t>
    </r>
  </si>
  <si>
    <r>
      <t>Q</t>
    </r>
    <r>
      <rPr>
        <vertAlign val="subscript"/>
        <sz val="12"/>
        <color theme="1"/>
        <rFont val="Times New Roman"/>
        <family val="1"/>
      </rPr>
      <t>3</t>
    </r>
  </si>
  <si>
    <t>S.D.</t>
  </si>
  <si>
    <r>
      <t>P</t>
    </r>
    <r>
      <rPr>
        <vertAlign val="subscript"/>
        <sz val="12"/>
        <color theme="1"/>
        <rFont val="Times New Roman"/>
        <family val="1"/>
      </rPr>
      <t>10</t>
    </r>
  </si>
  <si>
    <r>
      <t>P</t>
    </r>
    <r>
      <rPr>
        <vertAlign val="subscript"/>
        <sz val="12"/>
        <color theme="1"/>
        <rFont val="Times New Roman"/>
        <family val="1"/>
      </rPr>
      <t>90</t>
    </r>
  </si>
  <si>
    <t>Max</t>
  </si>
  <si>
    <t>Min</t>
  </si>
  <si>
    <t>Coeff. Of Q.D.</t>
  </si>
  <si>
    <t>C.V.</t>
  </si>
  <si>
    <r>
      <t>S</t>
    </r>
    <r>
      <rPr>
        <vertAlign val="subscript"/>
        <sz val="12"/>
        <color theme="1"/>
        <rFont val="Times New Roman"/>
        <family val="1"/>
      </rPr>
      <t>k</t>
    </r>
    <r>
      <rPr>
        <sz val="12"/>
        <color theme="1"/>
        <rFont val="Times New Roman"/>
        <family val="1"/>
      </rPr>
      <t>(P)</t>
    </r>
  </si>
  <si>
    <r>
      <t>S</t>
    </r>
    <r>
      <rPr>
        <vertAlign val="subscript"/>
        <sz val="12"/>
        <color theme="1"/>
        <rFont val="Times New Roman"/>
        <family val="1"/>
      </rPr>
      <t>k</t>
    </r>
    <r>
      <rPr>
        <sz val="12"/>
        <color theme="1"/>
        <rFont val="Times New Roman"/>
        <family val="1"/>
      </rPr>
      <t>(B)</t>
    </r>
  </si>
  <si>
    <t>Range</t>
  </si>
  <si>
    <t>K</t>
  </si>
  <si>
    <r>
      <t>Compute Mean, Mode, Median, Q</t>
    </r>
    <r>
      <rPr>
        <vertAlign val="subscript"/>
        <sz val="12"/>
        <color theme="1"/>
        <rFont val="Times New Roman"/>
        <family val="1"/>
      </rPr>
      <t>1</t>
    </r>
    <r>
      <rPr>
        <sz val="12"/>
        <color theme="1"/>
        <rFont val="Times New Roman"/>
        <family val="1"/>
      </rPr>
      <t>, Q</t>
    </r>
    <r>
      <rPr>
        <vertAlign val="subscript"/>
        <sz val="12"/>
        <color theme="1"/>
        <rFont val="Times New Roman"/>
        <family val="1"/>
      </rPr>
      <t>3</t>
    </r>
    <r>
      <rPr>
        <sz val="12"/>
        <color theme="1"/>
        <rFont val="Times New Roman"/>
        <family val="1"/>
      </rPr>
      <t>, Q.D., Coeff.of Q.D., Variance, Range, C.V.,</t>
    </r>
  </si>
  <si>
    <r>
      <t>S</t>
    </r>
    <r>
      <rPr>
        <vertAlign val="subscript"/>
        <sz val="12"/>
        <color theme="1"/>
        <rFont val="Times New Roman"/>
        <family val="1"/>
      </rPr>
      <t>k</t>
    </r>
    <r>
      <rPr>
        <sz val="12"/>
        <color theme="1"/>
        <rFont val="Times New Roman"/>
        <family val="1"/>
      </rPr>
      <t>(P), S</t>
    </r>
    <r>
      <rPr>
        <vertAlign val="subscript"/>
        <sz val="12"/>
        <color theme="1"/>
        <rFont val="Times New Roman"/>
        <family val="1"/>
      </rPr>
      <t>k</t>
    </r>
    <r>
      <rPr>
        <sz val="12"/>
        <color theme="1"/>
        <rFont val="Times New Roman"/>
        <family val="1"/>
      </rPr>
      <t xml:space="preserve">(B) and K from given data </t>
    </r>
  </si>
  <si>
    <t>Solution: Calculation for various values</t>
  </si>
  <si>
    <t>Q.D.</t>
  </si>
  <si>
    <t>Coeff. Of Q.D</t>
  </si>
  <si>
    <t>Variance</t>
  </si>
  <si>
    <r>
      <t>S</t>
    </r>
    <r>
      <rPr>
        <vertAlign val="subscript"/>
        <sz val="12"/>
        <color theme="1"/>
        <rFont val="Times New Roman"/>
        <family val="1"/>
      </rPr>
      <t>K</t>
    </r>
    <r>
      <rPr>
        <sz val="12"/>
        <color theme="1"/>
        <rFont val="Times New Roman"/>
        <family val="1"/>
      </rPr>
      <t>(P)</t>
    </r>
  </si>
  <si>
    <r>
      <t>S</t>
    </r>
    <r>
      <rPr>
        <vertAlign val="subscript"/>
        <sz val="12"/>
        <color theme="1"/>
        <rFont val="Times New Roman"/>
        <family val="1"/>
      </rPr>
      <t>K</t>
    </r>
    <r>
      <rPr>
        <sz val="12"/>
        <color theme="1"/>
        <rFont val="Times New Roman"/>
        <family val="1"/>
      </rPr>
      <t>(B)</t>
    </r>
  </si>
  <si>
    <r>
      <t>Compute Mean, Mode , Median, Q</t>
    </r>
    <r>
      <rPr>
        <vertAlign val="subscript"/>
        <sz val="12"/>
        <color theme="1"/>
        <rFont val="Times New Roman"/>
        <family val="1"/>
      </rPr>
      <t>1</t>
    </r>
    <r>
      <rPr>
        <sz val="12"/>
        <color theme="1"/>
        <rFont val="Times New Roman"/>
        <family val="1"/>
      </rPr>
      <t>, Q</t>
    </r>
    <r>
      <rPr>
        <vertAlign val="subscript"/>
        <sz val="12"/>
        <color theme="1"/>
        <rFont val="Times New Roman"/>
        <family val="1"/>
      </rPr>
      <t>3</t>
    </r>
    <r>
      <rPr>
        <sz val="12"/>
        <color theme="1"/>
        <rFont val="Times New Roman"/>
        <family val="1"/>
      </rPr>
      <t>, S.D., Q.D. Coefft. Of Q.D., Variance, Range,</t>
    </r>
  </si>
  <si>
    <r>
      <t xml:space="preserve"> C.V., S</t>
    </r>
    <r>
      <rPr>
        <vertAlign val="subscript"/>
        <sz val="12"/>
        <color theme="1"/>
        <rFont val="Times New Roman"/>
        <family val="1"/>
      </rPr>
      <t>K</t>
    </r>
    <r>
      <rPr>
        <sz val="12"/>
        <color theme="1"/>
        <rFont val="Times New Roman"/>
        <family val="1"/>
      </rPr>
      <t>(P), S</t>
    </r>
    <r>
      <rPr>
        <vertAlign val="subscript"/>
        <sz val="12"/>
        <color theme="1"/>
        <rFont val="Times New Roman"/>
        <family val="1"/>
      </rPr>
      <t>K</t>
    </r>
    <r>
      <rPr>
        <sz val="12"/>
        <color theme="1"/>
        <rFont val="Times New Roman"/>
        <family val="1"/>
      </rPr>
      <t>(B) and K from given data.</t>
    </r>
  </si>
  <si>
    <t xml:space="preserve">Marks </t>
  </si>
  <si>
    <t>0 - 10</t>
  </si>
  <si>
    <t xml:space="preserve"> 10 - 20</t>
  </si>
  <si>
    <t>20 - 30</t>
  </si>
  <si>
    <t>30 - 40</t>
  </si>
  <si>
    <t>40 - 50</t>
  </si>
  <si>
    <t>50 - 60</t>
  </si>
  <si>
    <t>No of stu</t>
  </si>
  <si>
    <t>Solution: Calculation of various values</t>
  </si>
  <si>
    <t>Marks</t>
  </si>
  <si>
    <t>f</t>
  </si>
  <si>
    <t>c.f.</t>
  </si>
  <si>
    <t>l.l.</t>
  </si>
  <si>
    <t>u.l.</t>
  </si>
  <si>
    <t>m.v.(x)</t>
  </si>
  <si>
    <t>f.x</t>
  </si>
  <si>
    <r>
      <t>f.x</t>
    </r>
    <r>
      <rPr>
        <b/>
        <vertAlign val="superscript"/>
        <sz val="12"/>
        <color theme="1"/>
        <rFont val="Times New Roman"/>
        <family val="1"/>
      </rPr>
      <t>2</t>
    </r>
  </si>
  <si>
    <t>h</t>
  </si>
  <si>
    <t xml:space="preserve"> 0 - 10 </t>
  </si>
  <si>
    <t xml:space="preserve">For </t>
  </si>
  <si>
    <t>Position</t>
  </si>
  <si>
    <t>Class</t>
  </si>
  <si>
    <r>
      <t>Q</t>
    </r>
    <r>
      <rPr>
        <b/>
        <vertAlign val="subscript"/>
        <sz val="12"/>
        <color theme="1"/>
        <rFont val="Times New Roman"/>
        <family val="1"/>
      </rPr>
      <t>1</t>
    </r>
  </si>
  <si>
    <t>Coefft.of Q.D.</t>
  </si>
  <si>
    <t>Draw Pie Chart from given data</t>
  </si>
  <si>
    <t>Import</t>
  </si>
  <si>
    <t>Amount</t>
  </si>
  <si>
    <t>India</t>
  </si>
  <si>
    <t>China</t>
  </si>
  <si>
    <t>Bangladesh</t>
  </si>
  <si>
    <t>USA</t>
  </si>
  <si>
    <t>Italy</t>
  </si>
  <si>
    <t>Japan</t>
  </si>
  <si>
    <t xml:space="preserve">Solution :- Here, we have </t>
  </si>
  <si>
    <t>Compute Five Number Summary from given data and construct Box Whisker Plot.</t>
  </si>
  <si>
    <t>State the nature of data.</t>
  </si>
  <si>
    <t>Solution: Calculation of  Five Number Summary</t>
  </si>
  <si>
    <r>
      <t>X</t>
    </r>
    <r>
      <rPr>
        <vertAlign val="subscript"/>
        <sz val="12"/>
        <color theme="1"/>
        <rFont val="Times New Roman"/>
        <family val="1"/>
      </rPr>
      <t>s</t>
    </r>
  </si>
  <si>
    <r>
      <t>Q</t>
    </r>
    <r>
      <rPr>
        <vertAlign val="subscript"/>
        <sz val="12"/>
        <color theme="1"/>
        <rFont val="Times New Roman"/>
        <family val="1"/>
      </rPr>
      <t>2</t>
    </r>
  </si>
  <si>
    <r>
      <t>X</t>
    </r>
    <r>
      <rPr>
        <vertAlign val="subscript"/>
        <sz val="12"/>
        <color theme="1"/>
        <rFont val="Times New Roman"/>
        <family val="1"/>
      </rPr>
      <t>L</t>
    </r>
  </si>
  <si>
    <t xml:space="preserve">Compute First Four Central Moments From Given Data. Also compute </t>
  </si>
  <si>
    <t>Measure of Dispersion,Skewness And kurtosis based on moments</t>
  </si>
  <si>
    <r>
      <t xml:space="preserve">Solution : </t>
    </r>
    <r>
      <rPr>
        <sz val="12"/>
        <color theme="1"/>
        <rFont val="Times New Roman"/>
        <family val="1"/>
      </rPr>
      <t xml:space="preserve">calculation table for first four central Moment </t>
    </r>
  </si>
  <si>
    <t>X</t>
  </si>
  <si>
    <t>x</t>
  </si>
  <si>
    <r>
      <t>x</t>
    </r>
    <r>
      <rPr>
        <b/>
        <vertAlign val="superscript"/>
        <sz val="12"/>
        <color theme="1"/>
        <rFont val="Times New Roman"/>
        <family val="1"/>
      </rPr>
      <t>2</t>
    </r>
  </si>
  <si>
    <r>
      <t>x</t>
    </r>
    <r>
      <rPr>
        <b/>
        <vertAlign val="superscript"/>
        <sz val="12"/>
        <color theme="1"/>
        <rFont val="Times New Roman"/>
        <family val="1"/>
      </rPr>
      <t>3</t>
    </r>
  </si>
  <si>
    <r>
      <t>x</t>
    </r>
    <r>
      <rPr>
        <b/>
        <vertAlign val="superscript"/>
        <sz val="12"/>
        <color theme="1"/>
        <rFont val="Times New Roman"/>
        <family val="1"/>
      </rPr>
      <t>4</t>
    </r>
  </si>
  <si>
    <t>Here,</t>
  </si>
  <si>
    <t>Mean (X*)</t>
  </si>
  <si>
    <t>n</t>
  </si>
  <si>
    <t>Now, First Four Central Moments</t>
  </si>
  <si>
    <r>
      <t>µ</t>
    </r>
    <r>
      <rPr>
        <b/>
        <vertAlign val="subscript"/>
        <sz val="12"/>
        <color theme="1"/>
        <rFont val="Times New Roman"/>
        <family val="1"/>
      </rPr>
      <t>1</t>
    </r>
    <r>
      <rPr>
        <b/>
        <sz val="12"/>
        <color theme="1"/>
        <rFont val="Times New Roman"/>
        <family val="1"/>
      </rPr>
      <t>=</t>
    </r>
  </si>
  <si>
    <r>
      <t>µ</t>
    </r>
    <r>
      <rPr>
        <b/>
        <vertAlign val="subscript"/>
        <sz val="12"/>
        <color theme="1"/>
        <rFont val="Times New Roman"/>
        <family val="1"/>
      </rPr>
      <t>2</t>
    </r>
    <r>
      <rPr>
        <b/>
        <sz val="12"/>
        <color theme="1"/>
        <rFont val="Times New Roman"/>
        <family val="1"/>
      </rPr>
      <t>=</t>
    </r>
  </si>
  <si>
    <r>
      <t>µ</t>
    </r>
    <r>
      <rPr>
        <b/>
        <vertAlign val="subscript"/>
        <sz val="12"/>
        <color theme="1"/>
        <rFont val="Times New Roman"/>
        <family val="1"/>
      </rPr>
      <t>3</t>
    </r>
    <r>
      <rPr>
        <b/>
        <sz val="12"/>
        <color theme="1"/>
        <rFont val="Times New Roman"/>
        <family val="1"/>
      </rPr>
      <t>=</t>
    </r>
  </si>
  <si>
    <r>
      <t>µ</t>
    </r>
    <r>
      <rPr>
        <b/>
        <vertAlign val="subscript"/>
        <sz val="12"/>
        <color theme="1"/>
        <rFont val="Times New Roman"/>
        <family val="1"/>
      </rPr>
      <t>4</t>
    </r>
    <r>
      <rPr>
        <b/>
        <sz val="12"/>
        <color theme="1"/>
        <rFont val="Times New Roman"/>
        <family val="1"/>
      </rPr>
      <t>=</t>
    </r>
  </si>
  <si>
    <t>For Dispersion</t>
  </si>
  <si>
    <t>S.D.(σ)=</t>
  </si>
  <si>
    <t>For Skewness</t>
  </si>
  <si>
    <t>since,</t>
  </si>
  <si>
    <r>
      <t>µ</t>
    </r>
    <r>
      <rPr>
        <b/>
        <vertAlign val="subscript"/>
        <sz val="12"/>
        <color theme="1"/>
        <rFont val="Times New Roman"/>
        <family val="1"/>
      </rPr>
      <t>3</t>
    </r>
    <r>
      <rPr>
        <b/>
        <sz val="12"/>
        <color theme="1"/>
        <rFont val="Times New Roman"/>
        <family val="1"/>
      </rPr>
      <t>= is negative so,</t>
    </r>
  </si>
  <si>
    <r>
      <t>ϒ</t>
    </r>
    <r>
      <rPr>
        <b/>
        <vertAlign val="subscript"/>
        <sz val="12"/>
        <color theme="1"/>
        <rFont val="Times New Roman"/>
        <family val="1"/>
      </rPr>
      <t>1</t>
    </r>
    <r>
      <rPr>
        <b/>
        <sz val="12"/>
        <color theme="1"/>
        <rFont val="Times New Roman"/>
        <family val="1"/>
      </rPr>
      <t>=</t>
    </r>
  </si>
  <si>
    <t>For Kurtosis</t>
  </si>
  <si>
    <r>
      <t>β</t>
    </r>
    <r>
      <rPr>
        <b/>
        <vertAlign val="subscript"/>
        <sz val="12"/>
        <color theme="1"/>
        <rFont val="Times New Roman"/>
        <family val="1"/>
      </rPr>
      <t>1</t>
    </r>
    <r>
      <rPr>
        <b/>
        <sz val="12"/>
        <color theme="1"/>
        <rFont val="Times New Roman"/>
        <family val="1"/>
      </rPr>
      <t>=</t>
    </r>
  </si>
  <si>
    <t>Hence, Distribution is plotykurtic</t>
  </si>
  <si>
    <t>Compute First Four Central Moments From Given Data. Also compute Measure of Dispersion,</t>
  </si>
  <si>
    <t>Skewness And kurtosis based on moments</t>
  </si>
  <si>
    <t>AGE:</t>
  </si>
  <si>
    <t>0-10</t>
  </si>
  <si>
    <t xml:space="preserve"> 10 -20</t>
  </si>
  <si>
    <t>20-30</t>
  </si>
  <si>
    <t>30-40</t>
  </si>
  <si>
    <t>40-50</t>
  </si>
  <si>
    <t>No of Person</t>
  </si>
  <si>
    <t>Solution: Calculation table for First four Central Moments.</t>
  </si>
  <si>
    <t>AGE</t>
  </si>
  <si>
    <t>l.l</t>
  </si>
  <si>
    <t>u.l</t>
  </si>
  <si>
    <t>m.v(x)</t>
  </si>
  <si>
    <t>f*X</t>
  </si>
  <si>
    <t>f*x</t>
  </si>
  <si>
    <r>
      <t>f*x</t>
    </r>
    <r>
      <rPr>
        <b/>
        <vertAlign val="superscript"/>
        <sz val="12"/>
        <color theme="1"/>
        <rFont val="Times New Roman"/>
        <family val="1"/>
      </rPr>
      <t>2</t>
    </r>
  </si>
  <si>
    <r>
      <t>f*x</t>
    </r>
    <r>
      <rPr>
        <b/>
        <vertAlign val="superscript"/>
        <sz val="12"/>
        <color theme="1"/>
        <rFont val="Times New Roman"/>
        <family val="1"/>
      </rPr>
      <t>3</t>
    </r>
  </si>
  <si>
    <r>
      <t>f*x</t>
    </r>
    <r>
      <rPr>
        <b/>
        <vertAlign val="superscript"/>
        <sz val="12"/>
        <color theme="1"/>
        <rFont val="Times New Roman"/>
        <family val="1"/>
      </rPr>
      <t>4</t>
    </r>
  </si>
  <si>
    <t>Mean(X*)=</t>
  </si>
  <si>
    <t>Now ,First Four Central Moments</t>
  </si>
  <si>
    <t>S.D(σ)=</t>
  </si>
  <si>
    <t>Hence, Distribution is Symmetrical.</t>
  </si>
  <si>
    <r>
      <t>β</t>
    </r>
    <r>
      <rPr>
        <b/>
        <vertAlign val="subscript"/>
        <sz val="12"/>
        <color theme="1"/>
        <rFont val="Times New Roman"/>
        <family val="1"/>
      </rPr>
      <t>2</t>
    </r>
    <r>
      <rPr>
        <b/>
        <sz val="12"/>
        <color theme="1"/>
        <rFont val="Times New Roman"/>
        <family val="1"/>
      </rPr>
      <t>=</t>
    </r>
  </si>
  <si>
    <t>Hence, Distribution is plotykurtic.</t>
  </si>
  <si>
    <t>Plant X manufactures 70% articles and plant y manufactures 30% articles. Further 15% article</t>
  </si>
  <si>
    <t xml:space="preserve"> produced by plant X are defective and 20% of articles produced by plant Y are defective. </t>
  </si>
  <si>
    <t xml:space="preserve">One article is selected at random and found to be  defective, what is the probability that </t>
  </si>
  <si>
    <t>it was produced by  i) Plant X  ii) Plant Y</t>
  </si>
  <si>
    <t xml:space="preserve"> </t>
  </si>
  <si>
    <t>Solution: Let , D denotes an article being defective.</t>
  </si>
  <si>
    <t>Here, we have</t>
  </si>
  <si>
    <t>P(X) =</t>
  </si>
  <si>
    <t>P(D/X) =</t>
  </si>
  <si>
    <t>P(Y) =</t>
  </si>
  <si>
    <t>P(D/Y) =</t>
  </si>
  <si>
    <t>Now,P(D) = P(X) *P(D/X)+P(Y)*P(D/Y)</t>
  </si>
  <si>
    <t>=</t>
  </si>
  <si>
    <t xml:space="preserve">i) Now, Required prob . = P(X/D) = </t>
  </si>
  <si>
    <t xml:space="preserve">ii) Now, Required prob, = P(Y/D)=                          =         </t>
  </si>
  <si>
    <t>From the given data ,Compute i) E(X)    ii) V(X)       iii) C.V.(X)</t>
  </si>
  <si>
    <t>If Y = 12X - 5 , Compute  iv) E(Y)    v) V(Y)      vi) C.V.(Y)</t>
  </si>
  <si>
    <t>X :</t>
  </si>
  <si>
    <t>P(X) :</t>
  </si>
  <si>
    <t>Solution: Calculation table for various sum</t>
  </si>
  <si>
    <t>P(X)</t>
  </si>
  <si>
    <t>X*P(X)</t>
  </si>
  <si>
    <r>
      <t>X</t>
    </r>
    <r>
      <rPr>
        <b/>
        <vertAlign val="superscript"/>
        <sz val="12"/>
        <color theme="1"/>
        <rFont val="Times New Roman"/>
        <family val="1"/>
      </rPr>
      <t>2</t>
    </r>
    <r>
      <rPr>
        <b/>
        <sz val="12"/>
        <color theme="1"/>
        <rFont val="Times New Roman"/>
        <family val="1"/>
      </rPr>
      <t>*P(X)</t>
    </r>
  </si>
  <si>
    <t>where,</t>
  </si>
  <si>
    <t>X2*P(X)</t>
  </si>
  <si>
    <t>i) E(X)</t>
  </si>
  <si>
    <r>
      <t>E(X</t>
    </r>
    <r>
      <rPr>
        <b/>
        <vertAlign val="superscript"/>
        <sz val="12"/>
        <color theme="1"/>
        <rFont val="Times New Roman"/>
        <family val="1"/>
      </rPr>
      <t>2</t>
    </r>
    <r>
      <rPr>
        <b/>
        <sz val="12"/>
        <color theme="1"/>
        <rFont val="Times New Roman"/>
        <family val="1"/>
      </rPr>
      <t>)</t>
    </r>
  </si>
  <si>
    <t>ii) V(X)</t>
  </si>
  <si>
    <t>S.D.(X)</t>
  </si>
  <si>
    <t>iii) C.V.(X)</t>
  </si>
  <si>
    <t>Here, we have , Y = 12X - 5</t>
  </si>
  <si>
    <t xml:space="preserve">a = </t>
  </si>
  <si>
    <t>b =</t>
  </si>
  <si>
    <t>iv) E(Y)</t>
  </si>
  <si>
    <t>v) V(Y)</t>
  </si>
  <si>
    <t>S.D.(Y)</t>
  </si>
  <si>
    <t>vi) C.V.(Y)</t>
  </si>
  <si>
    <t xml:space="preserve">From the following data, compute i) Mean ii) variance  iii) Skewness and Kurtosis from given data </t>
  </si>
  <si>
    <t>Solution : Calculation table for various sum</t>
  </si>
  <si>
    <r>
      <t>X</t>
    </r>
    <r>
      <rPr>
        <vertAlign val="super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*P(X)</t>
    </r>
  </si>
  <si>
    <r>
      <t>X</t>
    </r>
    <r>
      <rPr>
        <vertAlign val="superscript"/>
        <sz val="12"/>
        <color theme="1"/>
        <rFont val="Times New Roman"/>
        <family val="1"/>
      </rPr>
      <t>3</t>
    </r>
    <r>
      <rPr>
        <sz val="12"/>
        <color theme="1"/>
        <rFont val="Times New Roman"/>
        <family val="1"/>
      </rPr>
      <t>*P(X)</t>
    </r>
  </si>
  <si>
    <r>
      <t>X</t>
    </r>
    <r>
      <rPr>
        <vertAlign val="superscript"/>
        <sz val="12"/>
        <color theme="1"/>
        <rFont val="Times New Roman"/>
        <family val="1"/>
      </rPr>
      <t>4</t>
    </r>
    <r>
      <rPr>
        <sz val="12"/>
        <color theme="1"/>
        <rFont val="Times New Roman"/>
        <family val="1"/>
      </rPr>
      <t>*P(X)</t>
    </r>
  </si>
  <si>
    <r>
      <t>X</t>
    </r>
    <r>
      <rPr>
        <vertAlign val="superscript"/>
        <sz val="12"/>
        <color rgb="FFFF0000"/>
        <rFont val="Times New Roman"/>
        <family val="1"/>
      </rPr>
      <t>2</t>
    </r>
    <r>
      <rPr>
        <sz val="12"/>
        <color rgb="FFFF0000"/>
        <rFont val="Times New Roman"/>
        <family val="1"/>
      </rPr>
      <t>*P(X)</t>
    </r>
  </si>
  <si>
    <r>
      <t>X</t>
    </r>
    <r>
      <rPr>
        <vertAlign val="superscript"/>
        <sz val="12"/>
        <color rgb="FFFF0000"/>
        <rFont val="Times New Roman"/>
        <family val="1"/>
      </rPr>
      <t>3</t>
    </r>
    <r>
      <rPr>
        <sz val="12"/>
        <color rgb="FFFF0000"/>
        <rFont val="Times New Roman"/>
        <family val="1"/>
      </rPr>
      <t>*P(X)</t>
    </r>
  </si>
  <si>
    <r>
      <t>X</t>
    </r>
    <r>
      <rPr>
        <vertAlign val="superscript"/>
        <sz val="12"/>
        <color rgb="FFFF0000"/>
        <rFont val="Times New Roman"/>
        <family val="1"/>
      </rPr>
      <t>4</t>
    </r>
    <r>
      <rPr>
        <sz val="12"/>
        <color rgb="FFFF0000"/>
        <rFont val="Times New Roman"/>
        <family val="1"/>
      </rPr>
      <t>*P(X)</t>
    </r>
  </si>
  <si>
    <t>SUM</t>
  </si>
  <si>
    <t xml:space="preserve">For First Four raw moments about origin </t>
  </si>
  <si>
    <t xml:space="preserve">A = </t>
  </si>
  <si>
    <t xml:space="preserve">For first four central moments </t>
  </si>
  <si>
    <r>
      <t>µ'</t>
    </r>
    <r>
      <rPr>
        <b/>
        <vertAlign val="subscript"/>
        <sz val="12"/>
        <color theme="1"/>
        <rFont val="Times New Roman"/>
        <family val="1"/>
      </rPr>
      <t>1</t>
    </r>
    <r>
      <rPr>
        <b/>
        <sz val="12"/>
        <color theme="1"/>
        <rFont val="Times New Roman"/>
        <family val="1"/>
      </rPr>
      <t>=</t>
    </r>
  </si>
  <si>
    <r>
      <t>µ'</t>
    </r>
    <r>
      <rPr>
        <b/>
        <vertAlign val="subscript"/>
        <sz val="12"/>
        <color theme="1"/>
        <rFont val="Times New Roman"/>
        <family val="1"/>
      </rPr>
      <t>2</t>
    </r>
    <r>
      <rPr>
        <b/>
        <sz val="12"/>
        <color theme="1"/>
        <rFont val="Times New Roman"/>
        <family val="1"/>
      </rPr>
      <t>=</t>
    </r>
  </si>
  <si>
    <r>
      <t>µ'</t>
    </r>
    <r>
      <rPr>
        <b/>
        <vertAlign val="subscript"/>
        <sz val="12"/>
        <color theme="1"/>
        <rFont val="Times New Roman"/>
        <family val="1"/>
      </rPr>
      <t>3</t>
    </r>
    <r>
      <rPr>
        <b/>
        <sz val="12"/>
        <color theme="1"/>
        <rFont val="Times New Roman"/>
        <family val="1"/>
      </rPr>
      <t>=</t>
    </r>
  </si>
  <si>
    <r>
      <t>µ'</t>
    </r>
    <r>
      <rPr>
        <b/>
        <vertAlign val="subscript"/>
        <sz val="12"/>
        <color theme="1"/>
        <rFont val="Times New Roman"/>
        <family val="1"/>
      </rPr>
      <t>4</t>
    </r>
    <r>
      <rPr>
        <b/>
        <sz val="12"/>
        <color theme="1"/>
        <rFont val="Times New Roman"/>
        <family val="1"/>
      </rPr>
      <t>=</t>
    </r>
  </si>
  <si>
    <t xml:space="preserve">i) For Mean </t>
  </si>
  <si>
    <t>ii) For Variance</t>
  </si>
  <si>
    <t>iii) For Skewness</t>
  </si>
  <si>
    <t>β1=</t>
  </si>
  <si>
    <t>iv) For Kurtosis</t>
  </si>
  <si>
    <t>β2=</t>
  </si>
  <si>
    <t xml:space="preserve">From given data of score distribution, compute i) Correlation coefficient </t>
  </si>
  <si>
    <t>ii) Regression equation to estimate the value of score in statistics when score in Math is 60.</t>
  </si>
  <si>
    <t>iii) Estimate coefficient of determination and interpret the result.</t>
  </si>
  <si>
    <t>iv) Standard Error and interpret the result.</t>
  </si>
  <si>
    <t>Maths Score</t>
  </si>
  <si>
    <t>Statistics Score</t>
  </si>
  <si>
    <t>Solution : Let score in maths = X</t>
  </si>
  <si>
    <t xml:space="preserve">               score in Statistics =Y</t>
  </si>
  <si>
    <t>Y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</si>
  <si>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</si>
  <si>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</si>
  <si>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</si>
  <si>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</si>
  <si>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</si>
  <si>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</si>
  <si>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</si>
  <si>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</si>
  <si>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</si>
  <si>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</si>
  <si>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</si>
  <si>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</si>
  <si>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</si>
  <si>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</si>
  <si>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</si>
  <si>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</si>
  <si>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</si>
  <si>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</si>
  <si>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</si>
  <si>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</si>
  <si>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Intercept</t>
  </si>
  <si>
    <t>X Variable 1</t>
  </si>
  <si>
    <t>i) Here, Correlation Coefft.(r) =</t>
  </si>
  <si>
    <t>ii) Here, Fitted Regression Equation is</t>
  </si>
  <si>
    <t>Y=</t>
  </si>
  <si>
    <t>19.32565 + 0.603219 X</t>
  </si>
  <si>
    <t xml:space="preserve">When , X= </t>
  </si>
  <si>
    <t>Estimated value of Y</t>
  </si>
  <si>
    <t>Ye =</t>
  </si>
  <si>
    <r>
      <t>iii) Coefft. Of determination (r</t>
    </r>
    <r>
      <rPr>
        <vertAlign val="super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) =</t>
    </r>
  </si>
  <si>
    <t>iv) Here, Standard Error =</t>
  </si>
  <si>
    <t>The survey was conducted in 256 families with 4 children each. Afamily is taken randomly</t>
  </si>
  <si>
    <t>we have ,</t>
  </si>
  <si>
    <t>N =</t>
  </si>
  <si>
    <t>n =</t>
  </si>
  <si>
    <t>p=</t>
  </si>
  <si>
    <t xml:space="preserve">from that group, then(1) Compute the probability that family consist of </t>
  </si>
  <si>
    <t>i) two boys    ii)three boys and one girls    iii) atmost 2 boys    iv) atleast three boys</t>
  </si>
  <si>
    <t>v)more than one boys      vi) less than two boys</t>
  </si>
  <si>
    <t>Solution:</t>
  </si>
  <si>
    <t>ii) Req.prob=P(X+3)</t>
  </si>
  <si>
    <t>iii) Req prob=P(X≤ 2)</t>
  </si>
  <si>
    <t>iv) Req,prob=P(X≥3)</t>
  </si>
  <si>
    <t>v) Req prob=P(X&gt;1)</t>
  </si>
  <si>
    <t>ii) Req,number =N*P(X=2)   =</t>
  </si>
  <si>
    <t>iii) Req,number =N*P(X≤3)  =</t>
  </si>
  <si>
    <t>iv) Req,number =N*P(X≥2)  =</t>
  </si>
  <si>
    <t>v) Req,number =N*P(X&gt;2)   =</t>
  </si>
  <si>
    <r>
      <rPr>
        <b/>
        <sz val="12"/>
        <color rgb="FFFF0000"/>
        <rFont val="Times New Roman"/>
        <family val="1"/>
      </rPr>
      <t xml:space="preserve">2) </t>
    </r>
    <r>
      <rPr>
        <sz val="12"/>
        <color theme="1"/>
        <rFont val="Times New Roman"/>
        <family val="1"/>
      </rPr>
      <t>i) Req,number =N*P(X=3) =</t>
    </r>
  </si>
  <si>
    <r>
      <rPr>
        <b/>
        <sz val="12"/>
        <color rgb="FFFF0000"/>
        <rFont val="Times New Roman"/>
        <family val="1"/>
      </rPr>
      <t xml:space="preserve">1) </t>
    </r>
    <r>
      <rPr>
        <sz val="12"/>
        <color theme="1"/>
        <rFont val="Times New Roman"/>
        <family val="1"/>
      </rPr>
      <t>i)Req.prob=P(X=2)</t>
    </r>
  </si>
  <si>
    <t>Fit Binomial Distribution to following output of tossing 6 fair coins 1024 times.</t>
  </si>
  <si>
    <t>No.of heads</t>
  </si>
  <si>
    <t xml:space="preserve">Frequency  </t>
  </si>
  <si>
    <t xml:space="preserve">Solution:Let,X = Number of heads </t>
  </si>
  <si>
    <t>Table for Expected Frequencies</t>
  </si>
  <si>
    <t>O</t>
  </si>
  <si>
    <t xml:space="preserve">n = </t>
  </si>
  <si>
    <t>E</t>
  </si>
  <si>
    <t>E =</t>
  </si>
  <si>
    <t>p =</t>
  </si>
  <si>
    <t>vi) Req prob=P(X&lt;2)</t>
  </si>
  <si>
    <t xml:space="preserve">iv) Req.Prob. = P(X&lt;10) = </t>
  </si>
  <si>
    <t>Here, Average (λ)=</t>
  </si>
  <si>
    <t xml:space="preserve">iii) Req.Prob. = P(X&gt;7) = </t>
  </si>
  <si>
    <t xml:space="preserve">ii)Req. Prob.= P(X≥3)= </t>
  </si>
  <si>
    <t>i) REQ.Prob. = P(X=0)</t>
  </si>
  <si>
    <t>Per minute</t>
  </si>
  <si>
    <t>Average (λ) =</t>
  </si>
  <si>
    <t>Here,we have,</t>
  </si>
  <si>
    <t>Solution : Let, X= No.of messages</t>
  </si>
  <si>
    <t xml:space="preserve"> interval of three minutes</t>
  </si>
  <si>
    <t>iii) more than 7 message in an interval of 2 minutes  iv) less than 10 messages in an</t>
  </si>
  <si>
    <t>In the an electronic messaging centre, 3 messages arrive per minute, Compute the probabilities</t>
  </si>
  <si>
    <t>Here, Mean(λ) =</t>
  </si>
  <si>
    <t>Expected Frequency</t>
  </si>
  <si>
    <t>Table for expected frequencies</t>
  </si>
  <si>
    <t xml:space="preserve">Solution : Let X= No. of defectives </t>
  </si>
  <si>
    <t xml:space="preserve">Frequency </t>
  </si>
  <si>
    <t>No. of defectives</t>
  </si>
  <si>
    <t xml:space="preserve">Fit poisson Distribustion to the following data </t>
  </si>
  <si>
    <t>iii) Req.Prob. = N*P(56&lt;X&lt;62) =</t>
  </si>
  <si>
    <r>
      <t>ii) Req. Prob. = N*P(X</t>
    </r>
    <r>
      <rPr>
        <sz val="12"/>
        <color theme="1"/>
        <rFont val="Calibri"/>
        <family val="2"/>
      </rPr>
      <t>≥</t>
    </r>
    <r>
      <rPr>
        <sz val="12"/>
        <color theme="1"/>
        <rFont val="Times New Roman"/>
        <family val="1"/>
      </rPr>
      <t>61) =</t>
    </r>
  </si>
  <si>
    <r>
      <t>N*P(X</t>
    </r>
    <r>
      <rPr>
        <sz val="12"/>
        <color theme="1"/>
        <rFont val="Calibri"/>
        <family val="2"/>
      </rPr>
      <t>≤58</t>
    </r>
    <r>
      <rPr>
        <sz val="12"/>
        <color theme="1"/>
        <rFont val="Times New Roman"/>
        <family val="1"/>
      </rPr>
      <t>) =</t>
    </r>
  </si>
  <si>
    <t>2) i) Req.Prob.=</t>
  </si>
  <si>
    <t>iii) Req.Prob. = P(55&lt;X&lt;63) =</t>
  </si>
  <si>
    <t>ii) Req. Prob. = P(X&gt;57) =</t>
  </si>
  <si>
    <t>1) i) Req.Prob. = P(X&lt;65) =</t>
  </si>
  <si>
    <t xml:space="preserve">N = </t>
  </si>
  <si>
    <r>
      <t>S.D (</t>
    </r>
    <r>
      <rPr>
        <sz val="12"/>
        <color theme="1"/>
        <rFont val="Calibri"/>
        <family val="2"/>
      </rPr>
      <t>σ</t>
    </r>
    <r>
      <rPr>
        <sz val="12"/>
        <color theme="1"/>
        <rFont val="Times New Roman"/>
        <family val="1"/>
      </rPr>
      <t>) =</t>
    </r>
  </si>
  <si>
    <r>
      <t>Mean (</t>
    </r>
    <r>
      <rPr>
        <sz val="12"/>
        <color theme="1"/>
        <rFont val="Calibri"/>
        <family val="2"/>
      </rPr>
      <t>µ</t>
    </r>
    <r>
      <rPr>
        <sz val="12"/>
        <color theme="1"/>
        <rFont val="Times New Roman"/>
        <family val="1"/>
      </rPr>
      <t>) =</t>
    </r>
  </si>
  <si>
    <t>Here, We have</t>
  </si>
  <si>
    <t xml:space="preserve">Solution : Let, X = Mrks of students </t>
  </si>
  <si>
    <t>i) atmost 58   ii) atleast 61   iii) between 56 and 62</t>
  </si>
  <si>
    <t xml:space="preserve">2) Compute Expected number of students with the marks </t>
  </si>
  <si>
    <t>i) below 65    ii) above 57    iii) between 55 and 63</t>
  </si>
  <si>
    <t xml:space="preserve">1) Compute the probabilities that marks of a randomly selcted student lies </t>
  </si>
  <si>
    <t xml:space="preserve">Marks distribution of1000 students follows Normal Distribution with mean 60 and sd 10. </t>
  </si>
  <si>
    <t xml:space="preserve">that there will be  i) no message  ii) atleast three message in an interval of two minutes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</si>
</sst>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7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rgb="FFFF0000"/>
      <name val="Times New Roman"/>
      <family val="1"/>
    </font>
    <font>
      <vertAlign val="subscript"/>
      <sz val="12"/>
      <color theme="1"/>
      <name val="Times New Roman"/>
      <family val="1"/>
    </font>
    <font>
      <sz val="12"/>
      <color theme="1"/>
      <name val="Calibri"/>
      <family val="2"/>
      <scheme val="minor"/>
    </font>
    <font>
      <b/>
      <sz val="12"/>
      <color rgb="FFFF0000"/>
      <name val="Times New Roman"/>
      <family val="1"/>
    </font>
    <font>
      <b/>
      <sz val="12"/>
      <color theme="1"/>
      <name val="Times New Roman"/>
      <family val="1"/>
    </font>
    <font>
      <b/>
      <vertAlign val="superscript"/>
      <sz val="12"/>
      <color theme="1"/>
      <name val="Times New Roman"/>
      <family val="1"/>
    </font>
    <font>
      <b/>
      <vertAlign val="subscript"/>
      <sz val="12"/>
      <color theme="1"/>
      <name val="Times New Roman"/>
      <family val="1"/>
    </font>
    <font>
      <sz val="12"/>
      <color rgb="FF000000"/>
      <name val="Times New Roman"/>
      <family val="1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vertAlign val="superscript"/>
      <sz val="12"/>
      <color theme="1"/>
      <name val="Times New Roman"/>
      <family val="1"/>
    </font>
    <font>
      <vertAlign val="superscript"/>
      <sz val="12"/>
      <color rgb="FFFF0000"/>
      <name val="Times New Roman"/>
      <family val="1"/>
    </font>
    <font>
      <i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70C0"/>
        <bgColor rgb="FF000000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3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left"/>
    </xf>
    <xf numFmtId="0" fontId="2" fillId="2" borderId="0" xfId="0" applyFont="1" applyFill="1" applyAlignment="1">
      <alignment horizontal="center"/>
    </xf>
    <xf numFmtId="0" fontId="2" fillId="2" borderId="0" xfId="0" applyFont="1" applyFill="1"/>
    <xf numFmtId="0" fontId="4" fillId="0" borderId="0" xfId="0" applyFont="1"/>
    <xf numFmtId="0" fontId="4" fillId="3" borderId="0" xfId="0" applyFont="1" applyFill="1"/>
    <xf numFmtId="0" fontId="4" fillId="0" borderId="0" xfId="0" applyFont="1" applyAlignment="1">
      <alignment horizontal="left"/>
    </xf>
    <xf numFmtId="0" fontId="1" fillId="4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0" fillId="3" borderId="0" xfId="0" applyFill="1"/>
    <xf numFmtId="0" fontId="0" fillId="4" borderId="0" xfId="0" applyFill="1"/>
    <xf numFmtId="0" fontId="1" fillId="5" borderId="0" xfId="0" applyFont="1" applyFill="1"/>
    <xf numFmtId="16" fontId="1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/>
    <xf numFmtId="0" fontId="1" fillId="6" borderId="0" xfId="0" applyFont="1" applyFill="1"/>
    <xf numFmtId="0" fontId="6" fillId="0" borderId="0" xfId="0" applyFont="1" applyAlignment="1">
      <alignment horizontal="left"/>
    </xf>
    <xf numFmtId="0" fontId="0" fillId="0" borderId="0" xfId="0" applyAlignment="1">
      <alignment horizontal="center"/>
    </xf>
    <xf numFmtId="0" fontId="5" fillId="0" borderId="0" xfId="0" applyFont="1"/>
    <xf numFmtId="0" fontId="6" fillId="6" borderId="0" xfId="0" applyFont="1" applyFill="1"/>
    <xf numFmtId="0" fontId="6" fillId="5" borderId="0" xfId="0" applyFont="1" applyFill="1"/>
    <xf numFmtId="0" fontId="6" fillId="7" borderId="0" xfId="0" applyFont="1" applyFill="1"/>
    <xf numFmtId="0" fontId="6" fillId="8" borderId="0" xfId="0" applyFont="1" applyFill="1"/>
    <xf numFmtId="0" fontId="9" fillId="0" borderId="0" xfId="0" applyFont="1"/>
    <xf numFmtId="0" fontId="0" fillId="5" borderId="0" xfId="0" applyFill="1"/>
    <xf numFmtId="0" fontId="9" fillId="9" borderId="0" xfId="0" applyFont="1" applyFill="1"/>
    <xf numFmtId="0" fontId="6" fillId="10" borderId="0" xfId="0" applyFont="1" applyFill="1" applyAlignment="1">
      <alignment horizontal="left"/>
    </xf>
    <xf numFmtId="0" fontId="6" fillId="10" borderId="0" xfId="0" applyFont="1" applyFill="1" applyAlignment="1">
      <alignment horizontal="center"/>
    </xf>
    <xf numFmtId="0" fontId="5" fillId="11" borderId="0" xfId="0" applyFont="1" applyFill="1" applyAlignment="1">
      <alignment horizontal="center"/>
    </xf>
    <xf numFmtId="0" fontId="10" fillId="0" borderId="0" xfId="0" applyFont="1"/>
    <xf numFmtId="0" fontId="11" fillId="0" borderId="0" xfId="0" applyFont="1"/>
    <xf numFmtId="0" fontId="11" fillId="11" borderId="0" xfId="0" applyFont="1" applyFill="1"/>
    <xf numFmtId="0" fontId="10" fillId="10" borderId="0" xfId="0" applyFont="1" applyFill="1"/>
    <xf numFmtId="0" fontId="4" fillId="0" borderId="0" xfId="0" applyFont="1" applyAlignment="1">
      <alignment horizontal="center"/>
    </xf>
    <xf numFmtId="16" fontId="4" fillId="0" borderId="0" xfId="0" applyNumberFormat="1" applyFont="1" applyAlignment="1">
      <alignment horizontal="center"/>
    </xf>
    <xf numFmtId="0" fontId="4" fillId="6" borderId="0" xfId="0" applyFont="1" applyFill="1"/>
    <xf numFmtId="0" fontId="6" fillId="11" borderId="0" xfId="0" applyFont="1" applyFill="1"/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1" fillId="12" borderId="0" xfId="0" applyFont="1" applyFill="1"/>
    <xf numFmtId="0" fontId="1" fillId="13" borderId="0" xfId="0" applyFont="1" applyFill="1"/>
    <xf numFmtId="0" fontId="1" fillId="0" borderId="1" xfId="0" applyFont="1" applyBorder="1"/>
    <xf numFmtId="0" fontId="14" fillId="0" borderId="2" xfId="0" applyFont="1" applyBorder="1" applyAlignment="1">
      <alignment horizontal="center"/>
    </xf>
    <xf numFmtId="0" fontId="2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Continuous"/>
    </xf>
    <xf numFmtId="0" fontId="1" fillId="14" borderId="0" xfId="0" applyFont="1" applyFill="1"/>
    <xf numFmtId="0" fontId="1" fillId="14" borderId="0" xfId="0" applyFont="1" applyFill="1" applyAlignment="1">
      <alignment horizontal="center"/>
    </xf>
    <xf numFmtId="0" fontId="15" fillId="0" borderId="0" xfId="0" applyFont="1" applyAlignment="1">
      <alignment horizontal="center"/>
    </xf>
    <xf numFmtId="0" fontId="1" fillId="7" borderId="0" xfId="0" applyFont="1" applyFill="1"/>
    <xf numFmtId="0" fontId="1" fillId="15" borderId="0" xfId="0" applyFont="1" applyFill="1"/>
    <xf numFmtId="1" fontId="1" fillId="0" borderId="0" xfId="0" applyNumberFormat="1" applyFont="1" applyAlignment="1">
      <alignment horizontal="center"/>
    </xf>
    <xf numFmtId="1" fontId="1" fillId="0" borderId="0" xfId="0" applyNumberFormat="1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Pie chart showing Import amount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10C-4742-B6C2-8C5F14BE4FF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10C-4742-B6C2-8C5F14BE4FF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210C-4742-B6C2-8C5F14BE4FF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210C-4742-B6C2-8C5F14BE4FF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210C-4742-B6C2-8C5F14BE4FF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210C-4742-B6C2-8C5F14BE4FF0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210C-4742-B6C2-8C5F14BE4FF0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210C-4742-B6C2-8C5F14BE4FF0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210C-4742-B6C2-8C5F14BE4FF0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210C-4742-B6C2-8C5F14BE4FF0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9-210C-4742-B6C2-8C5F14BE4FF0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B-210C-4742-B6C2-8C5F14BE4FF0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'lab 4'!$A$12:$A$17</c:f>
              <c:strCache>
                <c:ptCount val="6"/>
                <c:pt idx="0">
                  <c:v>India</c:v>
                </c:pt>
                <c:pt idx="1">
                  <c:v>China</c:v>
                </c:pt>
                <c:pt idx="2">
                  <c:v>Bangladesh</c:v>
                </c:pt>
                <c:pt idx="3">
                  <c:v>USA</c:v>
                </c:pt>
                <c:pt idx="4">
                  <c:v>Italy</c:v>
                </c:pt>
                <c:pt idx="5">
                  <c:v>Japan</c:v>
                </c:pt>
              </c:strCache>
            </c:strRef>
          </c:cat>
          <c:val>
            <c:numRef>
              <c:f>'lab 4'!$B$12:$B$17</c:f>
              <c:numCache>
                <c:formatCode>General</c:formatCode>
                <c:ptCount val="6"/>
                <c:pt idx="0">
                  <c:v>120</c:v>
                </c:pt>
                <c:pt idx="1">
                  <c:v>240</c:v>
                </c:pt>
                <c:pt idx="2">
                  <c:v>340</c:v>
                </c:pt>
                <c:pt idx="3">
                  <c:v>120</c:v>
                </c:pt>
                <c:pt idx="4">
                  <c:v>160</c:v>
                </c:pt>
                <c:pt idx="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99-4E02-A2DE-64A48F697039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_xlchart.v1.0</cx:f>
      </cx:numDim>
    </cx:data>
  </cx:chartData>
  <cx:chart>
    <cx:title pos="t" align="ctr" overlay="0">
      <cx:tx>
        <cx:txData>
          <cx:v>Box Whisker Plot</cx:v>
        </cx:txData>
      </cx:tx>
      <cx:txPr>
        <a:bodyPr rot="0" spcFirstLastPara="1" vertOverflow="ellipsis" vert="horz" wrap="square" lIns="0" tIns="0" rIns="0" bIns="0" anchor="ctr" anchorCtr="1"/>
        <a:lstStyle/>
        <a:p>
          <a:pPr algn="ctr">
            <a:defRPr>
              <a:solidFill>
                <a:schemeClr val="tx1"/>
              </a:solidFill>
            </a:defRPr>
          </a:pPr>
          <a:r>
            <a:rPr lang="en-US">
              <a:solidFill>
                <a:schemeClr val="tx1"/>
              </a:solidFill>
            </a:rPr>
            <a:t>Box Whisker Plot</a:t>
          </a:r>
        </a:p>
      </cx:txPr>
    </cx:title>
    <cx:plotArea>
      <cx:plotAreaRegion>
        <cx:series layoutId="boxWhisker" uniqueId="{DBEFB77F-5A18-477E-A51E-8471ACB325B4}" formatIdx="1"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200">
                    <a:solidFill>
                      <a:schemeClr val="tx1"/>
                    </a:solidFill>
                    <a:latin typeface="Times New Roman" panose="02020603050405020304" pitchFamily="18" charset="0"/>
                    <a:ea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en-GB" sz="1200" b="0" i="0" u="none" strike="noStrike" baseline="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x:txPr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  <cx:axis id="1">
        <cx:valScaling/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163830</xdr:rowOff>
    </xdr:from>
    <xdr:to>
      <xdr:col>8</xdr:col>
      <xdr:colOff>0</xdr:colOff>
      <xdr:row>36</xdr:row>
      <xdr:rowOff>144780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EEAF73C-F123-AFE7-250A-67E67B94D6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438150</xdr:colOff>
      <xdr:row>12</xdr:row>
      <xdr:rowOff>190500</xdr:rowOff>
    </xdr:from>
    <xdr:to>
      <xdr:col>10</xdr:col>
      <xdr:colOff>104775</xdr:colOff>
      <xdr:row>26</xdr:row>
      <xdr:rowOff>133350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A49F3D9A-C5B7-4482-B3A5-4ECA0879DF7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38150" y="2720340"/>
              <a:ext cx="5762625" cy="271653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AU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594360</xdr:colOff>
      <xdr:row>11</xdr:row>
      <xdr:rowOff>190500</xdr:rowOff>
    </xdr:from>
    <xdr:ext cx="1074420" cy="4572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47D3738F-0E46-287F-E1F8-95046A87D11D}"/>
                </a:ext>
              </a:extLst>
            </xdr:cNvPr>
            <xdr:cNvSpPr txBox="1"/>
          </xdr:nvSpPr>
          <xdr:spPr>
            <a:xfrm>
              <a:off x="3642360" y="2369820"/>
              <a:ext cx="1074420" cy="4572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AU" sz="12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m:rPr>
                            <m:sty m:val="p"/>
                          </m:rPr>
                          <a:rPr lang="en-GB" sz="1200" b="0" i="0">
                            <a:latin typeface="Cambria Math" panose="02040503050406030204" pitchFamily="18" charset="0"/>
                          </a:rPr>
                          <m:t>P</m:t>
                        </m:r>
                        <m:d>
                          <m:dPr>
                            <m:ctrlPr>
                              <a:rPr lang="en-GB" sz="12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m:rPr>
                                <m:sty m:val="p"/>
                              </m:rPr>
                              <a:rPr lang="en-GB" sz="1200" b="0" i="0">
                                <a:latin typeface="Cambria Math" panose="02040503050406030204" pitchFamily="18" charset="0"/>
                              </a:rPr>
                              <m:t>X</m:t>
                            </m:r>
                          </m:e>
                        </m:d>
                        <m:r>
                          <a:rPr lang="en-GB" sz="1200" b="0" i="0">
                            <a:latin typeface="Cambria Math" panose="02040503050406030204" pitchFamily="18" charset="0"/>
                          </a:rPr>
                          <m:t>∗</m:t>
                        </m:r>
                        <m:r>
                          <m:rPr>
                            <m:sty m:val="p"/>
                          </m:rPr>
                          <a:rPr lang="en-GB" sz="1200" b="0" i="0">
                            <a:latin typeface="Cambria Math" panose="02040503050406030204" pitchFamily="18" charset="0"/>
                          </a:rPr>
                          <m:t>P</m:t>
                        </m:r>
                        <m:r>
                          <a:rPr lang="en-GB" sz="1200" b="0" i="0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m:rPr>
                            <m:sty m:val="p"/>
                          </m:rPr>
                          <a:rPr lang="en-GB" sz="1200" b="0" i="0">
                            <a:latin typeface="Cambria Math" panose="02040503050406030204" pitchFamily="18" charset="0"/>
                          </a:rPr>
                          <m:t>D</m:t>
                        </m:r>
                        <m:r>
                          <a:rPr lang="en-GB" sz="1200" b="0" i="0">
                            <a:latin typeface="Cambria Math" panose="02040503050406030204" pitchFamily="18" charset="0"/>
                          </a:rPr>
                          <m:t>/</m:t>
                        </m:r>
                        <m:r>
                          <m:rPr>
                            <m:sty m:val="p"/>
                          </m:rPr>
                          <a:rPr lang="en-GB" sz="1200" b="0" i="0">
                            <a:latin typeface="Cambria Math" panose="02040503050406030204" pitchFamily="18" charset="0"/>
                          </a:rPr>
                          <m:t>X</m:t>
                        </m:r>
                        <m:r>
                          <a:rPr lang="en-GB" sz="1200" b="0" i="0">
                            <a:latin typeface="Cambria Math" panose="02040503050406030204" pitchFamily="18" charset="0"/>
                          </a:rPr>
                          <m:t>)</m:t>
                        </m:r>
                      </m:num>
                      <m:den>
                        <m:r>
                          <m:rPr>
                            <m:sty m:val="p"/>
                          </m:rPr>
                          <a:rPr lang="en-GB" sz="1200" b="0" i="0">
                            <a:latin typeface="Cambria Math" panose="02040503050406030204" pitchFamily="18" charset="0"/>
                          </a:rPr>
                          <m:t>P</m:t>
                        </m:r>
                        <m:r>
                          <a:rPr lang="en-GB" sz="1200" b="0" i="0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m:rPr>
                            <m:sty m:val="p"/>
                          </m:rPr>
                          <a:rPr lang="en-GB" sz="1200" b="0" i="0">
                            <a:latin typeface="Cambria Math" panose="02040503050406030204" pitchFamily="18" charset="0"/>
                          </a:rPr>
                          <m:t>D</m:t>
                        </m:r>
                        <m:r>
                          <a:rPr lang="en-GB" sz="1200" b="0" i="0">
                            <a:latin typeface="Cambria Math" panose="02040503050406030204" pitchFamily="18" charset="0"/>
                          </a:rPr>
                          <m:t>)</m:t>
                        </m:r>
                      </m:den>
                    </m:f>
                  </m:oMath>
                </m:oMathPara>
              </a14:m>
              <a:endParaRPr lang="en-AU" sz="1200" i="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47D3738F-0E46-287F-E1F8-95046A87D11D}"/>
                </a:ext>
              </a:extLst>
            </xdr:cNvPr>
            <xdr:cNvSpPr txBox="1"/>
          </xdr:nvSpPr>
          <xdr:spPr>
            <a:xfrm>
              <a:off x="3642360" y="2369820"/>
              <a:ext cx="1074420" cy="4572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AU" sz="1200" i="0">
                  <a:latin typeface="Cambria Math" panose="02040503050406030204" pitchFamily="18" charset="0"/>
                </a:rPr>
                <a:t>(</a:t>
              </a:r>
              <a:r>
                <a:rPr lang="en-GB" sz="1200" b="0" i="0">
                  <a:latin typeface="Cambria Math" panose="02040503050406030204" pitchFamily="18" charset="0"/>
                </a:rPr>
                <a:t>P(X)∗P(D/X)</a:t>
              </a:r>
              <a:r>
                <a:rPr lang="en-AU" sz="1200" b="0" i="0">
                  <a:latin typeface="Cambria Math" panose="02040503050406030204" pitchFamily="18" charset="0"/>
                </a:rPr>
                <a:t>)/(</a:t>
              </a:r>
              <a:r>
                <a:rPr lang="en-GB" sz="1200" b="0" i="0">
                  <a:latin typeface="Cambria Math" panose="02040503050406030204" pitchFamily="18" charset="0"/>
                </a:rPr>
                <a:t>P(D)</a:t>
              </a:r>
              <a:r>
                <a:rPr lang="en-AU" sz="1200" b="0" i="0">
                  <a:latin typeface="Cambria Math" panose="02040503050406030204" pitchFamily="18" charset="0"/>
                </a:rPr>
                <a:t>)</a:t>
              </a:r>
              <a:endParaRPr lang="en-AU" sz="1200" i="0"/>
            </a:p>
          </xdr:txBody>
        </xdr:sp>
      </mc:Fallback>
    </mc:AlternateContent>
    <xdr:clientData/>
  </xdr:oneCellAnchor>
  <xdr:oneCellAnchor>
    <xdr:from>
      <xdr:col>10</xdr:col>
      <xdr:colOff>533400</xdr:colOff>
      <xdr:row>12</xdr:row>
      <xdr:rowOff>41910</xdr:rowOff>
    </xdr:from>
    <xdr:ext cx="65" cy="1722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F3F6D6D4-FE9E-7C70-B4B0-0A39647C935A}"/>
            </a:ext>
          </a:extLst>
        </xdr:cNvPr>
        <xdr:cNvSpPr txBox="1"/>
      </xdr:nvSpPr>
      <xdr:spPr>
        <a:xfrm>
          <a:off x="6629400" y="20535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AU" sz="1100"/>
        </a:p>
      </xdr:txBody>
    </xdr:sp>
    <xdr:clientData/>
  </xdr:oneCellAnchor>
  <xdr:oneCellAnchor>
    <xdr:from>
      <xdr:col>3</xdr:col>
      <xdr:colOff>510541</xdr:colOff>
      <xdr:row>11</xdr:row>
      <xdr:rowOff>194310</xdr:rowOff>
    </xdr:from>
    <xdr:ext cx="807720" cy="38446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91284499-5C49-E1CD-0DBD-1FEC0B54D4F7}"/>
                </a:ext>
              </a:extLst>
            </xdr:cNvPr>
            <xdr:cNvSpPr txBox="1"/>
          </xdr:nvSpPr>
          <xdr:spPr>
            <a:xfrm>
              <a:off x="2339341" y="2373630"/>
              <a:ext cx="807720" cy="38446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AU" sz="12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m:rPr>
                            <m:sty m:val="p"/>
                          </m:rPr>
                          <a:rPr lang="en-GB" sz="1200" b="0" i="0">
                            <a:latin typeface="Cambria Math" panose="02040503050406030204" pitchFamily="18" charset="0"/>
                          </a:rPr>
                          <m:t>P</m:t>
                        </m:r>
                        <m:r>
                          <a:rPr lang="en-GB" sz="1200" b="0" i="0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m:rPr>
                            <m:sty m:val="p"/>
                          </m:rPr>
                          <a:rPr lang="en-GB" sz="1200" b="0" i="0">
                            <a:latin typeface="Cambria Math" panose="02040503050406030204" pitchFamily="18" charset="0"/>
                          </a:rPr>
                          <m:t>X</m:t>
                        </m:r>
                        <m:r>
                          <a:rPr lang="en-GB" sz="1200" b="0" i="0">
                            <a:latin typeface="Cambria Math" panose="02040503050406030204" pitchFamily="18" charset="0"/>
                          </a:rPr>
                          <m:t> ∩</m:t>
                        </m:r>
                        <m:r>
                          <m:rPr>
                            <m:sty m:val="p"/>
                          </m:rPr>
                          <a:rPr lang="en-GB" sz="1200" b="0" i="0">
                            <a:latin typeface="Cambria Math" panose="02040503050406030204" pitchFamily="18" charset="0"/>
                          </a:rPr>
                          <m:t>D</m:t>
                        </m:r>
                        <m:r>
                          <a:rPr lang="en-GB" sz="1200" b="0" i="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)</m:t>
                        </m:r>
                      </m:num>
                      <m:den>
                        <m:r>
                          <m:rPr>
                            <m:sty m:val="p"/>
                          </m:rPr>
                          <a:rPr lang="en-GB" sz="1200" b="0" i="0">
                            <a:latin typeface="Cambria Math" panose="02040503050406030204" pitchFamily="18" charset="0"/>
                          </a:rPr>
                          <m:t>P</m:t>
                        </m:r>
                        <m:r>
                          <a:rPr lang="en-GB" sz="1200" b="0" i="0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m:rPr>
                            <m:sty m:val="p"/>
                          </m:rPr>
                          <a:rPr lang="en-GB" sz="1200" b="0" i="0">
                            <a:latin typeface="Cambria Math" panose="02040503050406030204" pitchFamily="18" charset="0"/>
                          </a:rPr>
                          <m:t>D</m:t>
                        </m:r>
                        <m:r>
                          <a:rPr lang="en-GB" sz="1200" b="0" i="0">
                            <a:latin typeface="Cambria Math" panose="02040503050406030204" pitchFamily="18" charset="0"/>
                          </a:rPr>
                          <m:t>)</m:t>
                        </m:r>
                      </m:den>
                    </m:f>
                  </m:oMath>
                </m:oMathPara>
              </a14:m>
              <a:endParaRPr lang="en-AU" sz="1100" i="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91284499-5C49-E1CD-0DBD-1FEC0B54D4F7}"/>
                </a:ext>
              </a:extLst>
            </xdr:cNvPr>
            <xdr:cNvSpPr txBox="1"/>
          </xdr:nvSpPr>
          <xdr:spPr>
            <a:xfrm>
              <a:off x="2339341" y="2373630"/>
              <a:ext cx="807720" cy="38446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AU" sz="1200" i="0">
                  <a:latin typeface="Cambria Math" panose="02040503050406030204" pitchFamily="18" charset="0"/>
                </a:rPr>
                <a:t>(</a:t>
              </a:r>
              <a:r>
                <a:rPr lang="en-GB" sz="1200" b="0" i="0">
                  <a:latin typeface="Cambria Math" panose="02040503050406030204" pitchFamily="18" charset="0"/>
                </a:rPr>
                <a:t>P(X ∩D</a:t>
              </a:r>
              <a:r>
                <a:rPr lang="en-GB" sz="1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)</a:t>
              </a:r>
              <a:r>
                <a:rPr lang="en-AU" sz="1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)/(</a:t>
              </a:r>
              <a:r>
                <a:rPr lang="en-GB" sz="1200" b="0" i="0">
                  <a:latin typeface="Cambria Math" panose="02040503050406030204" pitchFamily="18" charset="0"/>
                </a:rPr>
                <a:t>P(D)</a:t>
              </a:r>
              <a:r>
                <a:rPr lang="en-AU" sz="1200" b="0" i="0">
                  <a:latin typeface="Cambria Math" panose="02040503050406030204" pitchFamily="18" charset="0"/>
                </a:rPr>
                <a:t>)</a:t>
              </a:r>
              <a:endParaRPr lang="en-AU" sz="1100" i="0"/>
            </a:p>
          </xdr:txBody>
        </xdr:sp>
      </mc:Fallback>
    </mc:AlternateContent>
    <xdr:clientData/>
  </xdr:oneCellAnchor>
  <xdr:oneCellAnchor>
    <xdr:from>
      <xdr:col>5</xdr:col>
      <xdr:colOff>411480</xdr:colOff>
      <xdr:row>16</xdr:row>
      <xdr:rowOff>194310</xdr:rowOff>
    </xdr:from>
    <xdr:ext cx="975360" cy="39113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8E1C4147-82B7-2A91-9289-CEF64E21EB1E}"/>
                </a:ext>
              </a:extLst>
            </xdr:cNvPr>
            <xdr:cNvSpPr txBox="1"/>
          </xdr:nvSpPr>
          <xdr:spPr>
            <a:xfrm>
              <a:off x="3459480" y="3364230"/>
              <a:ext cx="975360" cy="3911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AU" sz="12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m:rPr>
                            <m:sty m:val="p"/>
                          </m:rPr>
                          <a:rPr lang="en-GB" sz="1200" b="0" i="0">
                            <a:latin typeface="Cambria Math" panose="02040503050406030204" pitchFamily="18" charset="0"/>
                          </a:rPr>
                          <m:t>P</m:t>
                        </m:r>
                        <m:d>
                          <m:dPr>
                            <m:ctrlPr>
                              <a:rPr lang="en-GB" sz="12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m:rPr>
                                <m:sty m:val="p"/>
                              </m:rPr>
                              <a:rPr lang="en-GB" sz="1200" b="0" i="0">
                                <a:latin typeface="Cambria Math" panose="02040503050406030204" pitchFamily="18" charset="0"/>
                              </a:rPr>
                              <m:t>Y</m:t>
                            </m:r>
                          </m:e>
                        </m:d>
                        <m:r>
                          <a:rPr lang="en-GB" sz="1200" b="0" i="0">
                            <a:latin typeface="Cambria Math" panose="02040503050406030204" pitchFamily="18" charset="0"/>
                          </a:rPr>
                          <m:t>∗</m:t>
                        </m:r>
                        <m:r>
                          <m:rPr>
                            <m:sty m:val="p"/>
                          </m:rPr>
                          <a:rPr lang="en-GB" sz="1200" b="0" i="0">
                            <a:latin typeface="Cambria Math" panose="02040503050406030204" pitchFamily="18" charset="0"/>
                          </a:rPr>
                          <m:t>P</m:t>
                        </m:r>
                        <m:r>
                          <a:rPr lang="en-GB" sz="1200" b="0" i="0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m:rPr>
                            <m:sty m:val="p"/>
                          </m:rPr>
                          <a:rPr lang="en-GB" sz="1200" b="0" i="0">
                            <a:latin typeface="Cambria Math" panose="02040503050406030204" pitchFamily="18" charset="0"/>
                          </a:rPr>
                          <m:t>D</m:t>
                        </m:r>
                        <m:r>
                          <a:rPr lang="en-GB" sz="1200" b="0" i="0">
                            <a:latin typeface="Cambria Math" panose="02040503050406030204" pitchFamily="18" charset="0"/>
                          </a:rPr>
                          <m:t>/</m:t>
                        </m:r>
                        <m:r>
                          <m:rPr>
                            <m:sty m:val="p"/>
                          </m:rPr>
                          <a:rPr lang="en-GB" sz="1200" b="0" i="0">
                            <a:latin typeface="Cambria Math" panose="02040503050406030204" pitchFamily="18" charset="0"/>
                          </a:rPr>
                          <m:t>Y</m:t>
                        </m:r>
                        <m:r>
                          <a:rPr lang="en-GB" sz="1200" b="0" i="0">
                            <a:latin typeface="Cambria Math" panose="02040503050406030204" pitchFamily="18" charset="0"/>
                          </a:rPr>
                          <m:t>)</m:t>
                        </m:r>
                      </m:num>
                      <m:den>
                        <m:r>
                          <m:rPr>
                            <m:sty m:val="p"/>
                          </m:rPr>
                          <a:rPr lang="en-GB" sz="1200" b="0" i="0">
                            <a:latin typeface="Cambria Math" panose="02040503050406030204" pitchFamily="18" charset="0"/>
                          </a:rPr>
                          <m:t>P</m:t>
                        </m:r>
                        <m:r>
                          <a:rPr lang="en-GB" sz="1200" b="0" i="0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m:rPr>
                            <m:sty m:val="p"/>
                          </m:rPr>
                          <a:rPr lang="en-GB" sz="1200" b="0" i="0">
                            <a:latin typeface="Cambria Math" panose="02040503050406030204" pitchFamily="18" charset="0"/>
                          </a:rPr>
                          <m:t>D</m:t>
                        </m:r>
                        <m:r>
                          <a:rPr lang="en-GB" sz="1200" b="0" i="0">
                            <a:latin typeface="Cambria Math" panose="02040503050406030204" pitchFamily="18" charset="0"/>
                          </a:rPr>
                          <m:t>)</m:t>
                        </m:r>
                      </m:den>
                    </m:f>
                  </m:oMath>
                </m:oMathPara>
              </a14:m>
              <a:endParaRPr lang="en-AU" sz="1200" i="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8E1C4147-82B7-2A91-9289-CEF64E21EB1E}"/>
                </a:ext>
              </a:extLst>
            </xdr:cNvPr>
            <xdr:cNvSpPr txBox="1"/>
          </xdr:nvSpPr>
          <xdr:spPr>
            <a:xfrm>
              <a:off x="3459480" y="3364230"/>
              <a:ext cx="975360" cy="3911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AU" sz="1200" i="0">
                  <a:latin typeface="Cambria Math" panose="02040503050406030204" pitchFamily="18" charset="0"/>
                </a:rPr>
                <a:t>(</a:t>
              </a:r>
              <a:r>
                <a:rPr lang="en-GB" sz="1200" b="0" i="0">
                  <a:latin typeface="Cambria Math" panose="02040503050406030204" pitchFamily="18" charset="0"/>
                </a:rPr>
                <a:t>P(Y)∗P(D/Y)</a:t>
              </a:r>
              <a:r>
                <a:rPr lang="en-AU" sz="1200" b="0" i="0">
                  <a:latin typeface="Cambria Math" panose="02040503050406030204" pitchFamily="18" charset="0"/>
                </a:rPr>
                <a:t>)/(</a:t>
              </a:r>
              <a:r>
                <a:rPr lang="en-GB" sz="1200" b="0" i="0">
                  <a:latin typeface="Cambria Math" panose="02040503050406030204" pitchFamily="18" charset="0"/>
                </a:rPr>
                <a:t>P(D)</a:t>
              </a:r>
              <a:r>
                <a:rPr lang="en-AU" sz="1200" b="0" i="0">
                  <a:latin typeface="Cambria Math" panose="02040503050406030204" pitchFamily="18" charset="0"/>
                </a:rPr>
                <a:t>)</a:t>
              </a:r>
              <a:endParaRPr lang="en-AU" sz="1200" i="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</mc:Fallback>
    </mc:AlternateContent>
    <xdr:clientData/>
  </xdr:oneCellAnchor>
  <xdr:oneCellAnchor>
    <xdr:from>
      <xdr:col>3</xdr:col>
      <xdr:colOff>83820</xdr:colOff>
      <xdr:row>17</xdr:row>
      <xdr:rowOff>19050</xdr:rowOff>
    </xdr:from>
    <xdr:ext cx="1508760" cy="53721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72628F55-FFBF-4017-8A0F-4E834D88D15C}"/>
                </a:ext>
              </a:extLst>
            </xdr:cNvPr>
            <xdr:cNvSpPr txBox="1"/>
          </xdr:nvSpPr>
          <xdr:spPr>
            <a:xfrm>
              <a:off x="1912620" y="3387090"/>
              <a:ext cx="1508760" cy="53721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AU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m:rPr>
                            <m:sty m:val="p"/>
                          </m:rPr>
                          <a:rPr lang="en-GB" sz="1100" b="0" i="0">
                            <a:latin typeface="Cambria Math" panose="02040503050406030204" pitchFamily="18" charset="0"/>
                          </a:rPr>
                          <m:t>P</m:t>
                        </m:r>
                        <m:d>
                          <m:d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m:rPr>
                                <m:sty m:val="p"/>
                              </m:rPr>
                              <a:rPr lang="en-GB" sz="1100" b="0" i="0">
                                <a:latin typeface="Cambria Math" panose="02040503050406030204" pitchFamily="18" charset="0"/>
                              </a:rPr>
                              <m:t>Y</m:t>
                            </m:r>
                            <m:r>
                              <a:rPr lang="en-GB" sz="1100" b="0" i="0">
                                <a:latin typeface="Cambria Math" panose="02040503050406030204" pitchFamily="18" charset="0"/>
                              </a:rPr>
                              <m:t> ∩</m:t>
                            </m:r>
                            <m:r>
                              <m:rPr>
                                <m:sty m:val="p"/>
                              </m:rPr>
                              <a:rPr lang="en-GB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D</m:t>
                            </m:r>
                          </m:e>
                        </m:d>
                      </m:num>
                      <m:den>
                        <m:r>
                          <m:rPr>
                            <m:sty m:val="p"/>
                          </m:rPr>
                          <a:rPr lang="en-GB" sz="1100" b="0" i="0">
                            <a:latin typeface="Cambria Math" panose="02040503050406030204" pitchFamily="18" charset="0"/>
                          </a:rPr>
                          <m:t>P</m:t>
                        </m:r>
                        <m:r>
                          <a:rPr lang="en-GB" sz="1100" b="0" i="0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m:rPr>
                            <m:sty m:val="p"/>
                          </m:rPr>
                          <a:rPr lang="en-GB" sz="1100" b="0" i="0">
                            <a:latin typeface="Cambria Math" panose="02040503050406030204" pitchFamily="18" charset="0"/>
                          </a:rPr>
                          <m:t>D</m:t>
                        </m:r>
                        <m:r>
                          <a:rPr lang="en-GB" sz="1100" b="0" i="0">
                            <a:latin typeface="Cambria Math" panose="02040503050406030204" pitchFamily="18" charset="0"/>
                          </a:rPr>
                          <m:t>)</m:t>
                        </m:r>
                      </m:den>
                    </m:f>
                  </m:oMath>
                </m:oMathPara>
              </a14:m>
              <a:endParaRPr lang="en-AU" sz="1100" i="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72628F55-FFBF-4017-8A0F-4E834D88D15C}"/>
                </a:ext>
              </a:extLst>
            </xdr:cNvPr>
            <xdr:cNvSpPr txBox="1"/>
          </xdr:nvSpPr>
          <xdr:spPr>
            <a:xfrm>
              <a:off x="1912620" y="3387090"/>
              <a:ext cx="1508760" cy="53721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GB" sz="1100" b="0" i="0">
                  <a:latin typeface="Cambria Math" panose="02040503050406030204" pitchFamily="18" charset="0"/>
                </a:rPr>
                <a:t>P(Y 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∩D)</a:t>
              </a:r>
              <a:r>
                <a:rPr lang="en-A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/(</a:t>
              </a:r>
              <a:r>
                <a:rPr lang="en-GB" sz="1100" b="0" i="0">
                  <a:latin typeface="Cambria Math" panose="02040503050406030204" pitchFamily="18" charset="0"/>
                </a:rPr>
                <a:t>P(D)</a:t>
              </a:r>
              <a:r>
                <a:rPr lang="en-AU" sz="1100" b="0" i="0">
                  <a:latin typeface="Cambria Math" panose="02040503050406030204" pitchFamily="18" charset="0"/>
                </a:rPr>
                <a:t>)</a:t>
              </a:r>
              <a:endParaRPr lang="en-AU" sz="1100" i="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7"/>
  <sheetViews>
    <sheetView topLeftCell="A4" workbookViewId="0">
      <selection activeCell="E27" sqref="E27"/>
    </sheetView>
  </sheetViews>
  <sheetFormatPr defaultRowHeight="14.4" x14ac:dyDescent="0.3"/>
  <sheetData>
    <row r="1" spans="1:10" ht="15.6" x14ac:dyDescent="0.3">
      <c r="A1" s="7" t="s">
        <v>0</v>
      </c>
      <c r="B1" s="7"/>
      <c r="C1" s="2"/>
      <c r="D1" s="7"/>
      <c r="E1" s="7"/>
      <c r="F1" s="7"/>
      <c r="G1" s="7"/>
      <c r="H1" s="7"/>
      <c r="I1" s="7"/>
      <c r="J1" s="7"/>
    </row>
    <row r="2" spans="1:10" ht="15.6" x14ac:dyDescent="0.3">
      <c r="A2" s="7" t="s">
        <v>1</v>
      </c>
      <c r="B2" s="2"/>
      <c r="C2" s="2"/>
      <c r="D2" s="2"/>
      <c r="E2" s="2"/>
      <c r="F2" s="2"/>
      <c r="G2" s="2"/>
      <c r="H2" s="2"/>
      <c r="I2" s="2"/>
      <c r="J2" s="2"/>
    </row>
    <row r="3" spans="1:10" ht="15.6" x14ac:dyDescent="0.3">
      <c r="A3" s="2">
        <v>10</v>
      </c>
      <c r="B3" s="2">
        <v>20</v>
      </c>
      <c r="C3" s="2">
        <v>25</v>
      </c>
      <c r="D3" s="2">
        <v>16</v>
      </c>
      <c r="E3" s="2">
        <v>19</v>
      </c>
      <c r="F3" s="2">
        <v>25</v>
      </c>
      <c r="G3" s="2">
        <v>27</v>
      </c>
      <c r="H3" s="2">
        <v>32</v>
      </c>
      <c r="I3" s="2">
        <v>19</v>
      </c>
      <c r="J3" s="2">
        <v>25</v>
      </c>
    </row>
    <row r="4" spans="1:10" ht="15.6" x14ac:dyDescent="0.3">
      <c r="A4" s="2">
        <v>20</v>
      </c>
      <c r="B4" s="2">
        <v>27</v>
      </c>
      <c r="C4" s="2">
        <v>16</v>
      </c>
      <c r="D4" s="2">
        <v>25</v>
      </c>
      <c r="E4" s="2">
        <v>11</v>
      </c>
      <c r="F4" s="2">
        <v>37</v>
      </c>
      <c r="G4" s="2">
        <v>25</v>
      </c>
      <c r="H4" s="2">
        <v>26</v>
      </c>
      <c r="I4" s="2">
        <v>29</v>
      </c>
      <c r="J4" s="2">
        <v>21</v>
      </c>
    </row>
    <row r="5" spans="1:10" ht="15.6" x14ac:dyDescent="0.3">
      <c r="A5" s="9"/>
      <c r="B5" s="9"/>
      <c r="C5" s="8"/>
      <c r="D5" s="9"/>
      <c r="E5" s="9"/>
      <c r="F5" s="9"/>
      <c r="G5" s="9"/>
      <c r="H5" s="9"/>
      <c r="I5" s="9"/>
      <c r="J5" s="8"/>
    </row>
    <row r="6" spans="1:10" ht="15.6" x14ac:dyDescent="0.3">
      <c r="A6" s="1"/>
      <c r="B6" s="1"/>
      <c r="C6" s="2"/>
      <c r="D6" s="1"/>
      <c r="E6" s="1"/>
      <c r="F6" s="1"/>
      <c r="G6" s="1"/>
      <c r="H6" s="1"/>
      <c r="I6" s="1"/>
      <c r="J6" s="1"/>
    </row>
    <row r="7" spans="1:10" ht="15.6" x14ac:dyDescent="0.3">
      <c r="A7" s="1" t="s">
        <v>2</v>
      </c>
      <c r="B7" s="1"/>
      <c r="C7" s="2"/>
      <c r="D7" s="1"/>
      <c r="E7" s="1"/>
      <c r="F7" s="1"/>
      <c r="G7" s="1"/>
      <c r="H7" s="1"/>
      <c r="I7" s="1"/>
      <c r="J7" s="1"/>
    </row>
    <row r="8" spans="1:10" ht="15.6" x14ac:dyDescent="0.3">
      <c r="A8" s="2" t="s">
        <v>3</v>
      </c>
      <c r="B8" s="2"/>
      <c r="C8" s="2"/>
      <c r="D8" s="2" t="s">
        <v>4</v>
      </c>
      <c r="E8" s="2"/>
      <c r="F8" s="2"/>
      <c r="G8" s="2" t="s">
        <v>5</v>
      </c>
      <c r="H8" s="2"/>
      <c r="I8" s="2"/>
      <c r="J8" s="2"/>
    </row>
    <row r="9" spans="1:10" ht="15.6" x14ac:dyDescent="0.3">
      <c r="A9" s="7" t="s">
        <v>6</v>
      </c>
      <c r="B9" s="2"/>
      <c r="C9" s="2"/>
      <c r="D9" s="7">
        <f>AVERAGE(A3:J4)</f>
        <v>22.75</v>
      </c>
      <c r="E9" s="2"/>
      <c r="F9" s="7"/>
      <c r="G9" s="7" t="str">
        <f t="shared" ref="G9:G24" ca="1" si="0">_xlfn.FORMULATEXT(D9)</f>
        <v>=AVERAGE(A3:J4)</v>
      </c>
      <c r="H9" s="7"/>
      <c r="I9" s="2"/>
      <c r="J9" s="2"/>
    </row>
    <row r="10" spans="1:10" ht="15.6" x14ac:dyDescent="0.3">
      <c r="A10" s="7" t="s">
        <v>7</v>
      </c>
      <c r="B10" s="2"/>
      <c r="C10" s="2"/>
      <c r="D10" s="7">
        <f>MEDIAN(A3:J4)</f>
        <v>25</v>
      </c>
      <c r="E10" s="2"/>
      <c r="F10" s="7"/>
      <c r="G10" s="7" t="str">
        <f t="shared" ca="1" si="0"/>
        <v>=MEDIAN(A3:J4)</v>
      </c>
      <c r="H10" s="7"/>
      <c r="I10" s="2"/>
      <c r="J10" s="2"/>
    </row>
    <row r="11" spans="1:10" ht="15.6" x14ac:dyDescent="0.3">
      <c r="A11" s="7" t="s">
        <v>8</v>
      </c>
      <c r="B11" s="2"/>
      <c r="C11" s="2"/>
      <c r="D11" s="7">
        <f>MODE(A3:J4)</f>
        <v>25</v>
      </c>
      <c r="E11" s="2"/>
      <c r="F11" s="7"/>
      <c r="G11" s="7" t="str">
        <f t="shared" ca="1" si="0"/>
        <v>=MODE(A3:J4)</v>
      </c>
      <c r="H11" s="7"/>
      <c r="I11" s="2"/>
      <c r="J11" s="2"/>
    </row>
    <row r="12" spans="1:10" ht="18" x14ac:dyDescent="0.4">
      <c r="A12" s="7" t="s">
        <v>9</v>
      </c>
      <c r="B12" s="2"/>
      <c r="C12" s="2"/>
      <c r="D12" s="7">
        <f>QUARTILE(A3:J4,1)</f>
        <v>19</v>
      </c>
      <c r="E12" s="2"/>
      <c r="F12" s="7"/>
      <c r="G12" s="7" t="str">
        <f t="shared" ca="1" si="0"/>
        <v>=QUARTILE(A3:J4,1)</v>
      </c>
      <c r="H12" s="7"/>
      <c r="I12" s="2"/>
      <c r="J12" s="2"/>
    </row>
    <row r="13" spans="1:10" ht="18" x14ac:dyDescent="0.4">
      <c r="A13" s="7" t="s">
        <v>10</v>
      </c>
      <c r="B13" s="2"/>
      <c r="C13" s="2"/>
      <c r="D13" s="7">
        <f>QUARTILE(A3:J4,3)</f>
        <v>26.25</v>
      </c>
      <c r="E13" s="2"/>
      <c r="F13" s="7"/>
      <c r="G13" s="7" t="str">
        <f t="shared" ca="1" si="0"/>
        <v>=QUARTILE(A3:J4,3)</v>
      </c>
      <c r="H13" s="7"/>
      <c r="I13" s="2"/>
      <c r="J13" s="2"/>
    </row>
    <row r="14" spans="1:10" ht="15.6" x14ac:dyDescent="0.3">
      <c r="A14" s="7" t="s">
        <v>11</v>
      </c>
      <c r="B14" s="2"/>
      <c r="C14" s="2"/>
      <c r="D14" s="7">
        <f>STDEV(A3:J4)</f>
        <v>6.6401886466543925</v>
      </c>
      <c r="E14" s="2"/>
      <c r="F14" s="7"/>
      <c r="G14" s="7" t="str">
        <f t="shared" ca="1" si="0"/>
        <v>=STDEV(A3:J4)</v>
      </c>
      <c r="H14" s="7"/>
      <c r="I14" s="2"/>
      <c r="J14" s="2"/>
    </row>
    <row r="15" spans="1:10" ht="18" x14ac:dyDescent="0.4">
      <c r="A15" s="7" t="s">
        <v>12</v>
      </c>
      <c r="B15" s="2"/>
      <c r="C15" s="2"/>
      <c r="D15" s="7">
        <f>PERCENTILE(A3:J4,0.1)</f>
        <v>15.500000000000002</v>
      </c>
      <c r="E15" s="2"/>
      <c r="F15" s="7"/>
      <c r="G15" s="7" t="str">
        <f t="shared" ca="1" si="0"/>
        <v>=PERCENTILE(A3:J4,0.1)</v>
      </c>
      <c r="H15" s="7"/>
      <c r="I15" s="2"/>
      <c r="J15" s="2"/>
    </row>
    <row r="16" spans="1:10" ht="18" x14ac:dyDescent="0.4">
      <c r="A16" s="7" t="s">
        <v>13</v>
      </c>
      <c r="B16" s="2"/>
      <c r="C16" s="2"/>
      <c r="D16" s="7">
        <f>PERCENTILE(A3:J4,0.9)</f>
        <v>29.300000000000004</v>
      </c>
      <c r="E16" s="2"/>
      <c r="F16" s="7"/>
      <c r="G16" s="7" t="str">
        <f t="shared" ca="1" si="0"/>
        <v>=PERCENTILE(A3:J4,0.9)</v>
      </c>
      <c r="H16" s="7"/>
      <c r="I16" s="2"/>
      <c r="J16" s="2"/>
    </row>
    <row r="17" spans="1:10" ht="15.6" x14ac:dyDescent="0.3">
      <c r="A17" s="7" t="s">
        <v>14</v>
      </c>
      <c r="B17" s="2"/>
      <c r="C17" s="2"/>
      <c r="D17" s="7">
        <f>MAX(A3:J4)</f>
        <v>37</v>
      </c>
      <c r="E17" s="2"/>
      <c r="F17" s="7"/>
      <c r="G17" s="7" t="str">
        <f t="shared" ca="1" si="0"/>
        <v>=MAX(A3:J4)</v>
      </c>
      <c r="H17" s="7"/>
      <c r="I17" s="2"/>
      <c r="J17" s="2"/>
    </row>
    <row r="18" spans="1:10" ht="15.6" x14ac:dyDescent="0.3">
      <c r="A18" s="7" t="s">
        <v>15</v>
      </c>
      <c r="B18" s="1"/>
      <c r="C18" s="2"/>
      <c r="D18" s="7">
        <f>MIN(A3:J4)</f>
        <v>10</v>
      </c>
      <c r="E18" s="1"/>
      <c r="F18" s="7"/>
      <c r="G18" s="7" t="str">
        <f t="shared" ca="1" si="0"/>
        <v>=MIN(A3:J4)</v>
      </c>
      <c r="H18" s="7"/>
      <c r="I18" s="2"/>
      <c r="J18" s="2"/>
    </row>
    <row r="19" spans="1:10" ht="15.6" x14ac:dyDescent="0.3">
      <c r="A19" s="7" t="s">
        <v>16</v>
      </c>
      <c r="B19" s="1"/>
      <c r="C19" s="2"/>
      <c r="D19" s="7">
        <f>(D13-D12)/(D13+D12)</f>
        <v>0.16022099447513813</v>
      </c>
      <c r="E19" s="1"/>
      <c r="F19" s="7"/>
      <c r="G19" s="7" t="str">
        <f t="shared" ca="1" si="0"/>
        <v>=(D13-D12)/(D13+D12)</v>
      </c>
      <c r="H19" s="7"/>
      <c r="I19" s="1"/>
      <c r="J19" s="1"/>
    </row>
    <row r="20" spans="1:10" ht="15.6" x14ac:dyDescent="0.3">
      <c r="A20" s="7" t="s">
        <v>17</v>
      </c>
      <c r="B20" s="1"/>
      <c r="C20" s="2"/>
      <c r="D20" s="7">
        <f>D14/D9*100</f>
        <v>29.187642402876453</v>
      </c>
      <c r="E20" s="1"/>
      <c r="F20" s="7"/>
      <c r="G20" s="7" t="str">
        <f t="shared" ca="1" si="0"/>
        <v>=D14/D9*100</v>
      </c>
      <c r="H20" s="7"/>
      <c r="I20" s="1"/>
      <c r="J20" s="1"/>
    </row>
    <row r="21" spans="1:10" ht="18" x14ac:dyDescent="0.4">
      <c r="A21" s="7" t="s">
        <v>18</v>
      </c>
      <c r="B21" s="1"/>
      <c r="C21" s="2"/>
      <c r="D21" s="7">
        <f>(D9-D11)/D14</f>
        <v>-0.33884579486060912</v>
      </c>
      <c r="E21" s="1"/>
      <c r="F21" s="7"/>
      <c r="G21" s="7" t="str">
        <f t="shared" ca="1" si="0"/>
        <v>=(D9-D11)/D14</v>
      </c>
      <c r="H21" s="7"/>
      <c r="I21" s="1"/>
      <c r="J21" s="1"/>
    </row>
    <row r="22" spans="1:10" ht="18" x14ac:dyDescent="0.4">
      <c r="A22" s="7" t="s">
        <v>19</v>
      </c>
      <c r="B22" s="1"/>
      <c r="C22" s="2"/>
      <c r="D22" s="7">
        <f>(D13+D12-2*D10)/(D13-D12)</f>
        <v>-0.65517241379310343</v>
      </c>
      <c r="E22" s="1"/>
      <c r="F22" s="7"/>
      <c r="G22" s="7" t="str">
        <f t="shared" ca="1" si="0"/>
        <v>=(D13+D12-2*D10)/(D13-D12)</v>
      </c>
      <c r="H22" s="7"/>
      <c r="I22" s="1"/>
      <c r="J22" s="1"/>
    </row>
    <row r="23" spans="1:10" ht="15.6" x14ac:dyDescent="0.3">
      <c r="A23" s="7" t="s">
        <v>20</v>
      </c>
      <c r="B23" s="1"/>
      <c r="C23" s="2"/>
      <c r="D23" s="7">
        <f>D17-D18</f>
        <v>27</v>
      </c>
      <c r="E23" s="1"/>
      <c r="F23" s="7"/>
      <c r="G23" s="7" t="str">
        <f t="shared" ca="1" si="0"/>
        <v>=D17-D18</v>
      </c>
      <c r="H23" s="7"/>
      <c r="I23" s="1"/>
      <c r="J23" s="1"/>
    </row>
    <row r="24" spans="1:10" ht="15.6" x14ac:dyDescent="0.3">
      <c r="A24" s="7" t="s">
        <v>21</v>
      </c>
      <c r="B24" s="1"/>
      <c r="C24" s="2"/>
      <c r="D24" s="7">
        <f>(D13-D12)/(2*(D16-D15))</f>
        <v>0.2626811594202898</v>
      </c>
      <c r="E24" s="1"/>
      <c r="F24" s="7"/>
      <c r="G24" s="7" t="str">
        <f t="shared" ca="1" si="0"/>
        <v>=(D13-D12)/(2*(D16-D15))</v>
      </c>
      <c r="H24" s="7"/>
      <c r="I24" s="1"/>
      <c r="J24" s="1"/>
    </row>
    <row r="25" spans="1:10" ht="15.6" x14ac:dyDescent="0.3">
      <c r="A25" s="6"/>
      <c r="B25" s="6"/>
      <c r="C25" s="6"/>
      <c r="D25" s="5"/>
      <c r="E25" s="5"/>
      <c r="F25" s="5"/>
      <c r="G25" s="5"/>
      <c r="H25" s="5"/>
      <c r="I25" s="5"/>
      <c r="J25" s="5"/>
    </row>
    <row r="26" spans="1:10" ht="15.6" x14ac:dyDescent="0.3">
      <c r="A26" s="3"/>
      <c r="B26" s="3"/>
      <c r="C26" s="4"/>
      <c r="D26" s="3"/>
      <c r="E26" s="1"/>
      <c r="F26" s="1"/>
      <c r="G26" s="1"/>
      <c r="H26" s="1"/>
      <c r="I26" s="1"/>
      <c r="J26" s="1"/>
    </row>
    <row r="27" spans="1:10" ht="15.6" x14ac:dyDescent="0.3">
      <c r="A27" s="1"/>
      <c r="B27" s="1"/>
      <c r="C27" s="2"/>
      <c r="D27" s="1"/>
      <c r="E27" s="1"/>
      <c r="F27" s="1"/>
      <c r="G27" s="1"/>
      <c r="H27" s="1"/>
      <c r="I27" s="1"/>
      <c r="J27" s="1"/>
    </row>
  </sheetData>
  <printOptions headings="1" gridLines="1"/>
  <pageMargins left="0.7" right="0.7" top="0.75" bottom="0.75" header="0.3" footer="0.3"/>
  <pageSetup paperSize="9" scale="9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DB680-17ED-4200-AE44-01A03ECF6EC1}">
  <sheetPr>
    <pageSetUpPr fitToPage="1"/>
  </sheetPr>
  <dimension ref="A1:K34"/>
  <sheetViews>
    <sheetView topLeftCell="A12" zoomScale="95" workbookViewId="0">
      <selection activeCell="E36" sqref="E36"/>
    </sheetView>
  </sheetViews>
  <sheetFormatPr defaultColWidth="8.88671875" defaultRowHeight="15.6" x14ac:dyDescent="0.3"/>
  <cols>
    <col min="1" max="16384" width="8.88671875" style="1"/>
  </cols>
  <sheetData>
    <row r="1" spans="1:11" x14ac:dyDescent="0.3">
      <c r="A1" s="1" t="s">
        <v>159</v>
      </c>
    </row>
    <row r="2" spans="1:11" s="2" customFormat="1" x14ac:dyDescent="0.3"/>
    <row r="3" spans="1:11" s="2" customFormat="1" x14ac:dyDescent="0.3">
      <c r="A3" s="2" t="s">
        <v>75</v>
      </c>
      <c r="B3" s="2">
        <v>-1</v>
      </c>
      <c r="C3" s="2">
        <v>0</v>
      </c>
      <c r="D3" s="2">
        <v>1</v>
      </c>
      <c r="E3" s="2">
        <v>3</v>
      </c>
      <c r="F3" s="2">
        <v>5</v>
      </c>
      <c r="G3" s="2">
        <v>7</v>
      </c>
      <c r="H3" s="2">
        <v>10</v>
      </c>
    </row>
    <row r="4" spans="1:11" s="2" customFormat="1" x14ac:dyDescent="0.3">
      <c r="A4" s="2" t="s">
        <v>142</v>
      </c>
      <c r="B4" s="2">
        <v>0.05</v>
      </c>
      <c r="C4" s="2">
        <v>0.15</v>
      </c>
      <c r="D4" s="2">
        <v>0.3</v>
      </c>
      <c r="E4" s="2">
        <v>0.2</v>
      </c>
      <c r="F4" s="2">
        <v>0.15</v>
      </c>
      <c r="G4" s="2">
        <v>0.1</v>
      </c>
      <c r="H4" s="2">
        <v>0.05</v>
      </c>
    </row>
    <row r="5" spans="1:11" x14ac:dyDescent="0.3">
      <c r="A5" s="47"/>
      <c r="B5" s="47"/>
      <c r="C5" s="47"/>
      <c r="D5" s="47"/>
      <c r="E5" s="47"/>
      <c r="F5" s="47"/>
      <c r="G5" s="47"/>
      <c r="H5" s="47"/>
      <c r="I5" s="47"/>
      <c r="J5" s="47"/>
      <c r="K5" s="47"/>
    </row>
    <row r="7" spans="1:11" x14ac:dyDescent="0.3">
      <c r="A7" s="1" t="s">
        <v>160</v>
      </c>
    </row>
    <row r="8" spans="1:11" s="2" customFormat="1" ht="18.600000000000001" x14ac:dyDescent="0.3">
      <c r="A8" s="2" t="s">
        <v>75</v>
      </c>
      <c r="B8" s="2" t="s">
        <v>142</v>
      </c>
      <c r="C8" s="2" t="s">
        <v>143</v>
      </c>
      <c r="D8" s="2" t="s">
        <v>161</v>
      </c>
      <c r="E8" s="2" t="s">
        <v>162</v>
      </c>
      <c r="F8" s="2" t="s">
        <v>163</v>
      </c>
      <c r="H8" s="4" t="s">
        <v>5</v>
      </c>
      <c r="I8" s="4"/>
    </row>
    <row r="9" spans="1:11" s="2" customFormat="1" x14ac:dyDescent="0.3">
      <c r="A9" s="2">
        <v>-1</v>
      </c>
      <c r="B9" s="2">
        <v>0.05</v>
      </c>
      <c r="C9" s="2">
        <f>A9*B9</f>
        <v>-0.05</v>
      </c>
      <c r="D9" s="2">
        <f>C9*A9</f>
        <v>0.05</v>
      </c>
      <c r="E9" s="2">
        <f>D9*A9</f>
        <v>-0.05</v>
      </c>
      <c r="F9" s="2">
        <f>E9*A9</f>
        <v>0.05</v>
      </c>
      <c r="H9" s="4" t="s">
        <v>143</v>
      </c>
      <c r="I9" s="4" t="str">
        <f ca="1">_xlfn.FORMULATEXT(C9)</f>
        <v>=A9*B9</v>
      </c>
    </row>
    <row r="10" spans="1:11" s="2" customFormat="1" ht="18.600000000000001" x14ac:dyDescent="0.3">
      <c r="A10" s="2">
        <v>0</v>
      </c>
      <c r="B10" s="2">
        <v>0.15</v>
      </c>
      <c r="C10" s="2">
        <f t="shared" ref="C10:C15" si="0">A10*B10</f>
        <v>0</v>
      </c>
      <c r="D10" s="2">
        <f t="shared" ref="D10:D15" si="1">C10*A10</f>
        <v>0</v>
      </c>
      <c r="E10" s="2">
        <f t="shared" ref="E10:E15" si="2">D10*A10</f>
        <v>0</v>
      </c>
      <c r="F10" s="2">
        <f t="shared" ref="F10:F15" si="3">E10*A10</f>
        <v>0</v>
      </c>
      <c r="H10" s="4" t="s">
        <v>164</v>
      </c>
      <c r="I10" s="4" t="str">
        <f ca="1">_xlfn.FORMULATEXT(D9)</f>
        <v>=C9*A9</v>
      </c>
    </row>
    <row r="11" spans="1:11" s="2" customFormat="1" ht="18.600000000000001" x14ac:dyDescent="0.3">
      <c r="A11" s="2">
        <v>1</v>
      </c>
      <c r="B11" s="2">
        <v>0.3</v>
      </c>
      <c r="C11" s="2">
        <f t="shared" si="0"/>
        <v>0.3</v>
      </c>
      <c r="D11" s="2">
        <f t="shared" si="1"/>
        <v>0.3</v>
      </c>
      <c r="E11" s="2">
        <f t="shared" si="2"/>
        <v>0.3</v>
      </c>
      <c r="F11" s="2">
        <f t="shared" si="3"/>
        <v>0.3</v>
      </c>
      <c r="H11" s="4" t="s">
        <v>165</v>
      </c>
      <c r="I11" s="4" t="str">
        <f ca="1">_xlfn.FORMULATEXT(E9)</f>
        <v>=D9*A9</v>
      </c>
    </row>
    <row r="12" spans="1:11" s="2" customFormat="1" ht="18.600000000000001" x14ac:dyDescent="0.3">
      <c r="A12" s="2">
        <v>3</v>
      </c>
      <c r="B12" s="2">
        <v>0.2</v>
      </c>
      <c r="C12" s="2">
        <f t="shared" si="0"/>
        <v>0.60000000000000009</v>
      </c>
      <c r="D12" s="2">
        <f t="shared" si="1"/>
        <v>1.8000000000000003</v>
      </c>
      <c r="E12" s="2">
        <f t="shared" si="2"/>
        <v>5.4</v>
      </c>
      <c r="F12" s="2">
        <f t="shared" si="3"/>
        <v>16.200000000000003</v>
      </c>
      <c r="H12" s="4" t="s">
        <v>166</v>
      </c>
      <c r="I12" s="4" t="str">
        <f ca="1">_xlfn.FORMULATEXT(F9)</f>
        <v>=E9*A9</v>
      </c>
    </row>
    <row r="13" spans="1:11" s="2" customFormat="1" x14ac:dyDescent="0.3">
      <c r="A13" s="2">
        <v>5</v>
      </c>
      <c r="B13" s="2">
        <v>0.15</v>
      </c>
      <c r="C13" s="2">
        <f t="shared" si="0"/>
        <v>0.75</v>
      </c>
      <c r="D13" s="2">
        <f t="shared" si="1"/>
        <v>3.75</v>
      </c>
      <c r="E13" s="2">
        <f t="shared" si="2"/>
        <v>18.75</v>
      </c>
      <c r="F13" s="2">
        <f t="shared" si="3"/>
        <v>93.75</v>
      </c>
    </row>
    <row r="14" spans="1:11" s="2" customFormat="1" x14ac:dyDescent="0.3">
      <c r="A14" s="2">
        <v>7</v>
      </c>
      <c r="B14" s="2">
        <v>0.1</v>
      </c>
      <c r="C14" s="2">
        <f t="shared" si="0"/>
        <v>0.70000000000000007</v>
      </c>
      <c r="D14" s="2">
        <f t="shared" si="1"/>
        <v>4.9000000000000004</v>
      </c>
      <c r="E14" s="2">
        <f t="shared" si="2"/>
        <v>34.300000000000004</v>
      </c>
      <c r="F14" s="2">
        <f t="shared" si="3"/>
        <v>240.10000000000002</v>
      </c>
    </row>
    <row r="15" spans="1:11" s="2" customFormat="1" x14ac:dyDescent="0.3">
      <c r="A15" s="2">
        <v>10</v>
      </c>
      <c r="B15" s="2">
        <v>0.05</v>
      </c>
      <c r="C15" s="2">
        <f t="shared" si="0"/>
        <v>0.5</v>
      </c>
      <c r="D15" s="2">
        <f t="shared" si="1"/>
        <v>5</v>
      </c>
      <c r="E15" s="2">
        <f t="shared" si="2"/>
        <v>50</v>
      </c>
      <c r="F15" s="2">
        <f t="shared" si="3"/>
        <v>500</v>
      </c>
    </row>
    <row r="16" spans="1:11" s="25" customFormat="1" x14ac:dyDescent="0.3">
      <c r="A16" s="25" t="s">
        <v>167</v>
      </c>
      <c r="B16" s="25">
        <f>SUM(B9:B15)</f>
        <v>1</v>
      </c>
      <c r="C16" s="19">
        <f>SUM(C9:C15)</f>
        <v>2.8000000000000003</v>
      </c>
      <c r="D16" s="19">
        <f>SUM(D9:D15)</f>
        <v>15.8</v>
      </c>
      <c r="E16" s="19">
        <f>SUM(E9:E15)</f>
        <v>108.7</v>
      </c>
      <c r="F16" s="19">
        <f>SUM(F9:F15)</f>
        <v>850.40000000000009</v>
      </c>
    </row>
    <row r="18" spans="1:11" x14ac:dyDescent="0.3">
      <c r="A18" s="1" t="s">
        <v>168</v>
      </c>
      <c r="F18" s="1" t="s">
        <v>169</v>
      </c>
      <c r="G18" s="1">
        <v>0</v>
      </c>
    </row>
    <row r="19" spans="1:11" x14ac:dyDescent="0.3">
      <c r="A19" s="1" t="s">
        <v>3</v>
      </c>
      <c r="B19" s="1" t="s">
        <v>4</v>
      </c>
      <c r="C19" s="3" t="s">
        <v>5</v>
      </c>
      <c r="E19" s="1" t="s">
        <v>170</v>
      </c>
    </row>
    <row r="20" spans="1:11" ht="18" x14ac:dyDescent="0.4">
      <c r="A20" s="20" t="s">
        <v>171</v>
      </c>
      <c r="B20" s="2">
        <f>C16</f>
        <v>2.8000000000000003</v>
      </c>
      <c r="C20" s="3" t="str">
        <f ca="1">_xlfn.FORMULATEXT(B20)</f>
        <v>=C16</v>
      </c>
      <c r="E20" s="1" t="s">
        <v>51</v>
      </c>
      <c r="F20" s="1" t="s">
        <v>4</v>
      </c>
      <c r="G20" s="3" t="s">
        <v>5</v>
      </c>
      <c r="H20" s="3"/>
      <c r="I20" s="3"/>
      <c r="J20" s="3"/>
      <c r="K20" s="3"/>
    </row>
    <row r="21" spans="1:11" ht="18" x14ac:dyDescent="0.4">
      <c r="A21" s="20" t="s">
        <v>172</v>
      </c>
      <c r="B21" s="2">
        <f>D16</f>
        <v>15.8</v>
      </c>
      <c r="C21" s="3" t="str">
        <f t="shared" ref="C21:C23" ca="1" si="4">_xlfn.FORMULATEXT(B21)</f>
        <v>=D16</v>
      </c>
      <c r="E21" s="20" t="s">
        <v>84</v>
      </c>
      <c r="F21" s="2">
        <f>B20-B20</f>
        <v>0</v>
      </c>
      <c r="G21" s="3" t="str">
        <f ca="1">_xlfn.FORMULATEXT(F21)</f>
        <v>=B20-B20</v>
      </c>
      <c r="H21" s="3"/>
      <c r="I21" s="3"/>
      <c r="J21" s="3"/>
      <c r="K21" s="3"/>
    </row>
    <row r="22" spans="1:11" ht="18" x14ac:dyDescent="0.4">
      <c r="A22" s="20" t="s">
        <v>173</v>
      </c>
      <c r="B22" s="2">
        <f>E16</f>
        <v>108.7</v>
      </c>
      <c r="C22" s="3" t="str">
        <f t="shared" ca="1" si="4"/>
        <v>=E16</v>
      </c>
      <c r="E22" s="20" t="s">
        <v>85</v>
      </c>
      <c r="F22" s="2">
        <f>B21-B20^2</f>
        <v>7.9599999999999991</v>
      </c>
      <c r="G22" s="3" t="str">
        <f t="shared" ref="G22:G24" ca="1" si="5">_xlfn.FORMULATEXT(F22)</f>
        <v>=B21-B20^2</v>
      </c>
      <c r="H22" s="3"/>
      <c r="I22" s="3"/>
      <c r="J22" s="3"/>
      <c r="K22" s="3"/>
    </row>
    <row r="23" spans="1:11" ht="18" x14ac:dyDescent="0.4">
      <c r="A23" s="20" t="s">
        <v>174</v>
      </c>
      <c r="B23" s="2">
        <f>F16</f>
        <v>850.40000000000009</v>
      </c>
      <c r="C23" s="3" t="str">
        <f t="shared" ca="1" si="4"/>
        <v>=F16</v>
      </c>
      <c r="E23" s="20" t="s">
        <v>86</v>
      </c>
      <c r="F23" s="2">
        <f>B22-3*B21*B20+2*B20^3</f>
        <v>19.883999999999986</v>
      </c>
      <c r="G23" s="3" t="str">
        <f t="shared" ca="1" si="5"/>
        <v>=B22-3*B21*B20+2*B20^3</v>
      </c>
      <c r="H23" s="3"/>
      <c r="I23" s="3"/>
      <c r="J23" s="3"/>
      <c r="K23" s="3"/>
    </row>
    <row r="24" spans="1:11" ht="18" x14ac:dyDescent="0.4">
      <c r="E24" s="20" t="s">
        <v>87</v>
      </c>
      <c r="F24" s="2">
        <f>B23-4*B22*B20+6*B21*B20^2-3*B20^4</f>
        <v>191.79520000000016</v>
      </c>
      <c r="G24" s="3" t="str">
        <f t="shared" ca="1" si="5"/>
        <v>=B23-4*B22*B20+6*B21*B20^2-3*B20^4</v>
      </c>
      <c r="H24" s="3"/>
      <c r="I24" s="3"/>
      <c r="J24" s="3"/>
      <c r="K24" s="3"/>
    </row>
    <row r="26" spans="1:11" x14ac:dyDescent="0.3">
      <c r="A26" s="1" t="s">
        <v>175</v>
      </c>
      <c r="D26" s="3" t="s">
        <v>5</v>
      </c>
      <c r="E26" s="3"/>
    </row>
    <row r="27" spans="1:11" x14ac:dyDescent="0.3">
      <c r="B27" s="1" t="s">
        <v>6</v>
      </c>
      <c r="C27" s="2">
        <f>G18+B20</f>
        <v>2.8000000000000003</v>
      </c>
      <c r="D27" s="3" t="str">
        <f ca="1">_xlfn.FORMULATEXT(C27)</f>
        <v>=G18+B20</v>
      </c>
      <c r="E27" s="3"/>
    </row>
    <row r="28" spans="1:11" x14ac:dyDescent="0.3">
      <c r="A28" s="1" t="s">
        <v>176</v>
      </c>
      <c r="C28" s="2"/>
      <c r="D28" s="3"/>
      <c r="E28" s="3"/>
    </row>
    <row r="29" spans="1:11" x14ac:dyDescent="0.3">
      <c r="B29" s="1" t="s">
        <v>27</v>
      </c>
      <c r="C29" s="2">
        <f>F22</f>
        <v>7.9599999999999991</v>
      </c>
      <c r="D29" s="3" t="str">
        <f t="shared" ref="D29:D33" ca="1" si="6">_xlfn.FORMULATEXT(C29)</f>
        <v>=F22</v>
      </c>
      <c r="E29" s="3"/>
    </row>
    <row r="30" spans="1:11" x14ac:dyDescent="0.3">
      <c r="A30" s="1" t="s">
        <v>177</v>
      </c>
      <c r="C30" s="2"/>
      <c r="D30" s="3"/>
      <c r="E30" s="3"/>
    </row>
    <row r="31" spans="1:11" x14ac:dyDescent="0.3">
      <c r="B31" s="2" t="s">
        <v>178</v>
      </c>
      <c r="C31" s="2">
        <f>F23^2/F22^3</f>
        <v>0.78391379259368399</v>
      </c>
      <c r="D31" s="3" t="str">
        <f t="shared" ca="1" si="6"/>
        <v>=F23^2/F22^3</v>
      </c>
      <c r="E31" s="3"/>
    </row>
    <row r="32" spans="1:11" x14ac:dyDescent="0.3">
      <c r="A32" s="1" t="s">
        <v>179</v>
      </c>
      <c r="C32" s="2"/>
      <c r="D32" s="3"/>
      <c r="E32" s="3"/>
    </row>
    <row r="33" spans="1:11" x14ac:dyDescent="0.3">
      <c r="B33" s="2" t="s">
        <v>180</v>
      </c>
      <c r="C33" s="2">
        <f>F24/F22^2</f>
        <v>3.0269942678215229</v>
      </c>
      <c r="D33" s="3" t="str">
        <f t="shared" ca="1" si="6"/>
        <v>=F24/F22^2</v>
      </c>
      <c r="E33" s="3"/>
    </row>
    <row r="34" spans="1:11" x14ac:dyDescent="0.3">
      <c r="A34" s="47"/>
      <c r="B34" s="47"/>
      <c r="C34" s="47"/>
      <c r="D34" s="47"/>
      <c r="E34" s="47"/>
      <c r="F34" s="47"/>
      <c r="G34" s="47"/>
      <c r="H34" s="47"/>
      <c r="I34" s="47"/>
      <c r="J34" s="47"/>
      <c r="K34" s="47"/>
    </row>
  </sheetData>
  <printOptions headings="1" gridLines="1"/>
  <pageMargins left="0.7" right="0.7" top="0.75" bottom="0.75" header="0.3" footer="0.3"/>
  <pageSetup paperSize="9" scale="86" fitToHeight="0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CF6B9-3CDE-45AE-9519-138EE8BE8295}">
  <sheetPr>
    <pageSetUpPr fitToPage="1"/>
  </sheetPr>
  <dimension ref="A1:I48"/>
  <sheetViews>
    <sheetView topLeftCell="A24" zoomScale="92" zoomScaleNormal="92" workbookViewId="0">
      <selection activeCell="D50" sqref="D50"/>
    </sheetView>
  </sheetViews>
  <sheetFormatPr defaultColWidth="8.88671875" defaultRowHeight="15.6" x14ac:dyDescent="0.3"/>
  <cols>
    <col min="1" max="1" width="16.33203125" style="1" customWidth="1"/>
    <col min="2" max="2" width="14.6640625" style="1" customWidth="1"/>
    <col min="3" max="3" width="20.33203125" style="1" customWidth="1"/>
    <col min="4" max="4" width="17.44140625" style="1" customWidth="1"/>
    <col min="5" max="5" width="18.109375" style="1" customWidth="1"/>
    <col min="6" max="6" width="16.33203125" style="1" customWidth="1"/>
    <col min="7" max="7" width="16.88671875" style="1" customWidth="1"/>
    <col min="8" max="8" width="13" style="1" customWidth="1"/>
    <col min="9" max="16384" width="8.88671875" style="1"/>
  </cols>
  <sheetData>
    <row r="1" spans="1:9" x14ac:dyDescent="0.3">
      <c r="A1" s="1" t="s">
        <v>181</v>
      </c>
    </row>
    <row r="2" spans="1:9" x14ac:dyDescent="0.3">
      <c r="A2" s="1" t="s">
        <v>182</v>
      </c>
    </row>
    <row r="3" spans="1:9" x14ac:dyDescent="0.3">
      <c r="A3" s="1" t="s">
        <v>183</v>
      </c>
    </row>
    <row r="4" spans="1:9" x14ac:dyDescent="0.3">
      <c r="A4" s="1" t="s">
        <v>184</v>
      </c>
    </row>
    <row r="5" spans="1:9" x14ac:dyDescent="0.3">
      <c r="A5" s="1" t="s">
        <v>185</v>
      </c>
      <c r="B5" s="2">
        <v>45</v>
      </c>
      <c r="C5" s="2">
        <v>50</v>
      </c>
      <c r="D5" s="2">
        <v>35</v>
      </c>
      <c r="E5" s="2">
        <v>62</v>
      </c>
      <c r="F5" s="2">
        <v>68</v>
      </c>
      <c r="G5" s="2">
        <v>65</v>
      </c>
    </row>
    <row r="6" spans="1:9" x14ac:dyDescent="0.3">
      <c r="A6" s="1" t="s">
        <v>186</v>
      </c>
      <c r="B6" s="2">
        <v>45</v>
      </c>
      <c r="C6" s="2">
        <v>48</v>
      </c>
      <c r="D6" s="2">
        <v>42</v>
      </c>
      <c r="E6" s="2">
        <v>58</v>
      </c>
      <c r="F6" s="2">
        <v>60</v>
      </c>
      <c r="G6" s="2">
        <v>59</v>
      </c>
    </row>
    <row r="7" spans="1:9" x14ac:dyDescent="0.3">
      <c r="A7" s="47"/>
      <c r="B7" s="47"/>
      <c r="C7" s="47"/>
      <c r="D7" s="47"/>
      <c r="E7" s="47"/>
      <c r="F7" s="47"/>
      <c r="G7" s="47"/>
      <c r="H7" s="47"/>
      <c r="I7" s="47"/>
    </row>
    <row r="9" spans="1:9" x14ac:dyDescent="0.3">
      <c r="A9" s="1" t="s">
        <v>187</v>
      </c>
    </row>
    <row r="10" spans="1:9" x14ac:dyDescent="0.3">
      <c r="A10" s="1" t="s">
        <v>188</v>
      </c>
    </row>
    <row r="12" spans="1:9" x14ac:dyDescent="0.3">
      <c r="A12" s="1" t="s">
        <v>75</v>
      </c>
      <c r="B12" s="1" t="s">
        <v>189</v>
      </c>
    </row>
    <row r="13" spans="1:9" x14ac:dyDescent="0.3">
      <c r="A13" s="2">
        <v>45</v>
      </c>
      <c r="B13" s="2">
        <v>45</v>
      </c>
    </row>
    <row r="14" spans="1:9" x14ac:dyDescent="0.3">
      <c r="A14" s="2">
        <v>50</v>
      </c>
      <c r="B14" s="2">
        <v>48</v>
      </c>
    </row>
    <row r="15" spans="1:9" x14ac:dyDescent="0.3">
      <c r="A15" s="2">
        <v>35</v>
      </c>
      <c r="B15" s="2">
        <v>42</v>
      </c>
    </row>
    <row r="16" spans="1:9" x14ac:dyDescent="0.3">
      <c r="A16" s="2">
        <v>62</v>
      </c>
      <c r="B16" s="2">
        <v>58</v>
      </c>
    </row>
    <row r="17" spans="1:7" x14ac:dyDescent="0.3">
      <c r="A17" s="2">
        <v>68</v>
      </c>
      <c r="B17" s="2">
        <v>60</v>
      </c>
    </row>
    <row r="18" spans="1:7" x14ac:dyDescent="0.3">
      <c r="A18" s="2">
        <v>65</v>
      </c>
      <c r="B18" s="2">
        <v>59</v>
      </c>
    </row>
    <row r="19" spans="1:7" x14ac:dyDescent="0.3">
      <c r="A19" s="2"/>
      <c r="B19" s="2"/>
    </row>
    <row r="20" spans="1:7" x14ac:dyDescent="0.3">
      <c r="B20" s="21" t="s">
        <v>190</v>
      </c>
      <c r="C20" s="21"/>
    </row>
    <row r="21" spans="1:7" ht="16.2" thickBot="1" x14ac:dyDescent="0.35"/>
    <row r="22" spans="1:7" x14ac:dyDescent="0.3">
      <c r="B22" s="53" t="s">
        <v>191</v>
      </c>
      <c r="C22" s="53"/>
    </row>
    <row r="23" spans="1:7" x14ac:dyDescent="0.3">
      <c r="B23" s="1" t="s">
        <v>192</v>
      </c>
      <c r="C23" s="4">
        <v>0.98593402099916438</v>
      </c>
    </row>
    <row r="24" spans="1:7" x14ac:dyDescent="0.3">
      <c r="B24" s="1" t="s">
        <v>193</v>
      </c>
      <c r="C24" s="4">
        <v>0.97206589376358066</v>
      </c>
    </row>
    <row r="25" spans="1:7" x14ac:dyDescent="0.3">
      <c r="B25" s="1" t="s">
        <v>194</v>
      </c>
      <c r="C25" s="2">
        <v>0.96508236720447593</v>
      </c>
    </row>
    <row r="26" spans="1:7" x14ac:dyDescent="0.3">
      <c r="B26" s="1" t="s">
        <v>195</v>
      </c>
      <c r="C26" s="4">
        <v>1.4808198200857898</v>
      </c>
    </row>
    <row r="27" spans="1:7" ht="16.2" thickBot="1" x14ac:dyDescent="0.35">
      <c r="B27" s="48" t="s">
        <v>196</v>
      </c>
      <c r="C27" s="51">
        <v>6</v>
      </c>
    </row>
    <row r="29" spans="1:7" ht="16.2" thickBot="1" x14ac:dyDescent="0.35">
      <c r="B29" s="1" t="s">
        <v>197</v>
      </c>
    </row>
    <row r="30" spans="1:7" x14ac:dyDescent="0.3">
      <c r="B30" s="49"/>
      <c r="C30" s="52" t="s">
        <v>198</v>
      </c>
      <c r="D30" s="52" t="s">
        <v>199</v>
      </c>
      <c r="E30" s="52" t="s">
        <v>200</v>
      </c>
      <c r="F30" s="52" t="s">
        <v>201</v>
      </c>
      <c r="G30" s="52" t="s">
        <v>202</v>
      </c>
    </row>
    <row r="31" spans="1:7" x14ac:dyDescent="0.3">
      <c r="B31" s="2" t="s">
        <v>203</v>
      </c>
      <c r="C31" s="1">
        <v>1</v>
      </c>
      <c r="D31" s="2">
        <v>305.22869064176433</v>
      </c>
      <c r="E31" s="2">
        <v>305.22869064176433</v>
      </c>
      <c r="F31" s="2">
        <v>139.19412857337016</v>
      </c>
      <c r="G31" s="2">
        <v>2.9538615849026602E-4</v>
      </c>
    </row>
    <row r="32" spans="1:7" x14ac:dyDescent="0.3">
      <c r="B32" s="2" t="s">
        <v>204</v>
      </c>
      <c r="C32" s="1">
        <v>4</v>
      </c>
      <c r="D32" s="2">
        <v>8.7713093582356443</v>
      </c>
      <c r="E32" s="2">
        <v>2.1928273395589111</v>
      </c>
      <c r="F32" s="2"/>
      <c r="G32" s="2"/>
    </row>
    <row r="33" spans="1:9" ht="16.2" thickBot="1" x14ac:dyDescent="0.35">
      <c r="B33" s="51" t="s">
        <v>205</v>
      </c>
      <c r="C33" s="48">
        <v>5</v>
      </c>
      <c r="D33" s="51">
        <v>314</v>
      </c>
      <c r="E33" s="51"/>
      <c r="F33" s="51"/>
      <c r="G33" s="51"/>
    </row>
    <row r="34" spans="1:9" ht="16.2" thickBot="1" x14ac:dyDescent="0.35"/>
    <row r="35" spans="1:9" x14ac:dyDescent="0.3">
      <c r="B35" s="49"/>
      <c r="C35" s="52" t="s">
        <v>206</v>
      </c>
      <c r="D35" s="52" t="s">
        <v>195</v>
      </c>
      <c r="E35" s="52" t="s">
        <v>207</v>
      </c>
      <c r="F35" s="52" t="s">
        <v>208</v>
      </c>
      <c r="G35" s="52" t="s">
        <v>209</v>
      </c>
    </row>
    <row r="36" spans="1:9" x14ac:dyDescent="0.3">
      <c r="B36" s="2" t="s">
        <v>210</v>
      </c>
      <c r="C36" s="3">
        <v>19.325650705344721</v>
      </c>
      <c r="D36" s="1">
        <v>2.834683243800844</v>
      </c>
      <c r="E36" s="1">
        <v>6.8175697399728517</v>
      </c>
      <c r="F36" s="1">
        <v>2.4197664702996819E-3</v>
      </c>
      <c r="G36" s="1">
        <v>11.455308288307664</v>
      </c>
    </row>
    <row r="37" spans="1:9" ht="16.2" thickBot="1" x14ac:dyDescent="0.35">
      <c r="B37" s="51" t="s">
        <v>211</v>
      </c>
      <c r="C37" s="50">
        <v>0.60321875620902055</v>
      </c>
      <c r="D37" s="48">
        <v>5.1128656219946111E-2</v>
      </c>
      <c r="E37" s="48">
        <v>11.798056135371208</v>
      </c>
      <c r="F37" s="48">
        <v>2.9538615849026602E-4</v>
      </c>
      <c r="G37" s="48">
        <v>0.46126284891181046</v>
      </c>
    </row>
    <row r="40" spans="1:9" x14ac:dyDescent="0.3">
      <c r="A40" s="1" t="s">
        <v>212</v>
      </c>
      <c r="C40" s="4">
        <f>C23</f>
        <v>0.98593402099916438</v>
      </c>
    </row>
    <row r="41" spans="1:9" x14ac:dyDescent="0.3">
      <c r="A41" s="1" t="s">
        <v>213</v>
      </c>
    </row>
    <row r="42" spans="1:9" x14ac:dyDescent="0.3">
      <c r="A42" s="2" t="s">
        <v>214</v>
      </c>
      <c r="B42" s="3" t="s">
        <v>215</v>
      </c>
    </row>
    <row r="43" spans="1:9" x14ac:dyDescent="0.3">
      <c r="B43" s="1" t="s">
        <v>216</v>
      </c>
      <c r="C43" s="2">
        <v>60</v>
      </c>
    </row>
    <row r="44" spans="1:9" x14ac:dyDescent="0.3">
      <c r="A44" s="1" t="s">
        <v>217</v>
      </c>
    </row>
    <row r="45" spans="1:9" x14ac:dyDescent="0.3">
      <c r="B45" s="2" t="s">
        <v>218</v>
      </c>
      <c r="C45" s="4">
        <f>C36+C37*D43</f>
        <v>19.325650705344721</v>
      </c>
    </row>
    <row r="46" spans="1:9" ht="18.600000000000001" x14ac:dyDescent="0.3">
      <c r="A46" s="1" t="s">
        <v>219</v>
      </c>
      <c r="C46" s="4">
        <f>C24</f>
        <v>0.97206589376358066</v>
      </c>
    </row>
    <row r="47" spans="1:9" x14ac:dyDescent="0.3">
      <c r="A47" s="1" t="s">
        <v>220</v>
      </c>
      <c r="C47" s="4">
        <f>C26</f>
        <v>1.4808198200857898</v>
      </c>
    </row>
    <row r="48" spans="1:9" x14ac:dyDescent="0.3">
      <c r="A48" s="47"/>
      <c r="B48" s="47"/>
      <c r="C48" s="47"/>
      <c r="D48" s="47"/>
      <c r="E48" s="47"/>
      <c r="F48" s="47"/>
      <c r="G48" s="47"/>
      <c r="H48" s="47"/>
      <c r="I48" s="47"/>
    </row>
  </sheetData>
  <printOptions headings="1" gridLines="1"/>
  <pageMargins left="0.7" right="0.7" top="0.75" bottom="0.75" header="0.3" footer="0.3"/>
  <pageSetup paperSize="9" scale="60" fitToHeight="0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8B5CE-50AB-4784-84D5-8EE7B5312C71}">
  <sheetPr>
    <pageSetUpPr fitToPage="1"/>
  </sheetPr>
  <dimension ref="A1:K25"/>
  <sheetViews>
    <sheetView zoomScale="101" workbookViewId="0">
      <selection activeCell="C24" sqref="C24"/>
    </sheetView>
  </sheetViews>
  <sheetFormatPr defaultRowHeight="14.4" x14ac:dyDescent="0.3"/>
  <cols>
    <col min="1" max="1" width="17.21875" customWidth="1"/>
    <col min="2" max="2" width="10.6640625" customWidth="1"/>
    <col min="3" max="3" width="8.88671875" style="24"/>
  </cols>
  <sheetData>
    <row r="1" spans="1:9" ht="15.6" x14ac:dyDescent="0.3">
      <c r="A1" s="1" t="s">
        <v>221</v>
      </c>
      <c r="B1" s="1"/>
      <c r="C1" s="2"/>
      <c r="D1" s="1"/>
      <c r="E1" s="1"/>
      <c r="F1" s="1"/>
      <c r="G1" s="1"/>
      <c r="H1" s="1"/>
      <c r="I1" s="1"/>
    </row>
    <row r="2" spans="1:9" ht="15.6" x14ac:dyDescent="0.3">
      <c r="A2" s="1" t="s">
        <v>226</v>
      </c>
      <c r="B2" s="1"/>
      <c r="C2" s="2"/>
      <c r="D2" s="1"/>
      <c r="E2" s="1"/>
      <c r="F2" s="1"/>
      <c r="G2" s="1"/>
      <c r="H2" s="1"/>
      <c r="I2" s="1"/>
    </row>
    <row r="3" spans="1:9" ht="15.6" x14ac:dyDescent="0.3">
      <c r="A3" s="1" t="s">
        <v>227</v>
      </c>
      <c r="B3" s="1"/>
      <c r="C3" s="2"/>
      <c r="D3" s="1"/>
      <c r="E3" s="1"/>
      <c r="F3" s="1"/>
      <c r="G3" s="1"/>
      <c r="H3" s="1"/>
      <c r="I3" s="1"/>
    </row>
    <row r="4" spans="1:9" ht="15.6" x14ac:dyDescent="0.3">
      <c r="A4" s="1" t="s">
        <v>228</v>
      </c>
      <c r="B4" s="1"/>
      <c r="C4" s="2"/>
      <c r="D4" s="1"/>
      <c r="E4" s="1"/>
      <c r="F4" s="1"/>
      <c r="G4" s="1"/>
      <c r="H4" s="1"/>
      <c r="I4" s="1"/>
    </row>
    <row r="5" spans="1:9" ht="15.6" x14ac:dyDescent="0.3">
      <c r="A5" s="54"/>
      <c r="B5" s="54"/>
      <c r="C5" s="55"/>
      <c r="D5" s="54"/>
      <c r="E5" s="54"/>
      <c r="F5" s="54"/>
      <c r="G5" s="54"/>
      <c r="H5" s="54"/>
      <c r="I5" s="1"/>
    </row>
    <row r="6" spans="1:9" ht="15.6" x14ac:dyDescent="0.3">
      <c r="A6" s="1" t="s">
        <v>229</v>
      </c>
      <c r="B6" s="1"/>
      <c r="C6" s="2"/>
      <c r="D6" s="1"/>
      <c r="E6" s="1"/>
      <c r="F6" s="1"/>
      <c r="G6" s="1"/>
      <c r="H6" s="1"/>
      <c r="I6" s="1"/>
    </row>
    <row r="7" spans="1:9" ht="15.6" x14ac:dyDescent="0.3">
      <c r="A7" s="1" t="s">
        <v>222</v>
      </c>
      <c r="B7" s="1"/>
      <c r="C7" s="2"/>
      <c r="D7" s="1"/>
      <c r="E7" s="1"/>
      <c r="F7" s="1"/>
      <c r="G7" s="1"/>
      <c r="H7" s="1"/>
      <c r="I7" s="1"/>
    </row>
    <row r="8" spans="1:9" s="56" customFormat="1" ht="15.6" x14ac:dyDescent="0.3">
      <c r="A8" s="20" t="s">
        <v>223</v>
      </c>
      <c r="B8" s="20">
        <v>256</v>
      </c>
      <c r="C8" s="20" t="s">
        <v>224</v>
      </c>
      <c r="D8" s="20">
        <v>4</v>
      </c>
      <c r="E8" s="20" t="s">
        <v>225</v>
      </c>
      <c r="F8" s="20">
        <v>0.5</v>
      </c>
      <c r="G8" s="20"/>
      <c r="H8" s="20"/>
      <c r="I8" s="20"/>
    </row>
    <row r="9" spans="1:9" ht="15.6" x14ac:dyDescent="0.3">
      <c r="A9" s="1" t="s">
        <v>239</v>
      </c>
      <c r="B9" s="1"/>
      <c r="C9" s="2">
        <f>BINOMDIST(2,D8,F8,0)</f>
        <v>0.375</v>
      </c>
      <c r="D9" s="25" t="str">
        <f ca="1">_xlfn.FORMULATEXT(C9)</f>
        <v>=BINOMDIST(2,D8,F8,0)</v>
      </c>
      <c r="E9" s="21"/>
      <c r="F9" s="21"/>
      <c r="G9" s="21"/>
      <c r="H9" s="1"/>
      <c r="I9" s="1"/>
    </row>
    <row r="10" spans="1:9" ht="15.6" x14ac:dyDescent="0.3">
      <c r="A10" s="1" t="s">
        <v>230</v>
      </c>
      <c r="B10" s="1"/>
      <c r="C10" s="2">
        <f>BINOMDIST(3,D8,F8,0)</f>
        <v>0.25</v>
      </c>
      <c r="D10" s="25" t="str">
        <f t="shared" ref="D10:D14" ca="1" si="0">_xlfn.FORMULATEXT(C10)</f>
        <v>=BINOMDIST(3,D8,F8,0)</v>
      </c>
      <c r="E10" s="21"/>
      <c r="F10" s="21"/>
      <c r="G10" s="21"/>
      <c r="H10" s="1"/>
      <c r="I10" s="1"/>
    </row>
    <row r="11" spans="1:9" ht="15.6" x14ac:dyDescent="0.3">
      <c r="A11" s="1" t="s">
        <v>231</v>
      </c>
      <c r="B11" s="1"/>
      <c r="C11" s="2">
        <f>BINOMDIST(2,D8,F8,1)</f>
        <v>0.6875</v>
      </c>
      <c r="D11" s="25" t="str">
        <f t="shared" ca="1" si="0"/>
        <v>=BINOMDIST(2,D8,F8,1)</v>
      </c>
      <c r="E11" s="21"/>
      <c r="F11" s="21"/>
      <c r="G11" s="21"/>
      <c r="H11" s="1"/>
      <c r="I11" s="1"/>
    </row>
    <row r="12" spans="1:9" ht="15.6" x14ac:dyDescent="0.3">
      <c r="A12" s="1" t="s">
        <v>232</v>
      </c>
      <c r="B12" s="1"/>
      <c r="C12" s="2">
        <f>1-BINOMDIST(2,D8,F8,1)</f>
        <v>0.3125</v>
      </c>
      <c r="D12" s="25" t="str">
        <f t="shared" ca="1" si="0"/>
        <v>=1-BINOMDIST(2,D8,F8,1)</v>
      </c>
      <c r="E12" s="21"/>
      <c r="F12" s="21"/>
      <c r="G12" s="21"/>
      <c r="H12" s="1"/>
      <c r="I12" s="1"/>
    </row>
    <row r="13" spans="1:9" ht="15.6" x14ac:dyDescent="0.3">
      <c r="A13" s="1" t="s">
        <v>233</v>
      </c>
      <c r="B13" s="1"/>
      <c r="C13" s="2">
        <f>1-BINOMDIST(1,D8,F8,1)</f>
        <v>0.6875</v>
      </c>
      <c r="D13" s="25" t="str">
        <f t="shared" ca="1" si="0"/>
        <v>=1-BINOMDIST(1,D8,F8,1)</v>
      </c>
      <c r="E13" s="21"/>
      <c r="F13" s="21"/>
      <c r="G13" s="21"/>
      <c r="H13" s="1"/>
      <c r="I13" s="1"/>
    </row>
    <row r="14" spans="1:9" ht="15.6" x14ac:dyDescent="0.3">
      <c r="A14" s="1" t="s">
        <v>250</v>
      </c>
      <c r="B14" s="1"/>
      <c r="C14" s="2">
        <f>BINOMDIST(1,D8,F8,1)</f>
        <v>0.31250000000000006</v>
      </c>
      <c r="D14" s="25" t="str">
        <f t="shared" ca="1" si="0"/>
        <v>=BINOMDIST(1,D8,F8,1)</v>
      </c>
      <c r="E14" s="21"/>
      <c r="F14" s="21"/>
      <c r="G14" s="21"/>
      <c r="H14" s="1"/>
      <c r="I14" s="1"/>
    </row>
    <row r="15" spans="1:9" ht="15.6" x14ac:dyDescent="0.3">
      <c r="A15" s="1"/>
      <c r="B15" s="1"/>
      <c r="C15" s="2"/>
      <c r="D15" s="21"/>
      <c r="E15" s="21"/>
      <c r="F15" s="21"/>
      <c r="G15" s="21"/>
      <c r="H15" s="1"/>
      <c r="I15" s="1"/>
    </row>
    <row r="16" spans="1:9" ht="15.6" x14ac:dyDescent="0.3">
      <c r="A16" s="1" t="s">
        <v>238</v>
      </c>
      <c r="B16" s="1"/>
      <c r="C16" s="2">
        <f>B8*BINOMDIST(3,D8,F8,0)</f>
        <v>64</v>
      </c>
      <c r="D16" s="25" t="str">
        <f ca="1">_xlfn.FORMULATEXT(C16)</f>
        <v>=B8*BINOMDIST(3,D8,F8,0)</v>
      </c>
      <c r="E16" s="21"/>
      <c r="F16" s="21"/>
      <c r="G16" s="21"/>
      <c r="I16" s="1"/>
    </row>
    <row r="17" spans="1:11" ht="15.6" x14ac:dyDescent="0.3">
      <c r="A17" s="1" t="s">
        <v>234</v>
      </c>
      <c r="B17" s="1"/>
      <c r="C17" s="2">
        <f>B8*BINOMDIST(2,D8,F8,0)</f>
        <v>96</v>
      </c>
      <c r="D17" s="25" t="str">
        <f t="shared" ref="D17:D20" ca="1" si="1">_xlfn.FORMULATEXT(C17)</f>
        <v>=B8*BINOMDIST(2,D8,F8,0)</v>
      </c>
      <c r="E17" s="21"/>
      <c r="F17" s="21"/>
      <c r="G17" s="21"/>
      <c r="I17" s="1"/>
    </row>
    <row r="18" spans="1:11" ht="15.6" x14ac:dyDescent="0.3">
      <c r="A18" s="1" t="s">
        <v>235</v>
      </c>
      <c r="B18" s="1"/>
      <c r="C18" s="2">
        <f>B8*BINOMDIST(3,D8,F8,1)</f>
        <v>240</v>
      </c>
      <c r="D18" s="25" t="str">
        <f t="shared" ca="1" si="1"/>
        <v>=B8*BINOMDIST(3,D8,F8,1)</v>
      </c>
      <c r="E18" s="21"/>
      <c r="F18" s="21"/>
      <c r="G18" s="21"/>
      <c r="I18" s="1"/>
    </row>
    <row r="19" spans="1:11" ht="15.6" x14ac:dyDescent="0.3">
      <c r="A19" s="1" t="s">
        <v>236</v>
      </c>
      <c r="B19" s="1"/>
      <c r="C19" s="2">
        <f>B8*(1-_xlfn.BINOM.DIST(1,D8,F8,1))</f>
        <v>176</v>
      </c>
      <c r="D19" s="25" t="str">
        <f t="shared" ca="1" si="1"/>
        <v>=B8*(1-BINOM.DIST(1,D8,F8,1))</v>
      </c>
      <c r="E19" s="21"/>
      <c r="F19" s="21"/>
      <c r="G19" s="21"/>
      <c r="I19" s="1"/>
    </row>
    <row r="20" spans="1:11" ht="15.6" x14ac:dyDescent="0.3">
      <c r="A20" s="1" t="s">
        <v>237</v>
      </c>
      <c r="B20" s="1"/>
      <c r="C20" s="2">
        <f>B8*(1-BINOMDIST(2,D8,F8,1))</f>
        <v>80</v>
      </c>
      <c r="D20" s="25" t="str">
        <f t="shared" ca="1" si="1"/>
        <v>=B8*(1-BINOMDIST(2,D8,F8,1))</v>
      </c>
      <c r="E20" s="21"/>
      <c r="F20" s="21"/>
      <c r="G20" s="21"/>
      <c r="I20" s="1"/>
    </row>
    <row r="21" spans="1:11" ht="15.6" x14ac:dyDescent="0.3">
      <c r="A21" s="1"/>
      <c r="B21" s="1"/>
      <c r="C21" s="2"/>
      <c r="D21" s="21"/>
      <c r="E21" s="21"/>
      <c r="F21" s="21"/>
      <c r="G21" s="21"/>
      <c r="H21" s="1"/>
      <c r="I21" s="1"/>
    </row>
    <row r="22" spans="1:11" ht="15.6" x14ac:dyDescent="0.3">
      <c r="A22" s="54"/>
      <c r="B22" s="54"/>
      <c r="C22" s="55"/>
      <c r="D22" s="54"/>
      <c r="E22" s="54"/>
      <c r="F22" s="54"/>
      <c r="G22" s="54"/>
      <c r="H22" s="54"/>
      <c r="I22" s="1"/>
    </row>
    <row r="23" spans="1:11" ht="15.6" x14ac:dyDescent="0.3">
      <c r="A23" s="1"/>
      <c r="B23" s="1"/>
      <c r="C23" s="2"/>
      <c r="D23" s="1"/>
      <c r="E23" s="1"/>
      <c r="F23" s="1"/>
      <c r="G23" s="1"/>
      <c r="H23" s="1"/>
      <c r="I23" s="1"/>
    </row>
    <row r="24" spans="1:11" ht="15.6" x14ac:dyDescent="0.3">
      <c r="C24" s="21"/>
      <c r="D24" s="1"/>
    </row>
    <row r="25" spans="1:11" ht="15.6" x14ac:dyDescent="0.3">
      <c r="K25" s="1"/>
    </row>
  </sheetData>
  <printOptions headings="1" gridLines="1"/>
  <pageMargins left="0.7" right="0.7" top="0.75" bottom="0.75" header="0.3" footer="0.3"/>
  <pageSetup paperSize="9" fitToHeight="0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5D469-133B-48F4-96FE-B66298F5E6C0}">
  <sheetPr>
    <pageSetUpPr fitToPage="1"/>
  </sheetPr>
  <dimension ref="A1:I21"/>
  <sheetViews>
    <sheetView workbookViewId="0">
      <selection activeCell="D20" sqref="D20"/>
    </sheetView>
  </sheetViews>
  <sheetFormatPr defaultRowHeight="14.4" x14ac:dyDescent="0.3"/>
  <sheetData>
    <row r="1" spans="1:9" ht="15.6" x14ac:dyDescent="0.3">
      <c r="A1" s="1" t="s">
        <v>240</v>
      </c>
      <c r="B1" s="1"/>
      <c r="C1" s="1"/>
      <c r="D1" s="2"/>
      <c r="E1" s="2"/>
      <c r="F1" s="1"/>
      <c r="G1" s="1"/>
      <c r="H1" s="1"/>
      <c r="I1" s="1"/>
    </row>
    <row r="2" spans="1:9" ht="15.6" x14ac:dyDescent="0.3">
      <c r="A2" s="20" t="s">
        <v>241</v>
      </c>
      <c r="B2" s="2"/>
      <c r="C2" s="2">
        <v>0</v>
      </c>
      <c r="D2" s="2">
        <v>1</v>
      </c>
      <c r="E2" s="2">
        <v>2</v>
      </c>
      <c r="F2" s="2">
        <v>3</v>
      </c>
      <c r="G2" s="2">
        <v>4</v>
      </c>
      <c r="H2" s="2">
        <v>5</v>
      </c>
      <c r="I2" s="2">
        <v>6</v>
      </c>
    </row>
    <row r="3" spans="1:9" ht="15.6" x14ac:dyDescent="0.3">
      <c r="A3" s="20" t="s">
        <v>242</v>
      </c>
      <c r="B3" s="2"/>
      <c r="C3" s="2">
        <v>30</v>
      </c>
      <c r="D3" s="2">
        <v>90</v>
      </c>
      <c r="E3" s="2">
        <v>220</v>
      </c>
      <c r="F3" s="2">
        <v>350</v>
      </c>
      <c r="G3" s="2">
        <v>240</v>
      </c>
      <c r="H3" s="2">
        <v>70</v>
      </c>
      <c r="I3" s="2">
        <v>24</v>
      </c>
    </row>
    <row r="4" spans="1:9" ht="15.6" x14ac:dyDescent="0.3">
      <c r="A4" s="54"/>
      <c r="B4" s="54"/>
      <c r="C4" s="54"/>
      <c r="D4" s="55"/>
      <c r="E4" s="55"/>
      <c r="F4" s="54"/>
      <c r="G4" s="54"/>
      <c r="H4" s="54"/>
      <c r="I4" s="54"/>
    </row>
    <row r="5" spans="1:9" ht="15.6" x14ac:dyDescent="0.3">
      <c r="A5" s="1" t="s">
        <v>243</v>
      </c>
      <c r="B5" s="1"/>
      <c r="C5" s="1"/>
      <c r="D5" s="2"/>
      <c r="E5" s="2"/>
      <c r="F5" s="1"/>
      <c r="G5" s="1"/>
      <c r="H5" s="1"/>
      <c r="I5" s="1"/>
    </row>
    <row r="6" spans="1:9" ht="15.6" x14ac:dyDescent="0.3">
      <c r="A6" s="1" t="s">
        <v>128</v>
      </c>
      <c r="B6" s="1"/>
      <c r="C6" s="1"/>
      <c r="D6" s="2"/>
      <c r="E6" s="2"/>
      <c r="F6" s="1"/>
      <c r="G6" s="1"/>
      <c r="H6" s="1"/>
      <c r="I6" s="1"/>
    </row>
    <row r="7" spans="1:9" ht="15.6" x14ac:dyDescent="0.3">
      <c r="A7" s="20"/>
      <c r="B7" s="20" t="s">
        <v>223</v>
      </c>
      <c r="C7" s="20">
        <v>1024</v>
      </c>
      <c r="D7" s="20" t="s">
        <v>246</v>
      </c>
      <c r="E7" s="20">
        <v>6</v>
      </c>
      <c r="F7" s="20" t="s">
        <v>249</v>
      </c>
      <c r="G7" s="20">
        <v>0.5</v>
      </c>
      <c r="H7" s="20"/>
      <c r="I7" s="20"/>
    </row>
    <row r="8" spans="1:9" ht="15.6" x14ac:dyDescent="0.3">
      <c r="A8" s="1" t="s">
        <v>244</v>
      </c>
      <c r="B8" s="1"/>
      <c r="C8" s="1"/>
      <c r="D8" s="2"/>
      <c r="E8" s="2"/>
      <c r="F8" s="1"/>
      <c r="G8" s="1"/>
      <c r="H8" s="1"/>
      <c r="I8" s="1"/>
    </row>
    <row r="9" spans="1:9" ht="15.6" x14ac:dyDescent="0.3">
      <c r="A9" s="20"/>
      <c r="B9" s="20" t="s">
        <v>75</v>
      </c>
      <c r="C9" s="20" t="s">
        <v>245</v>
      </c>
      <c r="D9" s="20" t="s">
        <v>247</v>
      </c>
      <c r="E9" s="20" t="s">
        <v>5</v>
      </c>
      <c r="F9" s="20"/>
      <c r="G9" s="20"/>
      <c r="H9" s="20"/>
      <c r="I9" s="20"/>
    </row>
    <row r="10" spans="1:9" ht="15.6" x14ac:dyDescent="0.3">
      <c r="A10" s="1"/>
      <c r="B10" s="2">
        <v>0</v>
      </c>
      <c r="C10" s="2">
        <v>30</v>
      </c>
      <c r="D10" s="2">
        <f>C$7*BINOMDIST(B10,E$7,G$7,0)</f>
        <v>16.000000000000007</v>
      </c>
      <c r="E10" s="20" t="s">
        <v>248</v>
      </c>
      <c r="F10" s="25" t="str">
        <f ca="1">_xlfn.FORMULATEXT(D10)</f>
        <v>=C$7*BINOMDIST(B10,E$7,G$7,0)</v>
      </c>
      <c r="G10" s="25"/>
      <c r="H10" s="21"/>
      <c r="I10" s="21"/>
    </row>
    <row r="11" spans="1:9" ht="15.6" x14ac:dyDescent="0.3">
      <c r="A11" s="1"/>
      <c r="B11" s="2">
        <v>1</v>
      </c>
      <c r="C11" s="2">
        <v>90</v>
      </c>
      <c r="D11" s="2">
        <f t="shared" ref="D11:D16" si="0">C$7*BINOMDIST(B11,E$7,G$7,0)</f>
        <v>96</v>
      </c>
      <c r="E11" s="2"/>
      <c r="F11" s="25" t="str">
        <f t="shared" ref="F11:F16" ca="1" si="1">_xlfn.FORMULATEXT(D11)</f>
        <v>=C$7*BINOMDIST(B11,E$7,G$7,0)</v>
      </c>
      <c r="G11" s="25"/>
      <c r="H11" s="21"/>
      <c r="I11" s="21"/>
    </row>
    <row r="12" spans="1:9" ht="15.6" x14ac:dyDescent="0.3">
      <c r="A12" s="1"/>
      <c r="B12" s="2">
        <v>2</v>
      </c>
      <c r="C12" s="2">
        <v>220</v>
      </c>
      <c r="D12" s="2">
        <f t="shared" si="0"/>
        <v>240.00000000000003</v>
      </c>
      <c r="E12" s="2"/>
      <c r="F12" s="25" t="str">
        <f t="shared" ca="1" si="1"/>
        <v>=C$7*BINOMDIST(B12,E$7,G$7,0)</v>
      </c>
      <c r="G12" s="25"/>
      <c r="H12" s="21"/>
      <c r="I12" s="21"/>
    </row>
    <row r="13" spans="1:9" ht="15.6" x14ac:dyDescent="0.3">
      <c r="A13" s="1"/>
      <c r="B13" s="2">
        <v>3</v>
      </c>
      <c r="C13" s="2">
        <v>350</v>
      </c>
      <c r="D13" s="2">
        <f t="shared" si="0"/>
        <v>319.99999999999994</v>
      </c>
      <c r="E13" s="2"/>
      <c r="F13" s="25" t="str">
        <f t="shared" ca="1" si="1"/>
        <v>=C$7*BINOMDIST(B13,E$7,G$7,0)</v>
      </c>
      <c r="G13" s="25"/>
      <c r="H13" s="21"/>
      <c r="I13" s="21"/>
    </row>
    <row r="14" spans="1:9" ht="15.6" x14ac:dyDescent="0.3">
      <c r="A14" s="1"/>
      <c r="B14" s="2">
        <v>4</v>
      </c>
      <c r="C14" s="2">
        <v>240</v>
      </c>
      <c r="D14" s="2">
        <f t="shared" si="0"/>
        <v>240.00000000000003</v>
      </c>
      <c r="E14" s="2"/>
      <c r="F14" s="25" t="str">
        <f t="shared" ca="1" si="1"/>
        <v>=C$7*BINOMDIST(B14,E$7,G$7,0)</v>
      </c>
      <c r="G14" s="25"/>
      <c r="H14" s="21"/>
      <c r="I14" s="21"/>
    </row>
    <row r="15" spans="1:9" ht="15.6" x14ac:dyDescent="0.3">
      <c r="A15" s="1"/>
      <c r="B15" s="2">
        <v>5</v>
      </c>
      <c r="C15" s="2">
        <v>70</v>
      </c>
      <c r="D15" s="2">
        <f t="shared" si="0"/>
        <v>96</v>
      </c>
      <c r="E15" s="2"/>
      <c r="F15" s="25" t="str">
        <f t="shared" ca="1" si="1"/>
        <v>=C$7*BINOMDIST(B15,E$7,G$7,0)</v>
      </c>
      <c r="G15" s="25"/>
      <c r="H15" s="21"/>
      <c r="I15" s="21"/>
    </row>
    <row r="16" spans="1:9" ht="15.6" x14ac:dyDescent="0.3">
      <c r="A16" s="1"/>
      <c r="B16" s="2">
        <v>6</v>
      </c>
      <c r="C16" s="2">
        <v>24</v>
      </c>
      <c r="D16" s="2">
        <f t="shared" si="0"/>
        <v>16.000000000000007</v>
      </c>
      <c r="E16" s="2"/>
      <c r="F16" s="25" t="str">
        <f t="shared" ca="1" si="1"/>
        <v>=C$7*BINOMDIST(B16,E$7,G$7,0)</v>
      </c>
      <c r="G16" s="25"/>
      <c r="H16" s="21"/>
      <c r="I16" s="21"/>
    </row>
    <row r="17" spans="1:9" ht="15.6" x14ac:dyDescent="0.3">
      <c r="A17" s="1"/>
      <c r="B17" s="1"/>
      <c r="C17" s="25">
        <f>SUM(C10:C16)</f>
        <v>1024</v>
      </c>
      <c r="D17" s="19">
        <f>SUM(D10:D16)</f>
        <v>1024</v>
      </c>
      <c r="E17" s="2"/>
      <c r="F17" s="1"/>
      <c r="G17" s="1"/>
      <c r="H17" s="1"/>
      <c r="I17" s="1"/>
    </row>
    <row r="18" spans="1:9" ht="15.6" x14ac:dyDescent="0.3">
      <c r="A18" s="54"/>
      <c r="B18" s="54"/>
      <c r="C18" s="54"/>
      <c r="D18" s="55"/>
      <c r="E18" s="55"/>
      <c r="F18" s="54"/>
      <c r="G18" s="54"/>
      <c r="H18" s="54"/>
      <c r="I18" s="54"/>
    </row>
    <row r="19" spans="1:9" ht="15.6" x14ac:dyDescent="0.3">
      <c r="A19" s="1"/>
      <c r="B19" s="1"/>
      <c r="C19" s="1"/>
      <c r="D19" s="2"/>
      <c r="E19" s="2"/>
      <c r="F19" s="1"/>
      <c r="G19" s="1"/>
      <c r="H19" s="1"/>
      <c r="I19" s="1"/>
    </row>
    <row r="20" spans="1:9" ht="15.6" x14ac:dyDescent="0.3">
      <c r="A20" s="21"/>
      <c r="B20" s="21"/>
      <c r="C20" s="21"/>
      <c r="D20" s="20"/>
      <c r="E20" s="20"/>
      <c r="F20" s="21"/>
      <c r="G20" s="21"/>
      <c r="H20" s="21"/>
      <c r="I20" s="21"/>
    </row>
    <row r="21" spans="1:9" ht="15.6" x14ac:dyDescent="0.3">
      <c r="A21" s="1"/>
      <c r="B21" s="1"/>
      <c r="C21" s="1"/>
      <c r="D21" s="2"/>
      <c r="E21" s="2"/>
      <c r="F21" s="1"/>
      <c r="G21" s="1"/>
      <c r="H21" s="1"/>
      <c r="I21" s="1"/>
    </row>
  </sheetData>
  <printOptions headings="1" gridLines="1"/>
  <pageMargins left="0.7" right="0.7" top="0.75" bottom="0.75" header="0.3" footer="0.3"/>
  <pageSetup paperSize="9" fitToHeight="0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0C281-B178-4A3D-8FDC-DAD710A9262F}">
  <sheetPr>
    <pageSetUpPr fitToPage="1"/>
  </sheetPr>
  <dimension ref="A1:I19"/>
  <sheetViews>
    <sheetView workbookViewId="0">
      <selection activeCell="D19" sqref="D19"/>
    </sheetView>
  </sheetViews>
  <sheetFormatPr defaultRowHeight="14.4" x14ac:dyDescent="0.3"/>
  <cols>
    <col min="2" max="2" width="12.33203125" customWidth="1"/>
  </cols>
  <sheetData>
    <row r="1" spans="1:9" ht="15.6" x14ac:dyDescent="0.3">
      <c r="A1" s="1" t="s">
        <v>262</v>
      </c>
      <c r="B1" s="1"/>
      <c r="C1" s="1"/>
      <c r="D1" s="1"/>
      <c r="E1" s="1"/>
      <c r="F1" s="1"/>
      <c r="G1" s="1"/>
      <c r="H1" s="1"/>
      <c r="I1" s="1"/>
    </row>
    <row r="2" spans="1:9" ht="15.6" x14ac:dyDescent="0.3">
      <c r="A2" s="1" t="s">
        <v>287</v>
      </c>
      <c r="B2" s="1"/>
      <c r="C2" s="1"/>
      <c r="D2" s="1"/>
      <c r="E2" s="1"/>
      <c r="F2" s="1"/>
      <c r="G2" s="1"/>
      <c r="H2" s="1"/>
      <c r="I2" s="1"/>
    </row>
    <row r="3" spans="1:9" ht="15.6" x14ac:dyDescent="0.3">
      <c r="A3" s="1" t="s">
        <v>261</v>
      </c>
      <c r="B3" s="1"/>
      <c r="C3" s="1"/>
      <c r="D3" s="1"/>
      <c r="E3" s="1"/>
      <c r="F3" s="1"/>
      <c r="G3" s="1"/>
      <c r="H3" s="1"/>
      <c r="I3" s="1"/>
    </row>
    <row r="4" spans="1:9" ht="15.6" x14ac:dyDescent="0.3">
      <c r="A4" s="1" t="s">
        <v>260</v>
      </c>
      <c r="B4" s="1"/>
      <c r="C4" s="1"/>
      <c r="D4" s="1"/>
      <c r="E4" s="1"/>
      <c r="F4" s="1"/>
      <c r="G4" s="1"/>
      <c r="H4" s="1"/>
      <c r="I4" s="1"/>
    </row>
    <row r="5" spans="1:9" ht="15.6" x14ac:dyDescent="0.3">
      <c r="A5" s="57"/>
      <c r="B5" s="57"/>
      <c r="C5" s="57"/>
      <c r="D5" s="57"/>
      <c r="E5" s="57"/>
      <c r="F5" s="57"/>
      <c r="G5" s="57"/>
      <c r="H5" s="57"/>
      <c r="I5" s="57"/>
    </row>
    <row r="6" spans="1:9" ht="15.6" x14ac:dyDescent="0.3">
      <c r="A6" s="1"/>
      <c r="B6" s="1"/>
      <c r="C6" s="1"/>
      <c r="D6" s="1"/>
      <c r="E6" s="1"/>
      <c r="F6" s="1"/>
      <c r="G6" s="1"/>
      <c r="H6" s="1"/>
      <c r="I6" s="1"/>
    </row>
    <row r="7" spans="1:9" ht="15.6" x14ac:dyDescent="0.3">
      <c r="A7" s="1" t="s">
        <v>259</v>
      </c>
      <c r="B7" s="1"/>
      <c r="C7" s="1"/>
      <c r="D7" s="1"/>
      <c r="E7" s="1"/>
      <c r="F7" s="1"/>
      <c r="G7" s="1"/>
      <c r="H7" s="1"/>
      <c r="I7" s="1"/>
    </row>
    <row r="8" spans="1:9" ht="15.6" x14ac:dyDescent="0.3">
      <c r="A8" s="1" t="s">
        <v>258</v>
      </c>
      <c r="B8" s="1"/>
      <c r="C8" s="1"/>
      <c r="D8" s="1"/>
      <c r="E8" s="1"/>
      <c r="F8" s="1"/>
      <c r="G8" s="1"/>
      <c r="H8" s="1"/>
      <c r="I8" s="1"/>
    </row>
    <row r="9" spans="1:9" ht="15.6" x14ac:dyDescent="0.3">
      <c r="A9" s="1"/>
      <c r="B9" s="1" t="s">
        <v>257</v>
      </c>
      <c r="C9" s="2">
        <v>3</v>
      </c>
      <c r="D9" s="1" t="s">
        <v>256</v>
      </c>
      <c r="E9" s="1"/>
      <c r="F9" s="1"/>
      <c r="G9" s="1"/>
      <c r="H9" s="1"/>
      <c r="I9" s="1"/>
    </row>
    <row r="10" spans="1:9" ht="15.6" x14ac:dyDescent="0.3">
      <c r="A10" s="1" t="s">
        <v>255</v>
      </c>
      <c r="B10" s="1"/>
      <c r="C10" s="1"/>
      <c r="D10" s="2">
        <f>POISSON(0,C9,0)</f>
        <v>4.9787068367863944E-2</v>
      </c>
      <c r="E10" s="1"/>
      <c r="F10" s="1"/>
      <c r="G10" s="1"/>
      <c r="H10" s="1"/>
      <c r="I10" s="1"/>
    </row>
    <row r="11" spans="1:9" ht="15.6" x14ac:dyDescent="0.3">
      <c r="A11" s="1"/>
      <c r="B11" s="1" t="s">
        <v>252</v>
      </c>
      <c r="C11" s="1"/>
      <c r="D11" s="2">
        <f>2*C9</f>
        <v>6</v>
      </c>
      <c r="E11" s="3" t="str">
        <f ca="1">_xlfn.FORMULATEXT(D11)</f>
        <v>=2*C9</v>
      </c>
      <c r="F11" s="1"/>
      <c r="G11" s="1"/>
      <c r="H11" s="1"/>
      <c r="I11" s="1"/>
    </row>
    <row r="12" spans="1:9" ht="15.6" x14ac:dyDescent="0.3">
      <c r="A12" s="1" t="s">
        <v>254</v>
      </c>
      <c r="B12" s="1"/>
      <c r="C12" s="1"/>
      <c r="D12" s="2">
        <f>1- POISSON(2,D11,1)</f>
        <v>0.93803119558334103</v>
      </c>
      <c r="E12" s="3" t="str">
        <f ca="1">_xlfn.FORMULATEXT(D12)</f>
        <v>=1- POISSON(2,D11,1)</v>
      </c>
      <c r="F12" s="3"/>
      <c r="G12" s="3"/>
      <c r="H12" s="1"/>
      <c r="I12" s="1"/>
    </row>
    <row r="13" spans="1:9" ht="15.6" x14ac:dyDescent="0.3">
      <c r="A13" s="1" t="s">
        <v>253</v>
      </c>
      <c r="B13" s="1"/>
      <c r="C13" s="1"/>
      <c r="D13" s="2">
        <f>1- POISSON(7,D11,1)</f>
        <v>0.25602023954628306</v>
      </c>
      <c r="E13" s="3" t="str">
        <f ca="1">_xlfn.FORMULATEXT(D13)</f>
        <v>=1- POISSON(7,D11,1)</v>
      </c>
      <c r="F13" s="3"/>
      <c r="G13" s="3"/>
      <c r="H13" s="1"/>
      <c r="I13" s="1"/>
    </row>
    <row r="14" spans="1:9" ht="15.6" x14ac:dyDescent="0.3">
      <c r="A14" s="1"/>
      <c r="B14" s="1" t="s">
        <v>252</v>
      </c>
      <c r="C14" s="1"/>
      <c r="D14" s="2">
        <f>3*C9</f>
        <v>9</v>
      </c>
      <c r="E14" s="3" t="str">
        <f ca="1">_xlfn.FORMULATEXT(D14)</f>
        <v>=3*C9</v>
      </c>
      <c r="F14" s="3"/>
      <c r="G14" s="3"/>
      <c r="H14" s="1"/>
      <c r="I14" s="1"/>
    </row>
    <row r="15" spans="1:9" ht="15.6" x14ac:dyDescent="0.3">
      <c r="A15" s="1" t="s">
        <v>251</v>
      </c>
      <c r="B15" s="1"/>
      <c r="C15" s="1"/>
      <c r="D15" s="2">
        <f>POISSON(9,D14,1)</f>
        <v>0.58740824433194128</v>
      </c>
      <c r="E15" s="3" t="str">
        <f ca="1">_xlfn.FORMULATEXT(D15)</f>
        <v>=POISSON(9,D14,1)</v>
      </c>
      <c r="F15" s="3"/>
      <c r="G15" s="3"/>
      <c r="H15" s="1"/>
      <c r="I15" s="1"/>
    </row>
    <row r="16" spans="1:9" ht="15.6" x14ac:dyDescent="0.3">
      <c r="A16" s="1"/>
      <c r="B16" s="1"/>
      <c r="C16" s="1"/>
      <c r="D16" s="1"/>
      <c r="E16" s="1"/>
      <c r="F16" s="1"/>
      <c r="G16" s="1"/>
      <c r="H16" s="1"/>
      <c r="I16" s="1"/>
    </row>
    <row r="17" spans="1:9" ht="15.6" x14ac:dyDescent="0.3">
      <c r="A17" s="57"/>
      <c r="B17" s="57"/>
      <c r="C17" s="57"/>
      <c r="D17" s="57"/>
      <c r="E17" s="57"/>
      <c r="F17" s="57"/>
      <c r="G17" s="57"/>
      <c r="H17" s="57"/>
      <c r="I17" s="57"/>
    </row>
    <row r="18" spans="1:9" ht="15.6" x14ac:dyDescent="0.3">
      <c r="A18" s="1"/>
      <c r="B18" s="1"/>
      <c r="C18" s="1"/>
      <c r="D18" s="1"/>
      <c r="E18" s="1"/>
      <c r="F18" s="1"/>
      <c r="G18" s="1"/>
      <c r="H18" s="1"/>
      <c r="I18" s="1"/>
    </row>
    <row r="19" spans="1:9" ht="15.6" x14ac:dyDescent="0.3">
      <c r="D19" s="21"/>
    </row>
  </sheetData>
  <printOptions headings="1" gridLines="1"/>
  <pageMargins left="0.7" right="0.7" top="0.75" bottom="0.75" header="0.3" footer="0.3"/>
  <pageSetup paperSize="9" fitToHeight="0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0CB75-EA5A-4676-91B0-BC61DB9C5902}">
  <sheetPr>
    <pageSetUpPr fitToPage="1"/>
  </sheetPr>
  <dimension ref="A1:I21"/>
  <sheetViews>
    <sheetView workbookViewId="0">
      <selection activeCell="E21" sqref="E21"/>
    </sheetView>
  </sheetViews>
  <sheetFormatPr defaultRowHeight="14.4" x14ac:dyDescent="0.3"/>
  <sheetData>
    <row r="1" spans="1:9" ht="15.6" x14ac:dyDescent="0.3">
      <c r="A1" s="1" t="s">
        <v>269</v>
      </c>
      <c r="B1" s="1"/>
      <c r="C1" s="1"/>
      <c r="D1" s="1"/>
      <c r="E1" s="1"/>
      <c r="F1" s="1"/>
      <c r="G1" s="1"/>
      <c r="H1" s="1"/>
      <c r="I1" s="1"/>
    </row>
    <row r="2" spans="1:9" ht="15.6" x14ac:dyDescent="0.3">
      <c r="A2" s="1" t="s">
        <v>268</v>
      </c>
      <c r="B2" s="1"/>
      <c r="C2" s="2">
        <v>0</v>
      </c>
      <c r="D2" s="2">
        <v>1</v>
      </c>
      <c r="E2" s="2">
        <v>2</v>
      </c>
      <c r="F2" s="2">
        <v>3</v>
      </c>
      <c r="G2" s="2">
        <v>4</v>
      </c>
      <c r="H2" s="2">
        <v>5</v>
      </c>
      <c r="I2" s="1"/>
    </row>
    <row r="3" spans="1:9" ht="15.6" x14ac:dyDescent="0.3">
      <c r="A3" s="1" t="s">
        <v>267</v>
      </c>
      <c r="B3" s="1"/>
      <c r="C3" s="2">
        <v>227</v>
      </c>
      <c r="D3" s="2">
        <v>220</v>
      </c>
      <c r="E3" s="2">
        <v>110</v>
      </c>
      <c r="F3" s="2">
        <v>30</v>
      </c>
      <c r="G3" s="2">
        <v>12</v>
      </c>
      <c r="H3" s="2">
        <v>1</v>
      </c>
      <c r="I3" s="1"/>
    </row>
    <row r="4" spans="1:9" ht="15.6" x14ac:dyDescent="0.3">
      <c r="A4" s="58"/>
      <c r="B4" s="58"/>
      <c r="C4" s="58"/>
      <c r="D4" s="58"/>
      <c r="E4" s="58"/>
      <c r="F4" s="58"/>
      <c r="G4" s="58"/>
      <c r="H4" s="58"/>
      <c r="I4" s="58"/>
    </row>
    <row r="5" spans="1:9" ht="15.6" x14ac:dyDescent="0.3">
      <c r="A5" s="1"/>
      <c r="B5" s="1"/>
      <c r="C5" s="1"/>
      <c r="D5" s="1"/>
      <c r="E5" s="1"/>
      <c r="F5" s="1"/>
      <c r="G5" s="1"/>
      <c r="H5" s="1"/>
      <c r="I5" s="1"/>
    </row>
    <row r="6" spans="1:9" ht="15.6" x14ac:dyDescent="0.3">
      <c r="A6" s="1" t="s">
        <v>266</v>
      </c>
      <c r="B6" s="1"/>
      <c r="C6" s="1"/>
      <c r="D6" s="1"/>
      <c r="E6" s="1"/>
      <c r="F6" s="1"/>
      <c r="G6" s="1"/>
      <c r="H6" s="1"/>
      <c r="I6" s="1"/>
    </row>
    <row r="7" spans="1:9" ht="15.6" x14ac:dyDescent="0.3">
      <c r="A7" s="1" t="s">
        <v>265</v>
      </c>
      <c r="B7" s="1"/>
      <c r="C7" s="1"/>
      <c r="D7" s="1"/>
      <c r="E7" s="1"/>
      <c r="F7" s="1"/>
      <c r="G7" s="1"/>
      <c r="H7" s="1"/>
      <c r="I7" s="1"/>
    </row>
    <row r="8" spans="1:9" ht="15.6" x14ac:dyDescent="0.3">
      <c r="A8" s="1"/>
      <c r="B8" s="2" t="s">
        <v>75</v>
      </c>
      <c r="C8" s="2" t="s">
        <v>42</v>
      </c>
      <c r="D8" s="2" t="s">
        <v>111</v>
      </c>
      <c r="E8" s="2" t="s">
        <v>247</v>
      </c>
      <c r="F8" s="1" t="s">
        <v>264</v>
      </c>
      <c r="G8" s="1"/>
      <c r="H8" s="1"/>
      <c r="I8" s="1"/>
    </row>
    <row r="9" spans="1:9" ht="15.6" x14ac:dyDescent="0.3">
      <c r="A9" s="1"/>
      <c r="B9" s="2">
        <v>0</v>
      </c>
      <c r="C9" s="2">
        <v>227</v>
      </c>
      <c r="D9" s="2">
        <f t="shared" ref="D9:D14" si="0">C9*B9</f>
        <v>0</v>
      </c>
      <c r="E9" s="59">
        <f t="shared" ref="E9:E14" si="1">C$15*POISSON(B9,C$17,0)</f>
        <v>227.07105555103934</v>
      </c>
      <c r="F9" s="3" t="str">
        <f t="shared" ref="F9:F14" ca="1" si="2">_xlfn.FORMULATEXT(E9)</f>
        <v>=C$15*POISSON(B9,C$17,0)</v>
      </c>
      <c r="G9" s="3"/>
      <c r="H9" s="3"/>
      <c r="I9" s="3"/>
    </row>
    <row r="10" spans="1:9" ht="15.6" x14ac:dyDescent="0.3">
      <c r="A10" s="1"/>
      <c r="B10" s="2">
        <v>1</v>
      </c>
      <c r="C10" s="2">
        <v>220</v>
      </c>
      <c r="D10" s="2">
        <f t="shared" si="0"/>
        <v>220</v>
      </c>
      <c r="E10" s="59">
        <f t="shared" si="1"/>
        <v>220.63737564375987</v>
      </c>
      <c r="F10" s="3" t="str">
        <f t="shared" ca="1" si="2"/>
        <v>=C$15*POISSON(B10,C$17,0)</v>
      </c>
      <c r="G10" s="3"/>
      <c r="H10" s="3"/>
      <c r="I10" s="3"/>
    </row>
    <row r="11" spans="1:9" ht="15.6" x14ac:dyDescent="0.3">
      <c r="A11" s="1"/>
      <c r="B11" s="2">
        <v>2</v>
      </c>
      <c r="C11" s="2">
        <v>110</v>
      </c>
      <c r="D11" s="2">
        <f t="shared" si="0"/>
        <v>220</v>
      </c>
      <c r="E11" s="59">
        <f t="shared" si="1"/>
        <v>107.19299166692666</v>
      </c>
      <c r="F11" s="3" t="str">
        <f t="shared" ca="1" si="2"/>
        <v>=C$15*POISSON(B11,C$17,0)</v>
      </c>
      <c r="G11" s="3"/>
      <c r="H11" s="3"/>
      <c r="I11" s="3"/>
    </row>
    <row r="12" spans="1:9" ht="15.6" x14ac:dyDescent="0.3">
      <c r="A12" s="1"/>
      <c r="B12" s="2">
        <v>3</v>
      </c>
      <c r="C12" s="2">
        <v>30</v>
      </c>
      <c r="D12" s="2">
        <f t="shared" si="0"/>
        <v>90</v>
      </c>
      <c r="E12" s="59">
        <f t="shared" si="1"/>
        <v>34.718618967676811</v>
      </c>
      <c r="F12" s="3" t="str">
        <f t="shared" ca="1" si="2"/>
        <v>=C$15*POISSON(B12,C$17,0)</v>
      </c>
      <c r="G12" s="3"/>
      <c r="H12" s="3"/>
      <c r="I12" s="3"/>
    </row>
    <row r="13" spans="1:9" ht="15.6" x14ac:dyDescent="0.3">
      <c r="A13" s="1"/>
      <c r="B13" s="2">
        <v>4</v>
      </c>
      <c r="C13" s="2">
        <v>12</v>
      </c>
      <c r="D13" s="2">
        <f t="shared" si="0"/>
        <v>48</v>
      </c>
      <c r="E13" s="59">
        <f t="shared" si="1"/>
        <v>8.4337311908981576</v>
      </c>
      <c r="F13" s="3" t="str">
        <f t="shared" ca="1" si="2"/>
        <v>=C$15*POISSON(B13,C$17,0)</v>
      </c>
      <c r="G13" s="3"/>
      <c r="H13" s="3"/>
      <c r="I13" s="3"/>
    </row>
    <row r="14" spans="1:9" ht="15.6" x14ac:dyDescent="0.3">
      <c r="A14" s="1"/>
      <c r="B14" s="2">
        <v>5</v>
      </c>
      <c r="C14" s="2">
        <v>1</v>
      </c>
      <c r="D14" s="2">
        <f t="shared" si="0"/>
        <v>5</v>
      </c>
      <c r="E14" s="59">
        <f t="shared" si="1"/>
        <v>1.6389550947645426</v>
      </c>
      <c r="F14" s="3" t="str">
        <f t="shared" ca="1" si="2"/>
        <v>=C$15*POISSON(B14,C$17,0)</v>
      </c>
      <c r="G14" s="3"/>
      <c r="H14" s="3"/>
      <c r="I14" s="3"/>
    </row>
    <row r="15" spans="1:9" ht="15.6" x14ac:dyDescent="0.3">
      <c r="A15" s="1"/>
      <c r="B15" s="2"/>
      <c r="C15" s="4">
        <f>SUM(C9:C14)</f>
        <v>600</v>
      </c>
      <c r="D15" s="4">
        <f>SUM(D9:D14)</f>
        <v>583</v>
      </c>
      <c r="E15" s="2"/>
      <c r="F15" s="1"/>
      <c r="G15" s="1"/>
      <c r="H15" s="1"/>
      <c r="I15" s="1"/>
    </row>
    <row r="16" spans="1:9" ht="15.6" x14ac:dyDescent="0.3">
      <c r="A16" s="1"/>
      <c r="B16" s="1"/>
      <c r="C16" s="1"/>
      <c r="D16" s="1"/>
      <c r="E16" s="1"/>
      <c r="F16" s="1"/>
      <c r="G16" s="1"/>
      <c r="H16" s="1"/>
      <c r="I16" s="1"/>
    </row>
    <row r="17" spans="1:9" ht="15.6" x14ac:dyDescent="0.3">
      <c r="A17" s="1" t="s">
        <v>263</v>
      </c>
      <c r="B17" s="1"/>
      <c r="C17" s="1">
        <f>D15/C15</f>
        <v>0.97166666666666668</v>
      </c>
      <c r="D17" s="1" t="str">
        <f ca="1">_xlfn.FORMULATEXT(C17)</f>
        <v>=D15/C15</v>
      </c>
      <c r="E17" s="1"/>
      <c r="F17" s="1"/>
      <c r="G17" s="1"/>
      <c r="H17" s="1"/>
      <c r="I17" s="1"/>
    </row>
    <row r="18" spans="1:9" ht="15.6" x14ac:dyDescent="0.3">
      <c r="A18" s="1"/>
      <c r="B18" s="1"/>
      <c r="C18" s="1"/>
      <c r="D18" s="1"/>
      <c r="E18" s="1"/>
      <c r="F18" s="1"/>
      <c r="G18" s="1"/>
      <c r="H18" s="1"/>
      <c r="I18" s="1"/>
    </row>
    <row r="19" spans="1:9" ht="15.6" x14ac:dyDescent="0.3">
      <c r="A19" s="58"/>
      <c r="B19" s="58"/>
      <c r="C19" s="58"/>
      <c r="D19" s="58"/>
      <c r="E19" s="58"/>
      <c r="F19" s="58"/>
      <c r="G19" s="58"/>
      <c r="H19" s="58"/>
      <c r="I19" s="58"/>
    </row>
    <row r="20" spans="1:9" ht="15.6" x14ac:dyDescent="0.3">
      <c r="A20" s="1"/>
      <c r="B20" s="1"/>
      <c r="C20" s="1"/>
      <c r="D20" s="1"/>
      <c r="E20" s="1"/>
      <c r="F20" s="1"/>
      <c r="G20" s="1"/>
      <c r="H20" s="1"/>
      <c r="I20" s="1"/>
    </row>
    <row r="21" spans="1:9" ht="15.6" x14ac:dyDescent="0.3">
      <c r="A21" s="1"/>
      <c r="B21" s="1"/>
      <c r="C21" s="1"/>
      <c r="D21" s="1"/>
      <c r="E21" s="21"/>
      <c r="F21" s="1"/>
      <c r="G21" s="1"/>
      <c r="H21" s="1"/>
      <c r="I21" s="1"/>
    </row>
  </sheetData>
  <printOptions headings="1" gridLines="1"/>
  <pageMargins left="0.7" right="0.7" top="0.75" bottom="0.75" header="0.3" footer="0.3"/>
  <pageSetup paperSize="9" fitToHeight="0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6C6CA-D4DA-43BF-A40E-388FBC854600}">
  <sheetPr>
    <pageSetUpPr fitToPage="1"/>
  </sheetPr>
  <dimension ref="A1:K22"/>
  <sheetViews>
    <sheetView tabSelected="1" workbookViewId="0">
      <selection activeCell="D13" sqref="D13"/>
    </sheetView>
  </sheetViews>
  <sheetFormatPr defaultRowHeight="14.4" x14ac:dyDescent="0.3"/>
  <cols>
    <col min="1" max="1" width="16.109375" customWidth="1"/>
  </cols>
  <sheetData>
    <row r="1" spans="1:11" ht="15.6" x14ac:dyDescent="0.3">
      <c r="A1" s="21" t="s">
        <v>286</v>
      </c>
      <c r="B1" s="21"/>
      <c r="C1" s="21"/>
      <c r="D1" s="21"/>
      <c r="E1" s="21"/>
      <c r="F1" s="21"/>
      <c r="G1" s="21"/>
      <c r="H1" s="21"/>
      <c r="I1" s="21"/>
      <c r="J1" s="1"/>
      <c r="K1" s="1"/>
    </row>
    <row r="2" spans="1:11" ht="15.6" x14ac:dyDescent="0.3">
      <c r="A2" s="21" t="s">
        <v>285</v>
      </c>
      <c r="B2" s="21"/>
      <c r="C2" s="21"/>
      <c r="D2" s="21"/>
      <c r="E2" s="21"/>
      <c r="F2" s="21"/>
      <c r="G2" s="21"/>
      <c r="H2" s="21"/>
      <c r="I2" s="21"/>
      <c r="J2" s="1"/>
      <c r="K2" s="1"/>
    </row>
    <row r="3" spans="1:11" ht="15.6" x14ac:dyDescent="0.3">
      <c r="A3" s="21" t="s">
        <v>126</v>
      </c>
      <c r="B3" s="21" t="s">
        <v>284</v>
      </c>
      <c r="C3" s="21"/>
      <c r="D3" s="21"/>
      <c r="E3" s="21"/>
      <c r="F3" s="21"/>
      <c r="G3" s="21"/>
      <c r="H3" s="21"/>
      <c r="I3" s="21"/>
      <c r="J3" s="1"/>
      <c r="K3" s="1"/>
    </row>
    <row r="4" spans="1:11" ht="15.6" x14ac:dyDescent="0.3">
      <c r="A4" s="21" t="s">
        <v>283</v>
      </c>
      <c r="B4" s="21"/>
      <c r="C4" s="21"/>
      <c r="D4" s="21"/>
      <c r="E4" s="21"/>
      <c r="F4" s="21"/>
      <c r="G4" s="21"/>
      <c r="H4" s="21"/>
      <c r="I4" s="21"/>
      <c r="J4" s="1"/>
      <c r="K4" s="1"/>
    </row>
    <row r="5" spans="1:11" ht="15.6" x14ac:dyDescent="0.3">
      <c r="A5" s="21"/>
      <c r="B5" s="21" t="s">
        <v>282</v>
      </c>
      <c r="C5" s="21"/>
      <c r="D5" s="21"/>
      <c r="E5" s="21"/>
      <c r="F5" s="21"/>
      <c r="G5" s="21"/>
      <c r="H5" s="21"/>
      <c r="I5" s="21"/>
      <c r="J5" s="1"/>
      <c r="K5" s="1"/>
    </row>
    <row r="6" spans="1:11" ht="15.6" x14ac:dyDescent="0.3">
      <c r="A6" s="58"/>
      <c r="B6" s="58"/>
      <c r="C6" s="58"/>
      <c r="D6" s="58"/>
      <c r="E6" s="58"/>
      <c r="F6" s="58"/>
      <c r="G6" s="58"/>
      <c r="H6" s="58"/>
      <c r="I6" s="58"/>
      <c r="J6" s="58"/>
      <c r="K6" s="58"/>
    </row>
    <row r="7" spans="1:11" ht="15.6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ht="15.6" x14ac:dyDescent="0.3">
      <c r="A8" s="1" t="s">
        <v>281</v>
      </c>
      <c r="B8" s="1"/>
      <c r="C8" s="1"/>
      <c r="D8" s="1"/>
      <c r="E8" s="1"/>
      <c r="F8" s="1"/>
      <c r="G8" s="1"/>
      <c r="H8" s="1"/>
      <c r="I8" s="1"/>
      <c r="J8" s="1"/>
      <c r="K8" s="1"/>
    </row>
    <row r="9" spans="1:11" ht="15.6" x14ac:dyDescent="0.3">
      <c r="A9" s="1" t="s">
        <v>280</v>
      </c>
      <c r="B9" s="1"/>
      <c r="C9" s="1"/>
      <c r="D9" s="1"/>
      <c r="E9" s="1"/>
      <c r="F9" s="1"/>
      <c r="G9" s="1"/>
      <c r="H9" s="1"/>
      <c r="I9" s="1"/>
      <c r="J9" s="1"/>
      <c r="K9" s="1"/>
    </row>
    <row r="10" spans="1:11" ht="15.6" x14ac:dyDescent="0.3">
      <c r="A10" s="1" t="s">
        <v>126</v>
      </c>
      <c r="B10" s="1" t="s">
        <v>279</v>
      </c>
      <c r="C10" s="1">
        <v>60</v>
      </c>
      <c r="D10" s="1" t="s">
        <v>278</v>
      </c>
      <c r="E10" s="1">
        <v>10</v>
      </c>
      <c r="F10" s="1" t="s">
        <v>277</v>
      </c>
      <c r="G10" s="1">
        <v>1000</v>
      </c>
      <c r="H10" s="1"/>
      <c r="I10" s="1"/>
      <c r="J10" s="1"/>
      <c r="K10" s="1"/>
    </row>
    <row r="11" spans="1:11" ht="15.6" x14ac:dyDescent="0.3">
      <c r="A11" s="1" t="s">
        <v>276</v>
      </c>
      <c r="B11" s="1"/>
      <c r="C11" s="1"/>
      <c r="D11" s="61">
        <f>NORMDIST(65,C10,E10,1)</f>
        <v>0.69146246127401312</v>
      </c>
      <c r="E11" s="3" t="str">
        <f ca="1">_xlfn.FORMULATEXT(D11)</f>
        <v>=NORMDIST(65,C10,E10,1)</v>
      </c>
      <c r="F11" s="3"/>
      <c r="G11" s="3"/>
      <c r="H11" s="3"/>
      <c r="I11" s="3"/>
      <c r="J11" s="3"/>
      <c r="K11" s="3"/>
    </row>
    <row r="12" spans="1:11" ht="15.6" x14ac:dyDescent="0.3">
      <c r="A12" s="1" t="s">
        <v>275</v>
      </c>
      <c r="B12" s="1"/>
      <c r="C12" s="1"/>
      <c r="D12" s="61">
        <f>1-NORMDIST(57,C10,E10,1)</f>
        <v>0.61791142218895267</v>
      </c>
      <c r="E12" s="3" t="str">
        <f ca="1">_xlfn.FORMULATEXT(D12)</f>
        <v>=1-NORMDIST(57,C10,E10,1)</v>
      </c>
      <c r="F12" s="3"/>
      <c r="G12" s="3"/>
      <c r="H12" s="3"/>
      <c r="I12" s="3"/>
      <c r="J12" s="3"/>
      <c r="K12" s="3"/>
    </row>
    <row r="13" spans="1:11" ht="15.6" x14ac:dyDescent="0.3">
      <c r="A13" s="1" t="s">
        <v>274</v>
      </c>
      <c r="B13" s="1"/>
      <c r="C13" s="1"/>
      <c r="D13" s="61">
        <f>NORMDIST(63,C10,E10,1)-NORMDIST(55,C10,E10,1)</f>
        <v>0.30937388346296579</v>
      </c>
      <c r="E13" s="3" t="str">
        <f ca="1">_xlfn.FORMULATEXT(D13)</f>
        <v>=NORMDIST(63,C10,E10,1)-NORMDIST(55,C10,E10,1)</v>
      </c>
      <c r="F13" s="3"/>
      <c r="G13" s="3"/>
      <c r="H13" s="3"/>
      <c r="I13" s="3"/>
      <c r="J13" s="3"/>
      <c r="K13" s="3"/>
    </row>
    <row r="14" spans="1:11" ht="15.6" x14ac:dyDescent="0.3">
      <c r="A14" s="1"/>
      <c r="B14" s="1"/>
      <c r="C14" s="1"/>
      <c r="D14" s="60"/>
      <c r="E14" s="3"/>
      <c r="F14" s="3"/>
      <c r="G14" s="3"/>
      <c r="H14" s="3"/>
      <c r="I14" s="3"/>
      <c r="J14" s="3"/>
      <c r="K14" s="3"/>
    </row>
    <row r="15" spans="1:11" ht="15.6" x14ac:dyDescent="0.3">
      <c r="A15" s="1" t="s">
        <v>273</v>
      </c>
      <c r="B15" s="1" t="s">
        <v>272</v>
      </c>
      <c r="C15" s="1"/>
      <c r="D15" s="60">
        <f>G10*NORMDIST(58,C10,E10,1)</f>
        <v>420.74029056089694</v>
      </c>
      <c r="E15" s="3" t="str">
        <f ca="1">_xlfn.FORMULATEXT(D15)</f>
        <v>=G10*NORMDIST(58,C10,E10,1)</v>
      </c>
      <c r="F15" s="3"/>
      <c r="G15" s="3"/>
      <c r="H15" s="3"/>
      <c r="I15" s="3"/>
      <c r="J15" s="3"/>
      <c r="K15" s="3"/>
    </row>
    <row r="16" spans="1:11" ht="15.6" x14ac:dyDescent="0.3">
      <c r="A16" s="1" t="s">
        <v>271</v>
      </c>
      <c r="B16" s="1"/>
      <c r="C16" s="1"/>
      <c r="D16" s="60">
        <f>G10*(1-NORMDIST(61,C10,E10,1))</f>
        <v>460.172162722971</v>
      </c>
      <c r="E16" s="3" t="str">
        <f ca="1">_xlfn.FORMULATEXT(D16)</f>
        <v>=G10*(1-NORMDIST(61,C10,E10,1))</v>
      </c>
      <c r="F16" s="3"/>
      <c r="G16" s="3"/>
      <c r="H16" s="3"/>
      <c r="I16" s="3"/>
      <c r="J16" s="3"/>
      <c r="K16" s="3"/>
    </row>
    <row r="17" spans="1:11" ht="15.6" x14ac:dyDescent="0.3">
      <c r="A17" s="1" t="s">
        <v>270</v>
      </c>
      <c r="B17" s="1"/>
      <c r="C17" s="1"/>
      <c r="D17" s="60">
        <f>G10*(NORMDIST(62,C10,E10,1)- NORMDIST(56,C10,E10,1))</f>
        <v>234.68145104942724</v>
      </c>
      <c r="E17" s="3" t="str">
        <f ca="1">_xlfn.FORMULATEXT(D17)</f>
        <v>=G10*(NORMDIST(62,C10,E10,1)- NORMDIST(56,C10,E10,1))</v>
      </c>
      <c r="F17" s="3"/>
      <c r="G17" s="3"/>
      <c r="H17" s="3"/>
      <c r="I17" s="3"/>
      <c r="J17" s="3"/>
      <c r="K17" s="3"/>
    </row>
    <row r="18" spans="1:11" ht="15.6" x14ac:dyDescent="0.3">
      <c r="A18" s="1"/>
      <c r="B18" s="1"/>
      <c r="C18" s="1"/>
      <c r="D18" s="1"/>
      <c r="E18" s="3"/>
      <c r="F18" s="3"/>
      <c r="G18" s="3"/>
      <c r="H18" s="3"/>
      <c r="I18" s="3"/>
      <c r="J18" s="3"/>
      <c r="K18" s="3"/>
    </row>
    <row r="19" spans="1:11" ht="15.6" x14ac:dyDescent="0.3">
      <c r="A19" s="58"/>
      <c r="B19" s="58"/>
      <c r="C19" s="58"/>
      <c r="D19" s="58"/>
      <c r="E19" s="58"/>
      <c r="F19" s="58"/>
      <c r="G19" s="58"/>
      <c r="H19" s="58"/>
      <c r="I19" s="58"/>
      <c r="J19" s="58"/>
      <c r="K19" s="58"/>
    </row>
    <row r="20" spans="1:11" ht="15.6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</row>
    <row r="21" spans="1:11" ht="15.6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</row>
    <row r="22" spans="1:11" ht="15.6" x14ac:dyDescent="0.3">
      <c r="D22" s="21"/>
    </row>
  </sheetData>
  <printOptions headings="1" gridLines="1"/>
  <pageMargins left="0.7" right="0.7" top="0.75" bottom="0.75" header="0.3" footer="0.3"/>
  <pageSetup paperSize="9" scale="80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67B75-988E-4A10-B23D-F48598561161}">
  <dimension ref="A1:J25"/>
  <sheetViews>
    <sheetView topLeftCell="A2" workbookViewId="0">
      <selection activeCell="E25" sqref="E25"/>
    </sheetView>
  </sheetViews>
  <sheetFormatPr defaultRowHeight="14.4" x14ac:dyDescent="0.3"/>
  <cols>
    <col min="7" max="7" width="11.6640625" customWidth="1"/>
    <col min="8" max="8" width="8.5546875" customWidth="1"/>
    <col min="9" max="9" width="9" customWidth="1"/>
    <col min="10" max="10" width="7.88671875" customWidth="1"/>
  </cols>
  <sheetData>
    <row r="1" spans="1:10" ht="18" x14ac:dyDescent="0.4">
      <c r="A1" s="7" t="s">
        <v>22</v>
      </c>
      <c r="B1" s="10"/>
      <c r="C1" s="10"/>
      <c r="D1" s="10"/>
      <c r="E1" s="10"/>
      <c r="F1" s="10"/>
      <c r="G1" s="10"/>
      <c r="H1" s="10"/>
      <c r="I1" s="10"/>
      <c r="J1" s="10"/>
    </row>
    <row r="2" spans="1:10" ht="18" x14ac:dyDescent="0.4">
      <c r="A2" s="7" t="s">
        <v>23</v>
      </c>
      <c r="B2" s="10"/>
      <c r="C2" s="10"/>
      <c r="D2" s="10"/>
      <c r="E2" s="10"/>
      <c r="F2" s="10"/>
      <c r="G2" s="10"/>
      <c r="H2" s="10"/>
      <c r="I2" s="10"/>
      <c r="J2" s="10"/>
    </row>
    <row r="3" spans="1:10" ht="15.6" x14ac:dyDescent="0.3">
      <c r="A3" s="7">
        <v>50</v>
      </c>
      <c r="B3" s="7">
        <v>10</v>
      </c>
      <c r="C3" s="7">
        <v>25</v>
      </c>
      <c r="D3" s="7">
        <v>40</v>
      </c>
      <c r="E3" s="7">
        <v>30</v>
      </c>
      <c r="F3" s="7">
        <v>80</v>
      </c>
      <c r="G3" s="7">
        <v>100</v>
      </c>
      <c r="H3" s="7">
        <v>90</v>
      </c>
      <c r="I3" s="7">
        <v>50</v>
      </c>
      <c r="J3" s="7">
        <v>20</v>
      </c>
    </row>
    <row r="4" spans="1:10" ht="15.6" x14ac:dyDescent="0.3">
      <c r="A4" s="7">
        <v>25</v>
      </c>
      <c r="B4" s="7">
        <v>75</v>
      </c>
      <c r="C4" s="7">
        <v>65</v>
      </c>
      <c r="D4" s="7">
        <v>50</v>
      </c>
      <c r="E4" s="7">
        <v>35</v>
      </c>
      <c r="F4" s="7">
        <v>45</v>
      </c>
      <c r="G4" s="7">
        <v>65</v>
      </c>
      <c r="H4" s="7">
        <v>50</v>
      </c>
      <c r="I4" s="7">
        <v>80</v>
      </c>
      <c r="J4" s="7">
        <v>70</v>
      </c>
    </row>
    <row r="5" spans="1:10" ht="15.6" x14ac:dyDescent="0.3">
      <c r="A5" s="14"/>
      <c r="B5" s="14"/>
      <c r="C5" s="14"/>
      <c r="D5" s="14"/>
      <c r="E5" s="14"/>
      <c r="F5" s="14"/>
      <c r="G5" s="14"/>
      <c r="H5" s="14"/>
      <c r="I5" s="14"/>
      <c r="J5" s="14"/>
    </row>
    <row r="6" spans="1:10" ht="15.6" x14ac:dyDescent="0.3">
      <c r="A6" s="7" t="s">
        <v>24</v>
      </c>
      <c r="B6" s="10"/>
      <c r="C6" s="10"/>
      <c r="D6" s="10"/>
      <c r="E6" s="10"/>
      <c r="F6" s="10"/>
      <c r="G6" s="10"/>
      <c r="H6" s="10"/>
      <c r="I6" s="10"/>
      <c r="J6" s="10"/>
    </row>
    <row r="7" spans="1:10" ht="15.6" x14ac:dyDescent="0.3">
      <c r="A7" s="13" t="s">
        <v>3</v>
      </c>
      <c r="B7" s="13"/>
      <c r="C7" s="13" t="s">
        <v>4</v>
      </c>
      <c r="D7" s="13" t="s">
        <v>5</v>
      </c>
      <c r="E7" s="13"/>
      <c r="F7" s="13"/>
      <c r="G7" s="13"/>
      <c r="H7" s="13"/>
      <c r="I7" s="13"/>
      <c r="J7" s="16"/>
    </row>
    <row r="8" spans="1:10" ht="15.6" x14ac:dyDescent="0.3">
      <c r="A8" s="7" t="s">
        <v>6</v>
      </c>
      <c r="B8" s="10"/>
      <c r="C8" s="7">
        <f>AVERAGE(A3:J4)</f>
        <v>52.75</v>
      </c>
      <c r="D8" s="10" t="str">
        <f t="shared" ref="D8:D22" ca="1" si="0">_xlfn.FORMULATEXT(C8)</f>
        <v>=AVERAGE(A3:J4)</v>
      </c>
      <c r="E8" s="10"/>
      <c r="F8" s="10"/>
      <c r="G8" s="10"/>
      <c r="H8" s="10"/>
      <c r="I8" s="10"/>
    </row>
    <row r="9" spans="1:10" ht="15.6" x14ac:dyDescent="0.3">
      <c r="A9" s="7" t="s">
        <v>7</v>
      </c>
      <c r="B9" s="10"/>
      <c r="C9" s="7">
        <f>MEDIAN(A3:J4)</f>
        <v>50</v>
      </c>
      <c r="D9" s="10" t="str">
        <f t="shared" ca="1" si="0"/>
        <v>=MEDIAN(A3:J4)</v>
      </c>
      <c r="E9" s="10"/>
      <c r="F9" s="10"/>
      <c r="G9" s="10"/>
      <c r="H9" s="10"/>
      <c r="I9" s="10"/>
    </row>
    <row r="10" spans="1:10" ht="15.6" x14ac:dyDescent="0.3">
      <c r="A10" s="7" t="s">
        <v>8</v>
      </c>
      <c r="B10" s="10"/>
      <c r="C10" s="7">
        <f>MODE(A3:J4)</f>
        <v>50</v>
      </c>
      <c r="D10" s="10" t="str">
        <f t="shared" ca="1" si="0"/>
        <v>=MODE(A3:J4)</v>
      </c>
      <c r="E10" s="10"/>
      <c r="F10" s="10"/>
      <c r="G10" s="10"/>
      <c r="H10" s="10"/>
      <c r="I10" s="10"/>
    </row>
    <row r="11" spans="1:10" ht="18" x14ac:dyDescent="0.4">
      <c r="A11" s="7" t="s">
        <v>9</v>
      </c>
      <c r="B11" s="10"/>
      <c r="C11" s="7">
        <f>QUARTILE(A3:J4,1)</f>
        <v>33.75</v>
      </c>
      <c r="D11" s="10" t="str">
        <f t="shared" ca="1" si="0"/>
        <v>=QUARTILE(A3:J4,1)</v>
      </c>
      <c r="E11" s="10"/>
      <c r="F11" s="10"/>
      <c r="G11" s="10"/>
      <c r="H11" s="10"/>
      <c r="I11" s="10"/>
    </row>
    <row r="12" spans="1:10" ht="18" x14ac:dyDescent="0.4">
      <c r="A12" s="7" t="s">
        <v>10</v>
      </c>
      <c r="B12" s="10"/>
      <c r="C12" s="7">
        <f>QUARTILE(A3:J4,3)</f>
        <v>71.25</v>
      </c>
      <c r="D12" s="10" t="str">
        <f t="shared" ca="1" si="0"/>
        <v>=QUARTILE(A3:J4,3)</v>
      </c>
      <c r="E12" s="10"/>
      <c r="F12" s="10"/>
      <c r="G12" s="10"/>
      <c r="H12" s="10"/>
      <c r="I12" s="10"/>
    </row>
    <row r="13" spans="1:10" ht="15.6" x14ac:dyDescent="0.3">
      <c r="A13" s="7" t="s">
        <v>25</v>
      </c>
      <c r="B13" s="10"/>
      <c r="C13" s="7">
        <f>((C12-C11)/2)</f>
        <v>18.75</v>
      </c>
      <c r="D13" s="10" t="str">
        <f t="shared" ca="1" si="0"/>
        <v>=((C12-C11)/2)</v>
      </c>
      <c r="E13" s="10"/>
      <c r="F13" s="10"/>
      <c r="G13" s="10"/>
      <c r="H13" s="10"/>
      <c r="I13" s="10"/>
    </row>
    <row r="14" spans="1:10" ht="15.6" x14ac:dyDescent="0.3">
      <c r="A14" s="7" t="s">
        <v>26</v>
      </c>
      <c r="B14" s="10"/>
      <c r="C14" s="7">
        <f>(C12-C11)/(C12+C11)</f>
        <v>0.35714285714285715</v>
      </c>
      <c r="D14" s="10" t="str">
        <f t="shared" ca="1" si="0"/>
        <v>=(C12-C11)/(C12+C11)</v>
      </c>
      <c r="E14" s="10"/>
      <c r="F14" s="10"/>
      <c r="G14" s="10"/>
      <c r="H14" s="10"/>
      <c r="I14" s="10"/>
    </row>
    <row r="15" spans="1:10" ht="15.6" x14ac:dyDescent="0.3">
      <c r="A15" s="10" t="s">
        <v>14</v>
      </c>
      <c r="B15" s="10"/>
      <c r="C15" s="12">
        <f>MAX(A3:J4)</f>
        <v>100</v>
      </c>
      <c r="D15" s="10" t="str">
        <f t="shared" ca="1" si="0"/>
        <v>=MAX(A3:J4)</v>
      </c>
      <c r="E15" s="10"/>
      <c r="F15" s="10"/>
      <c r="G15" s="10"/>
      <c r="H15" s="10"/>
      <c r="I15" s="10"/>
    </row>
    <row r="16" spans="1:10" ht="15.6" x14ac:dyDescent="0.3">
      <c r="A16" s="10" t="s">
        <v>15</v>
      </c>
      <c r="B16" s="10"/>
      <c r="C16" s="12">
        <f>MIN(A3:J4)</f>
        <v>10</v>
      </c>
      <c r="D16" s="10" t="str">
        <f t="shared" ca="1" si="0"/>
        <v>=MIN(A3:J4)</v>
      </c>
      <c r="E16" s="10"/>
      <c r="F16" s="10"/>
      <c r="G16" s="10"/>
      <c r="H16" s="10"/>
      <c r="I16" s="10"/>
    </row>
    <row r="17" spans="1:10" ht="15.6" x14ac:dyDescent="0.3">
      <c r="A17" s="7" t="s">
        <v>27</v>
      </c>
      <c r="B17" s="10"/>
      <c r="C17" s="7">
        <f>_xlfn.VAR.S(A3:J4)</f>
        <v>617.03947368421052</v>
      </c>
      <c r="D17" s="10" t="str">
        <f t="shared" ca="1" si="0"/>
        <v>=VAR.S(A3:J4)</v>
      </c>
      <c r="E17" s="10"/>
      <c r="F17" s="10"/>
      <c r="G17" s="10"/>
      <c r="H17" s="10"/>
      <c r="I17" s="10"/>
    </row>
    <row r="18" spans="1:10" ht="15.6" x14ac:dyDescent="0.3">
      <c r="A18" s="7" t="s">
        <v>20</v>
      </c>
      <c r="B18" s="10"/>
      <c r="C18" s="7">
        <f>(C15-C16)</f>
        <v>90</v>
      </c>
      <c r="D18" s="10" t="str">
        <f t="shared" ca="1" si="0"/>
        <v>=(C15-C16)</v>
      </c>
      <c r="E18" s="10"/>
      <c r="F18" s="10"/>
      <c r="G18" s="10"/>
      <c r="H18" s="10"/>
      <c r="I18" s="10"/>
    </row>
    <row r="19" spans="1:10" ht="15.6" x14ac:dyDescent="0.3">
      <c r="A19" s="7" t="s">
        <v>17</v>
      </c>
      <c r="B19" s="10"/>
      <c r="C19" s="7">
        <f>(_xlfn.STDEV.S(A3:J4)/C8)*100</f>
        <v>47.090576795041812</v>
      </c>
      <c r="D19" s="10" t="str">
        <f t="shared" ca="1" si="0"/>
        <v>=(STDEV.S(A3:J4)/C8)*100</v>
      </c>
      <c r="E19" s="10"/>
      <c r="F19" s="10"/>
      <c r="G19" s="10"/>
      <c r="H19" s="10"/>
      <c r="I19" s="10"/>
    </row>
    <row r="20" spans="1:10" ht="18" x14ac:dyDescent="0.4">
      <c r="A20" s="7" t="s">
        <v>28</v>
      </c>
      <c r="B20" s="10"/>
      <c r="C20" s="7">
        <f>(C8-C10)/_xlfn.STDEV.S(A3:J4)</f>
        <v>0.11070729001410326</v>
      </c>
      <c r="D20" s="10" t="str">
        <f t="shared" ca="1" si="0"/>
        <v>=(C8-C10)/STDEV.S(A3:J4)</v>
      </c>
      <c r="E20" s="10"/>
      <c r="F20" s="10"/>
      <c r="G20" s="10"/>
      <c r="H20" s="10"/>
      <c r="I20" s="10"/>
    </row>
    <row r="21" spans="1:10" ht="18" x14ac:dyDescent="0.4">
      <c r="A21" s="7" t="s">
        <v>29</v>
      </c>
      <c r="B21" s="10"/>
      <c r="C21" s="7">
        <f>(C12+C11-2*C9)/(C12-C11)</f>
        <v>0.13333333333333333</v>
      </c>
      <c r="D21" s="10" t="str">
        <f t="shared" ca="1" si="0"/>
        <v>=(C12+C11-2*C9)/(C12-C11)</v>
      </c>
      <c r="E21" s="10"/>
      <c r="F21" s="10"/>
      <c r="G21" s="10"/>
      <c r="H21" s="10"/>
      <c r="I21" s="10"/>
    </row>
    <row r="22" spans="1:10" ht="15.6" x14ac:dyDescent="0.3">
      <c r="A22" s="7" t="s">
        <v>21</v>
      </c>
      <c r="B22" s="10"/>
      <c r="C22" s="7">
        <f>(C12-C11)/(2*(PERCENTILE(A3:J4,0.9)-PERCENTILE(A3:J4,0.1)))</f>
        <v>0.33185840707964592</v>
      </c>
      <c r="D22" s="10" t="str">
        <f t="shared" ca="1" si="0"/>
        <v>=(C12-C11)/(2*(PERCENTILE(A3:J4,0.9)-PERCENTILE(A3:J4,0.1)))</v>
      </c>
      <c r="E22" s="10"/>
      <c r="F22" s="10"/>
      <c r="G22" s="10"/>
      <c r="H22" s="10"/>
      <c r="I22" s="10"/>
    </row>
    <row r="23" spans="1:10" ht="15.6" x14ac:dyDescent="0.3">
      <c r="A23" s="11"/>
      <c r="B23" s="11"/>
      <c r="C23" s="11"/>
      <c r="D23" s="11"/>
      <c r="E23" s="11"/>
      <c r="F23" s="11"/>
      <c r="G23" s="11"/>
      <c r="H23" s="11"/>
      <c r="I23" s="11"/>
      <c r="J23" s="11"/>
    </row>
    <row r="24" spans="1:10" ht="15.6" x14ac:dyDescent="0.3">
      <c r="A24" s="10"/>
      <c r="B24" s="10"/>
      <c r="C24" s="10"/>
      <c r="D24" s="10"/>
      <c r="E24" s="10"/>
      <c r="F24" s="10"/>
      <c r="G24" s="10"/>
      <c r="H24" s="10"/>
      <c r="I24" s="10"/>
      <c r="J24" s="10"/>
    </row>
    <row r="25" spans="1:10" ht="15.6" x14ac:dyDescent="0.3">
      <c r="A25" s="10"/>
      <c r="B25" s="10"/>
      <c r="C25" s="10"/>
      <c r="D25" s="10"/>
      <c r="E25" s="10"/>
      <c r="F25" s="10"/>
      <c r="G25" s="10"/>
      <c r="H25" s="10"/>
      <c r="I25" s="10"/>
      <c r="J25" s="10"/>
    </row>
  </sheetData>
  <printOptions headings="1" gridLines="1"/>
  <pageMargins left="0.7" right="0.7" top="0.75" bottom="0.75" header="0.3" footer="0.3"/>
  <pageSetup paperSize="9" scale="9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7B2E6-80CE-4F6E-8AE0-386A4F2F9704}">
  <sheetPr>
    <pageSetUpPr fitToPage="1"/>
  </sheetPr>
  <dimension ref="A1:M40"/>
  <sheetViews>
    <sheetView topLeftCell="A14" zoomScale="90" workbookViewId="0">
      <selection activeCell="D40" sqref="D40"/>
    </sheetView>
  </sheetViews>
  <sheetFormatPr defaultColWidth="8.88671875" defaultRowHeight="15.6" x14ac:dyDescent="0.3"/>
  <cols>
    <col min="1" max="1" width="9.6640625" style="10" customWidth="1"/>
    <col min="2" max="16384" width="8.88671875" style="10"/>
  </cols>
  <sheetData>
    <row r="1" spans="1:13" ht="18" x14ac:dyDescent="0.4">
      <c r="A1" s="1" t="s">
        <v>30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18" x14ac:dyDescent="0.4">
      <c r="A2" s="1" t="s">
        <v>31</v>
      </c>
      <c r="K2" s="1"/>
      <c r="L2" s="1"/>
      <c r="M2" s="1"/>
    </row>
    <row r="3" spans="1:13" x14ac:dyDescent="0.3">
      <c r="K3" s="1"/>
      <c r="L3" s="1"/>
      <c r="M3" s="1"/>
    </row>
    <row r="4" spans="1:13" x14ac:dyDescent="0.3">
      <c r="A4" s="20" t="s">
        <v>32</v>
      </c>
      <c r="B4" s="2" t="s">
        <v>33</v>
      </c>
      <c r="C4" s="18" t="s">
        <v>34</v>
      </c>
      <c r="D4" s="2" t="s">
        <v>35</v>
      </c>
      <c r="E4" s="2" t="s">
        <v>36</v>
      </c>
      <c r="F4" s="2" t="s">
        <v>37</v>
      </c>
      <c r="G4" s="2" t="s">
        <v>38</v>
      </c>
      <c r="H4" s="1"/>
      <c r="I4" s="1"/>
      <c r="J4" s="1"/>
      <c r="K4" s="1"/>
      <c r="L4" s="1"/>
      <c r="M4" s="1"/>
    </row>
    <row r="5" spans="1:13" x14ac:dyDescent="0.3">
      <c r="A5" s="20" t="s">
        <v>39</v>
      </c>
      <c r="B5" s="2">
        <v>4</v>
      </c>
      <c r="C5" s="2">
        <v>12</v>
      </c>
      <c r="D5" s="2">
        <v>30</v>
      </c>
      <c r="E5" s="2">
        <v>15</v>
      </c>
      <c r="F5" s="2">
        <v>7</v>
      </c>
      <c r="G5" s="2">
        <v>2</v>
      </c>
      <c r="H5" s="1"/>
      <c r="I5" s="1"/>
      <c r="J5" s="1"/>
      <c r="K5" s="1"/>
      <c r="L5" s="1"/>
      <c r="M5" s="1"/>
    </row>
    <row r="6" spans="1:13" x14ac:dyDescent="0.3">
      <c r="A6" s="17"/>
      <c r="B6" s="17"/>
      <c r="C6" s="17"/>
      <c r="D6" s="17"/>
      <c r="E6" s="17"/>
      <c r="F6" s="17"/>
      <c r="G6" s="17"/>
      <c r="H6" s="22"/>
      <c r="I6" s="22"/>
      <c r="J6" s="1"/>
      <c r="K6" s="1"/>
      <c r="L6" s="1"/>
      <c r="M6" s="1"/>
    </row>
    <row r="7" spans="1:13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</row>
    <row r="8" spans="1:13" s="36" customFormat="1" x14ac:dyDescent="0.3">
      <c r="A8" s="1" t="s">
        <v>40</v>
      </c>
      <c r="B8" s="1"/>
      <c r="C8" s="1"/>
      <c r="D8" s="1"/>
      <c r="E8" s="1"/>
      <c r="F8" s="1"/>
      <c r="G8" s="1"/>
      <c r="H8" s="1"/>
      <c r="I8" s="1"/>
      <c r="J8" s="1"/>
      <c r="K8" s="21"/>
      <c r="L8" s="21"/>
      <c r="M8" s="21"/>
    </row>
    <row r="9" spans="1:13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</row>
    <row r="10" spans="1:13" ht="18" x14ac:dyDescent="0.3">
      <c r="A10" s="34" t="s">
        <v>41</v>
      </c>
      <c r="B10" s="34" t="s">
        <v>42</v>
      </c>
      <c r="C10" s="34" t="s">
        <v>43</v>
      </c>
      <c r="D10" s="34" t="s">
        <v>44</v>
      </c>
      <c r="E10" s="34" t="s">
        <v>45</v>
      </c>
      <c r="F10" s="34" t="s">
        <v>46</v>
      </c>
      <c r="G10" s="34" t="s">
        <v>47</v>
      </c>
      <c r="H10" s="34" t="s">
        <v>48</v>
      </c>
      <c r="I10" s="34" t="s">
        <v>49</v>
      </c>
      <c r="J10" s="21"/>
      <c r="K10" s="1"/>
      <c r="L10" s="1"/>
      <c r="M10" s="1"/>
    </row>
    <row r="11" spans="1:13" x14ac:dyDescent="0.3">
      <c r="A11" s="2" t="s">
        <v>50</v>
      </c>
      <c r="B11" s="2">
        <v>4</v>
      </c>
      <c r="C11" s="2">
        <v>4</v>
      </c>
      <c r="D11" s="2">
        <v>0</v>
      </c>
      <c r="E11" s="2">
        <v>10</v>
      </c>
      <c r="F11" s="2">
        <f t="shared" ref="F11:F16" si="0">((D11+E11)/2)</f>
        <v>5</v>
      </c>
      <c r="G11" s="2">
        <f t="shared" ref="G11:G16" si="1">(B11*F11)</f>
        <v>20</v>
      </c>
      <c r="H11" s="2">
        <f>B11*F11^2</f>
        <v>100</v>
      </c>
      <c r="I11" s="2">
        <f t="shared" ref="I11:I16" si="2">E11-D11</f>
        <v>10</v>
      </c>
      <c r="J11" s="1"/>
      <c r="K11" s="1"/>
      <c r="L11" s="1"/>
      <c r="M11" s="1"/>
    </row>
    <row r="12" spans="1:13" x14ac:dyDescent="0.3">
      <c r="A12" s="18" t="s">
        <v>34</v>
      </c>
      <c r="B12" s="2">
        <v>12</v>
      </c>
      <c r="C12" s="2">
        <f>C11+B12</f>
        <v>16</v>
      </c>
      <c r="D12" s="2">
        <v>10</v>
      </c>
      <c r="E12" s="2">
        <v>20</v>
      </c>
      <c r="F12" s="2">
        <f t="shared" si="0"/>
        <v>15</v>
      </c>
      <c r="G12" s="2">
        <f t="shared" si="1"/>
        <v>180</v>
      </c>
      <c r="H12" s="2">
        <f t="shared" ref="H12:H16" si="3">B12*F12^2</f>
        <v>2700</v>
      </c>
      <c r="I12" s="2">
        <f t="shared" si="2"/>
        <v>10</v>
      </c>
      <c r="J12" s="1"/>
      <c r="K12" s="1"/>
      <c r="L12" s="1"/>
      <c r="M12" s="1"/>
    </row>
    <row r="13" spans="1:13" x14ac:dyDescent="0.3">
      <c r="A13" s="2" t="s">
        <v>35</v>
      </c>
      <c r="B13" s="2">
        <v>30</v>
      </c>
      <c r="C13" s="2">
        <f>C12+B13</f>
        <v>46</v>
      </c>
      <c r="D13" s="2">
        <v>20</v>
      </c>
      <c r="E13" s="2">
        <v>30</v>
      </c>
      <c r="F13" s="2">
        <f t="shared" si="0"/>
        <v>25</v>
      </c>
      <c r="G13" s="2">
        <f t="shared" si="1"/>
        <v>750</v>
      </c>
      <c r="H13" s="2">
        <f t="shared" si="3"/>
        <v>18750</v>
      </c>
      <c r="I13" s="2">
        <f t="shared" si="2"/>
        <v>10</v>
      </c>
      <c r="J13" s="1"/>
      <c r="K13" s="1"/>
      <c r="L13" s="1"/>
      <c r="M13" s="1"/>
    </row>
    <row r="14" spans="1:13" x14ac:dyDescent="0.3">
      <c r="A14" s="2" t="s">
        <v>36</v>
      </c>
      <c r="B14" s="2">
        <v>15</v>
      </c>
      <c r="C14" s="2">
        <f>C13+B14</f>
        <v>61</v>
      </c>
      <c r="D14" s="2">
        <v>30</v>
      </c>
      <c r="E14" s="2">
        <v>40</v>
      </c>
      <c r="F14" s="2">
        <f t="shared" si="0"/>
        <v>35</v>
      </c>
      <c r="G14" s="2">
        <f t="shared" si="1"/>
        <v>525</v>
      </c>
      <c r="H14" s="2">
        <f t="shared" si="3"/>
        <v>18375</v>
      </c>
      <c r="I14" s="2">
        <f t="shared" si="2"/>
        <v>10</v>
      </c>
      <c r="J14" s="1"/>
      <c r="K14" s="1"/>
      <c r="L14" s="1"/>
      <c r="M14" s="1"/>
    </row>
    <row r="15" spans="1:13" s="37" customFormat="1" x14ac:dyDescent="0.3">
      <c r="A15" s="2" t="s">
        <v>37</v>
      </c>
      <c r="B15" s="2">
        <v>7</v>
      </c>
      <c r="C15" s="2">
        <f>C14+B15</f>
        <v>68</v>
      </c>
      <c r="D15" s="2">
        <v>40</v>
      </c>
      <c r="E15" s="2">
        <v>50</v>
      </c>
      <c r="F15" s="2">
        <f t="shared" si="0"/>
        <v>45</v>
      </c>
      <c r="G15" s="2">
        <f t="shared" si="1"/>
        <v>315</v>
      </c>
      <c r="H15" s="2">
        <f t="shared" si="3"/>
        <v>14175</v>
      </c>
      <c r="I15" s="2">
        <f t="shared" si="2"/>
        <v>10</v>
      </c>
      <c r="J15" s="1"/>
    </row>
    <row r="16" spans="1:13" x14ac:dyDescent="0.3">
      <c r="A16" s="2" t="s">
        <v>38</v>
      </c>
      <c r="B16" s="2">
        <v>2</v>
      </c>
      <c r="C16" s="2">
        <f>C15+B16</f>
        <v>70</v>
      </c>
      <c r="D16" s="2">
        <v>50</v>
      </c>
      <c r="E16" s="2">
        <v>60</v>
      </c>
      <c r="F16" s="2">
        <f t="shared" si="0"/>
        <v>55</v>
      </c>
      <c r="G16" s="2">
        <f t="shared" si="1"/>
        <v>110</v>
      </c>
      <c r="H16" s="2">
        <f t="shared" si="3"/>
        <v>6050</v>
      </c>
      <c r="I16" s="2">
        <f t="shared" si="2"/>
        <v>10</v>
      </c>
      <c r="J16" s="1"/>
    </row>
    <row r="17" spans="1:10" x14ac:dyDescent="0.3">
      <c r="A17" s="38"/>
      <c r="B17" s="38">
        <f>SUM(B11:B16)</f>
        <v>70</v>
      </c>
      <c r="C17" s="38"/>
      <c r="D17" s="38"/>
      <c r="E17" s="38"/>
      <c r="F17" s="35">
        <f>SUM(F11:F16)</f>
        <v>180</v>
      </c>
      <c r="G17" s="35">
        <f>SUM(G11:G16)</f>
        <v>1900</v>
      </c>
      <c r="H17" s="35">
        <f>SUM(H11:H16)</f>
        <v>60150</v>
      </c>
      <c r="I17" s="38"/>
      <c r="J17" s="37"/>
    </row>
    <row r="19" spans="1:10" s="36" customFormat="1" x14ac:dyDescent="0.3">
      <c r="A19" s="34" t="s">
        <v>51</v>
      </c>
      <c r="B19" s="39" t="s">
        <v>52</v>
      </c>
      <c r="C19" s="39" t="s">
        <v>53</v>
      </c>
      <c r="D19" s="39" t="s">
        <v>4</v>
      </c>
      <c r="E19" s="39" t="s">
        <v>5</v>
      </c>
      <c r="F19" s="39"/>
      <c r="G19" s="39"/>
      <c r="H19" s="39"/>
      <c r="I19" s="39"/>
    </row>
    <row r="20" spans="1:10" x14ac:dyDescent="0.3">
      <c r="A20" s="2" t="s">
        <v>6</v>
      </c>
      <c r="D20" s="40">
        <f>G17/B17</f>
        <v>27.142857142857142</v>
      </c>
      <c r="E20" s="10" t="str">
        <f ca="1">_xlfn.FORMULATEXT(D20)</f>
        <v>=G17/B17</v>
      </c>
    </row>
    <row r="21" spans="1:10" x14ac:dyDescent="0.3">
      <c r="A21" s="2" t="s">
        <v>8</v>
      </c>
      <c r="B21" s="40">
        <f>B13</f>
        <v>30</v>
      </c>
      <c r="C21" s="40" t="str">
        <f>A13</f>
        <v>20 - 30</v>
      </c>
      <c r="D21" s="40">
        <f>D13+((B13-B12)/(2*B13-B12-B14)*I13)</f>
        <v>25.454545454545453</v>
      </c>
      <c r="E21" s="10" t="str">
        <f t="shared" ref="E21:E37" ca="1" si="4">_xlfn.FORMULATEXT(D21)</f>
        <v>=D13+((B13-B12)/(2*B13-B12-B14)*I13)</v>
      </c>
    </row>
    <row r="22" spans="1:10" x14ac:dyDescent="0.3">
      <c r="A22" s="2" t="s">
        <v>7</v>
      </c>
      <c r="B22" s="40">
        <f>(B17/2)</f>
        <v>35</v>
      </c>
      <c r="C22" s="40" t="str">
        <f>A13</f>
        <v>20 - 30</v>
      </c>
      <c r="D22" s="40">
        <f>D13+((B17/2-C12)/B13)*I13</f>
        <v>26.333333333333332</v>
      </c>
      <c r="E22" s="10" t="str">
        <f t="shared" ca="1" si="4"/>
        <v>=D13+((B17/2-C12)/B13)*I13</v>
      </c>
    </row>
    <row r="23" spans="1:10" ht="18" x14ac:dyDescent="0.4">
      <c r="A23" s="2" t="s">
        <v>54</v>
      </c>
      <c r="B23" s="40">
        <f>(70/4)</f>
        <v>17.5</v>
      </c>
      <c r="C23" s="40" t="str">
        <f>A13</f>
        <v>20 - 30</v>
      </c>
      <c r="D23" s="40">
        <f>D13+((B17/4-C12)/B13)*I13</f>
        <v>20.5</v>
      </c>
      <c r="E23" s="10" t="str">
        <f t="shared" ca="1" si="4"/>
        <v>=D13+((B17/4-C12)/B13)*I13</v>
      </c>
    </row>
    <row r="24" spans="1:10" ht="18" x14ac:dyDescent="0.4">
      <c r="A24" s="2" t="s">
        <v>10</v>
      </c>
      <c r="B24" s="40">
        <f>(3*B17/4)</f>
        <v>52.5</v>
      </c>
      <c r="C24" s="40" t="str">
        <f>A14</f>
        <v>30 - 40</v>
      </c>
      <c r="D24" s="40">
        <f>D14+((3*B17/4-C13)/B14)*I14</f>
        <v>34.333333333333336</v>
      </c>
      <c r="E24" s="10" t="str">
        <f t="shared" ca="1" si="4"/>
        <v>=D14+((3*B17/4-C13)/B14)*I14</v>
      </c>
    </row>
    <row r="25" spans="1:10" ht="18" x14ac:dyDescent="0.4">
      <c r="A25" s="2" t="s">
        <v>13</v>
      </c>
      <c r="B25" s="40">
        <f>(90*B17/100)</f>
        <v>63</v>
      </c>
      <c r="C25" s="40" t="str">
        <f>A15</f>
        <v>40 - 50</v>
      </c>
      <c r="D25" s="40">
        <f>D15+((90*B17/100)-C14)/B15*I15</f>
        <v>42.857142857142854</v>
      </c>
      <c r="E25" s="10" t="str">
        <f t="shared" ca="1" si="4"/>
        <v>=D15+((90*B17/100)-C14)/B15*I15</v>
      </c>
    </row>
    <row r="26" spans="1:10" ht="18" x14ac:dyDescent="0.4">
      <c r="A26" s="2" t="s">
        <v>12</v>
      </c>
      <c r="B26" s="40">
        <f>(10*B17/100)</f>
        <v>7</v>
      </c>
      <c r="C26" s="41" t="str">
        <f>A12</f>
        <v xml:space="preserve"> 10 - 20</v>
      </c>
      <c r="D26" s="40">
        <f>D12+(((10*B17/100)-C11)/B12)*I12</f>
        <v>12.5</v>
      </c>
      <c r="E26" s="10" t="str">
        <f t="shared" ca="1" si="4"/>
        <v>=D12+(((10*B17/100)-C11)/B12)*I12</v>
      </c>
    </row>
    <row r="27" spans="1:10" x14ac:dyDescent="0.3">
      <c r="A27" s="2" t="s">
        <v>11</v>
      </c>
      <c r="B27" s="40"/>
      <c r="C27" s="40"/>
      <c r="D27" s="40">
        <f>SQRT(H17/B17-(G17/B17)^2)</f>
        <v>11.070276437748218</v>
      </c>
      <c r="E27" s="10" t="str">
        <f t="shared" ca="1" si="4"/>
        <v>=SQRT(H17/B17-(G17/B17)^2)</v>
      </c>
    </row>
    <row r="28" spans="1:10" x14ac:dyDescent="0.3">
      <c r="A28" s="2" t="s">
        <v>25</v>
      </c>
      <c r="B28" s="40"/>
      <c r="C28" s="40"/>
      <c r="D28" s="40">
        <f>(D24-D23)/2</f>
        <v>6.9166666666666679</v>
      </c>
      <c r="E28" s="10" t="str">
        <f t="shared" ca="1" si="4"/>
        <v>=(D24-D23)/2</v>
      </c>
    </row>
    <row r="29" spans="1:10" x14ac:dyDescent="0.3">
      <c r="A29" s="7" t="s">
        <v>55</v>
      </c>
      <c r="B29" s="40"/>
      <c r="C29" s="40"/>
      <c r="D29" s="40">
        <f>(D24-D23)/(D24+D23)</f>
        <v>0.25227963525835867</v>
      </c>
      <c r="E29" s="10" t="str">
        <f t="shared" ca="1" si="4"/>
        <v>=(D24-D23)/(D24+D23)</v>
      </c>
    </row>
    <row r="30" spans="1:10" x14ac:dyDescent="0.3">
      <c r="A30" s="2" t="s">
        <v>27</v>
      </c>
      <c r="B30" s="40"/>
      <c r="C30" s="40"/>
      <c r="D30" s="40">
        <f>D27^2</f>
        <v>122.55102040816337</v>
      </c>
      <c r="E30" s="10" t="str">
        <f t="shared" ca="1" si="4"/>
        <v>=D27^2</v>
      </c>
    </row>
    <row r="31" spans="1:10" x14ac:dyDescent="0.3">
      <c r="A31" s="2" t="s">
        <v>14</v>
      </c>
      <c r="B31" s="40"/>
      <c r="C31" s="40"/>
      <c r="D31" s="40">
        <f>MAX(E11:E16)</f>
        <v>60</v>
      </c>
      <c r="E31" s="10" t="str">
        <f t="shared" ca="1" si="4"/>
        <v>=MAX(E11:E16)</v>
      </c>
    </row>
    <row r="32" spans="1:10" x14ac:dyDescent="0.3">
      <c r="A32" s="2" t="s">
        <v>15</v>
      </c>
      <c r="B32" s="40"/>
      <c r="C32" s="40"/>
      <c r="D32" s="40">
        <f>MIN(E11:E16)</f>
        <v>10</v>
      </c>
      <c r="E32" s="10" t="str">
        <f t="shared" ca="1" si="4"/>
        <v>=MIN(E11:E16)</v>
      </c>
    </row>
    <row r="33" spans="1:9" x14ac:dyDescent="0.3">
      <c r="A33" s="2" t="s">
        <v>20</v>
      </c>
      <c r="B33" s="40"/>
      <c r="C33" s="40"/>
      <c r="D33" s="40">
        <f>D31-D32</f>
        <v>50</v>
      </c>
      <c r="E33" s="10" t="str">
        <f t="shared" ca="1" si="4"/>
        <v>=D31-D32</v>
      </c>
    </row>
    <row r="34" spans="1:9" x14ac:dyDescent="0.3">
      <c r="A34" s="2" t="s">
        <v>17</v>
      </c>
      <c r="B34" s="40"/>
      <c r="C34" s="40"/>
      <c r="D34" s="40">
        <f>(D27/D20)*100</f>
        <v>40.785228981177646</v>
      </c>
      <c r="E34" s="10" t="str">
        <f t="shared" ca="1" si="4"/>
        <v>=(D27/D20)*100</v>
      </c>
    </row>
    <row r="35" spans="1:9" ht="18" x14ac:dyDescent="0.4">
      <c r="A35" s="2" t="s">
        <v>19</v>
      </c>
      <c r="B35" s="40"/>
      <c r="C35" s="40"/>
      <c r="D35" s="40">
        <f>(D20-D21)/D27</f>
        <v>0.15250853922263075</v>
      </c>
      <c r="E35" s="10" t="str">
        <f t="shared" ca="1" si="4"/>
        <v>=(D20-D21)/D27</v>
      </c>
    </row>
    <row r="36" spans="1:9" ht="18" x14ac:dyDescent="0.4">
      <c r="A36" s="2" t="s">
        <v>18</v>
      </c>
      <c r="B36" s="40"/>
      <c r="C36" s="40"/>
      <c r="D36" s="40">
        <f>(D24+D23-2*D22)/(D24-D23)</f>
        <v>0.1566265060240967</v>
      </c>
      <c r="E36" s="10" t="str">
        <f t="shared" ca="1" si="4"/>
        <v>=(D24+D23-2*D22)/(D24-D23)</v>
      </c>
    </row>
    <row r="37" spans="1:9" x14ac:dyDescent="0.3">
      <c r="A37" s="2" t="s">
        <v>21</v>
      </c>
      <c r="B37" s="40"/>
      <c r="C37" s="40"/>
      <c r="D37" s="40">
        <f>(D24-D23)/(2*D25-D26)</f>
        <v>0.18894308943089436</v>
      </c>
      <c r="E37" s="10" t="str">
        <f t="shared" ca="1" si="4"/>
        <v>=(D24-D23)/(2*D25-D26)</v>
      </c>
    </row>
    <row r="38" spans="1:9" x14ac:dyDescent="0.3">
      <c r="A38" s="42"/>
      <c r="B38" s="42"/>
      <c r="C38" s="42"/>
      <c r="D38" s="42"/>
      <c r="E38" s="42"/>
      <c r="F38" s="42"/>
      <c r="G38" s="42"/>
      <c r="H38" s="42"/>
      <c r="I38" s="42"/>
    </row>
    <row r="40" spans="1:9" x14ac:dyDescent="0.3">
      <c r="D40" s="21"/>
    </row>
  </sheetData>
  <printOptions headings="1" gridLines="1"/>
  <pageMargins left="0.7" right="0.7" top="0.75" bottom="0.75" header="0.3" footer="0.3"/>
  <pageSetup paperSize="9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B6404-28D5-44D8-845D-773F8A8C036A}">
  <sheetPr>
    <pageSetUpPr fitToPage="1"/>
  </sheetPr>
  <dimension ref="A1:J41"/>
  <sheetViews>
    <sheetView topLeftCell="A15" workbookViewId="0">
      <selection activeCell="I30" sqref="I30"/>
    </sheetView>
  </sheetViews>
  <sheetFormatPr defaultRowHeight="14.4" x14ac:dyDescent="0.3"/>
  <sheetData>
    <row r="1" spans="1:10" ht="15.6" x14ac:dyDescent="0.3">
      <c r="A1" s="30" t="s">
        <v>56</v>
      </c>
      <c r="B1" s="30"/>
      <c r="C1" s="30"/>
      <c r="D1" s="30"/>
      <c r="E1" s="30"/>
      <c r="F1" s="30"/>
      <c r="G1" s="30"/>
      <c r="H1" s="30"/>
      <c r="I1" s="30"/>
      <c r="J1" s="30"/>
    </row>
    <row r="2" spans="1:10" ht="15.6" x14ac:dyDescent="0.3">
      <c r="A2" s="25" t="s">
        <v>57</v>
      </c>
      <c r="B2" s="25" t="s">
        <v>58</v>
      </c>
      <c r="C2" s="30"/>
      <c r="D2" s="30"/>
      <c r="E2" s="30"/>
      <c r="F2" s="30"/>
      <c r="G2" s="30"/>
      <c r="H2" s="30"/>
      <c r="I2" s="30"/>
      <c r="J2" s="30"/>
    </row>
    <row r="3" spans="1:10" ht="15.6" x14ac:dyDescent="0.3">
      <c r="A3" s="30" t="s">
        <v>59</v>
      </c>
      <c r="B3" s="30">
        <v>120</v>
      </c>
      <c r="C3" s="30"/>
      <c r="D3" s="30"/>
      <c r="E3" s="30"/>
      <c r="F3" s="30"/>
      <c r="G3" s="30"/>
      <c r="H3" s="30"/>
      <c r="I3" s="30"/>
      <c r="J3" s="30"/>
    </row>
    <row r="4" spans="1:10" ht="15.6" x14ac:dyDescent="0.3">
      <c r="A4" s="30" t="s">
        <v>60</v>
      </c>
      <c r="B4" s="30">
        <v>240</v>
      </c>
      <c r="C4" s="30"/>
      <c r="D4" s="30"/>
      <c r="E4" s="30"/>
      <c r="F4" s="30"/>
      <c r="G4" s="30"/>
      <c r="H4" s="30"/>
      <c r="I4" s="30"/>
      <c r="J4" s="30"/>
    </row>
    <row r="5" spans="1:10" ht="15.6" x14ac:dyDescent="0.3">
      <c r="A5" s="30" t="s">
        <v>61</v>
      </c>
      <c r="B5" s="30">
        <v>340</v>
      </c>
      <c r="C5" s="30"/>
      <c r="D5" s="30"/>
      <c r="E5" s="30"/>
      <c r="F5" s="30"/>
      <c r="G5" s="30"/>
      <c r="H5" s="30"/>
      <c r="I5" s="30"/>
      <c r="J5" s="30"/>
    </row>
    <row r="6" spans="1:10" ht="15.6" x14ac:dyDescent="0.3">
      <c r="A6" s="30" t="s">
        <v>62</v>
      </c>
      <c r="B6" s="30">
        <v>120</v>
      </c>
      <c r="C6" s="30"/>
      <c r="D6" s="30"/>
      <c r="E6" s="30"/>
      <c r="F6" s="30"/>
      <c r="G6" s="30"/>
      <c r="H6" s="30"/>
      <c r="I6" s="30"/>
      <c r="J6" s="30"/>
    </row>
    <row r="7" spans="1:10" ht="15.6" x14ac:dyDescent="0.3">
      <c r="A7" s="30" t="s">
        <v>63</v>
      </c>
      <c r="B7" s="30">
        <v>160</v>
      </c>
      <c r="C7" s="30"/>
      <c r="D7" s="30"/>
      <c r="E7" s="30"/>
      <c r="F7" s="30"/>
      <c r="G7" s="30"/>
      <c r="H7" s="30"/>
      <c r="I7" s="30"/>
      <c r="J7" s="30"/>
    </row>
    <row r="8" spans="1:10" ht="15.6" x14ac:dyDescent="0.3">
      <c r="A8" s="30" t="s">
        <v>64</v>
      </c>
      <c r="B8" s="30">
        <v>100</v>
      </c>
      <c r="C8" s="30"/>
      <c r="D8" s="30"/>
      <c r="E8" s="30"/>
      <c r="F8" s="30"/>
      <c r="G8" s="30"/>
      <c r="H8" s="30"/>
      <c r="I8" s="30"/>
      <c r="J8" s="30"/>
    </row>
    <row r="9" spans="1:10" ht="15.6" x14ac:dyDescent="0.3">
      <c r="A9" s="32"/>
      <c r="B9" s="32"/>
      <c r="C9" s="32"/>
      <c r="D9" s="32"/>
      <c r="E9" s="32"/>
      <c r="F9" s="32"/>
      <c r="G9" s="32"/>
      <c r="H9" s="32"/>
      <c r="I9" s="32"/>
      <c r="J9" s="30"/>
    </row>
    <row r="11" spans="1:10" ht="15.6" x14ac:dyDescent="0.3">
      <c r="A11" s="30" t="s">
        <v>65</v>
      </c>
      <c r="B11" s="30"/>
      <c r="C11" s="30"/>
      <c r="D11" s="30"/>
      <c r="E11" s="30"/>
      <c r="F11" s="30"/>
      <c r="G11" s="30"/>
      <c r="H11" s="30"/>
      <c r="I11" s="30"/>
      <c r="J11" s="30"/>
    </row>
    <row r="12" spans="1:10" ht="15.6" x14ac:dyDescent="0.3">
      <c r="A12" s="30" t="s">
        <v>59</v>
      </c>
      <c r="B12" s="30">
        <v>120</v>
      </c>
      <c r="C12" s="30"/>
      <c r="D12" s="30"/>
      <c r="E12" s="30"/>
      <c r="F12" s="30"/>
      <c r="G12" s="30"/>
      <c r="H12" s="30"/>
      <c r="I12" s="30"/>
      <c r="J12" s="30"/>
    </row>
    <row r="13" spans="1:10" ht="15.6" x14ac:dyDescent="0.3">
      <c r="A13" s="30" t="s">
        <v>60</v>
      </c>
      <c r="B13" s="30">
        <v>240</v>
      </c>
      <c r="C13" s="30"/>
      <c r="D13" s="30"/>
      <c r="E13" s="30"/>
      <c r="F13" s="30"/>
      <c r="G13" s="30"/>
      <c r="H13" s="30"/>
      <c r="I13" s="30"/>
      <c r="J13" s="30"/>
    </row>
    <row r="14" spans="1:10" ht="15.6" x14ac:dyDescent="0.3">
      <c r="A14" s="30" t="s">
        <v>61</v>
      </c>
      <c r="B14" s="30">
        <v>340</v>
      </c>
      <c r="C14" s="30"/>
      <c r="D14" s="30"/>
      <c r="E14" s="30"/>
      <c r="F14" s="30"/>
      <c r="G14" s="30"/>
      <c r="H14" s="30"/>
      <c r="I14" s="30"/>
      <c r="J14" s="30"/>
    </row>
    <row r="15" spans="1:10" ht="15.6" x14ac:dyDescent="0.3">
      <c r="A15" s="30" t="s">
        <v>62</v>
      </c>
      <c r="B15" s="30">
        <v>120</v>
      </c>
      <c r="C15" s="30"/>
      <c r="D15" s="30"/>
      <c r="E15" s="30"/>
      <c r="F15" s="30"/>
      <c r="G15" s="30"/>
      <c r="H15" s="30"/>
      <c r="I15" s="30"/>
      <c r="J15" s="30"/>
    </row>
    <row r="16" spans="1:10" ht="15.6" x14ac:dyDescent="0.3">
      <c r="A16" s="30" t="s">
        <v>63</v>
      </c>
      <c r="B16" s="30">
        <v>160</v>
      </c>
      <c r="C16" s="30"/>
      <c r="D16" s="30"/>
      <c r="E16" s="30"/>
      <c r="F16" s="30"/>
      <c r="G16" s="30"/>
      <c r="H16" s="30"/>
      <c r="I16" s="30"/>
      <c r="J16" s="30"/>
    </row>
    <row r="17" spans="1:10" ht="15.6" x14ac:dyDescent="0.3">
      <c r="A17" s="30" t="s">
        <v>64</v>
      </c>
      <c r="B17" s="30">
        <v>100</v>
      </c>
      <c r="C17" s="30"/>
      <c r="D17" s="30"/>
      <c r="E17" s="30"/>
      <c r="F17" s="30"/>
      <c r="G17" s="30"/>
      <c r="H17" s="30"/>
      <c r="I17" s="30"/>
      <c r="J17" s="30"/>
    </row>
    <row r="39" spans="1:9" x14ac:dyDescent="0.3">
      <c r="A39" s="31"/>
      <c r="B39" s="31"/>
      <c r="C39" s="31"/>
      <c r="D39" s="31"/>
      <c r="E39" s="31"/>
      <c r="F39" s="31"/>
      <c r="G39" s="31"/>
      <c r="H39" s="31"/>
      <c r="I39" s="31"/>
    </row>
    <row r="41" spans="1:9" ht="15.6" x14ac:dyDescent="0.3">
      <c r="D41" s="1"/>
    </row>
  </sheetData>
  <printOptions headings="1" gridLines="1"/>
  <pageMargins left="0.7" right="0.7" top="0.75" bottom="0.75" header="0.3" footer="0.3"/>
  <pageSetup paperSize="9" fitToHeight="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B8D3F-2124-44B8-9394-C455AB0F5784}">
  <sheetPr>
    <pageSetUpPr fitToPage="1"/>
  </sheetPr>
  <dimension ref="A1:M42"/>
  <sheetViews>
    <sheetView topLeftCell="A15" zoomScale="89" zoomScaleNormal="89" workbookViewId="0">
      <selection activeCell="E31" sqref="E31"/>
    </sheetView>
  </sheetViews>
  <sheetFormatPr defaultRowHeight="14.4" x14ac:dyDescent="0.3"/>
  <sheetData>
    <row r="1" spans="1:13" ht="15.6" x14ac:dyDescent="0.3">
      <c r="A1" s="7" t="s">
        <v>66</v>
      </c>
      <c r="B1" s="7"/>
      <c r="C1" s="7"/>
      <c r="D1" s="7"/>
      <c r="E1" s="7"/>
      <c r="F1" s="7"/>
      <c r="G1" s="7"/>
      <c r="H1" s="7"/>
      <c r="I1" s="7"/>
      <c r="J1" s="7"/>
      <c r="K1" s="7"/>
    </row>
    <row r="2" spans="1:13" ht="15.6" x14ac:dyDescent="0.3">
      <c r="A2" s="7" t="s">
        <v>67</v>
      </c>
      <c r="B2" s="7"/>
      <c r="C2" s="7"/>
      <c r="D2" s="7"/>
      <c r="E2" s="7"/>
      <c r="F2" s="7"/>
      <c r="G2" s="7"/>
      <c r="H2" s="7"/>
      <c r="I2" s="7"/>
      <c r="J2" s="7"/>
      <c r="K2" s="7"/>
    </row>
    <row r="3" spans="1:13" s="24" customFormat="1" ht="15.6" x14ac:dyDescent="0.3">
      <c r="A3" s="2">
        <v>12</v>
      </c>
      <c r="B3" s="2">
        <v>20</v>
      </c>
      <c r="C3" s="2">
        <v>10</v>
      </c>
      <c r="D3" s="2">
        <v>17</v>
      </c>
      <c r="E3" s="2">
        <v>21</v>
      </c>
      <c r="F3" s="2">
        <v>37</v>
      </c>
      <c r="G3" s="2">
        <v>19</v>
      </c>
      <c r="H3" s="2">
        <v>20</v>
      </c>
      <c r="I3" s="2">
        <v>18</v>
      </c>
      <c r="J3" s="2">
        <v>13</v>
      </c>
      <c r="K3" s="2">
        <v>20</v>
      </c>
    </row>
    <row r="4" spans="1:13" s="24" customFormat="1" ht="15.6" x14ac:dyDescent="0.3">
      <c r="A4" s="2">
        <v>21</v>
      </c>
      <c r="B4" s="2">
        <v>35</v>
      </c>
      <c r="C4" s="2">
        <v>24</v>
      </c>
      <c r="D4" s="2">
        <v>41</v>
      </c>
      <c r="E4" s="2">
        <v>11</v>
      </c>
      <c r="F4" s="2">
        <v>28</v>
      </c>
      <c r="G4" s="2">
        <v>45</v>
      </c>
      <c r="H4" s="2">
        <v>32</v>
      </c>
      <c r="I4" s="2">
        <v>33</v>
      </c>
      <c r="J4" s="2">
        <v>20</v>
      </c>
      <c r="K4" s="2">
        <v>22</v>
      </c>
    </row>
    <row r="5" spans="1:13" ht="15.6" x14ac:dyDescent="0.3">
      <c r="A5" s="14"/>
      <c r="B5" s="14"/>
      <c r="C5" s="14"/>
      <c r="D5" s="14"/>
      <c r="E5" s="14"/>
      <c r="F5" s="14"/>
      <c r="G5" s="14"/>
      <c r="H5" s="14"/>
      <c r="I5" s="14"/>
      <c r="J5" s="14"/>
      <c r="K5" s="14"/>
    </row>
    <row r="6" spans="1:13" ht="15.6" x14ac:dyDescent="0.3">
      <c r="A6" s="7" t="s">
        <v>68</v>
      </c>
      <c r="B6" s="7"/>
      <c r="C6" s="7"/>
      <c r="D6" s="7"/>
      <c r="E6" s="7"/>
      <c r="F6" s="7"/>
      <c r="G6" s="7"/>
      <c r="H6" s="7"/>
      <c r="I6" s="7"/>
      <c r="J6" s="7"/>
      <c r="K6" s="7"/>
    </row>
    <row r="7" spans="1:13" ht="15.6" x14ac:dyDescent="0.3">
      <c r="A7" s="33" t="s">
        <v>3</v>
      </c>
      <c r="B7" s="33" t="s">
        <v>4</v>
      </c>
      <c r="C7" s="33"/>
      <c r="D7" s="33" t="s">
        <v>5</v>
      </c>
      <c r="E7" s="33"/>
      <c r="F7" s="7"/>
      <c r="G7" s="7"/>
      <c r="H7" s="7"/>
      <c r="I7" s="7"/>
      <c r="J7" s="7"/>
      <c r="K7" s="7"/>
    </row>
    <row r="8" spans="1:13" ht="18" x14ac:dyDescent="0.4">
      <c r="A8" s="2" t="s">
        <v>9</v>
      </c>
      <c r="B8" s="2">
        <f>QUARTILE(A3:K4,1)</f>
        <v>18.25</v>
      </c>
      <c r="C8" s="7" t="str">
        <f ca="1">_xlfn.FORMULATEXT(B8)</f>
        <v>=QUARTILE(A3:K4,1)</v>
      </c>
      <c r="D8" s="7"/>
      <c r="E8" s="7"/>
      <c r="F8" s="7"/>
      <c r="G8" s="7"/>
      <c r="H8" s="7"/>
      <c r="I8" s="7"/>
      <c r="J8" s="7"/>
      <c r="K8" s="7"/>
    </row>
    <row r="9" spans="1:13" ht="18" x14ac:dyDescent="0.4">
      <c r="A9" s="2" t="s">
        <v>69</v>
      </c>
      <c r="B9" s="2">
        <f>MIN(A3:K4)</f>
        <v>10</v>
      </c>
      <c r="C9" s="7" t="str">
        <f ca="1">_xlfn.FORMULATEXT(B9)</f>
        <v>=MIN(A3:K4)</v>
      </c>
      <c r="D9" s="7"/>
      <c r="E9" s="7"/>
      <c r="F9" s="7"/>
      <c r="G9" s="7"/>
      <c r="H9" s="7"/>
      <c r="I9" s="7"/>
      <c r="J9" s="7"/>
      <c r="K9" s="7"/>
    </row>
    <row r="10" spans="1:13" ht="18" x14ac:dyDescent="0.4">
      <c r="A10" s="2" t="s">
        <v>70</v>
      </c>
      <c r="B10" s="2">
        <f>QUARTILE(A3:K4,2)</f>
        <v>20.5</v>
      </c>
      <c r="C10" s="7" t="str">
        <f ca="1">_xlfn.FORMULATEXT(B10)</f>
        <v>=QUARTILE(A3:K4,2)</v>
      </c>
      <c r="D10" s="7"/>
      <c r="E10" s="7"/>
      <c r="F10" s="7"/>
      <c r="G10" s="7"/>
      <c r="H10" s="7"/>
      <c r="I10" s="7"/>
      <c r="J10" s="7"/>
      <c r="K10" s="7"/>
    </row>
    <row r="11" spans="1:13" ht="18" x14ac:dyDescent="0.4">
      <c r="A11" s="2" t="s">
        <v>71</v>
      </c>
      <c r="B11" s="2">
        <f>MAX(A3:K4)</f>
        <v>45</v>
      </c>
      <c r="C11" s="7" t="str">
        <f ca="1">_xlfn.FORMULATEXT(B11)</f>
        <v>=MAX(A3:K4)</v>
      </c>
      <c r="D11" s="7"/>
      <c r="E11" s="7"/>
      <c r="F11" s="7"/>
      <c r="G11" s="7"/>
      <c r="H11" s="7"/>
      <c r="I11" s="7"/>
      <c r="J11" s="7"/>
      <c r="K11" s="7"/>
    </row>
    <row r="12" spans="1:13" ht="18" x14ac:dyDescent="0.4">
      <c r="A12" s="2" t="s">
        <v>10</v>
      </c>
      <c r="B12" s="2">
        <f>QUARTILE(A3:K4,3)</f>
        <v>31</v>
      </c>
      <c r="C12" s="7" t="str">
        <f ca="1">_xlfn.FORMULATEXT(B12)</f>
        <v>=QUARTILE(A3:K4,3)</v>
      </c>
      <c r="D12" s="7"/>
      <c r="E12" s="7"/>
      <c r="F12" s="7"/>
      <c r="G12" s="7"/>
      <c r="H12" s="7"/>
      <c r="I12" s="7"/>
      <c r="J12" s="7"/>
      <c r="K12" s="7"/>
    </row>
    <row r="13" spans="1:13" ht="15.6" x14ac:dyDescent="0.3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</row>
    <row r="14" spans="1:13" ht="15.6" x14ac:dyDescent="0.3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</row>
    <row r="15" spans="1:13" ht="15.6" x14ac:dyDescent="0.3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</row>
    <row r="16" spans="1:13" ht="15.6" x14ac:dyDescent="0.3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</row>
    <row r="17" spans="1:13" ht="15.6" x14ac:dyDescent="0.3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</row>
    <row r="18" spans="1:13" ht="15.6" x14ac:dyDescent="0.3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</row>
    <row r="19" spans="1:13" ht="15.6" x14ac:dyDescent="0.3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</row>
    <row r="20" spans="1:13" ht="15.6" x14ac:dyDescent="0.3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</row>
    <row r="21" spans="1:13" ht="15.6" x14ac:dyDescent="0.3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</row>
    <row r="22" spans="1:13" ht="15.6" x14ac:dyDescent="0.3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</row>
    <row r="23" spans="1:13" ht="15.6" x14ac:dyDescent="0.3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</row>
    <row r="24" spans="1:13" ht="15.6" x14ac:dyDescent="0.3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</row>
    <row r="25" spans="1:13" ht="15.6" x14ac:dyDescent="0.3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</row>
    <row r="26" spans="1:13" ht="15.6" x14ac:dyDescent="0.3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</row>
    <row r="27" spans="1:13" ht="15.6" x14ac:dyDescent="0.3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</row>
    <row r="28" spans="1:13" ht="15.6" x14ac:dyDescent="0.3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</row>
    <row r="29" spans="1:13" ht="15.6" x14ac:dyDescent="0.3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7"/>
      <c r="M29" s="7"/>
    </row>
    <row r="30" spans="1:13" ht="15.6" x14ac:dyDescent="0.3">
      <c r="L30" s="7"/>
      <c r="M30" s="7"/>
    </row>
    <row r="31" spans="1:13" ht="15.6" x14ac:dyDescent="0.3">
      <c r="E31" s="21"/>
      <c r="F31" s="21"/>
      <c r="L31" s="7"/>
      <c r="M31" s="7"/>
    </row>
    <row r="32" spans="1:13" ht="15.6" x14ac:dyDescent="0.3">
      <c r="L32" s="7"/>
      <c r="M32" s="7"/>
    </row>
    <row r="33" spans="1:13" ht="15.6" x14ac:dyDescent="0.3">
      <c r="L33" s="7"/>
      <c r="M33" s="7"/>
    </row>
    <row r="34" spans="1:13" ht="15.6" x14ac:dyDescent="0.3">
      <c r="L34" s="7"/>
      <c r="M34" s="7"/>
    </row>
    <row r="35" spans="1:13" ht="15.6" x14ac:dyDescent="0.3">
      <c r="L35" s="7"/>
      <c r="M35" s="7"/>
    </row>
    <row r="36" spans="1:13" ht="15.6" x14ac:dyDescent="0.3">
      <c r="L36" s="7"/>
      <c r="M36" s="7"/>
    </row>
    <row r="37" spans="1:13" ht="15.6" x14ac:dyDescent="0.3">
      <c r="L37" s="7"/>
      <c r="M37" s="7"/>
    </row>
    <row r="38" spans="1:13" ht="15.6" x14ac:dyDescent="0.3">
      <c r="L38" s="7"/>
      <c r="M38" s="7"/>
    </row>
    <row r="39" spans="1:13" ht="15.6" x14ac:dyDescent="0.3">
      <c r="L39" s="7"/>
      <c r="M39" s="7"/>
    </row>
    <row r="40" spans="1:13" ht="15.6" x14ac:dyDescent="0.3">
      <c r="L40" s="7"/>
      <c r="M40" s="7"/>
    </row>
    <row r="41" spans="1:13" ht="15.6" x14ac:dyDescent="0.3">
      <c r="L41" s="7"/>
      <c r="M41" s="7"/>
    </row>
    <row r="42" spans="1:13" ht="15.6" x14ac:dyDescent="0.3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</row>
  </sheetData>
  <printOptions headings="1" gridLines="1"/>
  <pageMargins left="0.7" right="0.7" top="0.75" bottom="0.75" header="0.3" footer="0.3"/>
  <pageSetup paperSize="9" scale="86" fitToHeight="0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EAA7D-C4A5-4183-B22F-E0505571E638}">
  <sheetPr>
    <pageSetUpPr fitToPage="1"/>
  </sheetPr>
  <dimension ref="A1:J40"/>
  <sheetViews>
    <sheetView topLeftCell="E18" workbookViewId="0">
      <selection activeCell="E42" sqref="E42"/>
    </sheetView>
  </sheetViews>
  <sheetFormatPr defaultColWidth="8.88671875" defaultRowHeight="15.6" x14ac:dyDescent="0.3"/>
  <cols>
    <col min="1" max="1" width="8.88671875" style="21"/>
    <col min="2" max="2" width="10.6640625" style="21" customWidth="1"/>
    <col min="3" max="3" width="8.88671875" style="21" customWidth="1"/>
    <col min="4" max="16384" width="8.88671875" style="21"/>
  </cols>
  <sheetData>
    <row r="1" spans="1:10" x14ac:dyDescent="0.3">
      <c r="A1" s="21" t="s">
        <v>72</v>
      </c>
    </row>
    <row r="2" spans="1:10" x14ac:dyDescent="0.3">
      <c r="A2" s="21" t="s">
        <v>73</v>
      </c>
    </row>
    <row r="4" spans="1:10" x14ac:dyDescent="0.3">
      <c r="A4" s="20">
        <v>27</v>
      </c>
      <c r="B4" s="20">
        <v>33</v>
      </c>
      <c r="C4" s="20">
        <v>15</v>
      </c>
      <c r="D4" s="20">
        <v>19</v>
      </c>
      <c r="E4" s="20">
        <v>34</v>
      </c>
      <c r="F4" s="20">
        <v>26</v>
      </c>
      <c r="G4" s="20">
        <v>27</v>
      </c>
      <c r="H4" s="20">
        <v>23</v>
      </c>
      <c r="I4" s="20">
        <v>16</v>
      </c>
      <c r="J4" s="20">
        <v>30</v>
      </c>
    </row>
    <row r="5" spans="1:10" x14ac:dyDescent="0.3">
      <c r="A5" s="26"/>
      <c r="B5" s="26"/>
      <c r="C5" s="26"/>
      <c r="D5" s="26"/>
      <c r="E5" s="26"/>
      <c r="F5" s="26"/>
      <c r="G5" s="26"/>
      <c r="H5" s="26"/>
      <c r="I5" s="26"/>
      <c r="J5" s="26"/>
    </row>
    <row r="6" spans="1:10" x14ac:dyDescent="0.3">
      <c r="A6" s="21" t="s">
        <v>74</v>
      </c>
    </row>
    <row r="8" spans="1:10" ht="18" x14ac:dyDescent="0.3">
      <c r="A8" s="34" t="s">
        <v>75</v>
      </c>
      <c r="B8" s="34" t="s">
        <v>76</v>
      </c>
      <c r="C8" s="34" t="s">
        <v>77</v>
      </c>
      <c r="D8" s="34" t="s">
        <v>78</v>
      </c>
      <c r="E8" s="34" t="s">
        <v>79</v>
      </c>
    </row>
    <row r="9" spans="1:10" s="20" customFormat="1" x14ac:dyDescent="0.3">
      <c r="A9" s="2">
        <v>27</v>
      </c>
      <c r="B9" s="2">
        <f t="shared" ref="B9:B18" si="0">A9-C$21</f>
        <v>2</v>
      </c>
      <c r="C9" s="2">
        <f>POWER(B9,2)</f>
        <v>4</v>
      </c>
      <c r="D9" s="2">
        <f>POWER(B9,3)</f>
        <v>8</v>
      </c>
      <c r="E9" s="2">
        <f>POWER(B9,4)</f>
        <v>16</v>
      </c>
    </row>
    <row r="10" spans="1:10" s="20" customFormat="1" x14ac:dyDescent="0.3">
      <c r="A10" s="2">
        <v>33</v>
      </c>
      <c r="B10" s="2">
        <f t="shared" si="0"/>
        <v>8</v>
      </c>
      <c r="C10" s="2">
        <f t="shared" ref="C10:C18" si="1">POWER(B10,2)</f>
        <v>64</v>
      </c>
      <c r="D10" s="2">
        <f t="shared" ref="D10:D18" si="2">POWER(B10,3)</f>
        <v>512</v>
      </c>
      <c r="E10" s="2">
        <f t="shared" ref="E10:E18" si="3">POWER(B10,4)</f>
        <v>4096</v>
      </c>
    </row>
    <row r="11" spans="1:10" s="20" customFormat="1" x14ac:dyDescent="0.3">
      <c r="A11" s="2">
        <v>15</v>
      </c>
      <c r="B11" s="2">
        <f t="shared" si="0"/>
        <v>-10</v>
      </c>
      <c r="C11" s="2">
        <f t="shared" si="1"/>
        <v>100</v>
      </c>
      <c r="D11" s="2">
        <f t="shared" si="2"/>
        <v>-1000</v>
      </c>
      <c r="E11" s="2">
        <f t="shared" si="3"/>
        <v>10000</v>
      </c>
    </row>
    <row r="12" spans="1:10" s="20" customFormat="1" x14ac:dyDescent="0.3">
      <c r="A12" s="2">
        <v>19</v>
      </c>
      <c r="B12" s="2">
        <f t="shared" si="0"/>
        <v>-6</v>
      </c>
      <c r="C12" s="2">
        <f t="shared" si="1"/>
        <v>36</v>
      </c>
      <c r="D12" s="2">
        <f t="shared" si="2"/>
        <v>-216</v>
      </c>
      <c r="E12" s="2">
        <f t="shared" si="3"/>
        <v>1296</v>
      </c>
    </row>
    <row r="13" spans="1:10" s="20" customFormat="1" x14ac:dyDescent="0.3">
      <c r="A13" s="2">
        <v>34</v>
      </c>
      <c r="B13" s="2">
        <f t="shared" si="0"/>
        <v>9</v>
      </c>
      <c r="C13" s="2">
        <f t="shared" si="1"/>
        <v>81</v>
      </c>
      <c r="D13" s="2">
        <f t="shared" si="2"/>
        <v>729</v>
      </c>
      <c r="E13" s="2">
        <f t="shared" si="3"/>
        <v>6561</v>
      </c>
    </row>
    <row r="14" spans="1:10" s="20" customFormat="1" x14ac:dyDescent="0.3">
      <c r="A14" s="2">
        <v>26</v>
      </c>
      <c r="B14" s="2">
        <f t="shared" si="0"/>
        <v>1</v>
      </c>
      <c r="C14" s="2">
        <f t="shared" si="1"/>
        <v>1</v>
      </c>
      <c r="D14" s="2">
        <f t="shared" si="2"/>
        <v>1</v>
      </c>
      <c r="E14" s="2">
        <f t="shared" si="3"/>
        <v>1</v>
      </c>
    </row>
    <row r="15" spans="1:10" s="20" customFormat="1" x14ac:dyDescent="0.3">
      <c r="A15" s="2">
        <v>27</v>
      </c>
      <c r="B15" s="2">
        <f t="shared" si="0"/>
        <v>2</v>
      </c>
      <c r="C15" s="2">
        <f t="shared" si="1"/>
        <v>4</v>
      </c>
      <c r="D15" s="2">
        <f t="shared" si="2"/>
        <v>8</v>
      </c>
      <c r="E15" s="2">
        <f t="shared" si="3"/>
        <v>16</v>
      </c>
    </row>
    <row r="16" spans="1:10" s="20" customFormat="1" x14ac:dyDescent="0.3">
      <c r="A16" s="2">
        <v>23</v>
      </c>
      <c r="B16" s="2">
        <f t="shared" si="0"/>
        <v>-2</v>
      </c>
      <c r="C16" s="2">
        <f t="shared" si="1"/>
        <v>4</v>
      </c>
      <c r="D16" s="2">
        <f t="shared" si="2"/>
        <v>-8</v>
      </c>
      <c r="E16" s="2">
        <f t="shared" si="3"/>
        <v>16</v>
      </c>
    </row>
    <row r="17" spans="1:5" s="20" customFormat="1" x14ac:dyDescent="0.3">
      <c r="A17" s="2">
        <v>16</v>
      </c>
      <c r="B17" s="2">
        <f t="shared" si="0"/>
        <v>-9</v>
      </c>
      <c r="C17" s="2">
        <f t="shared" si="1"/>
        <v>81</v>
      </c>
      <c r="D17" s="2">
        <f t="shared" si="2"/>
        <v>-729</v>
      </c>
      <c r="E17" s="2">
        <f t="shared" si="3"/>
        <v>6561</v>
      </c>
    </row>
    <row r="18" spans="1:5" s="20" customFormat="1" x14ac:dyDescent="0.3">
      <c r="A18" s="2">
        <v>30</v>
      </c>
      <c r="B18" s="2">
        <f t="shared" si="0"/>
        <v>5</v>
      </c>
      <c r="C18" s="2">
        <f t="shared" si="1"/>
        <v>25</v>
      </c>
      <c r="D18" s="2">
        <f t="shared" si="2"/>
        <v>125</v>
      </c>
      <c r="E18" s="2">
        <f t="shared" si="3"/>
        <v>625</v>
      </c>
    </row>
    <row r="19" spans="1:5" s="19" customFormat="1" x14ac:dyDescent="0.3">
      <c r="A19" s="35">
        <f>AVERAGE(A9:A18)</f>
        <v>25</v>
      </c>
      <c r="B19" s="35">
        <f>SUM(B9:B18)</f>
        <v>0</v>
      </c>
      <c r="C19" s="35">
        <f>SUM(C9:C18)</f>
        <v>400</v>
      </c>
      <c r="D19" s="35">
        <f>SUM(D9:D18)</f>
        <v>-570</v>
      </c>
      <c r="E19" s="35">
        <f>SUM(E9:E18)</f>
        <v>29188</v>
      </c>
    </row>
    <row r="21" spans="1:5" x14ac:dyDescent="0.3">
      <c r="A21" s="21" t="s">
        <v>80</v>
      </c>
      <c r="B21" s="20" t="s">
        <v>81</v>
      </c>
      <c r="C21" s="2">
        <f>AVERAGE(A4:J4)</f>
        <v>25</v>
      </c>
      <c r="D21" s="1" t="str">
        <f ca="1">_xlfn.FORMULATEXT(C21)</f>
        <v>=AVERAGE(A4:J4)</v>
      </c>
      <c r="E21" s="1"/>
    </row>
    <row r="22" spans="1:5" x14ac:dyDescent="0.3">
      <c r="B22" s="20" t="s">
        <v>82</v>
      </c>
      <c r="C22" s="2">
        <f>COUNT(B9:B18)</f>
        <v>10</v>
      </c>
      <c r="D22" s="1" t="str">
        <f ca="1">_xlfn.FORMULATEXT(C22)</f>
        <v>=COUNT(B9:B18)</v>
      </c>
      <c r="E22" s="1"/>
    </row>
    <row r="24" spans="1:5" x14ac:dyDescent="0.3">
      <c r="A24" s="21" t="s">
        <v>83</v>
      </c>
    </row>
    <row r="25" spans="1:5" ht="18" x14ac:dyDescent="0.4">
      <c r="A25" s="20" t="s">
        <v>84</v>
      </c>
      <c r="B25" s="2">
        <f>B19/C22</f>
        <v>0</v>
      </c>
      <c r="C25" s="2" t="str">
        <f ca="1">_xlfn.FORMULATEXT(B25)</f>
        <v>=B19/C22</v>
      </c>
      <c r="D25" s="20"/>
    </row>
    <row r="26" spans="1:5" ht="18" x14ac:dyDescent="0.4">
      <c r="A26" s="20" t="s">
        <v>85</v>
      </c>
      <c r="B26" s="2">
        <f>C19/C22</f>
        <v>40</v>
      </c>
      <c r="C26" s="2" t="str">
        <f t="shared" ref="C26:C28" ca="1" si="4">_xlfn.FORMULATEXT(B26)</f>
        <v>=C19/C22</v>
      </c>
      <c r="D26" s="20"/>
    </row>
    <row r="27" spans="1:5" ht="18" x14ac:dyDescent="0.4">
      <c r="A27" s="20" t="s">
        <v>86</v>
      </c>
      <c r="B27" s="2">
        <f>D19/C22</f>
        <v>-57</v>
      </c>
      <c r="C27" s="2" t="str">
        <f t="shared" ca="1" si="4"/>
        <v>=D19/C22</v>
      </c>
      <c r="D27" s="20"/>
    </row>
    <row r="28" spans="1:5" ht="18" x14ac:dyDescent="0.4">
      <c r="A28" s="20" t="s">
        <v>87</v>
      </c>
      <c r="B28" s="2">
        <f>E19/C22</f>
        <v>2918.8</v>
      </c>
      <c r="C28" s="2" t="str">
        <f t="shared" ca="1" si="4"/>
        <v>=E19/C22</v>
      </c>
      <c r="D28" s="20"/>
    </row>
    <row r="30" spans="1:5" x14ac:dyDescent="0.3">
      <c r="A30" s="21" t="s">
        <v>88</v>
      </c>
    </row>
    <row r="31" spans="1:5" s="20" customFormat="1" x14ac:dyDescent="0.3">
      <c r="A31" s="20" t="s">
        <v>89</v>
      </c>
      <c r="B31" s="2">
        <f>SQRT(B26)</f>
        <v>6.324555320336759</v>
      </c>
      <c r="C31" s="7" t="str">
        <f ca="1">_xlfn.FORMULATEXT(B31)</f>
        <v>=SQRT(B26)</v>
      </c>
      <c r="D31" s="2"/>
    </row>
    <row r="33" spans="1:10" x14ac:dyDescent="0.3">
      <c r="A33" s="21" t="s">
        <v>90</v>
      </c>
    </row>
    <row r="34" spans="1:10" ht="18" x14ac:dyDescent="0.4">
      <c r="A34" s="21" t="s">
        <v>91</v>
      </c>
      <c r="B34" s="21" t="s">
        <v>92</v>
      </c>
    </row>
    <row r="35" spans="1:10" s="20" customFormat="1" ht="18" x14ac:dyDescent="0.4">
      <c r="A35" s="20" t="s">
        <v>93</v>
      </c>
      <c r="B35" s="2">
        <f>B27/(B26*SQRT(B26))</f>
        <v>-0.22531228328699701</v>
      </c>
      <c r="C35" s="7" t="str">
        <f ca="1">_xlfn.FORMULATEXT(B35)</f>
        <v>=B27/(B26*SQRT(B26))</v>
      </c>
      <c r="D35" s="2"/>
      <c r="E35" s="2"/>
    </row>
    <row r="37" spans="1:10" x14ac:dyDescent="0.3">
      <c r="A37" s="21" t="s">
        <v>94</v>
      </c>
    </row>
    <row r="38" spans="1:10" s="20" customFormat="1" ht="18" x14ac:dyDescent="0.4">
      <c r="A38" s="20" t="s">
        <v>95</v>
      </c>
      <c r="B38" s="2">
        <f>B28/B26^2</f>
        <v>1.8242500000000001</v>
      </c>
      <c r="C38" s="7" t="str">
        <f ca="1">_xlfn.FORMULATEXT(B38)</f>
        <v>=B28/B26^2</v>
      </c>
      <c r="D38" s="2"/>
    </row>
    <row r="39" spans="1:10" x14ac:dyDescent="0.3">
      <c r="A39" s="1" t="s">
        <v>96</v>
      </c>
      <c r="B39" s="1"/>
      <c r="C39" s="1"/>
      <c r="D39" s="1"/>
    </row>
    <row r="40" spans="1:10" x14ac:dyDescent="0.3">
      <c r="A40" s="26"/>
      <c r="B40" s="26"/>
      <c r="C40" s="26"/>
      <c r="D40" s="26"/>
      <c r="E40" s="26"/>
      <c r="F40" s="26"/>
      <c r="G40" s="26"/>
      <c r="H40" s="26"/>
      <c r="I40" s="27"/>
      <c r="J40" s="27"/>
    </row>
  </sheetData>
  <printOptions headings="1" gridLines="1"/>
  <pageMargins left="0.7" right="0.7" top="0.75" bottom="0.75" header="0.3" footer="0.3"/>
  <pageSetup paperSize="9" scale="92" fitToHeight="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4DD23-582F-4412-A6F3-93DFD2005C2C}">
  <sheetPr>
    <pageSetUpPr fitToPage="1"/>
  </sheetPr>
  <dimension ref="A1:K34"/>
  <sheetViews>
    <sheetView topLeftCell="A13" workbookViewId="0">
      <selection activeCell="E36" sqref="E36"/>
    </sheetView>
  </sheetViews>
  <sheetFormatPr defaultColWidth="8.88671875" defaultRowHeight="15.6" x14ac:dyDescent="0.3"/>
  <cols>
    <col min="1" max="1" width="13.33203125" style="21" customWidth="1"/>
    <col min="2" max="2" width="9.6640625" style="21" customWidth="1"/>
    <col min="3" max="16384" width="8.88671875" style="21"/>
  </cols>
  <sheetData>
    <row r="1" spans="1:11" x14ac:dyDescent="0.3">
      <c r="A1" s="21" t="s">
        <v>97</v>
      </c>
    </row>
    <row r="2" spans="1:11" x14ac:dyDescent="0.3">
      <c r="A2" s="21" t="s">
        <v>98</v>
      </c>
    </row>
    <row r="3" spans="1:11" s="20" customFormat="1" x14ac:dyDescent="0.3">
      <c r="A3" s="20" t="s">
        <v>99</v>
      </c>
      <c r="B3" s="2" t="s">
        <v>100</v>
      </c>
      <c r="C3" s="2" t="s">
        <v>101</v>
      </c>
      <c r="D3" s="2" t="s">
        <v>102</v>
      </c>
      <c r="E3" s="2" t="s">
        <v>103</v>
      </c>
      <c r="F3" s="2" t="s">
        <v>104</v>
      </c>
      <c r="G3" s="2"/>
    </row>
    <row r="4" spans="1:11" x14ac:dyDescent="0.3">
      <c r="A4" s="21" t="s">
        <v>105</v>
      </c>
      <c r="B4" s="1">
        <v>10</v>
      </c>
      <c r="C4" s="1">
        <v>20</v>
      </c>
      <c r="D4" s="1">
        <v>40</v>
      </c>
      <c r="E4" s="1">
        <v>20</v>
      </c>
      <c r="F4" s="1">
        <v>10</v>
      </c>
      <c r="G4" s="1"/>
    </row>
    <row r="5" spans="1:11" x14ac:dyDescent="0.3">
      <c r="A5" s="28"/>
      <c r="B5" s="28"/>
      <c r="C5" s="28"/>
      <c r="D5" s="28"/>
      <c r="E5" s="28"/>
      <c r="F5" s="28"/>
      <c r="G5" s="28"/>
      <c r="H5" s="28"/>
      <c r="I5" s="28"/>
      <c r="J5" s="28"/>
      <c r="K5" s="28"/>
    </row>
    <row r="6" spans="1:11" x14ac:dyDescent="0.3">
      <c r="A6" s="21" t="s">
        <v>106</v>
      </c>
    </row>
    <row r="8" spans="1:11" ht="18" x14ac:dyDescent="0.3">
      <c r="A8" s="29" t="s">
        <v>107</v>
      </c>
      <c r="B8" s="29" t="s">
        <v>42</v>
      </c>
      <c r="C8" s="29" t="s">
        <v>108</v>
      </c>
      <c r="D8" s="29" t="s">
        <v>109</v>
      </c>
      <c r="E8" s="29" t="s">
        <v>110</v>
      </c>
      <c r="F8" s="29" t="s">
        <v>111</v>
      </c>
      <c r="G8" s="29" t="s">
        <v>76</v>
      </c>
      <c r="H8" s="29" t="s">
        <v>112</v>
      </c>
      <c r="I8" s="29" t="s">
        <v>113</v>
      </c>
      <c r="J8" s="29" t="s">
        <v>114</v>
      </c>
      <c r="K8" s="29" t="s">
        <v>115</v>
      </c>
    </row>
    <row r="9" spans="1:11" s="20" customFormat="1" x14ac:dyDescent="0.3">
      <c r="A9" s="2" t="s">
        <v>100</v>
      </c>
      <c r="B9" s="2">
        <v>10</v>
      </c>
      <c r="C9" s="2">
        <v>0</v>
      </c>
      <c r="D9" s="2">
        <v>10</v>
      </c>
      <c r="E9" s="2">
        <f>(D9+C9)/2</f>
        <v>5</v>
      </c>
      <c r="F9" s="2">
        <f>B9*E9</f>
        <v>50</v>
      </c>
      <c r="G9" s="2">
        <f>E9-C$16</f>
        <v>-20</v>
      </c>
      <c r="H9" s="2">
        <f>B9*G9</f>
        <v>-200</v>
      </c>
      <c r="I9" s="2">
        <f>H9*G9</f>
        <v>4000</v>
      </c>
      <c r="J9" s="2">
        <f>I9*G9</f>
        <v>-80000</v>
      </c>
      <c r="K9" s="2">
        <f>J9*G9</f>
        <v>1600000</v>
      </c>
    </row>
    <row r="10" spans="1:11" s="20" customFormat="1" x14ac:dyDescent="0.3">
      <c r="A10" s="2" t="s">
        <v>101</v>
      </c>
      <c r="B10" s="2">
        <v>20</v>
      </c>
      <c r="C10" s="2">
        <v>10</v>
      </c>
      <c r="D10" s="2">
        <v>20</v>
      </c>
      <c r="E10" s="2">
        <f>(D10+C10)/2</f>
        <v>15</v>
      </c>
      <c r="F10" s="2">
        <f>B10*E10</f>
        <v>300</v>
      </c>
      <c r="G10" s="2">
        <f>E10-C$16</f>
        <v>-10</v>
      </c>
      <c r="H10" s="2">
        <f t="shared" ref="H10:H13" si="0">B10*G10</f>
        <v>-200</v>
      </c>
      <c r="I10" s="2">
        <f>H10*G10</f>
        <v>2000</v>
      </c>
      <c r="J10" s="2">
        <f>I10*G10</f>
        <v>-20000</v>
      </c>
      <c r="K10" s="2">
        <f>J10*G10</f>
        <v>200000</v>
      </c>
    </row>
    <row r="11" spans="1:11" s="20" customFormat="1" x14ac:dyDescent="0.3">
      <c r="A11" s="2" t="s">
        <v>102</v>
      </c>
      <c r="B11" s="2">
        <v>40</v>
      </c>
      <c r="C11" s="2">
        <v>20</v>
      </c>
      <c r="D11" s="2">
        <v>30</v>
      </c>
      <c r="E11" s="2">
        <f>(D11+C11)/2</f>
        <v>25</v>
      </c>
      <c r="F11" s="2">
        <f>B11*E11</f>
        <v>1000</v>
      </c>
      <c r="G11" s="2">
        <f>E11-C$16</f>
        <v>0</v>
      </c>
      <c r="H11" s="2">
        <f t="shared" si="0"/>
        <v>0</v>
      </c>
      <c r="I11" s="2">
        <f>H11*G11</f>
        <v>0</v>
      </c>
      <c r="J11" s="2">
        <f>I11*G11</f>
        <v>0</v>
      </c>
      <c r="K11" s="2">
        <f>J11*G11</f>
        <v>0</v>
      </c>
    </row>
    <row r="12" spans="1:11" s="20" customFormat="1" x14ac:dyDescent="0.3">
      <c r="A12" s="2" t="s">
        <v>103</v>
      </c>
      <c r="B12" s="2">
        <v>20</v>
      </c>
      <c r="C12" s="2">
        <v>30</v>
      </c>
      <c r="D12" s="2">
        <v>40</v>
      </c>
      <c r="E12" s="2">
        <f>(D12+C12)/2</f>
        <v>35</v>
      </c>
      <c r="F12" s="2">
        <f>B12*E12</f>
        <v>700</v>
      </c>
      <c r="G12" s="2">
        <f>E12-C$16</f>
        <v>10</v>
      </c>
      <c r="H12" s="2">
        <f t="shared" si="0"/>
        <v>200</v>
      </c>
      <c r="I12" s="2">
        <f>H12*G12</f>
        <v>2000</v>
      </c>
      <c r="J12" s="2">
        <f>I12*G12</f>
        <v>20000</v>
      </c>
      <c r="K12" s="2">
        <f>J12*G12</f>
        <v>200000</v>
      </c>
    </row>
    <row r="13" spans="1:11" s="20" customFormat="1" x14ac:dyDescent="0.3">
      <c r="A13" s="2" t="s">
        <v>104</v>
      </c>
      <c r="B13" s="2">
        <v>10</v>
      </c>
      <c r="C13" s="2">
        <v>40</v>
      </c>
      <c r="D13" s="2">
        <v>50</v>
      </c>
      <c r="E13" s="2">
        <f>(D13+C13)/2</f>
        <v>45</v>
      </c>
      <c r="F13" s="2">
        <f>B13*E13</f>
        <v>450</v>
      </c>
      <c r="G13" s="2">
        <f>E13-C$16</f>
        <v>20</v>
      </c>
      <c r="H13" s="2">
        <f t="shared" si="0"/>
        <v>200</v>
      </c>
      <c r="I13" s="2">
        <f>H13*G13</f>
        <v>4000</v>
      </c>
      <c r="J13" s="2">
        <f>I13*G13</f>
        <v>80000</v>
      </c>
      <c r="K13" s="2">
        <f>J13*G13</f>
        <v>1600000</v>
      </c>
    </row>
    <row r="14" spans="1:11" s="19" customFormat="1" x14ac:dyDescent="0.3">
      <c r="A14" s="35"/>
      <c r="B14" s="35">
        <f>SUM(B9:B13)</f>
        <v>100</v>
      </c>
      <c r="C14" s="35"/>
      <c r="D14" s="35"/>
      <c r="E14" s="35"/>
      <c r="F14" s="35">
        <f>SUM(F9:F13)</f>
        <v>2500</v>
      </c>
      <c r="G14" s="35"/>
      <c r="H14" s="35">
        <f>SUM(H9:H13)</f>
        <v>0</v>
      </c>
      <c r="I14" s="35">
        <f>SUM(I9:I13)</f>
        <v>12000</v>
      </c>
      <c r="J14" s="35">
        <f>SUM(J9:J13)</f>
        <v>0</v>
      </c>
      <c r="K14" s="35">
        <f>SUM(K9:K13)</f>
        <v>3600000</v>
      </c>
    </row>
    <row r="16" spans="1:11" x14ac:dyDescent="0.3">
      <c r="A16" s="21" t="s">
        <v>80</v>
      </c>
      <c r="B16" s="23" t="s">
        <v>116</v>
      </c>
      <c r="C16" s="2">
        <f>F14/B14</f>
        <v>25</v>
      </c>
    </row>
    <row r="18" spans="1:3" x14ac:dyDescent="0.3">
      <c r="A18" s="21" t="s">
        <v>117</v>
      </c>
    </row>
    <row r="19" spans="1:3" ht="18" x14ac:dyDescent="0.4">
      <c r="B19" s="20" t="s">
        <v>84</v>
      </c>
      <c r="C19" s="2">
        <f>H14/B14</f>
        <v>0</v>
      </c>
    </row>
    <row r="20" spans="1:3" ht="18" x14ac:dyDescent="0.4">
      <c r="B20" s="20" t="s">
        <v>85</v>
      </c>
      <c r="C20" s="2">
        <f>I14/B14</f>
        <v>120</v>
      </c>
    </row>
    <row r="21" spans="1:3" ht="18" x14ac:dyDescent="0.4">
      <c r="B21" s="20" t="s">
        <v>86</v>
      </c>
      <c r="C21" s="2">
        <f>J14/B14</f>
        <v>0</v>
      </c>
    </row>
    <row r="22" spans="1:3" ht="18" x14ac:dyDescent="0.4">
      <c r="B22" s="20" t="s">
        <v>87</v>
      </c>
      <c r="C22" s="2">
        <f>K14/B14</f>
        <v>36000</v>
      </c>
    </row>
    <row r="24" spans="1:3" x14ac:dyDescent="0.3">
      <c r="A24" s="21" t="s">
        <v>88</v>
      </c>
    </row>
    <row r="25" spans="1:3" x14ac:dyDescent="0.3">
      <c r="A25" s="20" t="s">
        <v>118</v>
      </c>
      <c r="B25" s="1">
        <f>SQRT(C20)</f>
        <v>10.954451150103322</v>
      </c>
      <c r="C25" s="1" t="str">
        <f ca="1">_xlfn.FORMULATEXT(B25)</f>
        <v>=SQRT(C20)</v>
      </c>
    </row>
    <row r="27" spans="1:3" x14ac:dyDescent="0.3">
      <c r="A27" s="21" t="s">
        <v>90</v>
      </c>
    </row>
    <row r="28" spans="1:3" ht="18" x14ac:dyDescent="0.4">
      <c r="A28" s="20" t="s">
        <v>95</v>
      </c>
      <c r="B28" s="1">
        <f>(C21^2)/(C20^3)</f>
        <v>0</v>
      </c>
      <c r="C28" s="1" t="str">
        <f ca="1">_xlfn.FORMULATEXT(B28)</f>
        <v>=(C21^2)/(C20^3)</v>
      </c>
    </row>
    <row r="29" spans="1:3" x14ac:dyDescent="0.3">
      <c r="A29" s="1" t="s">
        <v>119</v>
      </c>
      <c r="B29" s="1"/>
      <c r="C29" s="1"/>
    </row>
    <row r="31" spans="1:3" x14ac:dyDescent="0.3">
      <c r="A31" s="21" t="s">
        <v>94</v>
      </c>
    </row>
    <row r="32" spans="1:3" ht="18" x14ac:dyDescent="0.4">
      <c r="A32" s="20" t="s">
        <v>120</v>
      </c>
      <c r="B32" s="2">
        <f>C22/C20^2</f>
        <v>2.5</v>
      </c>
      <c r="C32" s="1" t="str">
        <f ca="1">_xlfn.FORMULATEXT(B32)</f>
        <v>=C22/C20^2</v>
      </c>
    </row>
    <row r="33" spans="1:11" x14ac:dyDescent="0.3">
      <c r="A33" s="1" t="s">
        <v>121</v>
      </c>
      <c r="B33" s="1"/>
      <c r="C33" s="1"/>
    </row>
    <row r="34" spans="1:11" x14ac:dyDescent="0.3">
      <c r="A34" s="28"/>
      <c r="B34" s="28"/>
      <c r="C34" s="28"/>
      <c r="D34" s="28"/>
      <c r="E34" s="28"/>
      <c r="F34" s="28"/>
      <c r="G34" s="28"/>
      <c r="H34" s="28"/>
      <c r="I34" s="28"/>
      <c r="J34" s="28"/>
      <c r="K34" s="28"/>
    </row>
  </sheetData>
  <printOptions headings="1" gridLines="1"/>
  <pageMargins left="0.7" right="0.7" top="0.75" bottom="0.75" header="0.3" footer="0.3"/>
  <pageSetup paperSize="9" scale="81" fitToHeight="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70A11-4734-4EB9-AD67-CAB0B43E4D1D}">
  <sheetPr>
    <pageSetUpPr fitToPage="1"/>
  </sheetPr>
  <dimension ref="A1:L25"/>
  <sheetViews>
    <sheetView topLeftCell="A9" workbookViewId="0">
      <selection activeCell="E25" sqref="E25"/>
    </sheetView>
  </sheetViews>
  <sheetFormatPr defaultColWidth="8.88671875" defaultRowHeight="15.6" x14ac:dyDescent="0.3"/>
  <cols>
    <col min="1" max="9" width="8.88671875" style="1"/>
    <col min="10" max="11" width="9.109375" style="1" customWidth="1"/>
    <col min="12" max="16384" width="8.88671875" style="1"/>
  </cols>
  <sheetData>
    <row r="1" spans="1:12" x14ac:dyDescent="0.3">
      <c r="A1" s="7" t="s">
        <v>122</v>
      </c>
      <c r="B1" s="7"/>
      <c r="C1" s="7"/>
      <c r="D1" s="7"/>
      <c r="E1" s="7"/>
      <c r="F1" s="7"/>
      <c r="G1" s="7"/>
      <c r="H1" s="7"/>
      <c r="I1" s="7"/>
      <c r="J1" s="7"/>
    </row>
    <row r="2" spans="1:12" x14ac:dyDescent="0.3">
      <c r="A2" s="7" t="s">
        <v>123</v>
      </c>
      <c r="B2" s="7"/>
      <c r="C2" s="7"/>
      <c r="D2" s="7"/>
      <c r="E2" s="7"/>
      <c r="F2" s="7"/>
      <c r="G2" s="7"/>
      <c r="H2" s="7"/>
      <c r="I2" s="7"/>
      <c r="J2" s="7"/>
    </row>
    <row r="3" spans="1:12" x14ac:dyDescent="0.3">
      <c r="A3" s="7" t="s">
        <v>124</v>
      </c>
      <c r="B3" s="7"/>
      <c r="C3" s="7"/>
      <c r="D3" s="7"/>
      <c r="E3" s="7"/>
      <c r="F3" s="7"/>
      <c r="G3" s="7"/>
      <c r="H3" s="7"/>
      <c r="I3" s="7"/>
      <c r="J3" s="7"/>
    </row>
    <row r="4" spans="1:12" x14ac:dyDescent="0.3">
      <c r="A4" s="1" t="s">
        <v>125</v>
      </c>
    </row>
    <row r="5" spans="1:12" x14ac:dyDescent="0.3">
      <c r="A5" s="46" t="s">
        <v>126</v>
      </c>
      <c r="B5" s="46"/>
      <c r="C5" s="46"/>
      <c r="D5" s="46"/>
      <c r="E5" s="46"/>
      <c r="F5" s="46"/>
      <c r="G5" s="46"/>
      <c r="H5" s="46"/>
      <c r="I5" s="46"/>
      <c r="J5" s="46"/>
      <c r="K5" s="46"/>
    </row>
    <row r="6" spans="1:12" x14ac:dyDescent="0.3">
      <c r="A6" s="1" t="s">
        <v>127</v>
      </c>
    </row>
    <row r="7" spans="1:12" s="2" customFormat="1" x14ac:dyDescent="0.3">
      <c r="A7" s="1" t="s">
        <v>128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</row>
    <row r="8" spans="1:12" s="2" customFormat="1" x14ac:dyDescent="0.3">
      <c r="B8" s="2" t="s">
        <v>129</v>
      </c>
      <c r="C8" s="2">
        <v>0.7</v>
      </c>
      <c r="E8" s="2" t="s">
        <v>130</v>
      </c>
      <c r="F8" s="2">
        <v>0.15</v>
      </c>
      <c r="L8" s="1"/>
    </row>
    <row r="9" spans="1:12" x14ac:dyDescent="0.3">
      <c r="A9" s="2"/>
      <c r="B9" s="2" t="s">
        <v>131</v>
      </c>
      <c r="C9" s="2">
        <v>0.3</v>
      </c>
      <c r="D9" s="2"/>
      <c r="E9" s="2" t="s">
        <v>132</v>
      </c>
      <c r="F9" s="2">
        <v>0.2</v>
      </c>
      <c r="G9" s="2"/>
      <c r="H9" s="2"/>
      <c r="I9" s="2"/>
      <c r="J9" s="2"/>
      <c r="K9" s="2"/>
      <c r="L9" s="2"/>
    </row>
    <row r="10" spans="1:12" x14ac:dyDescent="0.3">
      <c r="A10" s="1" t="s">
        <v>133</v>
      </c>
    </row>
    <row r="11" spans="1:12" x14ac:dyDescent="0.3">
      <c r="A11" s="44"/>
      <c r="B11" s="44" t="s">
        <v>134</v>
      </c>
      <c r="C11" s="1">
        <f>C8*F8+C9*F9</f>
        <v>0.16499999999999998</v>
      </c>
      <c r="D11" s="25" t="str">
        <f ca="1">_xlfn.FORMULATEXT(C11)</f>
        <v>=C8*F8+C9*F9</v>
      </c>
    </row>
    <row r="13" spans="1:12" x14ac:dyDescent="0.3">
      <c r="A13" s="1" t="s">
        <v>135</v>
      </c>
      <c r="F13" s="2" t="s">
        <v>134</v>
      </c>
    </row>
    <row r="16" spans="1:12" x14ac:dyDescent="0.3">
      <c r="C16" s="44" t="s">
        <v>134</v>
      </c>
      <c r="D16" s="1">
        <f>(C8*F8)/C11</f>
        <v>0.63636363636363646</v>
      </c>
      <c r="E16" s="25" t="str">
        <f ca="1">_xlfn.FORMULATEXT(D16)</f>
        <v>=(C8*F8)/C11</v>
      </c>
    </row>
    <row r="18" spans="1:11" x14ac:dyDescent="0.3">
      <c r="A18" s="1" t="s">
        <v>136</v>
      </c>
    </row>
    <row r="21" spans="1:11" x14ac:dyDescent="0.3">
      <c r="C21" s="44" t="s">
        <v>134</v>
      </c>
      <c r="D21" s="1">
        <f>(C9*F9)/C11</f>
        <v>0.36363636363636365</v>
      </c>
      <c r="E21" s="25" t="str">
        <f ca="1">_xlfn.FORMULATEXT(D21)</f>
        <v>=(C9*F9)/C11</v>
      </c>
    </row>
    <row r="23" spans="1:11" x14ac:dyDescent="0.3">
      <c r="A23" s="46"/>
      <c r="B23" s="46"/>
      <c r="C23" s="46"/>
      <c r="D23" s="46"/>
      <c r="E23" s="46"/>
      <c r="F23" s="46"/>
      <c r="G23" s="46"/>
      <c r="H23" s="46"/>
      <c r="I23" s="46"/>
      <c r="J23" s="46"/>
      <c r="K23" s="46"/>
    </row>
    <row r="25" spans="1:11" x14ac:dyDescent="0.3">
      <c r="E25" s="21"/>
    </row>
  </sheetData>
  <printOptions headings="1" gridLines="1"/>
  <pageMargins left="0.25" right="0.25" top="0.75" bottom="0.75" header="0.3" footer="0.3"/>
  <pageSetup paperSize="9" scale="97" fitToHeight="0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04736-FB57-448D-9F01-13E1528EA223}">
  <sheetPr>
    <pageSetUpPr fitToPage="1"/>
  </sheetPr>
  <dimension ref="A1:I35"/>
  <sheetViews>
    <sheetView topLeftCell="A11" workbookViewId="0">
      <selection activeCell="E35" sqref="E35"/>
    </sheetView>
  </sheetViews>
  <sheetFormatPr defaultColWidth="8.88671875" defaultRowHeight="15.6" x14ac:dyDescent="0.3"/>
  <cols>
    <col min="1" max="1" width="7.6640625" style="1" customWidth="1"/>
    <col min="2" max="2" width="11.6640625" style="1" customWidth="1"/>
    <col min="3" max="5" width="8.88671875" style="1"/>
    <col min="6" max="6" width="10.109375" style="1" customWidth="1"/>
    <col min="7" max="7" width="10.88671875" style="1" customWidth="1"/>
    <col min="8" max="8" width="10.6640625" style="1" customWidth="1"/>
    <col min="9" max="16384" width="8.88671875" style="1"/>
  </cols>
  <sheetData>
    <row r="1" spans="1:9" x14ac:dyDescent="0.3">
      <c r="A1" s="1" t="s">
        <v>137</v>
      </c>
    </row>
    <row r="2" spans="1:9" x14ac:dyDescent="0.3">
      <c r="A2" s="1" t="s">
        <v>138</v>
      </c>
    </row>
    <row r="4" spans="1:9" x14ac:dyDescent="0.3">
      <c r="A4" s="21" t="s">
        <v>139</v>
      </c>
      <c r="B4" s="1">
        <v>-1</v>
      </c>
      <c r="C4" s="1">
        <v>0</v>
      </c>
      <c r="D4" s="1">
        <v>1</v>
      </c>
      <c r="E4" s="1">
        <v>2</v>
      </c>
      <c r="F4" s="1">
        <v>4</v>
      </c>
      <c r="G4" s="1">
        <v>5</v>
      </c>
      <c r="H4" s="1">
        <v>8</v>
      </c>
    </row>
    <row r="5" spans="1:9" x14ac:dyDescent="0.3">
      <c r="A5" s="21" t="s">
        <v>140</v>
      </c>
      <c r="B5" s="1">
        <v>0.05</v>
      </c>
      <c r="C5" s="1">
        <v>0.1</v>
      </c>
      <c r="D5" s="1">
        <v>0.15</v>
      </c>
      <c r="E5" s="1">
        <v>0.2</v>
      </c>
      <c r="F5" s="1">
        <v>0.25</v>
      </c>
      <c r="G5" s="1">
        <v>0.15</v>
      </c>
      <c r="H5" s="1">
        <v>0.1</v>
      </c>
    </row>
    <row r="6" spans="1:9" x14ac:dyDescent="0.3">
      <c r="A6" s="47"/>
      <c r="B6" s="47"/>
      <c r="C6" s="47"/>
      <c r="D6" s="47"/>
      <c r="E6" s="47"/>
      <c r="F6" s="47"/>
      <c r="G6" s="47"/>
      <c r="H6" s="47"/>
      <c r="I6" s="47"/>
    </row>
    <row r="8" spans="1:9" x14ac:dyDescent="0.3">
      <c r="A8" s="1" t="s">
        <v>141</v>
      </c>
    </row>
    <row r="10" spans="1:9" s="2" customFormat="1" ht="18" x14ac:dyDescent="0.3">
      <c r="B10" s="34" t="s">
        <v>75</v>
      </c>
      <c r="C10" s="34" t="s">
        <v>142</v>
      </c>
      <c r="D10" s="34" t="s">
        <v>143</v>
      </c>
      <c r="E10" s="34" t="s">
        <v>144</v>
      </c>
      <c r="F10" s="45" t="s">
        <v>145</v>
      </c>
      <c r="G10" s="19" t="s">
        <v>143</v>
      </c>
      <c r="H10" s="19" t="s">
        <v>146</v>
      </c>
    </row>
    <row r="11" spans="1:9" s="2" customFormat="1" ht="16.2" customHeight="1" x14ac:dyDescent="0.3">
      <c r="B11" s="2">
        <v>-1</v>
      </c>
      <c r="C11" s="2">
        <v>0.05</v>
      </c>
      <c r="D11" s="2">
        <f t="shared" ref="D11:D17" si="0">B11*C11</f>
        <v>-0.05</v>
      </c>
      <c r="E11" s="2">
        <f t="shared" ref="E11:E17" si="1">B11*D11</f>
        <v>0.05</v>
      </c>
      <c r="G11" s="4" t="str">
        <f t="shared" ref="G11:H17" ca="1" si="2">_xlfn.FORMULATEXT(D11)</f>
        <v>=B11*C11</v>
      </c>
      <c r="H11" s="4" t="str">
        <f t="shared" ca="1" si="2"/>
        <v>=B11*D11</v>
      </c>
    </row>
    <row r="12" spans="1:9" s="2" customFormat="1" x14ac:dyDescent="0.3">
      <c r="B12" s="2">
        <v>0</v>
      </c>
      <c r="C12" s="2">
        <v>0.1</v>
      </c>
      <c r="D12" s="2">
        <f t="shared" si="0"/>
        <v>0</v>
      </c>
      <c r="E12" s="2">
        <f t="shared" si="1"/>
        <v>0</v>
      </c>
      <c r="G12" s="4" t="str">
        <f t="shared" ca="1" si="2"/>
        <v>=B12*C12</v>
      </c>
      <c r="H12" s="4" t="str">
        <f t="shared" ca="1" si="2"/>
        <v>=B12*D12</v>
      </c>
    </row>
    <row r="13" spans="1:9" s="2" customFormat="1" x14ac:dyDescent="0.3">
      <c r="B13" s="2">
        <v>1</v>
      </c>
      <c r="C13" s="2">
        <v>0.15</v>
      </c>
      <c r="D13" s="2">
        <f t="shared" si="0"/>
        <v>0.15</v>
      </c>
      <c r="E13" s="2">
        <f t="shared" si="1"/>
        <v>0.15</v>
      </c>
      <c r="G13" s="4" t="str">
        <f t="shared" ca="1" si="2"/>
        <v>=B13*C13</v>
      </c>
      <c r="H13" s="4" t="str">
        <f t="shared" ca="1" si="2"/>
        <v>=B13*D13</v>
      </c>
    </row>
    <row r="14" spans="1:9" s="2" customFormat="1" x14ac:dyDescent="0.3">
      <c r="B14" s="2">
        <v>2</v>
      </c>
      <c r="C14" s="2">
        <v>0.2</v>
      </c>
      <c r="D14" s="2">
        <f t="shared" si="0"/>
        <v>0.4</v>
      </c>
      <c r="E14" s="2">
        <f t="shared" si="1"/>
        <v>0.8</v>
      </c>
      <c r="G14" s="4" t="str">
        <f t="shared" ca="1" si="2"/>
        <v>=B14*C14</v>
      </c>
      <c r="H14" s="4" t="str">
        <f t="shared" ca="1" si="2"/>
        <v>=B14*D14</v>
      </c>
    </row>
    <row r="15" spans="1:9" s="2" customFormat="1" x14ac:dyDescent="0.3">
      <c r="B15" s="2">
        <v>4</v>
      </c>
      <c r="C15" s="2">
        <v>0.25</v>
      </c>
      <c r="D15" s="2">
        <f t="shared" si="0"/>
        <v>1</v>
      </c>
      <c r="E15" s="2">
        <f t="shared" si="1"/>
        <v>4</v>
      </c>
      <c r="G15" s="4" t="str">
        <f t="shared" ca="1" si="2"/>
        <v>=B15*C15</v>
      </c>
      <c r="H15" s="4" t="str">
        <f t="shared" ca="1" si="2"/>
        <v>=B15*D15</v>
      </c>
    </row>
    <row r="16" spans="1:9" s="2" customFormat="1" x14ac:dyDescent="0.3">
      <c r="B16" s="2">
        <v>5</v>
      </c>
      <c r="C16" s="2">
        <v>0.15</v>
      </c>
      <c r="D16" s="2">
        <f t="shared" si="0"/>
        <v>0.75</v>
      </c>
      <c r="E16" s="2">
        <f t="shared" si="1"/>
        <v>3.75</v>
      </c>
      <c r="G16" s="4" t="str">
        <f t="shared" ca="1" si="2"/>
        <v>=B16*C16</v>
      </c>
      <c r="H16" s="4" t="str">
        <f t="shared" ca="1" si="2"/>
        <v>=B16*D16</v>
      </c>
    </row>
    <row r="17" spans="2:8" s="2" customFormat="1" x14ac:dyDescent="0.3">
      <c r="B17" s="2">
        <v>8</v>
      </c>
      <c r="C17" s="2">
        <v>0.1</v>
      </c>
      <c r="D17" s="2">
        <f t="shared" si="0"/>
        <v>0.8</v>
      </c>
      <c r="E17" s="2">
        <f t="shared" si="1"/>
        <v>6.4</v>
      </c>
      <c r="G17" s="4" t="str">
        <f t="shared" ca="1" si="2"/>
        <v>=B17*C17</v>
      </c>
      <c r="H17" s="4" t="str">
        <f t="shared" ca="1" si="2"/>
        <v>=B17*D17</v>
      </c>
    </row>
    <row r="18" spans="2:8" s="21" customFormat="1" x14ac:dyDescent="0.3">
      <c r="C18" s="25">
        <f>SUM(C11:C17)</f>
        <v>1</v>
      </c>
      <c r="D18" s="25">
        <f>SUM(D11:D17)</f>
        <v>3.05</v>
      </c>
      <c r="E18" s="25">
        <f>SUM(E11:E17)</f>
        <v>15.15</v>
      </c>
    </row>
    <row r="19" spans="2:8" s="21" customFormat="1" x14ac:dyDescent="0.3"/>
    <row r="20" spans="2:8" x14ac:dyDescent="0.3">
      <c r="B20" s="43" t="s">
        <v>3</v>
      </c>
      <c r="C20" s="43" t="s">
        <v>4</v>
      </c>
      <c r="D20" s="43" t="s">
        <v>5</v>
      </c>
      <c r="E20" s="21"/>
    </row>
    <row r="21" spans="2:8" x14ac:dyDescent="0.3">
      <c r="B21" s="21" t="s">
        <v>147</v>
      </c>
      <c r="C21" s="1">
        <f>D18</f>
        <v>3.05</v>
      </c>
      <c r="D21" s="3" t="str">
        <f ca="1">_xlfn.FORMULATEXT(C21)</f>
        <v>=D18</v>
      </c>
      <c r="E21" s="3"/>
    </row>
    <row r="22" spans="2:8" ht="18" x14ac:dyDescent="0.3">
      <c r="B22" s="21" t="s">
        <v>148</v>
      </c>
      <c r="C22" s="1">
        <f>E18</f>
        <v>15.15</v>
      </c>
      <c r="D22" s="3" t="str">
        <f t="shared" ref="D22:D25" ca="1" si="3">_xlfn.FORMULATEXT(C22)</f>
        <v>=E18</v>
      </c>
      <c r="E22" s="3"/>
    </row>
    <row r="23" spans="2:8" x14ac:dyDescent="0.3">
      <c r="B23" s="21" t="s">
        <v>149</v>
      </c>
      <c r="C23" s="1">
        <f>C22-C21^2</f>
        <v>5.8475000000000019</v>
      </c>
      <c r="D23" s="3" t="str">
        <f t="shared" ca="1" si="3"/>
        <v>=C22-C21^2</v>
      </c>
      <c r="E23" s="3"/>
    </row>
    <row r="24" spans="2:8" x14ac:dyDescent="0.3">
      <c r="B24" s="21" t="s">
        <v>150</v>
      </c>
      <c r="C24" s="1">
        <f>SQRT(C23)</f>
        <v>2.4181604578687499</v>
      </c>
      <c r="D24" s="3" t="str">
        <f t="shared" ca="1" si="3"/>
        <v>=SQRT(C23)</v>
      </c>
      <c r="E24" s="3"/>
    </row>
    <row r="25" spans="2:8" x14ac:dyDescent="0.3">
      <c r="B25" s="21" t="s">
        <v>151</v>
      </c>
      <c r="C25" s="1">
        <f>(C24/C21)*100</f>
        <v>79.283949438319681</v>
      </c>
      <c r="D25" s="3" t="str">
        <f t="shared" ca="1" si="3"/>
        <v>=(C24/C21)*100</v>
      </c>
      <c r="E25" s="3"/>
    </row>
    <row r="27" spans="2:8" s="2" customFormat="1" x14ac:dyDescent="0.3">
      <c r="B27" s="1" t="s">
        <v>152</v>
      </c>
      <c r="C27" s="1"/>
      <c r="D27" s="1"/>
      <c r="E27" s="1"/>
    </row>
    <row r="28" spans="2:8" x14ac:dyDescent="0.3">
      <c r="B28" s="44" t="s">
        <v>153</v>
      </c>
      <c r="C28" s="7">
        <v>12</v>
      </c>
      <c r="D28" s="44" t="s">
        <v>154</v>
      </c>
      <c r="E28" s="7">
        <v>-5</v>
      </c>
    </row>
    <row r="29" spans="2:8" x14ac:dyDescent="0.3">
      <c r="B29" s="21" t="s">
        <v>155</v>
      </c>
      <c r="C29" s="1">
        <f>C28*C21+E28</f>
        <v>31.599999999999994</v>
      </c>
      <c r="D29" s="3" t="str">
        <f ca="1">_xlfn.FORMULATEXT(C29)</f>
        <v>=C28*C21+E28</v>
      </c>
      <c r="E29" s="3"/>
    </row>
    <row r="30" spans="2:8" x14ac:dyDescent="0.3">
      <c r="B30" s="21" t="s">
        <v>156</v>
      </c>
      <c r="C30" s="1">
        <f>C28^2*C23</f>
        <v>842.0400000000003</v>
      </c>
      <c r="D30" s="3" t="str">
        <f t="shared" ref="D30:D32" ca="1" si="4">_xlfn.FORMULATEXT(C30)</f>
        <v>=C28^2*C23</v>
      </c>
      <c r="E30" s="3"/>
    </row>
    <row r="31" spans="2:8" x14ac:dyDescent="0.3">
      <c r="B31" s="21" t="s">
        <v>157</v>
      </c>
      <c r="C31" s="1">
        <f>SQRT(C30)</f>
        <v>29.017925494425</v>
      </c>
      <c r="D31" s="3" t="str">
        <f t="shared" ca="1" si="4"/>
        <v>=SQRT(C30)</v>
      </c>
      <c r="E31" s="3"/>
    </row>
    <row r="32" spans="2:8" x14ac:dyDescent="0.3">
      <c r="B32" s="21" t="s">
        <v>158</v>
      </c>
      <c r="C32" s="1">
        <f>(C31/C29)*100</f>
        <v>91.828878146914576</v>
      </c>
      <c r="D32" s="3" t="str">
        <f t="shared" ca="1" si="4"/>
        <v>=(C31/C29)*100</v>
      </c>
      <c r="E32" s="3"/>
    </row>
    <row r="33" spans="1:9" x14ac:dyDescent="0.3">
      <c r="A33" s="47"/>
      <c r="B33" s="47"/>
      <c r="C33" s="47"/>
      <c r="D33" s="47"/>
      <c r="E33" s="47"/>
      <c r="F33" s="47"/>
      <c r="G33" s="47"/>
      <c r="H33" s="47"/>
      <c r="I33" s="47"/>
    </row>
    <row r="35" spans="1:9" x14ac:dyDescent="0.3">
      <c r="E35" s="21"/>
    </row>
  </sheetData>
  <printOptions headings="1" gridLines="1"/>
  <pageMargins left="0.7" right="0.7" top="0.75" bottom="0.75" header="0.3" footer="0.3"/>
  <pageSetup paperSize="9" scale="97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Lab 1</vt:lpstr>
      <vt:lpstr>Lab 2</vt:lpstr>
      <vt:lpstr>lab 3</vt:lpstr>
      <vt:lpstr>lab 4</vt:lpstr>
      <vt:lpstr>lab 5</vt:lpstr>
      <vt:lpstr>lab 6</vt:lpstr>
      <vt:lpstr>lab 7</vt:lpstr>
      <vt:lpstr>lab 8</vt:lpstr>
      <vt:lpstr>lab 9</vt:lpstr>
      <vt:lpstr>lab 10</vt:lpstr>
      <vt:lpstr>lab 11</vt:lpstr>
      <vt:lpstr>lab 12</vt:lpstr>
      <vt:lpstr>lab 13</vt:lpstr>
      <vt:lpstr>lab 14</vt:lpstr>
      <vt:lpstr>lab 15</vt:lpstr>
      <vt:lpstr>lab 16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acer</dc:creator>
  <cp:keywords/>
  <dc:description/>
  <cp:lastModifiedBy>Ritu Dhakal</cp:lastModifiedBy>
  <cp:revision/>
  <cp:lastPrinted>2024-12-06T15:05:05Z</cp:lastPrinted>
  <dcterms:created xsi:type="dcterms:W3CDTF">2015-06-05T18:17:20Z</dcterms:created>
  <dcterms:modified xsi:type="dcterms:W3CDTF">2025-10-27T03:12:21Z</dcterms:modified>
  <cp:category/>
  <cp:contentStatus/>
</cp:coreProperties>
</file>