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eetu/Desktop/Gitlab Homework/Excel-Challenge/"/>
    </mc:Choice>
  </mc:AlternateContent>
  <xr:revisionPtr revIDLastSave="0" documentId="13_ncr:1_{2203E226-C6FD-AD41-A347-8E85F8C8A5B4}" xr6:coauthVersionLast="44" xr6:coauthVersionMax="44" xr10:uidLastSave="{00000000-0000-0000-0000-000000000000}"/>
  <bookViews>
    <workbookView xWindow="0" yWindow="0" windowWidth="28800" windowHeight="18000" activeTab="4" xr2:uid="{00000000-000D-0000-FFFF-FFFF00000000}"/>
  </bookViews>
  <sheets>
    <sheet name="Dataset" sheetId="1" r:id="rId1"/>
    <sheet name="Pivot Table 1" sheetId="2" r:id="rId2"/>
    <sheet name="Pivot Table 2" sheetId="3" r:id="rId3"/>
    <sheet name="Pivot Table 3" sheetId="4" r:id="rId4"/>
    <sheet name="Bonus" sheetId="5" r:id="rId5"/>
  </sheets>
  <definedNames>
    <definedName name="_xlnm._FilterDatabase" localSheetId="0" hidden="1">Dataset!$A$1:$N$4115</definedName>
  </definedNames>
  <calcPr calcId="191029"/>
  <pivotCaches>
    <pivotCache cacheId="28" r:id="rId6"/>
    <pivotCache cacheId="2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" i="5" l="1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G2" i="5"/>
  <c r="H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2" i="5"/>
  <c r="B11" i="5"/>
  <c r="B10" i="5"/>
  <c r="B9" i="5"/>
  <c r="B8" i="5"/>
  <c r="B7" i="5"/>
  <c r="B6" i="5"/>
  <c r="B5" i="5"/>
  <c r="B4" i="5"/>
  <c r="B3" i="5"/>
  <c r="B13" i="5"/>
  <c r="B2" i="5" l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<sst xmlns="http://schemas.openxmlformats.org/spreadsheetml/2006/main" count="24821" uniqueCount="8401">
  <si>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</si>
  <si>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</si>
  <si>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</si>
  <si>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</si>
  <si>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</si>
  <si>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</si>
  <si>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</si>
  <si>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</si>
  <si>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</si>
  <si>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</si>
  <si>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</si>
  <si>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</si>
  <si>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</si>
  <si>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</si>
  <si>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</si>
  <si>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</si>
  <si>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</si>
  <si>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</si>
  <si>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</si>
  <si>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</si>
  <si>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</si>
  <si>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</si>
  <si>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</si>
  <si>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</si>
  <si>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</si>
  <si>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</si>
  <si>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</si>
  <si>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</si>
  <si>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</si>
  <si>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</si>
  <si>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</si>
  <si>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</si>
  <si>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</si>
  <si>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</si>
  <si>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</si>
  <si>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</si>
  <si>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</si>
  <si>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</si>
  <si>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</si>
  <si>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</si>
  <si>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</si>
  <si>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</si>
  <si>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</si>
  <si>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</si>
  <si>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</si>
  <si>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</si>
  <si>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</si>
  <si>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</si>
  <si>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</si>
  <si>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</si>
  <si>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</si>
  <si>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</si>
  <si>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</si>
  <si>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</si>
  <si>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</si>
  <si>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</si>
  <si>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</si>
  <si>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</si>
  <si>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</si>
  <si>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</si>
  <si>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</si>
  <si>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</si>
  <si>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</si>
  <si>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</si>
  <si>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</si>
  <si>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</si>
  <si>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</si>
  <si>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</si>
  <si>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</si>
  <si>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</si>
  <si>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</si>
  <si>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</si>
  <si>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</si>
  <si>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</si>
  <si>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</si>
  <si>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</si>
  <si>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</si>
  <si>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</si>
  <si>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</si>
  <si>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</si>
  <si>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</si>
  <si>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</si>
  <si>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</si>
  <si>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</si>
  <si>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</si>
  <si>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</si>
  <si>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</si>
  <si>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</si>
  <si>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</si>
  <si>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</si>
  <si>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</si>
  <si>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</si>
  <si>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</si>
  <si>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</si>
  <si>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</si>
  <si>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</si>
  <si>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</si>
  <si>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</si>
  <si>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</si>
  <si>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</si>
  <si>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</si>
  <si>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</si>
  <si>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</si>
  <si>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</si>
  <si>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</si>
  <si>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</si>
  <si>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</si>
  <si>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</si>
  <si>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</si>
  <si>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</si>
  <si>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</si>
  <si>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</si>
  <si>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</si>
  <si>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</si>
  <si>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</si>
  <si>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</si>
  <si>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</si>
  <si>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</si>
  <si>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</si>
  <si>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</si>
  <si>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</si>
  <si>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</si>
  <si>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</si>
  <si>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</si>
  <si>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</si>
  <si>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</si>
  <si>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</si>
  <si>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</si>
  <si>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</si>
  <si>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</si>
  <si>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</si>
  <si>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</si>
  <si>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</si>
  <si>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</si>
  <si>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</si>
  <si>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</si>
  <si>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</si>
  <si>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</si>
  <si>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</si>
  <si>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</si>
  <si>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</si>
  <si>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</si>
  <si>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</si>
  <si>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</si>
  <si>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</si>
  <si>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</si>
  <si>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</si>
  <si>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</si>
  <si>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</si>
  <si>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</si>
  <si>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</si>
  <si>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</si>
  <si>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</si>
  <si>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</si>
  <si>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</si>
  <si>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</si>
  <si>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</si>
  <si>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</si>
  <si>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</si>
  <si>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</si>
  <si>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</si>
  <si>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</si>
  <si>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</si>
  <si>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</si>
  <si>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</si>
  <si>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</si>
  <si>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</si>
  <si>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</si>
  <si>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</si>
  <si>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</si>
  <si>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</si>
  <si>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</si>
  <si>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</si>
  <si>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</si>
  <si>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</si>
  <si>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</si>
  <si>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</si>
  <si>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</si>
  <si>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</si>
  <si>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</si>
  <si>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</si>
  <si>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</si>
  <si>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</si>
  <si>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</si>
  <si>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</si>
  <si>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</si>
  <si>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</si>
  <si>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</si>
  <si>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</si>
  <si>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</si>
  <si>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</si>
  <si>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</si>
  <si>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</si>
  <si>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</si>
  <si>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</si>
  <si>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</si>
  <si>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</si>
  <si>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</si>
  <si>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</si>
  <si>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</si>
  <si>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</si>
  <si>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</si>
  <si>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</si>
  <si>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</si>
  <si>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</si>
  <si>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</si>
  <si>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</si>
  <si>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</si>
  <si>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</si>
  <si>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</si>
  <si>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</si>
  <si>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</si>
  <si>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</si>
  <si>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</si>
  <si>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</si>
  <si>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</si>
  <si>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</si>
  <si>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</si>
  <si>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</si>
  <si>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</si>
  <si>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</si>
  <si>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</si>
  <si>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</si>
  <si>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</si>
  <si>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</si>
  <si>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</si>
  <si>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</si>
  <si>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</si>
  <si>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</si>
  <si>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</si>
  <si>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</si>
  <si>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</si>
  <si>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</si>
  <si>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</si>
  <si>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</si>
  <si>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</si>
  <si>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</si>
  <si>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</si>
  <si>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</si>
  <si>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</si>
  <si>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</si>
  <si>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</si>
  <si>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</si>
  <si>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</si>
  <si>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</si>
  <si>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</si>
  <si>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</si>
  <si>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</si>
  <si>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</si>
  <si>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</si>
  <si>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</si>
  <si>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</si>
  <si>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</si>
  <si>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</si>
  <si>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</si>
  <si>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</si>
  <si>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</si>
  <si>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</si>
  <si>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</si>
  <si>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</si>
  <si>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</si>
  <si>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</si>
  <si>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</si>
  <si>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</si>
  <si>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</si>
  <si>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</si>
  <si>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</si>
  <si>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</si>
  <si>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</si>
  <si>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</si>
  <si>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</si>
  <si>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</si>
  <si>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</si>
  <si>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</si>
  <si>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</si>
  <si>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</si>
  <si>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</si>
  <si>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</si>
  <si>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</si>
  <si>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</si>
  <si>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</si>
  <si>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</si>
  <si>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</si>
  <si>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</si>
  <si>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</si>
  <si>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</si>
  <si>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</si>
  <si>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</si>
  <si>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</si>
  <si>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</si>
  <si>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</si>
  <si>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</si>
  <si>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</si>
  <si>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</si>
  <si>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</si>
  <si>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</si>
  <si>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</si>
  <si>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</si>
  <si>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</si>
  <si>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</si>
  <si>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</si>
  <si>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</si>
  <si>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</si>
  <si>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</si>
  <si>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</si>
  <si>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</si>
  <si>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</si>
  <si>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</si>
  <si>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</si>
  <si>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</si>
  <si>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</si>
  <si>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</si>
  <si>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</si>
  <si>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</si>
  <si>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</si>
  <si>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</si>
  <si>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</si>
  <si>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</si>
  <si>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</si>
  <si>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</si>
  <si>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</si>
  <si>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</si>
  <si>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</si>
  <si>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</si>
  <si>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</si>
  <si>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</si>
  <si>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</si>
  <si>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</si>
  <si>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</si>
  <si>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</si>
  <si>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</si>
  <si>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</si>
  <si>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</si>
  <si>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</si>
  <si>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</si>
  <si>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</si>
  <si>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</si>
  <si>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</si>
  <si>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</si>
  <si>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</si>
  <si>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</si>
  <si>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</si>
  <si>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</si>
  <si>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</si>
  <si>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</si>
  <si>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</si>
  <si>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</si>
  <si>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</si>
  <si>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</si>
  <si>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</si>
  <si>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</si>
  <si>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</si>
  <si>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</si>
  <si>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</si>
  <si>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</si>
  <si>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</si>
  <si>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</si>
  <si>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</si>
  <si>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</si>
  <si>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</si>
  <si>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</si>
  <si>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</si>
  <si>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</si>
  <si>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</si>
  <si>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</si>
  <si>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</si>
  <si>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</si>
  <si>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</si>
  <si>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</si>
  <si>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</si>
  <si>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</si>
  <si>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</si>
  <si>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</si>
  <si>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</si>
  <si>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</si>
  <si>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</si>
  <si>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</si>
  <si>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</si>
  <si>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</si>
  <si>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</si>
  <si>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</si>
  <si>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</si>
  <si>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</si>
  <si>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</si>
  <si>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</si>
  <si>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</si>
  <si>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</si>
  <si>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</si>
  <si>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</si>
  <si>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</si>
  <si>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</si>
  <si>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</si>
  <si>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</si>
  <si>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</si>
  <si>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</si>
  <si>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</si>
  <si>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</si>
  <si>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</si>
  <si>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</si>
  <si>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</si>
  <si>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</si>
  <si>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</si>
  <si>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</si>
  <si>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</si>
  <si>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</si>
  <si>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</si>
  <si>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</si>
  <si>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</si>
  <si>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</si>
  <si>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</si>
  <si>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</si>
  <si>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</si>
  <si>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</si>
  <si>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</si>
  <si>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</si>
  <si>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</si>
  <si>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</si>
  <si>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</si>
  <si>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</si>
  <si>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</si>
  <si>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</si>
  <si>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</si>
  <si>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</si>
  <si>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</si>
  <si>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</si>
  <si>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</si>
  <si>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</si>
  <si>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</si>
  <si>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</si>
  <si>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</si>
  <si>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</si>
  <si>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</si>
  <si>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</si>
  <si>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</si>
  <si>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</si>
  <si>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</si>
  <si>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</si>
  <si>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</si>
  <si>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</si>
  <si>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</si>
  <si>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</si>
  <si>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</si>
  <si>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</si>
  <si>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</si>
  <si>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</si>
  <si>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</si>
  <si>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</si>
  <si>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</si>
  <si>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</si>
  <si>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</si>
  <si>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</si>
  <si>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</si>
  <si>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</si>
  <si>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</si>
  <si>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</si>
  <si>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</si>
  <si>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</si>
  <si>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</si>
  <si>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</si>
  <si>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</si>
  <si>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</si>
  <si>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</si>
  <si>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</si>
  <si>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</si>
  <si>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</si>
  <si>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</si>
  <si>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</si>
  <si>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</si>
  <si>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</si>
  <si>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</si>
  <si>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</si>
  <si>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</si>
  <si>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</si>
  <si>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</si>
  <si>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</si>
  <si>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</si>
  <si>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</si>
  <si>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</si>
  <si>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</si>
  <si>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</si>
  <si>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</si>
  <si>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</si>
  <si>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</si>
  <si>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</si>
  <si>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</si>
  <si>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</si>
  <si>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</si>
  <si>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</si>
  <si>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</si>
  <si>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</si>
  <si>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</si>
  <si>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</si>
  <si>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</si>
  <si>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</si>
  <si>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</si>
  <si>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</si>
  <si>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</si>
  <si>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</si>
  <si>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</si>
  <si>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</si>
  <si>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</si>
  <si>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</si>
  <si>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</si>
  <si>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</si>
  <si>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</si>
  <si>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</si>
  <si>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</si>
  <si>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</si>
  <si>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</si>
  <si>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</si>
  <si>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</si>
  <si>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</si>
  <si>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</si>
  <si>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</si>
  <si>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</si>
  <si>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</si>
  <si>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</si>
  <si>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</si>
  <si>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</si>
  <si>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</si>
  <si>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</si>
  <si>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</si>
  <si>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</si>
  <si>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</si>
  <si>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</si>
  <si>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</si>
  <si>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</si>
  <si>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</si>
  <si>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</si>
  <si>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</si>
  <si>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</si>
  <si>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</si>
  <si>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</si>
  <si>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</si>
  <si>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</si>
  <si>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</si>
  <si>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</si>
  <si>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</si>
  <si>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</si>
  <si>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</si>
  <si>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</si>
  <si>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</si>
  <si>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</si>
  <si>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</si>
  <si>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</si>
  <si>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</si>
  <si>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</si>
  <si>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</si>
  <si>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</si>
  <si>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</si>
  <si>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</si>
  <si>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</si>
  <si>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</si>
  <si>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</si>
  <si>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</si>
  <si>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</si>
  <si>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</si>
  <si>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</si>
  <si>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</si>
  <si>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</si>
  <si>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</si>
  <si>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</si>
  <si>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</si>
  <si>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</si>
  <si>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</si>
  <si>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</si>
  <si>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</si>
  <si>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</si>
  <si>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</si>
  <si>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</si>
  <si>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</si>
  <si>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</si>
  <si>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</si>
  <si>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</si>
  <si>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</si>
  <si>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</si>
  <si>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</si>
  <si>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</si>
  <si>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</si>
  <si>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</si>
  <si>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</si>
  <si>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</si>
  <si>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</si>
  <si>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</si>
  <si>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</si>
  <si>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</si>
  <si>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</si>
  <si>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</si>
  <si>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</si>
  <si>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</si>
  <si>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</si>
  <si>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</si>
  <si>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</si>
  <si>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</si>
  <si>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</si>
  <si>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</si>
  <si>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</si>
  <si>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</si>
  <si>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</si>
  <si>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</si>
  <si>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</si>
  <si>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</si>
  <si>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</si>
  <si>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</si>
  <si>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</si>
  <si>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</si>
  <si>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</si>
  <si>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</si>
  <si>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</si>
  <si>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</si>
  <si>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</si>
  <si>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</si>
  <si>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</si>
  <si>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</si>
  <si>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</si>
  <si>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</si>
  <si>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</si>
  <si>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</si>
  <si>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</si>
  <si>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</si>
  <si>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</si>
  <si>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</si>
  <si>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</si>
  <si>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</si>
  <si>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</si>
  <si>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</si>
  <si>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</si>
  <si>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</si>
  <si>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</si>
  <si>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</si>
  <si>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</si>
  <si>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</si>
  <si>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</si>
  <si>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</si>
  <si>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</si>
  <si>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</si>
  <si>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</si>
  <si>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</si>
  <si>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</si>
  <si>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</si>
  <si>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</si>
  <si>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</si>
  <si>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</si>
  <si>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</si>
  <si>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</si>
  <si>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</si>
  <si>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</si>
  <si>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</si>
  <si>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</si>
  <si>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</si>
  <si>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</si>
  <si>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</si>
  <si>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</si>
  <si>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</si>
  <si>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</si>
  <si>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</si>
  <si>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</si>
  <si>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</si>
  <si>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</si>
  <si>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</si>
  <si>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</si>
  <si>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</si>
  <si>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</si>
  <si>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</si>
  <si>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</si>
  <si>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</si>
  <si>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</si>
  <si>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</si>
  <si>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</si>
  <si>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</si>
  <si>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</si>
  <si>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</si>
  <si>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</si>
  <si>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</si>
  <si>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</si>
  <si>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</si>
  <si>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</si>
  <si>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</si>
  <si>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</si>
  <si>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</si>
  <si>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</si>
  <si>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</si>
  <si>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</si>
  <si>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</si>
  <si>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</si>
  <si>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</si>
  <si>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</si>
  <si>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</si>
  <si>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</si>
  <si>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</si>
  <si>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</si>
  <si>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</si>
  <si>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</si>
  <si>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</si>
  <si>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</si>
  <si>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</si>
  <si>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</si>
  <si>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</si>
  <si>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</si>
  <si>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</si>
  <si>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</si>
  <si>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</si>
  <si>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</si>
  <si>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</si>
  <si>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</si>
  <si>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</si>
  <si>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</si>
  <si>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</si>
  <si>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</si>
  <si>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</si>
  <si>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</si>
  <si>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</si>
  <si>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</si>
  <si>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</si>
  <si>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</si>
  <si>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</si>
  <si>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</si>
  <si>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</si>
  <si>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</si>
  <si>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</si>
  <si>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</si>
  <si>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</si>
  <si>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</si>
  <si>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</si>
  <si>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</si>
  <si>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</si>
  <si>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</si>
  <si>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</si>
  <si>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</si>
  <si>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</si>
  <si>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</si>
  <si>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</si>
  <si>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</si>
  <si>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</si>
  <si>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</si>
  <si>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</si>
  <si>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</si>
  <si>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</si>
  <si>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</si>
  <si>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</si>
  <si>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</si>
  <si>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</si>
  <si>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</si>
  <si>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</si>
  <si>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</si>
  <si>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</si>
  <si>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</si>
  <si>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</si>
  <si>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</si>
  <si>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</si>
  <si>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</si>
  <si>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</si>
  <si>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</si>
  <si>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</si>
  <si>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</si>
  <si>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</si>
  <si>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</si>
  <si>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</si>
  <si>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</si>
  <si>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</si>
  <si>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</si>
  <si>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</si>
  <si>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</si>
  <si>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</si>
  <si>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</si>
  <si>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</si>
  <si>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</si>
  <si>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</si>
  <si>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</si>
  <si>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</si>
  <si>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</si>
  <si>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</si>
  <si>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</si>
  <si>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</si>
  <si>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</si>
  <si>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</si>
  <si>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</si>
  <si>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</si>
  <si>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</si>
  <si>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</si>
  <si>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</si>
  <si>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</si>
  <si>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</si>
  <si>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</si>
  <si>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</si>
  <si>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</si>
  <si>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</si>
  <si>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</si>
  <si>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</si>
  <si>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</si>
  <si>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</si>
  <si>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</si>
  <si>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</si>
  <si>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</si>
  <si>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</si>
  <si>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</si>
  <si>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</si>
  <si>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</si>
  <si>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</si>
  <si>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</si>
  <si>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</si>
  <si>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</si>
  <si>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</si>
  <si>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</si>
  <si>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</si>
  <si>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</si>
  <si>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</si>
  <si>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</si>
  <si>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</si>
  <si>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</si>
  <si>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</si>
  <si>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</si>
  <si>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</si>
  <si>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</si>
  <si>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</si>
  <si>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</si>
  <si>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</si>
  <si>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</si>
  <si>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</si>
  <si>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</si>
  <si>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</si>
  <si>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</si>
  <si>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</si>
  <si>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</si>
  <si>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</si>
  <si>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</si>
  <si>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</si>
  <si>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</si>
  <si>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</si>
  <si>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</si>
  <si>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</si>
  <si>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</si>
  <si>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</si>
  <si>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</si>
  <si>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</si>
  <si>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</si>
  <si>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</si>
  <si>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</si>
  <si>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</si>
  <si>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</si>
  <si>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</si>
  <si>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</si>
  <si>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</si>
  <si>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</si>
  <si>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</si>
  <si>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</si>
  <si>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</si>
  <si>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</si>
  <si>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</si>
  <si>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</si>
  <si>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</si>
  <si>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</si>
  <si>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</si>
  <si>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</si>
  <si>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</si>
  <si>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</si>
  <si>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</si>
  <si>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</si>
  <si>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</si>
  <si>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</si>
  <si>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</si>
  <si>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</si>
  <si>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</si>
  <si>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</si>
  <si>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</si>
  <si>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</si>
  <si>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</si>
  <si>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</si>
  <si>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</si>
  <si>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</si>
  <si>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</si>
  <si>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</si>
  <si>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</si>
  <si>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</si>
  <si>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</si>
  <si>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</si>
  <si>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</si>
  <si>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</si>
  <si>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</si>
  <si>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</si>
  <si>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</si>
  <si>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</si>
  <si>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</si>
  <si>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</si>
  <si>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</si>
  <si>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</si>
  <si>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</si>
  <si>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</si>
  <si>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</si>
  <si>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</si>
  <si>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</si>
  <si>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</si>
  <si>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</si>
  <si>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</si>
  <si>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</si>
  <si>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</si>
  <si>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</si>
  <si>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</si>
  <si>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</si>
  <si>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</si>
  <si>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</si>
  <si>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</si>
  <si>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</si>
  <si>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</si>
  <si>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</si>
  <si>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</si>
  <si>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</si>
  <si>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</si>
  <si>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</si>
  <si>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</si>
  <si>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</si>
  <si>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</si>
  <si>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</si>
  <si>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</si>
  <si>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</si>
  <si>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</si>
  <si>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</si>
  <si>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</si>
  <si>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</si>
  <si>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</si>
  <si>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</si>
  <si>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</si>
  <si>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</si>
  <si>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</si>
  <si>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</si>
  <si>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</si>
  <si>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</si>
  <si>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</si>
  <si>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</si>
  <si>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</si>
  <si>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</si>
  <si>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</si>
  <si>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</si>
  <si>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</si>
  <si>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</si>
  <si>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</si>
  <si>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</si>
  <si>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</si>
  <si>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</si>
  <si>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</si>
  <si>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</si>
  <si>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</si>
  <si>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</si>
  <si>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</si>
  <si>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</si>
  <si>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</si>
  <si>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</si>
  <si>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</si>
  <si>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</si>
  <si>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</si>
  <si>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</si>
  <si>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</si>
  <si>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</si>
  <si>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</si>
  <si>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</si>
  <si>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</si>
  <si>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</si>
  <si>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</si>
  <si>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</si>
  <si>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</si>
  <si>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</si>
  <si>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</si>
  <si>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</si>
  <si>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</si>
  <si>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</si>
  <si>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</si>
  <si>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</si>
  <si>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</si>
  <si>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</si>
  <si>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</si>
  <si>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</si>
  <si>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</si>
  <si>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</si>
  <si>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</si>
  <si>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</si>
  <si>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</si>
  <si>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</si>
  <si>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</si>
  <si>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</si>
  <si>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</si>
  <si>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</si>
  <si>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</si>
  <si>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</si>
  <si>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</si>
  <si>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</si>
  <si>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</si>
  <si>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</si>
  <si>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</si>
  <si>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</si>
  <si>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</si>
  <si>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</si>
  <si>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</si>
  <si>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</si>
  <si>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</si>
  <si>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</si>
  <si>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</si>
  <si>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</si>
  <si>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</si>
  <si>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</si>
  <si>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</si>
  <si>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</si>
  <si>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</si>
  <si>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</si>
  <si>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</si>
  <si>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</si>
  <si>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</si>
  <si>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</si>
  <si>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</si>
  <si>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</si>
  <si>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</si>
  <si>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</si>
  <si>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</si>
  <si>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</si>
  <si>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</si>
  <si>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</si>
  <si>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</si>
  <si>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</si>
  <si>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</si>
  <si>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</si>
  <si>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</si>
  <si>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</si>
  <si>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</si>
  <si>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</si>
  <si>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</si>
  <si>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</si>
  <si>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</si>
  <si>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</si>
  <si>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</si>
  <si>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</si>
  <si>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</si>
  <si>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</si>
  <si>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</si>
  <si>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</si>
  <si>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</si>
  <si>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</si>
  <si>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</si>
  <si>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</si>
  <si>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</si>
  <si>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</si>
  <si>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</si>
  <si>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</si>
  <si>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</si>
  <si>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</si>
  <si>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</si>
  <si>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</si>
  <si>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</si>
  <si>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</si>
  <si>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</si>
  <si>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</si>
  <si>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</si>
  <si>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</si>
  <si>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</si>
  <si>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</si>
  <si>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</si>
  <si>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</si>
  <si>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</si>
  <si>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</si>
  <si>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</si>
  <si>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</si>
  <si>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</si>
  <si>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</si>
  <si>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</si>
  <si>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</si>
  <si>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</si>
  <si>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</si>
  <si>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</si>
  <si>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</si>
  <si>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</si>
  <si>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</si>
  <si>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</si>
  <si>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</si>
  <si>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</si>
  <si>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</si>
  <si>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</si>
  <si>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</si>
  <si>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</si>
  <si>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</si>
  <si>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</si>
  <si>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</si>
  <si>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</si>
  <si>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</si>
  <si>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</si>
  <si>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</si>
  <si>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</si>
  <si>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</si>
  <si>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</si>
  <si>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</si>
  <si>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</si>
  <si>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</si>
  <si>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</si>
  <si>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</si>
  <si>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</si>
  <si>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</si>
  <si>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</si>
  <si>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</si>
  <si>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</si>
  <si>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</si>
  <si>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</si>
  <si>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</si>
  <si>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</si>
  <si>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</si>
  <si>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</si>
  <si>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</si>
  <si>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</si>
  <si>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</si>
  <si>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</si>
  <si>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</si>
  <si>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</si>
  <si>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</si>
  <si>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</si>
  <si>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</si>
  <si>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</si>
  <si>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</si>
  <si>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</si>
  <si>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</si>
  <si>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</si>
  <si>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</si>
  <si>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</si>
  <si>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</si>
  <si>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</si>
  <si>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</si>
  <si>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</si>
  <si>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</si>
  <si>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</si>
  <si>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</si>
  <si>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</si>
  <si>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</si>
  <si>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</si>
  <si>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</si>
  <si>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</si>
  <si>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</si>
  <si>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</si>
  <si>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</si>
  <si>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</si>
  <si>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</si>
  <si>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</si>
  <si>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</si>
  <si>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</si>
  <si>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</si>
  <si>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</si>
  <si>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</si>
  <si>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</si>
  <si>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</si>
  <si>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</si>
  <si>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</si>
  <si>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</si>
  <si>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</si>
  <si>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</si>
  <si>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</si>
  <si>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</si>
  <si>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</si>
  <si>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</si>
  <si>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</si>
  <si>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</si>
  <si>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</si>
  <si>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</si>
  <si>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</si>
  <si>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</si>
  <si>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</si>
  <si>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</si>
  <si>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</si>
  <si>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</si>
  <si>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</si>
  <si>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</si>
  <si>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</si>
  <si>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</si>
  <si>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</si>
  <si>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</si>
  <si>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</si>
  <si>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</si>
  <si>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</si>
  <si>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</si>
  <si>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</si>
  <si>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</si>
  <si>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</si>
  <si>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</si>
  <si>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</si>
  <si>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</si>
  <si>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</si>
  <si>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</si>
  <si>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</si>
  <si>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</si>
  <si>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</si>
  <si>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</si>
  <si>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</si>
  <si>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</si>
  <si>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</si>
  <si>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</si>
  <si>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</si>
  <si>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</si>
  <si>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</si>
  <si>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</si>
  <si>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</si>
  <si>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</si>
  <si>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</si>
  <si>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</si>
  <si>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</si>
  <si>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</si>
  <si>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</si>
  <si>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</si>
  <si>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</si>
  <si>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</si>
  <si>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</si>
  <si>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</si>
  <si>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</si>
  <si>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</si>
  <si>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</si>
  <si>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</si>
  <si>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</si>
  <si>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</si>
  <si>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</si>
  <si>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</si>
  <si>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</si>
  <si>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</si>
  <si>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</si>
  <si>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</si>
  <si>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</si>
  <si>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</si>
  <si>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</si>
  <si>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</si>
  <si>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</si>
  <si>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</si>
  <si>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</si>
  <si>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</si>
  <si>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</si>
  <si>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</si>
  <si>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</si>
  <si>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</si>
  <si>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</si>
  <si>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</si>
  <si>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</si>
  <si>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</si>
  <si>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</si>
  <si>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</si>
  <si>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</si>
  <si>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</si>
  <si>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</si>
  <si>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</si>
  <si>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</si>
  <si>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</si>
  <si>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</si>
  <si>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</si>
  <si>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</si>
  <si>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</si>
  <si>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</si>
  <si>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</si>
  <si>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</si>
  <si>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</si>
  <si>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</si>
  <si>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</si>
  <si>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</si>
  <si>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</si>
  <si>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</si>
  <si>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</si>
  <si>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</si>
  <si>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</si>
  <si>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</si>
  <si>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</si>
  <si>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</si>
  <si>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</si>
  <si>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</si>
  <si>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</si>
  <si>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</si>
  <si>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</si>
  <si>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</si>
  <si>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</si>
  <si>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</si>
  <si>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</si>
  <si>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</si>
  <si>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</si>
  <si>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</si>
  <si>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</si>
  <si>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</si>
  <si>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</si>
  <si>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</si>
  <si>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</si>
  <si>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</si>
  <si>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</si>
  <si>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</si>
  <si>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</si>
  <si>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</si>
  <si>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</si>
  <si>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</si>
  <si>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</si>
  <si>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</si>
  <si>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</si>
  <si>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</si>
  <si>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</si>
  <si>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</si>
  <si>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</si>
  <si>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</si>
  <si>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</si>
  <si>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</si>
  <si>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</si>
  <si>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</si>
  <si>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</si>
  <si>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</si>
  <si>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</si>
  <si>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</si>
  <si>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</si>
  <si>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</si>
  <si>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</si>
  <si>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</si>
  <si>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</si>
  <si>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</si>
  <si>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</si>
  <si>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</si>
  <si>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</si>
  <si>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</si>
  <si>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</si>
  <si>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</si>
  <si>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</si>
  <si>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</si>
  <si>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</si>
  <si>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</si>
  <si>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</si>
  <si>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</si>
  <si>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</si>
  <si>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</si>
  <si>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</si>
  <si>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</si>
  <si>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</si>
  <si>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</si>
  <si>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</si>
  <si>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</si>
  <si>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</si>
  <si>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</si>
  <si>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</si>
  <si>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</si>
  <si>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</si>
  <si>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</si>
  <si>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</si>
  <si>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</si>
  <si>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</si>
  <si>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</si>
  <si>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</si>
  <si>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</si>
  <si>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</si>
  <si>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</si>
  <si>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</si>
  <si>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</si>
  <si>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</si>
  <si>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</si>
  <si>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</si>
  <si>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</si>
  <si>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</si>
  <si>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</si>
  <si>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</si>
  <si>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</si>
  <si>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</si>
  <si>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</si>
  <si>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</si>
  <si>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</si>
  <si>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</si>
  <si>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</si>
  <si>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</si>
  <si>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</si>
  <si>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</si>
  <si>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</si>
  <si>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</si>
  <si>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</si>
  <si>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</si>
  <si>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</si>
  <si>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</si>
  <si>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</si>
  <si>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</si>
  <si>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</si>
  <si>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</si>
  <si>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</si>
  <si>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</si>
  <si>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</si>
  <si>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</si>
  <si>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</si>
  <si>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</si>
  <si>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</si>
  <si>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</si>
  <si>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</si>
  <si>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</si>
  <si>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</si>
  <si>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</si>
  <si>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</si>
  <si>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</si>
  <si>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</si>
  <si>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</si>
  <si>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</si>
  <si>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</si>
  <si>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</si>
  <si>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</si>
  <si>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</si>
  <si>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</si>
  <si>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</si>
  <si>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</si>
  <si>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</si>
  <si>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</si>
  <si>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</si>
  <si>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</si>
  <si>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</si>
  <si>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</si>
  <si>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</si>
  <si>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</si>
  <si>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</si>
  <si>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</si>
  <si>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</si>
  <si>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</si>
  <si>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</si>
  <si>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</si>
  <si>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</si>
  <si>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</si>
  <si>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</si>
  <si>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</si>
  <si>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</si>
  <si>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</si>
  <si>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</si>
  <si>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</si>
  <si>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</si>
  <si>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</si>
  <si>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</si>
  <si>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</si>
  <si>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</si>
  <si>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</si>
  <si>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</si>
  <si>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</si>
  <si>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</si>
  <si>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</si>
  <si>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</si>
  <si>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</si>
  <si>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</si>
  <si>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</si>
  <si>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</si>
  <si>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</si>
  <si>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</si>
  <si>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</si>
  <si>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</si>
  <si>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</si>
  <si>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</si>
  <si>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</si>
  <si>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</si>
  <si>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</si>
  <si>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</si>
  <si>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</si>
  <si>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</si>
  <si>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</si>
  <si>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</si>
  <si>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</si>
  <si>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</si>
  <si>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</si>
  <si>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</si>
  <si>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</si>
  <si>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</si>
  <si>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</si>
  <si>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</si>
  <si>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</si>
  <si>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</si>
  <si>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</si>
  <si>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</si>
  <si>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</si>
  <si>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</si>
  <si>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</si>
  <si>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</si>
  <si>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</si>
  <si>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</si>
  <si>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</si>
  <si>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</si>
  <si>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</si>
  <si>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</si>
  <si>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</si>
  <si>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</si>
  <si>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</si>
  <si>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</si>
  <si>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</si>
  <si>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</si>
  <si>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</si>
  <si>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</si>
  <si>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</si>
  <si>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</si>
  <si>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</si>
  <si>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</si>
  <si>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</si>
  <si>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</si>
  <si>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</si>
  <si>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</si>
  <si>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</si>
  <si>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</si>
  <si>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</si>
  <si>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</si>
  <si>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</si>
  <si>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</si>
  <si>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</si>
  <si>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</si>
  <si>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</si>
  <si>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</si>
  <si>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</si>
  <si>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</si>
  <si>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</si>
  <si>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</si>
  <si>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</si>
  <si>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</si>
  <si>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</si>
  <si>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</si>
  <si>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</si>
  <si>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</si>
  <si>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</si>
  <si>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</si>
  <si>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</si>
  <si>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</si>
  <si>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</si>
  <si>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</si>
  <si>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</si>
  <si>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</si>
  <si>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</si>
  <si>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</si>
  <si>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</si>
  <si>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</si>
  <si>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</si>
  <si>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</si>
  <si>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</si>
  <si>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</si>
  <si>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</si>
  <si>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</si>
  <si>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</si>
  <si>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</si>
  <si>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</si>
  <si>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</si>
  <si>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</si>
  <si>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</si>
  <si>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</si>
  <si>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</si>
  <si>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</si>
  <si>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</si>
  <si>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</si>
  <si>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</si>
  <si>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</si>
  <si>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</si>
  <si>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</si>
  <si>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</si>
  <si>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</si>
  <si>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</si>
  <si>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</si>
  <si>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</si>
  <si>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</si>
  <si>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</si>
  <si>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</si>
  <si>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</si>
  <si>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</si>
  <si>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</si>
  <si>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</si>
  <si>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</si>
  <si>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</si>
  <si>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</si>
  <si>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</si>
  <si>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</si>
  <si>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</si>
  <si>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</si>
  <si>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</si>
  <si>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</si>
  <si>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</si>
  <si>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</si>
  <si>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</si>
  <si>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</si>
  <si>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</si>
  <si>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</si>
  <si>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</si>
  <si>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</si>
  <si>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</si>
  <si>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</si>
  <si>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</si>
  <si>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</si>
  <si>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</si>
  <si>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</si>
  <si>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</si>
  <si>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</si>
  <si>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</si>
  <si>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</si>
  <si>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</si>
  <si>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</si>
  <si>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</si>
  <si>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</si>
  <si>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</si>
  <si>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</si>
  <si>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</si>
  <si>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</si>
  <si>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</si>
  <si>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</si>
  <si>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</si>
  <si>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</si>
  <si>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</si>
  <si>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</si>
  <si>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</si>
  <si>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</si>
  <si>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</si>
  <si>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</si>
  <si>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</si>
  <si>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</si>
  <si>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</si>
  <si>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</si>
  <si>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</si>
  <si>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</si>
  <si>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</si>
  <si>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</si>
  <si>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</si>
  <si>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</si>
  <si>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</si>
  <si>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</si>
  <si>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</si>
  <si>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</si>
  <si>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</si>
  <si>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</si>
  <si>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</si>
  <si>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</si>
  <si>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</si>
  <si>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</si>
  <si>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</si>
  <si>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</si>
  <si>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</si>
  <si>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</si>
  <si>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</si>
  <si>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</si>
  <si>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</si>
  <si>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</si>
  <si>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</si>
  <si>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</si>
  <si>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</si>
  <si>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</si>
  <si>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</si>
  <si>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</si>
  <si>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</si>
  <si>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</si>
  <si>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</si>
  <si>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</si>
  <si>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</si>
  <si>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</si>
  <si>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</si>
  <si>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</si>
  <si>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</si>
  <si>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</si>
  <si>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</si>
  <si>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</si>
  <si>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</si>
  <si>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</si>
  <si>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</si>
  <si>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</si>
  <si>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</si>
  <si>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</si>
  <si>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</si>
  <si>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</si>
  <si>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</si>
  <si>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</si>
  <si>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</si>
  <si>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</si>
  <si>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</si>
  <si>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</si>
  <si>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</si>
  <si>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</si>
  <si>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</si>
  <si>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</si>
  <si>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</si>
  <si>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</si>
  <si>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</si>
  <si>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</si>
  <si>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</si>
  <si>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</si>
  <si>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</si>
  <si>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</si>
  <si>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</si>
  <si>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</si>
  <si>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</si>
  <si>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</si>
  <si>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</si>
  <si>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</si>
  <si>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</si>
  <si>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</si>
  <si>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</si>
  <si>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</si>
  <si>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</si>
  <si>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</si>
  <si>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</si>
  <si>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</si>
  <si>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</si>
  <si>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</si>
  <si>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</si>
  <si>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</si>
  <si>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</si>
  <si>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</si>
  <si>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</si>
  <si>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</si>
  <si>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</si>
  <si>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</si>
  <si>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</si>
  <si>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</si>
  <si>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</si>
  <si>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</si>
  <si>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</si>
  <si>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</si>
  <si>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</si>
  <si>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</si>
  <si>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</si>
  <si>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</si>
  <si>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</si>
  <si>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</si>
  <si>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</si>
  <si>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</si>
  <si>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</si>
  <si>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</si>
  <si>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</si>
  <si>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</si>
  <si>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</si>
  <si>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</si>
  <si>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</si>
  <si>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</si>
  <si>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</si>
  <si>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</si>
  <si>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</si>
  <si>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</si>
  <si>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</si>
  <si>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</si>
  <si>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</si>
  <si>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</si>
  <si>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</si>
  <si>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</si>
  <si>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</si>
  <si>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</si>
  <si>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</si>
  <si>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</si>
  <si>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</si>
  <si>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</si>
  <si>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</si>
  <si>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</si>
  <si>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</si>
  <si>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</si>
  <si>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</si>
  <si>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</si>
  <si>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</si>
  <si>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</si>
  <si>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</si>
  <si>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</si>
  <si>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</si>
  <si>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</si>
  <si>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</si>
  <si>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</si>
  <si>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</si>
  <si>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</si>
  <si>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</si>
  <si>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</si>
  <si>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</si>
  <si>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</si>
  <si>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</si>
  <si>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</si>
  <si>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</si>
  <si>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</si>
  <si>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</si>
  <si>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</si>
  <si>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</si>
  <si>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</si>
  <si>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</si>
  <si>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</si>
  <si>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</si>
  <si>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</si>
  <si>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</si>
  <si>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</si>
  <si>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</si>
  <si>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</si>
  <si>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</si>
  <si>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</si>
  <si>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</si>
  <si>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</si>
  <si>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</si>
  <si>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</si>
  <si>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</si>
  <si>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</si>
  <si>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</si>
  <si>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</si>
  <si>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</si>
  <si>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</si>
  <si>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</si>
  <si>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</si>
  <si>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</si>
  <si>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</si>
  <si>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</si>
  <si>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</si>
  <si>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</si>
  <si>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</si>
  <si>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</si>
  <si>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</si>
  <si>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</si>
  <si>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</si>
  <si>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</si>
  <si>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</si>
  <si>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</si>
  <si>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</si>
  <si>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</si>
  <si>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</si>
  <si>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</si>
  <si>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</si>
  <si>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</si>
  <si>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</si>
  <si>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</si>
  <si>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</si>
  <si>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</si>
  <si>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</si>
  <si>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</si>
  <si>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</si>
  <si>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</si>
  <si>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</si>
  <si>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</si>
  <si>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</si>
  <si>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</si>
  <si>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</si>
  <si>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</si>
  <si>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</si>
  <si>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</si>
  <si>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</si>
  <si>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</si>
  <si>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</si>
  <si>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</si>
  <si>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</si>
  <si>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</si>
  <si>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</si>
  <si>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</si>
  <si>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</si>
  <si>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</si>
  <si>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</si>
  <si>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</si>
  <si>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</si>
  <si>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</si>
  <si>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</si>
  <si>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</si>
  <si>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</si>
  <si>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</si>
  <si>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</si>
  <si>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</si>
  <si>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</si>
  <si>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</si>
  <si>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</si>
  <si>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</si>
  <si>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</si>
  <si>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</si>
  <si>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</si>
  <si>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</si>
  <si>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</si>
  <si>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</si>
  <si>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</si>
  <si>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</si>
  <si>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</si>
  <si>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</si>
  <si>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</si>
  <si>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</si>
  <si>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</si>
  <si>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</si>
  <si>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</si>
  <si>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</si>
  <si>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</si>
  <si>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</si>
  <si>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</si>
  <si>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</si>
  <si>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</si>
  <si>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</si>
  <si>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</si>
  <si>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</si>
  <si>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</si>
  <si>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</si>
  <si>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</si>
  <si>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</si>
  <si>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</si>
  <si>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</si>
  <si>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</si>
  <si>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</si>
  <si>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</si>
  <si>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</si>
  <si>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</si>
  <si>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</si>
  <si>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</si>
  <si>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</si>
  <si>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</si>
  <si>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</si>
  <si>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</si>
  <si>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</si>
  <si>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</si>
  <si>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</si>
  <si>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</si>
  <si>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</si>
  <si>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</si>
  <si>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</si>
  <si>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</si>
  <si>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</si>
  <si>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</si>
  <si>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</si>
  <si>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</si>
  <si>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</si>
  <si>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</si>
  <si>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</si>
  <si>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</si>
  <si>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</si>
  <si>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</si>
  <si>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</si>
  <si>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</si>
  <si>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</si>
  <si>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</si>
  <si>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</si>
  <si>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</si>
  <si>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</si>
  <si>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</si>
  <si>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</si>
  <si>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</si>
  <si>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</si>
  <si>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</si>
  <si>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</si>
  <si>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</si>
  <si>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</si>
  <si>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</si>
  <si>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</si>
  <si>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</si>
  <si>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</si>
  <si>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</si>
  <si>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</si>
  <si>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</si>
  <si>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</si>
  <si>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</si>
  <si>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</si>
  <si>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</si>
  <si>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</si>
  <si>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</si>
  <si>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</si>
  <si>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</si>
  <si>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</si>
  <si>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</si>
  <si>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</si>
  <si>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</si>
  <si>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</si>
  <si>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</si>
  <si>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</si>
  <si>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</si>
  <si>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</si>
  <si>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</si>
  <si>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</si>
  <si>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</si>
  <si>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</si>
  <si>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</si>
  <si>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</si>
  <si>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</si>
  <si>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</si>
  <si>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</si>
  <si>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</si>
  <si>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</si>
  <si>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</si>
  <si>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</si>
  <si>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</si>
  <si>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</si>
  <si>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</si>
  <si>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</si>
  <si>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</si>
  <si>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</si>
  <si>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</si>
  <si>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</si>
  <si>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</si>
  <si>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</si>
  <si>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</si>
  <si>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</si>
  <si>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</si>
  <si>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</si>
  <si>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</si>
  <si>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</si>
  <si>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</si>
  <si>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</si>
  <si>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</si>
  <si>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</si>
  <si>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</si>
  <si>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</si>
  <si>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</si>
  <si>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</si>
  <si>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</si>
  <si>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</si>
  <si>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</si>
  <si>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</si>
  <si>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</si>
  <si>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</si>
  <si>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</si>
  <si>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</si>
  <si>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</si>
  <si>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</si>
  <si>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</si>
  <si>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</si>
  <si>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</si>
  <si>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</si>
  <si>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</si>
  <si>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</si>
  <si>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</si>
  <si>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</si>
  <si>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</si>
  <si>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</si>
  <si>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</si>
  <si>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</si>
  <si>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</si>
  <si>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</si>
  <si>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</si>
  <si>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</si>
  <si>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</si>
  <si>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</si>
  <si>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</si>
  <si>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</si>
  <si>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</si>
  <si>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</si>
  <si>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</si>
  <si>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</si>
  <si>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</si>
  <si>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</si>
  <si>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</si>
  <si>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</si>
  <si>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</si>
  <si>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</si>
  <si>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</si>
  <si>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</si>
  <si>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</si>
  <si>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</si>
  <si>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</si>
  <si>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</si>
  <si>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</si>
  <si>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</si>
  <si>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</si>
  <si>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</si>
  <si>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</si>
  <si>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</si>
  <si>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</si>
  <si>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</si>
  <si>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</si>
  <si>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</si>
  <si>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</si>
  <si>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</si>
  <si>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</si>
  <si>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</si>
  <si>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</si>
  <si>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</si>
  <si>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</si>
  <si>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</si>
  <si>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</si>
  <si>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</si>
  <si>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</si>
  <si>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</si>
  <si>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</si>
  <si>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</si>
  <si>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</si>
  <si>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</si>
  <si>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</si>
  <si>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</si>
  <si>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</si>
  <si>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</si>
  <si>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</si>
  <si>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</si>
  <si>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</si>
  <si>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</si>
  <si>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</si>
  <si>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</si>
  <si>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</si>
  <si>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</si>
  <si>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</si>
  <si>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</si>
  <si>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</si>
  <si>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</si>
  <si>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</si>
  <si>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</si>
  <si>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</si>
  <si>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</si>
  <si>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</si>
  <si>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</si>
  <si>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</si>
  <si>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</si>
  <si>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</si>
  <si>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</si>
  <si>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</si>
  <si>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</si>
  <si>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</si>
  <si>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</si>
  <si>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</si>
  <si>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</si>
  <si>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</si>
  <si>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</si>
  <si>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</si>
  <si>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</si>
  <si>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</si>
  <si>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</si>
  <si>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</si>
  <si>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</si>
  <si>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</si>
  <si>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</si>
  <si>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</si>
  <si>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</si>
  <si>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</si>
  <si>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</si>
  <si>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</si>
  <si>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</si>
  <si>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</si>
  <si>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</si>
  <si>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</si>
  <si>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</si>
  <si>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</si>
  <si>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</si>
  <si>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</si>
  <si>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</si>
  <si>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</si>
  <si>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</si>
  <si>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</si>
  <si>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</si>
  <si>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</si>
  <si>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</si>
  <si>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</si>
  <si>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</si>
  <si>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</si>
  <si>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</si>
  <si>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</si>
  <si>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</si>
  <si>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</si>
  <si>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</si>
  <si>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</si>
  <si>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</si>
  <si>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</si>
  <si>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</si>
  <si>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</si>
  <si>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</si>
  <si>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</si>
  <si>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</si>
  <si>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</si>
  <si>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</si>
  <si>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</si>
  <si>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</si>
  <si>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</si>
  <si>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</si>
  <si>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</si>
  <si>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</si>
  <si>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</si>
  <si>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</si>
  <si>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</si>
  <si>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</si>
  <si>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</si>
  <si>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</si>
  <si>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</si>
  <si>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</si>
  <si>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</si>
  <si>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</si>
  <si>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</si>
  <si>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</si>
  <si>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</si>
  <si>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</si>
  <si>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</si>
  <si>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</si>
  <si>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</si>
  <si>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</si>
  <si>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</si>
  <si>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</si>
  <si>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</si>
  <si>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</si>
  <si>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</si>
  <si>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</si>
  <si>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</si>
  <si>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</si>
  <si>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</si>
  <si>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</si>
  <si>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</si>
  <si>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</si>
  <si>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</si>
  <si>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</si>
  <si>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</si>
  <si>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</si>
  <si>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</si>
  <si>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</si>
  <si>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</si>
  <si>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</si>
  <si>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</si>
  <si>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</si>
  <si>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</si>
  <si>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</si>
  <si>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</si>
  <si>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</si>
  <si>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</si>
  <si>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</si>
  <si>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</si>
  <si>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</si>
  <si>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</si>
  <si>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</si>
  <si>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</si>
  <si>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</si>
  <si>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</si>
  <si>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</si>
  <si>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</si>
  <si>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</si>
  <si>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</si>
  <si>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</si>
  <si>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</si>
  <si>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</si>
  <si>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</si>
  <si>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</si>
  <si>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</si>
  <si>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</si>
  <si>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</si>
  <si>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</si>
  <si>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</si>
  <si>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</si>
  <si>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</si>
  <si>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</si>
  <si>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</si>
  <si>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</si>
  <si>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</si>
  <si>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</si>
  <si>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</si>
  <si>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</si>
  <si>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</si>
  <si>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</si>
  <si>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</si>
  <si>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</si>
  <si>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</si>
  <si>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</si>
  <si>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</si>
  <si>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</si>
  <si>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</si>
  <si>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</si>
  <si>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</si>
  <si>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</si>
  <si>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</si>
  <si>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</si>
  <si>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</si>
  <si>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</si>
  <si>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</si>
  <si>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</si>
  <si>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</si>
  <si>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</si>
  <si>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</si>
  <si>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</si>
  <si>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</si>
  <si>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</si>
  <si>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</si>
  <si>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</si>
  <si>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</si>
  <si>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</si>
  <si>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</si>
  <si>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</si>
  <si>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</si>
  <si>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</si>
  <si>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</si>
  <si>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</si>
  <si>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</si>
  <si>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</si>
  <si>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</si>
  <si>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</si>
  <si>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</si>
  <si>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</si>
  <si>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</si>
  <si>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</si>
  <si>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</si>
  <si>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</si>
  <si>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</si>
  <si>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</si>
  <si>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</si>
  <si>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</si>
  <si>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</si>
  <si>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</si>
  <si>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</si>
  <si>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</si>
  <si>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</si>
  <si>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</si>
  <si>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</si>
  <si>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</si>
  <si>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</si>
  <si>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</si>
  <si>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</si>
  <si>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</si>
  <si>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</si>
  <si>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</si>
  <si>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</si>
  <si>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</si>
  <si>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</si>
  <si>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</si>
  <si>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</si>
  <si>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</si>
  <si>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</si>
  <si>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</si>
  <si>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</si>
  <si>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</si>
  <si>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</si>
  <si>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</si>
  <si>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</si>
  <si>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</si>
  <si>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</si>
  <si>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</si>
  <si>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</si>
  <si>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</si>
  <si>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</si>
  <si>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</si>
  <si>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</si>
  <si>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</si>
  <si>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</si>
  <si>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</si>
  <si>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</si>
  <si>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</si>
  <si>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</si>
  <si>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</si>
  <si>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</si>
  <si>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</si>
  <si>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</si>
  <si>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</si>
  <si>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</si>
  <si>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</si>
  <si>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</si>
  <si>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</si>
  <si>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</si>
  <si>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</si>
  <si>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</si>
  <si>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</si>
  <si>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</si>
  <si>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</si>
  <si>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</si>
  <si>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</si>
  <si>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</si>
  <si>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</si>
  <si>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</si>
  <si>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</si>
  <si>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</si>
  <si>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</si>
  <si>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</si>
  <si>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</si>
  <si>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</si>
  <si>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</si>
  <si>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</si>
  <si>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</si>
  <si>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</si>
  <si>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</si>
  <si>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</si>
  <si>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</si>
  <si>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</si>
  <si>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</si>
  <si>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</si>
  <si>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</si>
  <si>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</si>
  <si>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</si>
  <si>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</si>
  <si>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</si>
  <si>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</si>
  <si>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</si>
  <si>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</si>
  <si>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</si>
  <si>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</si>
  <si>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</si>
  <si>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</si>
  <si>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</si>
  <si>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</si>
  <si>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</si>
  <si>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</si>
  <si>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</si>
  <si>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</si>
  <si>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</si>
  <si>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</si>
  <si>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</si>
  <si>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</si>
  <si>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</si>
  <si>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</si>
  <si>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</si>
  <si>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</si>
  <si>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</si>
  <si>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</si>
  <si>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</si>
  <si>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</si>
  <si>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</si>
  <si>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</si>
  <si>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</si>
  <si>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</si>
  <si>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</si>
  <si>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</si>
  <si>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</si>
  <si>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</si>
  <si>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</si>
  <si>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</si>
  <si>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</si>
  <si>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</si>
  <si>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</si>
  <si>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</si>
  <si>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</si>
  <si>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</si>
  <si>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</si>
  <si>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</si>
  <si>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</si>
  <si>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</si>
  <si>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</si>
  <si>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</si>
  <si>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</si>
  <si>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</si>
  <si>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</si>
  <si>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</si>
  <si>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</si>
  <si>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</si>
  <si>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</si>
  <si>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</si>
  <si>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</si>
  <si>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</si>
  <si>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</si>
  <si>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</si>
  <si>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</si>
  <si>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</si>
  <si>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</si>
  <si>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</si>
  <si>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</si>
  <si>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</si>
  <si>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</si>
  <si>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</si>
  <si>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</si>
  <si>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</si>
  <si>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</si>
  <si>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</si>
  <si>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</si>
  <si>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</si>
  <si>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</si>
  <si>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</si>
  <si>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</si>
  <si>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</si>
  <si>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</si>
  <si>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</si>
  <si>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</si>
  <si>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</si>
  <si>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</si>
  <si>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</si>
  <si>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</si>
  <si>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</si>
  <si>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</si>
  <si>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</si>
  <si>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</si>
  <si>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</si>
  <si>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</si>
  <si>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</si>
  <si>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</si>
  <si>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</si>
  <si>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</si>
  <si>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</si>
  <si>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</si>
  <si>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</si>
  <si>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</si>
  <si>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</si>
  <si>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</si>
  <si>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</si>
  <si>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</si>
  <si>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</si>
  <si>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</si>
  <si>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</si>
  <si>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</si>
  <si>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</si>
  <si>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</si>
  <si>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</si>
  <si>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</si>
  <si>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</si>
  <si>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</si>
  <si>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</si>
  <si>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</si>
  <si>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</si>
  <si>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</si>
  <si>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</si>
  <si>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</si>
  <si>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</si>
  <si>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</si>
  <si>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</si>
  <si>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</si>
  <si>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</si>
  <si>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</si>
  <si>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</si>
  <si>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</si>
  <si>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</si>
  <si>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</si>
  <si>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</si>
  <si>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</si>
  <si>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</si>
  <si>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</si>
  <si>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</si>
  <si>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</si>
  <si>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</si>
  <si>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</si>
  <si>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</si>
  <si>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</si>
  <si>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</si>
  <si>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</si>
  <si>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</si>
  <si>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</si>
  <si>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</si>
  <si>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</si>
  <si>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</si>
  <si>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</si>
  <si>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</si>
  <si>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</si>
  <si>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</si>
  <si>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</si>
  <si>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</si>
  <si>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</si>
  <si>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</si>
  <si>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</si>
  <si>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</si>
  <si>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</si>
  <si>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</si>
  <si>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</si>
  <si>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</si>
  <si>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</si>
  <si>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</si>
  <si>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</si>
  <si>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</si>
  <si>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</si>
  <si>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</si>
  <si>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</si>
  <si>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</si>
  <si>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</si>
  <si>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</si>
  <si>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</si>
  <si>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</si>
  <si>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</si>
  <si>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</si>
  <si>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</si>
  <si>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</si>
  <si>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</si>
  <si>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</si>
  <si>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</si>
  <si>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</si>
  <si>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</si>
  <si>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</si>
  <si>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</si>
  <si>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</si>
  <si>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</si>
  <si>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</si>
  <si>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</si>
  <si>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</si>
  <si>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</si>
  <si>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</si>
  <si>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</si>
  <si>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</si>
  <si>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</si>
  <si>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</si>
  <si>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</si>
  <si>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</si>
  <si>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</si>
  <si>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</si>
  <si>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</si>
  <si>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</si>
  <si>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</si>
  <si>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</si>
  <si>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</si>
  <si>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</si>
  <si>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</si>
  <si>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</si>
  <si>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</si>
  <si>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</si>
  <si>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</si>
  <si>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</si>
  <si>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</si>
  <si>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</si>
  <si>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</si>
  <si>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</si>
  <si>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</si>
  <si>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</si>
  <si>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</si>
  <si>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</si>
  <si>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</si>
  <si>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</si>
  <si>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</si>
  <si>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</si>
  <si>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</si>
  <si>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</si>
  <si>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</si>
  <si>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</si>
  <si>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</si>
  <si>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</si>
  <si>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</si>
  <si>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</si>
  <si>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</si>
  <si>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</si>
  <si>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</si>
  <si>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</si>
  <si>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</si>
  <si>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</si>
  <si>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</si>
  <si>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</si>
  <si>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</si>
  <si>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</si>
  <si>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</si>
  <si>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</si>
  <si>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</si>
  <si>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</si>
  <si>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</si>
  <si>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</si>
  <si>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</si>
  <si>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</si>
  <si>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</si>
  <si>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</si>
  <si>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</si>
  <si>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</si>
  <si>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</si>
  <si>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</si>
  <si>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</si>
  <si>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</si>
  <si>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</si>
  <si>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</si>
  <si>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</si>
  <si>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</si>
  <si>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</si>
  <si>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</si>
  <si>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</si>
  <si>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</si>
  <si>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</si>
  <si>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</si>
  <si>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</si>
  <si>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</si>
  <si>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</si>
  <si>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</si>
  <si>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</si>
  <si>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</si>
  <si>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</si>
  <si>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</si>
  <si>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</si>
  <si>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</si>
  <si>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</si>
  <si>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</si>
  <si>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</si>
  <si>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</si>
  <si>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</si>
  <si>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</si>
  <si>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</si>
  <si>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</si>
  <si>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</si>
  <si>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</si>
  <si>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</si>
  <si>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</si>
  <si>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</si>
  <si>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</si>
  <si>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</si>
  <si>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</si>
  <si>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</si>
  <si>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</si>
  <si>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</si>
  <si>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</si>
  <si>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</si>
  <si>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</si>
  <si>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</si>
  <si>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</si>
  <si>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</si>
  <si>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</si>
  <si>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</si>
  <si>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</si>
  <si>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</si>
  <si>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</si>
  <si>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</si>
  <si>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</si>
  <si>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</si>
  <si>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</si>
  <si>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</si>
  <si>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</si>
  <si>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</si>
  <si>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</si>
  <si>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</si>
  <si>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</si>
  <si>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</si>
  <si>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</si>
  <si>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</si>
  <si>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</si>
  <si>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</si>
  <si>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</si>
  <si>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</si>
  <si>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</si>
  <si>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</si>
  <si>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</si>
  <si>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</si>
  <si>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</si>
  <si>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</si>
  <si>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</si>
  <si>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</si>
  <si>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</si>
  <si>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</si>
  <si>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</si>
  <si>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</si>
  <si>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</si>
  <si>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</si>
  <si>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</si>
  <si>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</si>
  <si>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</si>
  <si>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</si>
  <si>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</si>
  <si>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</si>
  <si>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</si>
  <si>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</si>
  <si>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</si>
  <si>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</si>
  <si>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</si>
  <si>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</si>
  <si>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</si>
  <si>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</si>
  <si>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</si>
  <si>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</si>
  <si>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</si>
  <si>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</si>
  <si>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</si>
  <si>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</si>
  <si>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</si>
  <si>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</si>
  <si>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</si>
  <si>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</si>
  <si>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</si>
  <si>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</si>
  <si>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</si>
  <si>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</si>
  <si>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</si>
  <si>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</si>
  <si>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</si>
  <si>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</si>
  <si>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</si>
  <si>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</si>
  <si>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</si>
  <si>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</si>
  <si>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</si>
  <si>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</si>
  <si>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</si>
  <si>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</si>
  <si>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</si>
  <si>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</si>
  <si>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</si>
  <si>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</si>
  <si>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</si>
  <si>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</si>
  <si>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</si>
  <si>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</si>
  <si>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</si>
  <si>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</si>
  <si>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</si>
  <si>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</si>
  <si>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</si>
  <si>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</si>
  <si>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</si>
  <si>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</si>
  <si>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</si>
  <si>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</si>
  <si>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</si>
  <si>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</si>
  <si>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</si>
  <si>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</si>
  <si>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</si>
  <si>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</si>
  <si>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</si>
  <si>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</si>
  <si>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</si>
  <si>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</si>
  <si>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</si>
  <si>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</si>
  <si>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</si>
  <si>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</si>
  <si>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</si>
  <si>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</si>
  <si>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</si>
  <si>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</si>
  <si>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</si>
  <si>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</si>
  <si>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</si>
  <si>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</si>
  <si>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</si>
  <si>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</si>
  <si>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</si>
  <si>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</si>
  <si>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</si>
  <si>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</si>
  <si>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</si>
  <si>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</si>
  <si>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</si>
  <si>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</si>
  <si>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</si>
  <si>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</si>
  <si>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</si>
  <si>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</si>
  <si>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</si>
  <si>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</si>
  <si>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</si>
  <si>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</si>
  <si>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</si>
  <si>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</si>
  <si>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</si>
  <si>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</si>
  <si>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</si>
  <si>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</si>
  <si>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</si>
  <si>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</si>
  <si>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</si>
  <si>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</si>
  <si>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</si>
  <si>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</si>
  <si>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</si>
  <si>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</si>
  <si>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</si>
  <si>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</si>
  <si>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</si>
  <si>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</si>
  <si>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</si>
  <si>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</si>
  <si>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</si>
  <si>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</si>
  <si>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</si>
  <si>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</si>
  <si>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</si>
  <si>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</si>
  <si>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</si>
  <si>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</si>
  <si>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</si>
  <si>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</si>
  <si>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</si>
  <si>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</si>
  <si>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</si>
  <si>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</si>
  <si>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</si>
  <si>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</si>
  <si>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</si>
  <si>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</si>
  <si>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</si>
  <si>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</si>
  <si>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</si>
  <si>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</si>
  <si>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</si>
  <si>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</si>
  <si>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</si>
  <si>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</si>
  <si>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</si>
  <si>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</si>
  <si>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</si>
  <si>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</si>
  <si>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</si>
  <si>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</si>
  <si>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</si>
  <si>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</si>
  <si>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</si>
  <si>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</si>
  <si>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</si>
  <si>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</si>
  <si>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</si>
  <si>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</si>
  <si>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</si>
  <si>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</si>
  <si>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</si>
  <si>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</si>
  <si>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</si>
  <si>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</si>
  <si>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</si>
  <si>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</si>
  <si>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</si>
  <si>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</si>
  <si>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</si>
  <si>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</si>
  <si>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</si>
  <si>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</si>
  <si>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</si>
  <si>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</si>
  <si>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</si>
  <si>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</si>
  <si>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</si>
  <si>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</si>
  <si>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</si>
  <si>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</si>
  <si>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</si>
  <si>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</si>
  <si>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</si>
  <si>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</si>
  <si>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</si>
  <si>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</si>
  <si>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</si>
  <si>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</si>
  <si>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</si>
  <si>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</si>
  <si>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</si>
  <si>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</si>
  <si>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</si>
  <si>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</si>
  <si>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</si>
  <si>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</si>
  <si>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</si>
  <si>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</si>
  <si>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</si>
  <si>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</si>
  <si>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</si>
  <si>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</si>
  <si>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</si>
  <si>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</si>
  <si>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</si>
  <si>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</si>
  <si>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</si>
  <si>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</si>
  <si>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</si>
  <si>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</si>
  <si>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</si>
  <si>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</si>
  <si>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</si>
  <si>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</si>
  <si>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</si>
  <si>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</si>
  <si>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</si>
  <si>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</si>
  <si>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</si>
  <si>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</si>
  <si>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</si>
  <si>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</si>
  <si>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</si>
  <si>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</si>
  <si>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</si>
  <si>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</si>
  <si>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</si>
  <si>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</si>
  <si>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</si>
  <si>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</si>
  <si>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</si>
  <si>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</si>
  <si>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</si>
  <si>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</si>
  <si>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</si>
  <si>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</si>
  <si>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</si>
  <si>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</si>
  <si>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</si>
  <si>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</si>
  <si>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</si>
  <si>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</si>
  <si>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</si>
  <si>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</si>
  <si>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</si>
  <si>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</si>
  <si>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</si>
  <si>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</si>
  <si>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</si>
  <si>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</si>
  <si>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</si>
  <si>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</si>
  <si>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</si>
  <si>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</si>
  <si>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</si>
  <si>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</si>
  <si>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</si>
  <si>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</si>
  <si>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</si>
  <si>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</si>
  <si>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</si>
  <si>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</si>
  <si>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</si>
  <si>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</si>
  <si>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</si>
  <si>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</si>
  <si>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</si>
  <si>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</si>
  <si>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</si>
  <si>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</si>
  <si>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</si>
  <si>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</si>
  <si>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</si>
  <si>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</si>
  <si>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</si>
  <si>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</si>
  <si>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</si>
  <si>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</si>
  <si>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</si>
  <si>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</si>
  <si>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</si>
  <si>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</si>
  <si>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</si>
  <si>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</si>
  <si>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</si>
  <si>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</si>
  <si>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</si>
  <si>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</si>
  <si>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</si>
  <si>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</si>
  <si>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</si>
  <si>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</si>
  <si>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</si>
  <si>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</si>
  <si>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</si>
  <si>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</si>
  <si>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</si>
  <si>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</si>
  <si>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</si>
  <si>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</si>
  <si>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</si>
  <si>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</si>
  <si>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</si>
  <si>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</si>
  <si>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</si>
  <si>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</si>
  <si>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</si>
  <si>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</si>
  <si>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</si>
  <si>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</si>
  <si>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</si>
  <si>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</si>
  <si>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</si>
  <si>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</si>
  <si>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</si>
  <si>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</si>
  <si>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</si>
  <si>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</si>
  <si>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</si>
  <si>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</si>
  <si>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</si>
  <si>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</si>
  <si>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</si>
  <si>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</si>
  <si>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</si>
  <si>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</si>
  <si>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</si>
  <si>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</si>
  <si>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</si>
  <si>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</si>
  <si>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</si>
  <si>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</si>
  <si>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</si>
  <si>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</si>
  <si>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</si>
  <si>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</si>
  <si>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</si>
  <si>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</si>
  <si>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</si>
  <si>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</si>
  <si>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</si>
  <si>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</si>
  <si>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</si>
  <si>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</si>
  <si>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</si>
  <si>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</si>
  <si>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</si>
  <si>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</si>
  <si>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</si>
  <si>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</si>
  <si>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</si>
  <si>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</si>
  <si>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</si>
  <si>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</si>
  <si>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</si>
  <si>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</si>
  <si>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</si>
  <si>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</si>
  <si>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</si>
  <si>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</si>
  <si>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</si>
  <si>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</si>
  <si>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</si>
  <si>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</si>
  <si>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</si>
  <si>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</si>
  <si>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</si>
  <si>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</si>
  <si>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</si>
  <si>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</si>
  <si>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</si>
  <si>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</si>
  <si>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</si>
  <si>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</si>
  <si>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</si>
  <si>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</si>
  <si>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</si>
  <si>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</si>
  <si>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</si>
  <si>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</si>
  <si>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</si>
  <si>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</si>
  <si>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</si>
  <si>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</si>
  <si>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</si>
  <si>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</si>
  <si>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</si>
  <si>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</si>
  <si>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</si>
  <si>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</si>
  <si>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</si>
  <si>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</si>
  <si>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</si>
  <si>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</si>
  <si>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</si>
  <si>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</si>
  <si>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</si>
  <si>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</si>
  <si>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</si>
  <si>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</si>
  <si>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</si>
  <si>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</si>
  <si>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</si>
  <si>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</si>
  <si>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</si>
  <si>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</si>
  <si>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</si>
  <si>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</si>
  <si>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</si>
  <si>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</si>
  <si>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</si>
  <si>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</si>
  <si>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</si>
  <si>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</si>
  <si>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</si>
  <si>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</si>
  <si>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</si>
  <si>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</si>
  <si>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</si>
  <si>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</si>
  <si>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</si>
  <si>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</si>
  <si>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</si>
  <si>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</si>
  <si>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</si>
  <si>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</si>
  <si>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</si>
  <si>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</si>
  <si>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</si>
  <si>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</si>
  <si>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</si>
  <si>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</si>
  <si>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</si>
  <si>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</si>
  <si>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</si>
  <si>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</si>
  <si>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</si>
  <si>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</si>
  <si>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</si>
  <si>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</si>
  <si>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</si>
  <si>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</si>
  <si>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</si>
  <si>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</si>
  <si>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</si>
  <si>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</si>
  <si>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</si>
  <si>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</si>
  <si>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</si>
  <si>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</si>
  <si>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</si>
  <si>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</si>
  <si>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</si>
  <si>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</si>
  <si>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</si>
  <si>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</si>
  <si>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</si>
  <si>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</si>
  <si>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</si>
  <si>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</si>
  <si>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</si>
  <si>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</si>
  <si>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</si>
  <si>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</si>
  <si>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</si>
  <si>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</si>
  <si>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</si>
  <si>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</si>
  <si>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</si>
  <si>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</si>
  <si>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</si>
  <si>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</si>
  <si>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</si>
  <si>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</si>
  <si>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</si>
  <si>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</si>
  <si>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</si>
  <si>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</si>
  <si>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</si>
  <si>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</si>
  <si>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</si>
  <si>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</si>
  <si>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</si>
  <si>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</si>
  <si>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</si>
  <si>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</si>
  <si>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</si>
  <si>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</si>
  <si>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</si>
  <si>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</si>
  <si>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</si>
  <si>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</si>
  <si>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</si>
  <si>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</si>
  <si>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</si>
  <si>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</si>
  <si>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</si>
  <si>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</si>
  <si>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</si>
  <si>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</si>
  <si>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</si>
  <si>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</si>
  <si>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</si>
  <si>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</si>
  <si>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</si>
  <si>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</si>
  <si>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</si>
  <si>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</si>
  <si>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</si>
  <si>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</si>
  <si>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</si>
  <si>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</si>
  <si>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</si>
  <si>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</si>
  <si>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</si>
  <si>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</si>
  <si>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</si>
  <si>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</si>
  <si>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</si>
  <si>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</si>
  <si>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</si>
  <si>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</si>
  <si>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</si>
  <si>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</si>
  <si>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</si>
  <si>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</si>
  <si>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</si>
  <si>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</si>
  <si>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</si>
  <si>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</si>
  <si>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</si>
  <si>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</si>
  <si>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</si>
  <si>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</si>
  <si>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</si>
  <si>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</si>
  <si>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</si>
  <si>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</si>
  <si>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</si>
  <si>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</si>
  <si>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</si>
  <si>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</si>
  <si>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</si>
  <si>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</si>
  <si>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</si>
  <si>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</si>
  <si>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</si>
  <si>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</si>
  <si>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</si>
  <si>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</si>
  <si>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</si>
  <si>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</si>
  <si>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</si>
  <si>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</si>
  <si>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</si>
  <si>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</si>
  <si>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</si>
  <si>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</si>
  <si>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</si>
  <si>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</si>
  <si>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</si>
  <si>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</si>
  <si>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</si>
  <si>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</si>
  <si>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</si>
  <si>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</si>
  <si>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</si>
  <si>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</si>
  <si>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</si>
  <si>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</si>
  <si>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</si>
  <si>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</si>
  <si>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</si>
  <si>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</si>
  <si>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</si>
  <si>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</si>
  <si>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</si>
  <si>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</si>
  <si>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</si>
  <si>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</si>
  <si>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</si>
  <si>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</si>
  <si>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</si>
  <si>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</si>
  <si>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</si>
  <si>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</si>
  <si>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</si>
  <si>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</si>
  <si>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</si>
  <si>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</si>
  <si>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</si>
  <si>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</si>
  <si>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</si>
  <si>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</si>
  <si>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</si>
  <si>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</si>
  <si>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</si>
  <si>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</si>
  <si>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</si>
  <si>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</si>
  <si>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</si>
  <si>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</si>
  <si>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</si>
  <si>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</si>
  <si>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</si>
  <si>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</si>
  <si>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</si>
  <si>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</si>
  <si>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</si>
  <si>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</si>
  <si>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</si>
  <si>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</si>
  <si>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</si>
  <si>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</si>
  <si>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</si>
  <si>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</si>
  <si>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</si>
  <si>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</si>
  <si>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</si>
  <si>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</si>
  <si>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</si>
  <si>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</si>
  <si>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</si>
  <si>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</si>
  <si>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</si>
  <si>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</si>
  <si>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</si>
  <si>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</si>
  <si>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</si>
  <si>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</si>
  <si>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</si>
  <si>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</si>
  <si>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</si>
  <si>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</si>
  <si>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</si>
  <si>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</si>
  <si>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</si>
  <si>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</si>
  <si>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</si>
  <si>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</si>
  <si>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</si>
  <si>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</si>
  <si>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</si>
  <si>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</si>
  <si>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</si>
  <si>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</si>
  <si>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</si>
  <si>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</si>
  <si>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</si>
  <si>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</si>
  <si>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</si>
  <si>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</si>
  <si>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</si>
  <si>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</si>
  <si>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</si>
  <si>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</si>
  <si>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</si>
  <si>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</si>
  <si>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</si>
  <si>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</si>
  <si>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</si>
  <si>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</si>
  <si>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</si>
  <si>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</si>
  <si>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</si>
  <si>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</si>
  <si>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</si>
  <si>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</si>
  <si>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</si>
  <si>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</si>
  <si>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</si>
  <si>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</si>
  <si>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</si>
  <si>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</si>
  <si>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</si>
  <si>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</si>
  <si>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</si>
  <si>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</si>
  <si>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</si>
  <si>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</si>
  <si>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</si>
  <si>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</si>
  <si>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</si>
  <si>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</si>
  <si>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</si>
  <si>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</si>
  <si>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</si>
  <si>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</si>
  <si>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</si>
  <si>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</si>
  <si>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</si>
  <si>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</si>
  <si>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</si>
  <si>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</si>
  <si>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</si>
  <si>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</si>
  <si>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</si>
  <si>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</si>
  <si>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</si>
  <si>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</si>
  <si>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</si>
  <si>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</si>
  <si>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</si>
  <si>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</si>
  <si>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</si>
  <si>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</si>
  <si>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</si>
  <si>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</si>
  <si>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</si>
  <si>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</si>
  <si>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</si>
  <si>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</si>
  <si>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</si>
  <si>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</si>
  <si>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</si>
  <si>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</si>
  <si>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</si>
  <si>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</si>
  <si>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</si>
  <si>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</si>
  <si>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</si>
  <si>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</si>
  <si>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</si>
  <si>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</si>
  <si>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</si>
  <si>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</si>
  <si>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</si>
  <si>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</si>
  <si>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</si>
  <si>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</si>
  <si>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</si>
  <si>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</si>
  <si>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</si>
  <si>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</si>
  <si>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</si>
  <si>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</si>
  <si>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</si>
  <si>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</si>
  <si>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</si>
  <si>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</si>
  <si>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</si>
  <si>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</si>
  <si>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</si>
  <si>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</si>
  <si>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</si>
  <si>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</si>
  <si>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</si>
  <si>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</si>
  <si>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</si>
  <si>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</si>
  <si>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</si>
  <si>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</si>
  <si>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</si>
  <si>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</si>
  <si>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</si>
  <si>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</si>
  <si>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</si>
  <si>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</si>
  <si>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</si>
  <si>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</si>
  <si>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</si>
  <si>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</si>
  <si>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</si>
  <si>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</si>
  <si>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</si>
  <si>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</si>
  <si>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</si>
  <si>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</si>
  <si>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</si>
  <si>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</si>
  <si>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</si>
  <si>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</si>
  <si>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</si>
  <si>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</si>
  <si>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</si>
  <si>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</si>
  <si>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</si>
  <si>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</si>
  <si>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</si>
  <si>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</si>
  <si>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</si>
  <si>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</si>
  <si>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</si>
  <si>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</si>
  <si>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</si>
  <si>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</si>
  <si>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</si>
  <si>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</si>
  <si>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</si>
  <si>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</si>
  <si>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</si>
  <si>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</si>
  <si>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</si>
  <si>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</si>
  <si>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</si>
  <si>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</si>
  <si>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</si>
  <si>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</si>
  <si>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</si>
  <si>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</si>
  <si>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</si>
  <si>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</si>
  <si>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</si>
  <si>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</si>
  <si>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</si>
  <si>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</si>
  <si>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</si>
  <si>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</si>
  <si>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</si>
  <si>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</si>
  <si>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</si>
  <si>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</si>
  <si>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</si>
  <si>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</si>
  <si>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</si>
  <si>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</si>
  <si>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</si>
  <si>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</si>
  <si>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</si>
  <si>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</si>
  <si>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</si>
  <si>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</si>
  <si>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</si>
  <si>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</si>
  <si>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</si>
  <si>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</si>
  <si>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</si>
  <si>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</si>
  <si>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</si>
  <si>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</si>
  <si>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</si>
  <si>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</si>
  <si>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</si>
  <si>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</si>
  <si>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</si>
  <si>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</si>
  <si>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</si>
  <si>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</si>
  <si>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</si>
  <si>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</si>
  <si>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</si>
  <si>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</si>
  <si>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</si>
  <si>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</si>
  <si>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</si>
  <si>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</si>
  <si>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</si>
  <si>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</si>
  <si>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</si>
  <si>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</si>
  <si>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</si>
  <si>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</si>
  <si>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</si>
  <si>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</si>
  <si>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</si>
  <si>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</si>
  <si>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</si>
  <si>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</si>
  <si>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</si>
  <si>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</si>
  <si>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</si>
  <si>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</si>
  <si>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</si>
  <si>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</si>
  <si>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</si>
  <si>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</si>
  <si>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</si>
  <si>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</si>
  <si>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</si>
  <si>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</si>
  <si>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</si>
  <si>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</si>
  <si>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</si>
  <si>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</si>
  <si>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</si>
  <si>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</si>
  <si>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</si>
  <si>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</si>
  <si>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</si>
  <si>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</si>
  <si>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</si>
  <si>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</si>
  <si>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</si>
  <si>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</si>
  <si>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</si>
  <si>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</si>
  <si>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</si>
  <si>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</si>
  <si>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</si>
  <si>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</si>
  <si>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</si>
  <si>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</si>
  <si>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</si>
  <si>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</si>
  <si>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</si>
  <si>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</si>
  <si>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</si>
  <si>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</si>
  <si>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</si>
  <si>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</si>
  <si>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</si>
  <si>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</si>
  <si>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</si>
  <si>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</si>
  <si>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</si>
  <si>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</si>
  <si>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</si>
  <si>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</si>
  <si>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</si>
  <si>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</si>
  <si>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</si>
  <si>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</si>
  <si>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</si>
  <si>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</si>
  <si>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</si>
  <si>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</si>
  <si>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</si>
  <si>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</si>
  <si>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</si>
  <si>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</si>
  <si>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</si>
  <si>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</si>
  <si>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</si>
  <si>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</si>
  <si>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</si>
  <si>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</si>
  <si>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</si>
  <si>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</si>
  <si>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</si>
  <si>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</si>
  <si>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</si>
  <si>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</si>
  <si>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</si>
  <si>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</si>
  <si>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</si>
  <si>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</si>
  <si>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</si>
  <si>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</si>
  <si>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</si>
  <si>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</si>
  <si>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</si>
  <si>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</si>
  <si>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</si>
  <si>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</si>
  <si>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</si>
  <si>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</si>
  <si>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</si>
  <si>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</si>
  <si>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</si>
  <si>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</si>
  <si>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</si>
  <si>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</si>
  <si>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</si>
  <si>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</si>
  <si>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</si>
  <si>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</si>
  <si>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</si>
  <si>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</si>
  <si>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</si>
  <si>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</si>
  <si>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</si>
  <si>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</si>
  <si>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</si>
  <si>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</si>
  <si>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</si>
  <si>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</si>
  <si>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</si>
  <si>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</si>
  <si>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</si>
  <si>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</si>
  <si>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</si>
  <si>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</si>
  <si>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</si>
  <si>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</si>
  <si>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</si>
  <si>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</si>
  <si>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</si>
  <si>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</si>
  <si>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</si>
  <si>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</si>
  <si>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</si>
  <si>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</si>
  <si>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</si>
  <si>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</si>
  <si>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</si>
  <si>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</si>
  <si>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</si>
  <si>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</si>
  <si>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</si>
  <si>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</si>
  <si>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</si>
  <si>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</si>
  <si>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</si>
  <si>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</si>
  <si>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</si>
  <si>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</si>
  <si>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</si>
  <si>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</si>
  <si>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</si>
  <si>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</si>
  <si>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</si>
  <si>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</si>
  <si>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</si>
  <si>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</si>
  <si>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</si>
  <si>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</si>
  <si>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</si>
  <si>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</si>
  <si>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</si>
  <si>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</si>
  <si>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</si>
  <si>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</si>
  <si>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</si>
  <si>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</si>
  <si>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</si>
  <si>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</si>
  <si>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</si>
  <si>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</si>
  <si>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</si>
  <si>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</si>
  <si>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</si>
  <si>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</si>
  <si>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</si>
  <si>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</si>
  <si>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</si>
  <si>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</si>
  <si>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</si>
  <si>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</si>
  <si>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</si>
  <si>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</si>
  <si>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</si>
  <si>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</si>
  <si>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</si>
  <si>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</si>
  <si>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</si>
  <si>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</si>
  <si>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</si>
  <si>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</si>
  <si>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</si>
  <si>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</si>
  <si>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</si>
  <si>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</si>
  <si>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</si>
  <si>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</si>
  <si>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</si>
  <si>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</si>
  <si>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</si>
  <si>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</si>
  <si>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</si>
  <si>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</si>
  <si>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</si>
  <si>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</si>
  <si>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</si>
  <si>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</si>
  <si>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</si>
  <si>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</si>
  <si>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</si>
  <si>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</si>
  <si>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</si>
  <si>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</si>
  <si>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</si>
  <si>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</si>
  <si>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</si>
  <si>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</si>
  <si>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</si>
  <si>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</si>
  <si>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</si>
  <si>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</si>
  <si>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</si>
  <si>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</si>
  <si>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</si>
  <si>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</si>
  <si>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</si>
  <si>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</si>
  <si>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</si>
  <si>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</si>
  <si>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</si>
  <si>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</si>
  <si>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</si>
  <si>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</si>
  <si>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</si>
  <si>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</si>
  <si>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</si>
  <si>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</si>
  <si>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</si>
  <si>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</si>
  <si>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</si>
  <si>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</si>
  <si>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</si>
  <si>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</si>
  <si>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</si>
  <si>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</si>
  <si>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</si>
  <si>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</si>
  <si>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</si>
  <si>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</si>
  <si>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</si>
  <si>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</si>
  <si>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</si>
  <si>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</si>
  <si>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</si>
  <si>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</si>
  <si>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</si>
  <si>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</si>
  <si>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</si>
  <si>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</si>
  <si>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</si>
  <si>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</si>
  <si>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</si>
  <si>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</si>
  <si>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</si>
  <si>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</si>
  <si>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</si>
  <si>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</si>
  <si>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</si>
  <si>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</si>
  <si>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</si>
  <si>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</si>
  <si>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</si>
  <si>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</si>
  <si>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</si>
  <si>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</si>
  <si>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</si>
  <si>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</si>
  <si>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</si>
  <si>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</si>
  <si>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</si>
  <si>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</si>
  <si>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</si>
  <si>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</si>
  <si>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</si>
  <si>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</si>
  <si>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</si>
  <si>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</si>
  <si>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</si>
  <si>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</si>
  <si>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</si>
  <si>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</si>
  <si>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</si>
  <si>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</si>
  <si>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</si>
  <si>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</si>
  <si>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</si>
  <si>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</si>
  <si>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</si>
  <si>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</si>
  <si>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</si>
  <si>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</si>
  <si>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</si>
  <si>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</si>
  <si>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</si>
  <si>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</si>
  <si>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</si>
  <si>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</si>
  <si>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</si>
  <si>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</si>
  <si>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</si>
  <si>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</si>
  <si>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</si>
  <si>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</si>
  <si>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</si>
  <si>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</si>
  <si>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</si>
  <si>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</si>
  <si>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</si>
  <si>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</si>
  <si>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</si>
  <si>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</si>
  <si>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</si>
  <si>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</si>
  <si>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</si>
  <si>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</si>
  <si>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</si>
  <si>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</si>
  <si>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</si>
  <si>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</si>
  <si>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</si>
  <si>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</si>
  <si>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</si>
  <si>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</si>
  <si>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</si>
  <si>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</si>
  <si>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</si>
  <si>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</si>
  <si>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</si>
  <si>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</si>
  <si>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</si>
  <si>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</si>
  <si>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</si>
  <si>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</si>
  <si>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</si>
  <si>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</si>
  <si>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</si>
  <si>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</si>
  <si>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</si>
  <si>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</si>
  <si>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</si>
  <si>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</si>
  <si>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</si>
  <si>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</si>
  <si>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</si>
  <si>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</si>
  <si>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</si>
  <si>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</si>
  <si>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</si>
  <si>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</si>
  <si>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</si>
  <si>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</si>
  <si>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</si>
  <si>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</si>
  <si>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</si>
  <si>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</si>
  <si>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</si>
  <si>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</si>
  <si>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</si>
  <si>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</si>
  <si>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</si>
  <si>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</si>
  <si>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</si>
  <si>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</si>
  <si>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</si>
  <si>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</si>
  <si>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</si>
  <si>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</si>
  <si>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</si>
  <si>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</si>
  <si>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</si>
  <si>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</si>
  <si>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</si>
  <si>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</si>
  <si>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</si>
  <si>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</si>
  <si>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</si>
  <si>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</si>
  <si>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</si>
  <si>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</si>
  <si>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</si>
  <si>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</si>
  <si>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</si>
  <si>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</si>
  <si>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</si>
  <si>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</si>
  <si>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</si>
  <si>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</si>
  <si>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</si>
  <si>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</si>
  <si>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</si>
  <si>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</si>
  <si>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</si>
  <si>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</si>
  <si>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</si>
  <si>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</si>
  <si>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</si>
  <si>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</si>
  <si>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</si>
  <si>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</si>
  <si>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</si>
  <si>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</si>
  <si>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</si>
  <si>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</si>
  <si>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</si>
  <si>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</si>
  <si>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</si>
  <si>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</si>
  <si>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</si>
  <si>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</si>
  <si>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</si>
  <si>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</si>
  <si>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</si>
  <si>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</si>
  <si>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</si>
  <si>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</si>
  <si>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</si>
  <si>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</si>
  <si>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</si>
  <si>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</si>
  <si>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</si>
  <si>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</si>
  <si>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</si>
  <si>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</si>
  <si>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</si>
  <si>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</si>
  <si>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</si>
  <si>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</si>
  <si>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</si>
  <si>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</si>
  <si>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</si>
  <si>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</si>
  <si>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</si>
  <si>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</si>
  <si>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</si>
  <si>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</si>
  <si>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</si>
  <si>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</si>
  <si>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</si>
  <si>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</si>
  <si>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</si>
  <si>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</si>
  <si>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</si>
  <si>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</si>
  <si>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</si>
  <si>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</si>
  <si>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</si>
  <si>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</si>
  <si>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</si>
  <si>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</si>
  <si>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</si>
  <si>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</si>
  <si>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</si>
  <si>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</si>
  <si>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</si>
  <si>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</si>
  <si>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</si>
  <si>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</si>
  <si>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</si>
  <si>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</si>
  <si>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</si>
  <si>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</si>
  <si>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</si>
  <si>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</si>
  <si>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</si>
  <si>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</si>
  <si>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</si>
  <si>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</si>
  <si>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</si>
  <si>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</si>
  <si>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</si>
  <si>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</si>
  <si>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</si>
  <si>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</si>
  <si>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</si>
  <si>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</si>
  <si>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</si>
  <si>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</si>
  <si>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</si>
  <si>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</si>
  <si>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</si>
  <si>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</si>
  <si>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</si>
  <si>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</si>
  <si>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</si>
  <si>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</si>
  <si>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</si>
  <si>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</si>
  <si>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</si>
  <si>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</si>
  <si>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</si>
  <si>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</si>
  <si>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</si>
  <si>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</si>
  <si>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</si>
  <si>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</si>
  <si>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</si>
  <si>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</si>
  <si>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</si>
  <si>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</si>
  <si>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</si>
  <si>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</si>
  <si>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</si>
  <si>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</si>
  <si>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</si>
  <si>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</si>
  <si>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</si>
  <si>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</si>
  <si>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</si>
  <si>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</si>
  <si>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</si>
  <si>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</si>
  <si>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</si>
  <si>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</si>
  <si>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</si>
  <si>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</si>
  <si>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</si>
  <si>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</si>
  <si>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</si>
  <si>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</si>
  <si>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</si>
  <si>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</si>
  <si>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</si>
  <si>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</si>
  <si>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</si>
  <si>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</si>
  <si>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</si>
  <si>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</si>
  <si>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</si>
  <si>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</si>
  <si>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</si>
  <si>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</si>
  <si>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</si>
  <si>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</si>
  <si>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</si>
  <si>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</si>
  <si>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</si>
  <si>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</si>
  <si>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</si>
  <si>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</si>
  <si>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</si>
  <si>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</si>
  <si>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</si>
  <si>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</si>
  <si>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</si>
  <si>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</si>
  <si>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</si>
  <si>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</si>
  <si>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</si>
  <si>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</si>
  <si>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</si>
  <si>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</si>
  <si>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</si>
  <si>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</si>
  <si>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</si>
  <si>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</si>
  <si>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</si>
  <si>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</si>
  <si>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</si>
  <si>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</si>
  <si>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</si>
  <si>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</si>
  <si>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</si>
  <si>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</si>
  <si>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</si>
  <si>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</si>
  <si>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</si>
  <si>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</si>
  <si>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</si>
  <si>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</si>
  <si>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</si>
  <si>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</si>
  <si>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</si>
  <si>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</si>
  <si>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</si>
  <si>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</si>
  <si>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</si>
  <si>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</si>
  <si>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</si>
  <si>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</si>
  <si>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</si>
  <si>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</si>
  <si>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</si>
  <si>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</si>
  <si>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</si>
  <si>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</si>
  <si>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</si>
  <si>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</si>
  <si>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</si>
  <si>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</si>
  <si>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</si>
  <si>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</si>
  <si>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</si>
  <si>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</si>
  <si>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</si>
  <si>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</si>
  <si>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</si>
  <si>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</si>
  <si>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</si>
  <si>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</si>
  <si>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</si>
  <si>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</si>
  <si>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</si>
  <si>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</si>
  <si>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</si>
  <si>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</si>
  <si>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</si>
  <si>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</si>
  <si>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</si>
  <si>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</si>
  <si>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</si>
  <si>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</si>
  <si>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</si>
  <si>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</si>
  <si>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</si>
  <si>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</si>
  <si>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</si>
  <si>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</si>
  <si>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</si>
  <si>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</si>
  <si>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</si>
  <si>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</si>
  <si>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</si>
  <si>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</si>
  <si>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</si>
  <si>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</si>
  <si>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</si>
  <si>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</si>
  <si>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</si>
  <si>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</si>
  <si>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</si>
  <si>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</si>
  <si>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</si>
  <si>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</si>
  <si>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</si>
  <si>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</si>
  <si>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</si>
  <si>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</si>
  <si>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</si>
  <si>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</si>
  <si>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</si>
  <si>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</si>
  <si>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</si>
  <si>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</si>
  <si>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</si>
  <si>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</si>
  <si>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</si>
  <si>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</si>
  <si>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</si>
  <si>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</si>
  <si>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</si>
  <si>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</si>
  <si>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</si>
  <si>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</si>
  <si>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</si>
  <si>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</si>
  <si>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</si>
  <si>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</si>
  <si>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</si>
  <si>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</si>
  <si>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</si>
  <si>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</si>
  <si>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</si>
  <si>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</si>
  <si>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</si>
  <si>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</si>
  <si>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</si>
  <si>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</si>
  <si>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</si>
  <si>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</si>
  <si>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</si>
  <si>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</si>
  <si>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</si>
  <si>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</si>
  <si>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</si>
  <si>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</si>
  <si>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</si>
  <si>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</si>
  <si>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</si>
  <si>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</si>
  <si>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</si>
  <si>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</si>
  <si>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</si>
  <si>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</si>
  <si>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</si>
  <si>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</si>
  <si>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</si>
  <si>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</si>
  <si>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</si>
  <si>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</si>
  <si>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</si>
  <si>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</si>
  <si>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</si>
  <si>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</si>
  <si>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</si>
  <si>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</si>
  <si>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</si>
  <si>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</si>
  <si>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</si>
  <si>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</si>
  <si>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</si>
  <si>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</si>
  <si>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</si>
  <si>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</si>
  <si>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</si>
  <si>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</si>
  <si>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</si>
  <si>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</si>
  <si>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</si>
  <si>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</si>
  <si>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</si>
  <si>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</si>
  <si>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</si>
  <si>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</si>
  <si>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</si>
  <si>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</si>
  <si>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</si>
  <si>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</si>
  <si>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</si>
  <si>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</si>
  <si>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</si>
  <si>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</si>
  <si>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</si>
  <si>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</si>
  <si>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</si>
  <si>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</si>
  <si>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</si>
  <si>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</si>
  <si>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</si>
  <si>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</si>
  <si>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</si>
  <si>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</si>
  <si>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</si>
  <si>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</si>
  <si>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</si>
  <si>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</si>
  <si>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</si>
  <si>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</si>
  <si>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</si>
  <si>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</si>
  <si>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</si>
  <si>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</si>
  <si>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</si>
  <si>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</si>
  <si>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</si>
  <si>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</si>
  <si>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</si>
  <si>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</si>
  <si>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</si>
  <si>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</si>
  <si>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</si>
  <si>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</si>
  <si>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</si>
  <si>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</si>
  <si>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</si>
  <si>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</si>
  <si>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</si>
  <si>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</si>
  <si>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</si>
  <si>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</si>
  <si>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</si>
  <si>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</si>
  <si>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</si>
  <si>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</si>
  <si>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</si>
  <si>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</si>
  <si>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</si>
  <si>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</si>
  <si>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</si>
  <si>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</si>
  <si>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</si>
  <si>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</si>
  <si>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</si>
  <si>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</si>
  <si>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</si>
  <si>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</si>
  <si>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</si>
  <si>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</si>
  <si>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</si>
  <si>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</si>
  <si>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</si>
  <si>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</si>
  <si>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</si>
  <si>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</si>
  <si>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</si>
  <si>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</si>
  <si>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</si>
  <si>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</si>
  <si>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</si>
  <si>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</si>
  <si>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</si>
  <si>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</si>
  <si>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</si>
  <si>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</si>
  <si>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</si>
  <si>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</si>
  <si>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</si>
  <si>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</si>
  <si>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</si>
  <si>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</si>
  <si>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</si>
  <si>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</si>
  <si>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</si>
  <si>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</si>
  <si>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</si>
  <si>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</si>
  <si>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</si>
  <si>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</si>
  <si>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</si>
  <si>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</si>
  <si>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</si>
  <si>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</si>
  <si>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</si>
  <si>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</si>
  <si>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</si>
  <si>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</si>
  <si>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</si>
  <si>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</si>
  <si>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</si>
  <si>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</si>
  <si>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</si>
  <si>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</si>
  <si>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</si>
  <si>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</si>
  <si>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</si>
  <si>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</si>
  <si>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</si>
  <si>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</si>
  <si>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</si>
  <si>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</si>
  <si>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</si>
  <si>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</si>
  <si>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</si>
  <si>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</si>
  <si>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</si>
  <si>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</si>
  <si>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</si>
  <si>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</si>
  <si>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</si>
  <si>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</si>
  <si>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</si>
  <si>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</si>
  <si>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</si>
  <si>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</si>
  <si>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</si>
  <si>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</si>
  <si>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</si>
  <si>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</si>
  <si>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</si>
  <si>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</si>
  <si>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</si>
  <si>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</si>
  <si>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</si>
  <si>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</si>
  <si>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</si>
  <si>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</si>
  <si>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</si>
  <si>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</si>
  <si>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</si>
  <si>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</si>
  <si>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</si>
  <si>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</si>
  <si>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</si>
  <si>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</si>
  <si>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</si>
  <si>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</si>
  <si>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</si>
  <si>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</si>
  <si>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</si>
  <si>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</si>
  <si>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</si>
  <si>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</si>
  <si>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</si>
  <si>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</si>
  <si>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</si>
  <si>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</si>
  <si>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</si>
  <si>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</si>
  <si>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</si>
  <si>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</si>
  <si>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</si>
  <si>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</si>
  <si>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</si>
  <si>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</si>
  <si>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</si>
  <si>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</si>
  <si>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</si>
  <si>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</si>
  <si>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</si>
  <si>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</si>
  <si>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</si>
  <si>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</si>
  <si>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</si>
  <si>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</si>
  <si>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</si>
  <si>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</si>
  <si>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</si>
  <si>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</si>
  <si>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</si>
  <si>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</si>
  <si>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</si>
  <si>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</si>
  <si>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</si>
  <si>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</si>
  <si>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</si>
  <si>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</si>
  <si>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</si>
  <si>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</si>
  <si>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</si>
  <si>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</si>
  <si>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</si>
  <si>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</si>
  <si>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</si>
  <si>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</si>
  <si>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</si>
  <si>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</si>
  <si>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</si>
  <si>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</si>
  <si>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</si>
  <si>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</si>
  <si>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</si>
  <si>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</si>
  <si>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</si>
  <si>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</si>
  <si>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</si>
  <si>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</si>
  <si>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</si>
  <si>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</si>
  <si>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</si>
  <si>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</si>
  <si>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</si>
  <si>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</si>
  <si>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</si>
  <si>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</si>
  <si>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</si>
  <si>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</si>
  <si>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</si>
  <si>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</si>
  <si>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</si>
  <si>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</si>
  <si>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</si>
  <si>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</si>
  <si>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</si>
  <si>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</si>
  <si>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</si>
  <si>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</si>
  <si>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</si>
  <si>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</si>
  <si>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</si>
  <si>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</si>
  <si>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</si>
  <si>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</si>
  <si>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</si>
  <si>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</si>
  <si>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</si>
  <si>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</si>
  <si>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</si>
  <si>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</si>
  <si>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</si>
  <si>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</si>
  <si>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</si>
  <si>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</si>
  <si>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</si>
  <si>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</si>
  <si>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</si>
  <si>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</si>
  <si>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</si>
  <si>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</si>
  <si>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</si>
  <si>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</si>
  <si>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</si>
  <si>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</si>
  <si>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</si>
  <si>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</si>
  <si>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</si>
  <si>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</si>
  <si>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</si>
  <si>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</si>
  <si>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</si>
  <si>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</si>
  <si>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</si>
  <si>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</si>
  <si>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</si>
  <si>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</si>
  <si>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</si>
  <si>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</si>
  <si>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</si>
  <si>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</si>
  <si>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</si>
  <si>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</si>
  <si>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</si>
  <si>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</si>
  <si>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</si>
  <si>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</si>
  <si>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</si>
  <si>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</si>
  <si>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</si>
  <si>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</si>
  <si>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</si>
  <si>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</si>
  <si>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</si>
  <si>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</si>
  <si>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</si>
  <si>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</si>
  <si>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</si>
  <si>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</si>
  <si>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</si>
  <si>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</si>
  <si>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</si>
  <si>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</si>
  <si>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</si>
  <si>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</si>
  <si>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</si>
  <si>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</si>
  <si>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</si>
  <si>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</si>
  <si>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</si>
  <si>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</si>
  <si>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</si>
  <si>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</si>
  <si>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</si>
  <si>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</si>
  <si>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</si>
  <si>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</si>
  <si>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</si>
  <si>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</si>
  <si>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</si>
  <si>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</si>
  <si>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</si>
  <si>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</si>
  <si>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</si>
  <si>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</si>
  <si>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</si>
  <si>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</si>
  <si>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</si>
  <si>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</si>
  <si>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</si>
  <si>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</si>
  <si>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</si>
  <si>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</si>
  <si>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</si>
  <si>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</si>
  <si>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</si>
  <si>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</si>
  <si>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</si>
  <si>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</si>
  <si>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</si>
  <si>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</si>
  <si>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</si>
  <si>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</si>
  <si>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</si>
  <si>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</si>
  <si>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</si>
  <si>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</si>
  <si>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</si>
  <si>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</si>
  <si>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</si>
  <si>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</si>
  <si>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</si>
  <si>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</si>
  <si>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</si>
  <si>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</si>
  <si>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</si>
  <si>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</si>
  <si>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</si>
  <si>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</si>
  <si>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</si>
  <si>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</si>
  <si>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</si>
  <si>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</si>
  <si>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</si>
  <si>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</si>
  <si>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</si>
  <si>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</si>
  <si>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</si>
  <si>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</si>
  <si>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</si>
  <si>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</si>
  <si>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</si>
  <si>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</si>
  <si>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</si>
  <si>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</si>
  <si>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</si>
  <si>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</si>
  <si>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</si>
  <si>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</si>
  <si>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</si>
  <si>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</si>
  <si>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</si>
  <si>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</si>
  <si>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</si>
  <si>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</si>
  <si>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</si>
  <si>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</si>
  <si>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</si>
  <si>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</si>
  <si>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</si>
  <si>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</si>
  <si>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</si>
  <si>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</si>
  <si>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</si>
  <si>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</si>
  <si>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</si>
  <si>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</si>
  <si>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</si>
  <si>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</si>
  <si>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</si>
  <si>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</si>
  <si>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</si>
  <si>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</si>
  <si>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</si>
  <si>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</si>
  <si>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</si>
  <si>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</si>
  <si>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</si>
  <si>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</si>
  <si>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</si>
  <si>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</si>
  <si>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</si>
  <si>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</si>
  <si>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</si>
  <si>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</si>
  <si>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</si>
  <si>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</si>
  <si>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</si>
  <si>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</si>
  <si>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</si>
  <si>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</si>
  <si>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</si>
  <si>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</si>
  <si>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</si>
  <si>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</si>
  <si>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</si>
  <si>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</si>
  <si>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</si>
  <si>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</si>
  <si>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</si>
  <si>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</si>
  <si>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</si>
  <si>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</si>
  <si>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</si>
  <si>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</si>
  <si>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</si>
  <si>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</si>
  <si>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</si>
  <si>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</si>
  <si>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</si>
  <si>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</si>
  <si>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</si>
  <si>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</si>
  <si>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</si>
  <si>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</si>
  <si>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</si>
  <si>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</si>
  <si>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</si>
  <si>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</si>
  <si>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</si>
  <si>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</si>
  <si>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</si>
  <si>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</si>
  <si>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</si>
  <si>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</si>
  <si>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</si>
  <si>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</si>
  <si>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</si>
  <si>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</si>
  <si>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</si>
  <si>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</si>
  <si>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</si>
  <si>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</si>
  <si>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</si>
  <si>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</si>
  <si>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</si>
  <si>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</si>
  <si>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</si>
  <si>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</si>
  <si>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</si>
  <si>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</si>
  <si>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</si>
  <si>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</si>
  <si>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</si>
  <si>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</si>
  <si>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</si>
  <si>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</si>
  <si>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</si>
  <si>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</si>
  <si>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</si>
  <si>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</si>
  <si>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</si>
  <si>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</si>
  <si>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</si>
  <si>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</si>
  <si>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</si>
  <si>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</si>
  <si>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</si>
  <si>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</si>
  <si>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</si>
  <si>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</si>
  <si>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</si>
  <si>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</si>
  <si>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</si>
  <si>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</si>
  <si>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</si>
  <si>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</si>
  <si>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</si>
  <si>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</si>
  <si>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</si>
  <si>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</si>
  <si>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</si>
  <si>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</si>
  <si>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</si>
  <si>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</si>
  <si>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</si>
  <si>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</si>
  <si>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</si>
  <si>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</si>
  <si>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</si>
  <si>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</si>
  <si>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</si>
  <si>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</si>
  <si>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</si>
  <si>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</si>
  <si>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</si>
  <si>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</si>
  <si>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</si>
  <si>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</si>
  <si>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</si>
  <si>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</si>
  <si>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</si>
  <si>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</si>
  <si>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</si>
  <si>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</si>
  <si>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</si>
  <si>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</si>
  <si>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</si>
  <si>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</si>
  <si>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</si>
  <si>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</si>
  <si>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</si>
  <si>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</si>
  <si>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</si>
  <si>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</si>
  <si>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</si>
  <si>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</si>
  <si>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</si>
  <si>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</si>
  <si>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</si>
  <si>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</si>
  <si>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</si>
  <si>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</si>
  <si>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</si>
  <si>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</si>
  <si>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</si>
  <si>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</si>
  <si>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</si>
  <si>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</si>
  <si>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</si>
  <si>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</si>
  <si>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</si>
  <si>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</si>
  <si>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</si>
  <si>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</si>
  <si>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</si>
  <si>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</si>
  <si>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</si>
  <si>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</si>
  <si>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</si>
  <si>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</si>
  <si>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</si>
  <si>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</si>
  <si>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</si>
  <si>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</si>
  <si>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</si>
  <si>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</si>
  <si>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</si>
  <si>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</si>
  <si>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</si>
  <si>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</si>
  <si>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</si>
  <si>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</si>
  <si>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</si>
  <si>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</si>
  <si>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</si>
  <si>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</si>
  <si>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</si>
  <si>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</si>
  <si>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</si>
  <si>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</si>
  <si>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</si>
  <si>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</si>
  <si>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</si>
  <si>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</si>
  <si>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</si>
  <si>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</si>
  <si>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</si>
  <si>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</si>
  <si>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</si>
  <si>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</si>
  <si>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</si>
  <si>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</si>
  <si>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</si>
  <si>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</si>
  <si>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</si>
  <si>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</si>
  <si>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</si>
  <si>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</si>
  <si>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</si>
  <si>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</si>
  <si>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</si>
  <si>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</si>
  <si>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</si>
  <si>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</si>
  <si>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</si>
  <si>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</si>
  <si>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</si>
  <si>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</si>
  <si>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</si>
  <si>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</si>
  <si>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</si>
  <si>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</si>
  <si>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</si>
  <si>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</si>
  <si>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</si>
  <si>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</si>
  <si>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</si>
  <si>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</si>
  <si>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</si>
  <si>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</si>
  <si>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</si>
  <si>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</si>
  <si>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</si>
  <si>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</si>
  <si>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</si>
  <si>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</si>
  <si>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</si>
  <si>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</si>
  <si>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</si>
  <si>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</si>
  <si>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</si>
  <si>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</si>
  <si>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</si>
  <si>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</si>
  <si>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</si>
  <si>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</si>
  <si>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</si>
  <si>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</si>
  <si>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</si>
  <si>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</si>
  <si>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</si>
  <si>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</si>
  <si>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</si>
  <si>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</si>
  <si>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</si>
  <si>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</si>
  <si>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</si>
  <si>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</si>
  <si>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</si>
  <si>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</si>
  <si>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</si>
  <si>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</si>
  <si>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</si>
  <si>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</si>
  <si>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</si>
  <si>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</si>
  <si>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</si>
  <si>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</si>
  <si>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</si>
  <si>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</si>
  <si>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</si>
  <si>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</si>
  <si>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</si>
  <si>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</si>
  <si>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</si>
  <si>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</si>
  <si>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</si>
  <si>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</si>
  <si>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</si>
  <si>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</si>
  <si>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</si>
  <si>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</si>
  <si>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</si>
  <si>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</si>
  <si>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</si>
  <si>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</si>
  <si>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</si>
  <si>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</si>
  <si>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</si>
  <si>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</si>
  <si>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</si>
  <si>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</si>
  <si>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</si>
  <si>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</si>
  <si>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</si>
  <si>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</si>
  <si>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</si>
  <si>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</si>
  <si>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</si>
  <si>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</si>
  <si>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</si>
  <si>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</si>
  <si>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</si>
  <si>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</si>
  <si>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</si>
  <si>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</si>
  <si>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</si>
  <si>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</si>
  <si>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</si>
  <si>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</si>
  <si>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</si>
  <si>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</si>
  <si>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</si>
  <si>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</si>
  <si>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</si>
  <si>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</si>
  <si>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</si>
  <si>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</si>
  <si>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</si>
  <si>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</si>
  <si>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</si>
  <si>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</si>
  <si>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</si>
  <si>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</si>
  <si>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</si>
  <si>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</si>
  <si>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</si>
  <si>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</si>
  <si>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</si>
  <si>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</si>
  <si>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</si>
  <si>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</si>
  <si>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</si>
  <si>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</si>
  <si>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</si>
  <si>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</si>
  <si>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</si>
  <si>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</si>
  <si>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</si>
  <si>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</si>
  <si>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</si>
  <si>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</si>
  <si>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</si>
  <si>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</si>
  <si>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</si>
  <si>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</si>
  <si>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</si>
  <si>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</si>
  <si>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</si>
  <si>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</si>
  <si>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</si>
  <si>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</si>
  <si>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</si>
  <si>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</si>
  <si>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</si>
  <si>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</si>
  <si>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</si>
  <si>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</si>
  <si>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</si>
  <si>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</si>
  <si>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</si>
  <si>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</si>
  <si>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</si>
  <si>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</si>
  <si>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</si>
  <si>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</si>
  <si>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</si>
  <si>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</si>
  <si>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</si>
  <si>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</si>
  <si>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</si>
  <si>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</si>
  <si>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</si>
  <si>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</si>
  <si>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</si>
  <si>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</si>
  <si>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</si>
  <si>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</si>
  <si>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</si>
  <si>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</si>
  <si>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</si>
  <si>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</si>
  <si>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</si>
  <si>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</si>
  <si>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</si>
  <si>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</si>
  <si>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</si>
  <si>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</si>
  <si>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</si>
  <si>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</si>
  <si>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</si>
  <si>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</si>
  <si>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</si>
  <si>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</si>
  <si>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</si>
  <si>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</si>
  <si>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</si>
  <si>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</si>
  <si>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</si>
  <si>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</si>
  <si>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</si>
  <si>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</si>
  <si>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</si>
  <si>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</si>
  <si>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</si>
  <si>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</si>
  <si>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</si>
  <si>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</si>
  <si>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</si>
  <si>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</si>
  <si>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</si>
  <si>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</si>
  <si>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</si>
  <si>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</si>
  <si>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</si>
  <si>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</si>
  <si>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</si>
  <si>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</si>
  <si>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</si>
  <si>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</si>
  <si>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</si>
  <si>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</si>
  <si>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</si>
  <si>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</si>
  <si>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</si>
  <si>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</si>
  <si>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</si>
  <si>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</si>
  <si>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</si>
  <si>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</si>
  <si>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</si>
  <si>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</si>
  <si>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</si>
  <si>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</si>
  <si>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</si>
  <si>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</si>
  <si>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</si>
  <si>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</si>
  <si>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</si>
  <si>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</si>
  <si>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</si>
  <si>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</si>
  <si>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</si>
  <si>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</si>
  <si>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</si>
  <si>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</si>
  <si>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</si>
  <si>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</si>
  <si>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</si>
  <si>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</si>
  <si>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</si>
  <si>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</si>
  <si>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</si>
  <si>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</si>
  <si>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</si>
  <si>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</si>
  <si>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</si>
  <si>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</si>
  <si>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</si>
  <si>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</si>
  <si>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</si>
  <si>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</si>
  <si>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</si>
  <si>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</si>
  <si>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</si>
  <si>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</si>
  <si>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</si>
  <si>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</si>
  <si>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</si>
  <si>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</si>
  <si>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</si>
  <si>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</si>
  <si>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</si>
  <si>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</si>
  <si>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</si>
  <si>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</si>
  <si>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</si>
  <si>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</si>
  <si>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</si>
  <si>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</si>
  <si>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</si>
  <si>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</si>
  <si>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</si>
  <si>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</si>
  <si>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</si>
  <si>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</si>
  <si>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</si>
  <si>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</si>
  <si>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</si>
  <si>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</si>
  <si>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</si>
  <si>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</si>
  <si>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</si>
  <si>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</si>
  <si>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</si>
  <si>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</si>
  <si>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</si>
  <si>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</si>
  <si>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</si>
  <si>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</si>
  <si>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</si>
  <si>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</si>
  <si>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</si>
  <si>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</si>
  <si>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</si>
  <si>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</si>
  <si>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</si>
  <si>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</si>
  <si>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</si>
  <si>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</si>
  <si>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</si>
  <si>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</si>
  <si>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</si>
  <si>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</si>
  <si>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</si>
  <si>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</si>
  <si>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</si>
  <si>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</si>
  <si>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</si>
  <si>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</si>
  <si>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</si>
  <si>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</si>
  <si>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</si>
  <si>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</si>
  <si>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</si>
  <si>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</si>
  <si>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</si>
  <si>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</si>
  <si>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</si>
  <si>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</si>
  <si>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</si>
  <si>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</si>
  <si>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</si>
  <si>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</si>
  <si>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</si>
  <si>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</si>
  <si>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</si>
  <si>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</si>
  <si>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</si>
  <si>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</si>
  <si>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</si>
  <si>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</si>
  <si>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</si>
  <si>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</si>
  <si>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</si>
  <si>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</si>
  <si>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</si>
  <si>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</si>
  <si>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</si>
  <si>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</si>
  <si>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</si>
  <si>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</si>
  <si>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</si>
  <si>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</si>
  <si>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</si>
  <si>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</si>
  <si>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</si>
  <si>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</si>
  <si>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</si>
  <si>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</si>
  <si>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</si>
  <si>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</si>
  <si>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</si>
  <si>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</si>
  <si>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</si>
  <si>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</si>
  <si>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</si>
  <si>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</si>
  <si>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</si>
  <si>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</si>
  <si>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</si>
  <si>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</si>
  <si>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</si>
  <si>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</si>
  <si>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</si>
  <si>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</si>
  <si>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</si>
  <si>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</si>
  <si>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</si>
  <si>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</si>
  <si>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</si>
  <si>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</si>
  <si>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</si>
  <si>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</si>
  <si>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</si>
  <si>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</si>
  <si>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</si>
  <si>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</si>
  <si>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</si>
  <si>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</si>
  <si>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</si>
  <si>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</si>
  <si>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</si>
  <si>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</si>
  <si>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</si>
  <si>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</si>
  <si>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</si>
  <si>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</si>
  <si>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</si>
  <si>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</si>
  <si>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</si>
  <si>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</si>
  <si>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</si>
  <si>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</si>
  <si>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</si>
  <si>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</si>
  <si>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</si>
  <si>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</si>
  <si>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</si>
  <si>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</si>
  <si>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</si>
  <si>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</si>
  <si>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</si>
  <si>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</si>
  <si>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</si>
  <si>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</si>
  <si>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</si>
  <si>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</si>
  <si>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</si>
  <si>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</si>
  <si>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</si>
  <si>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</si>
  <si>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</si>
  <si>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</si>
  <si>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</si>
  <si>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</si>
  <si>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</si>
  <si>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</si>
  <si>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</si>
  <si>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</si>
  <si>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</si>
  <si>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</si>
  <si>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</si>
  <si>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</si>
  <si>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</si>
  <si>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</si>
  <si>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</si>
  <si>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</si>
  <si>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</si>
  <si>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</si>
  <si>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</si>
  <si>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</si>
  <si>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</si>
  <si>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</si>
  <si>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</si>
  <si>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</si>
  <si>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</si>
  <si>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</si>
  <si>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</si>
  <si>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</si>
  <si>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</si>
  <si>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</si>
  <si>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</si>
  <si>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</si>
  <si>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</si>
  <si>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</si>
  <si>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</si>
  <si>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</si>
  <si>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</si>
  <si>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</si>
  <si>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</si>
  <si>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</si>
  <si>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</si>
  <si>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</si>
  <si>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</si>
  <si>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</si>
  <si>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</si>
  <si>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</si>
  <si>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</si>
  <si>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</si>
  <si>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</si>
  <si>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</si>
  <si>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</si>
  <si>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</si>
  <si>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</si>
  <si>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</si>
  <si>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</si>
  <si>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</si>
  <si>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</si>
  <si>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</si>
  <si>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</si>
  <si>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</si>
  <si>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</si>
  <si>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</si>
  <si>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</si>
  <si>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</si>
  <si>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</si>
  <si>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</si>
  <si>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</si>
  <si>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</si>
  <si>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</si>
  <si>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</si>
  <si>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</si>
  <si>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</si>
  <si>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</si>
  <si>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</si>
  <si>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</si>
  <si>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</si>
  <si>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</si>
  <si>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</si>
  <si>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</si>
  <si>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</si>
  <si>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</si>
  <si>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</si>
  <si>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</si>
  <si>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</si>
  <si>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</si>
  <si>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</si>
  <si>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</si>
  <si>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</si>
  <si>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</si>
  <si>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</si>
  <si>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</si>
  <si>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</si>
  <si>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</si>
  <si>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</si>
  <si>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</si>
  <si>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</si>
  <si>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</si>
  <si>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</si>
  <si>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</si>
  <si>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</si>
  <si>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</si>
  <si>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</si>
  <si>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</si>
  <si>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</si>
  <si>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</si>
  <si>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</si>
  <si>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</si>
  <si>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</si>
  <si>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</si>
  <si>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</si>
  <si>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</si>
  <si>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</si>
  <si>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</si>
  <si>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</si>
  <si>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</si>
  <si>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</si>
  <si>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</si>
  <si>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</si>
  <si>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</si>
  <si>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</si>
  <si>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</si>
  <si>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</si>
  <si>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</si>
  <si>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</si>
  <si>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</si>
  <si>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</si>
  <si>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</si>
  <si>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</si>
  <si>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</si>
  <si>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</si>
  <si>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</si>
  <si>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</si>
  <si>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</si>
  <si>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</si>
  <si>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</si>
  <si>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</si>
  <si>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</si>
  <si>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</si>
  <si>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</si>
  <si>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</si>
  <si>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</si>
  <si>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</si>
  <si>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</si>
  <si>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</si>
  <si>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</si>
  <si>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</si>
  <si>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</si>
  <si>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</si>
  <si>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</si>
  <si>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</si>
  <si>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</si>
  <si>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</si>
  <si>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</si>
  <si>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</si>
  <si>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</si>
  <si>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</si>
  <si>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</si>
  <si>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</si>
  <si>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</si>
  <si>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</si>
  <si>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</si>
  <si>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</si>
  <si>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</si>
  <si>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</si>
  <si>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</si>
  <si>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</si>
  <si>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</si>
  <si>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</si>
  <si>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</si>
  <si>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</si>
  <si>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</si>
  <si>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</si>
  <si>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</si>
  <si>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</si>
  <si>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</si>
  <si>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</si>
  <si>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</si>
  <si>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</si>
  <si>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</si>
  <si>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</si>
  <si>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</si>
  <si>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</si>
  <si>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</si>
  <si>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</si>
  <si>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</si>
  <si>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</si>
  <si>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</si>
  <si>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</si>
  <si>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</si>
  <si>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</si>
  <si>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</si>
  <si>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</si>
  <si>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</si>
  <si>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</si>
  <si>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</si>
  <si>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</si>
  <si>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</si>
  <si>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</si>
  <si>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</si>
  <si>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</si>
  <si>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</si>
  <si>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</si>
  <si>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</si>
  <si>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</si>
  <si>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</si>
  <si>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</si>
  <si>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</si>
  <si>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</si>
  <si>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</si>
  <si>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</si>
  <si>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</si>
  <si>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</si>
  <si>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</si>
  <si>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</si>
  <si>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</si>
  <si>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</si>
  <si>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</si>
  <si>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</si>
  <si>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</si>
  <si>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</si>
  <si>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</si>
  <si>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</si>
  <si>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</si>
  <si>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</si>
  <si>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</si>
  <si>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</si>
  <si>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</si>
  <si>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</si>
  <si>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</si>
  <si>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</si>
  <si>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</si>
  <si>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</si>
  <si>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</si>
  <si>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</si>
  <si>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</si>
  <si>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</si>
  <si>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</si>
  <si>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</si>
  <si>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</si>
  <si>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</si>
  <si>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</si>
  <si>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</si>
  <si>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</si>
  <si>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</si>
  <si>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</si>
  <si>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</si>
  <si>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</si>
  <si>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</si>
  <si>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</si>
  <si>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</si>
  <si>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</si>
  <si>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</si>
  <si>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</si>
  <si>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</si>
  <si>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</si>
  <si>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</si>
  <si>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</si>
  <si>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</si>
  <si>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</si>
  <si>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</si>
  <si>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</si>
  <si>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</si>
  <si>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</si>
  <si>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</si>
  <si>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</si>
  <si>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</si>
  <si>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</si>
  <si>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</si>
  <si>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</si>
  <si>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</si>
  <si>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</si>
  <si>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</si>
  <si>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</si>
  <si>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</si>
  <si>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</si>
  <si>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</si>
  <si>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</si>
  <si>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</si>
  <si>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</si>
  <si>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</si>
  <si>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</si>
  <si>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</si>
  <si>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</si>
  <si>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</si>
  <si>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</si>
  <si>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</si>
  <si>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</si>
  <si>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</si>
  <si>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</si>
  <si>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</si>
  <si>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</si>
  <si>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</si>
  <si>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</si>
  <si>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</si>
  <si>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</si>
  <si>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</si>
  <si>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</si>
  <si>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</si>
  <si>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</si>
  <si>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</si>
  <si>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</si>
  <si>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</si>
  <si>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</si>
  <si>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</si>
  <si>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</si>
  <si>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</si>
  <si>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</si>
  <si>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</si>
  <si>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</si>
  <si>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</si>
  <si>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</si>
  <si>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</si>
  <si>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</si>
  <si>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</si>
  <si>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</si>
  <si>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</si>
  <si>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</si>
  <si>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</si>
  <si>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</si>
  <si>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</si>
  <si>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</si>
  <si>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</si>
  <si>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</si>
  <si>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</si>
  <si>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</si>
  <si>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</si>
  <si>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</si>
  <si>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</si>
  <si>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</si>
  <si>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</si>
  <si>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</si>
  <si>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</si>
  <si>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</si>
  <si>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</si>
  <si>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</si>
  <si>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</si>
  <si>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</si>
  <si>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</si>
  <si>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</si>
  <si>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</si>
  <si>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</si>
  <si>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</si>
  <si>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</si>
  <si>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</si>
  <si>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</si>
  <si>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</si>
  <si>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</si>
  <si>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</si>
  <si>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</si>
  <si>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</si>
  <si>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</si>
  <si>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</si>
  <si>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</si>
  <si>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</si>
  <si>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</si>
  <si>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</si>
  <si>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</si>
  <si>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</si>
  <si>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</si>
  <si>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</si>
  <si>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</si>
  <si>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</si>
  <si>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</si>
  <si>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</si>
  <si>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</si>
  <si>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</si>
  <si>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</si>
  <si>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</si>
  <si>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</si>
  <si>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</si>
  <si>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</si>
  <si>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</si>
  <si>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</si>
  <si>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</si>
  <si>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</si>
  <si>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</si>
  <si>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</si>
  <si>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</si>
  <si>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</si>
  <si>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</si>
  <si>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</si>
  <si>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</si>
  <si>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</si>
  <si>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</si>
  <si>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</si>
  <si>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</si>
  <si>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</si>
  <si>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</si>
  <si>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</si>
  <si>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</si>
  <si>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</si>
  <si>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</si>
  <si>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</si>
  <si>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</si>
  <si>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</si>
  <si>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</si>
  <si>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</si>
  <si>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</si>
  <si>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</si>
  <si>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</si>
  <si>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</si>
  <si>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</si>
  <si>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</si>
  <si>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</si>
  <si>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</si>
  <si>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</si>
  <si>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</si>
  <si>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</si>
  <si>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</si>
  <si>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</si>
  <si>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</si>
  <si>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</si>
  <si>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</si>
  <si>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</si>
  <si>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</si>
  <si>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</si>
  <si>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</si>
  <si>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</si>
  <si>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</si>
  <si>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</si>
  <si>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</si>
  <si>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</si>
  <si>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</si>
  <si>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</si>
  <si>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</si>
  <si>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</si>
  <si>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</si>
  <si>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</si>
  <si>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</si>
  <si>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</si>
  <si>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</si>
  <si>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</si>
  <si>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</si>
  <si>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</si>
  <si>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</si>
  <si>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</si>
  <si>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</si>
  <si>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</si>
  <si>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</si>
  <si>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</si>
  <si>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</si>
  <si>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</si>
  <si>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</si>
  <si>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</si>
  <si>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</si>
  <si>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</si>
  <si>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</si>
  <si>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</si>
  <si>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</si>
  <si>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</si>
  <si>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</si>
  <si>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</si>
  <si>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</si>
  <si>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</si>
  <si>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</si>
  <si>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</si>
  <si>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</si>
  <si>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</si>
  <si>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</si>
  <si>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</si>
  <si>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</si>
  <si>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</si>
  <si>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</si>
  <si>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</si>
  <si>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</si>
  <si>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</si>
  <si>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</si>
  <si>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</si>
  <si>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</si>
  <si>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</si>
  <si>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</si>
  <si>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</si>
  <si>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</si>
  <si>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</si>
  <si>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</si>
  <si>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</si>
  <si>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</si>
  <si>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</si>
  <si>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</si>
  <si>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</si>
  <si>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</si>
  <si>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</si>
  <si>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</si>
  <si>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</si>
  <si>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</si>
  <si>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</si>
  <si>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</si>
  <si>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</si>
  <si>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</si>
  <si>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</si>
  <si>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</si>
  <si>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</si>
  <si>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</si>
  <si>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</si>
  <si>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</si>
  <si>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</si>
  <si>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</si>
  <si>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</si>
  <si>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</si>
  <si>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</si>
  <si>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</si>
  <si>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</si>
  <si>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</si>
  <si>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</si>
  <si>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</si>
  <si>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</si>
  <si>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</si>
  <si>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</si>
  <si>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</si>
  <si>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</si>
  <si>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</si>
  <si>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</si>
  <si>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</si>
  <si>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</si>
  <si>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</si>
  <si>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</si>
  <si>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</si>
  <si>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</si>
  <si>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</si>
  <si>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</si>
  <si>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</si>
  <si>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</si>
  <si>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</si>
  <si>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</si>
  <si>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</si>
  <si>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</si>
  <si>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</si>
  <si>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</si>
  <si>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</si>
  <si>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</si>
  <si>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</si>
  <si>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</si>
  <si>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</si>
  <si>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</si>
  <si>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</si>
  <si>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</si>
  <si>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</si>
  <si>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</si>
  <si>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</si>
  <si>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</si>
  <si>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</si>
  <si>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</si>
  <si>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</si>
  <si>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</si>
  <si>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</si>
  <si>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</si>
  <si>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</si>
  <si>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</si>
  <si>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</si>
  <si>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</si>
  <si>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</si>
  <si>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</si>
  <si>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</si>
  <si>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</si>
  <si>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</si>
  <si>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</si>
  <si>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</si>
  <si>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</si>
  <si>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</si>
  <si>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</si>
  <si>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</si>
  <si>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</si>
  <si>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</si>
  <si>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</si>
  <si>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</si>
  <si>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</si>
  <si>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</si>
  <si>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</si>
  <si>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</si>
  <si>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</si>
  <si>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</si>
  <si>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</si>
  <si>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</si>
  <si>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</si>
  <si>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</si>
  <si>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</si>
  <si>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</si>
  <si>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</si>
  <si>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</si>
  <si>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</si>
  <si>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</si>
  <si>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</si>
  <si>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</si>
  <si>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</si>
  <si>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</si>
  <si>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</si>
  <si>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</si>
  <si>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</si>
  <si>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</si>
  <si>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</si>
  <si>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</si>
  <si>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</si>
  <si>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</si>
  <si>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</si>
  <si>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</si>
  <si>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</si>
  <si>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</si>
  <si>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</si>
  <si>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</si>
  <si>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</si>
  <si>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</si>
  <si>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</si>
  <si>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</si>
  <si>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</si>
  <si>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</si>
  <si>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</si>
  <si>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</si>
  <si>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</si>
  <si>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</si>
  <si>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</si>
  <si>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</si>
  <si>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</si>
  <si>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</si>
  <si>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</si>
  <si>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</si>
  <si>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</si>
  <si>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</si>
  <si>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</si>
  <si>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</si>
  <si>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</si>
  <si>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</si>
  <si>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</si>
  <si>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</si>
  <si>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</si>
  <si>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</si>
  <si>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</si>
  <si>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</si>
  <si>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</si>
  <si>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</si>
  <si>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</si>
  <si>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</si>
  <si>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</si>
  <si>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</si>
  <si>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</si>
  <si>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</si>
  <si>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</si>
  <si>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</si>
  <si>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</si>
  <si>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</si>
  <si>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</si>
  <si>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</si>
  <si>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</si>
  <si>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</si>
  <si>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</si>
  <si>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</si>
  <si>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</si>
  <si>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</si>
  <si>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</si>
  <si>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</si>
  <si>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</si>
  <si>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</si>
  <si>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</si>
  <si>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</si>
  <si>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</si>
  <si>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</si>
  <si>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</si>
  <si>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</si>
  <si>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</si>
  <si>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</si>
  <si>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</si>
  <si>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</si>
  <si>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</si>
  <si>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</si>
  <si>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</si>
  <si>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</si>
  <si>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</si>
  <si>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</si>
  <si>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</si>
  <si>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</si>
  <si>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</si>
  <si>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</si>
  <si>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</si>
  <si>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</si>
  <si>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</si>
  <si>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</si>
  <si>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</si>
  <si>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</si>
  <si>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</si>
  <si>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</si>
  <si>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</si>
  <si>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</si>
  <si>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</si>
  <si>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</si>
  <si>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</si>
  <si>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</si>
  <si>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</si>
  <si>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</si>
  <si>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</si>
  <si>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</si>
  <si>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</si>
  <si>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</si>
  <si>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</si>
  <si>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</si>
  <si>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</si>
  <si>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</si>
  <si>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</si>
  <si>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</si>
  <si>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</si>
  <si>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</si>
  <si>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</si>
  <si>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</si>
  <si>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</si>
  <si>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</si>
  <si>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</si>
  <si>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</si>
  <si>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</si>
  <si>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</si>
  <si>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</si>
  <si>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</si>
  <si>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</si>
  <si>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</si>
  <si>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</si>
  <si>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</si>
  <si>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</si>
  <si>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</si>
  <si>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</si>
  <si>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</si>
  <si>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</si>
  <si>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</si>
  <si>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</si>
  <si>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</si>
  <si>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</si>
  <si>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</si>
  <si>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</si>
  <si>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</si>
  <si>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</si>
  <si>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</si>
  <si>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</si>
  <si>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</si>
  <si>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</si>
  <si>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</si>
  <si>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</si>
  <si>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</si>
  <si>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</si>
  <si>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</si>
  <si>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</si>
  <si>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</si>
  <si>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</si>
  <si>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</si>
  <si>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</si>
  <si>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</si>
  <si>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</si>
  <si>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</si>
  <si>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</si>
  <si>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</si>
  <si>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</si>
  <si>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</si>
  <si>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</si>
  <si>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</si>
  <si>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</si>
  <si>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</si>
  <si>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</si>
  <si>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</si>
  <si>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</si>
  <si>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</si>
  <si>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</si>
  <si>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</si>
  <si>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</si>
  <si>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</si>
  <si>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</si>
  <si>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</si>
  <si>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</si>
  <si>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</si>
  <si>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</si>
  <si>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</si>
  <si>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</si>
  <si>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</si>
  <si>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</si>
  <si>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</si>
  <si>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</si>
  <si>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</si>
  <si>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</si>
  <si>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</si>
  <si>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</si>
  <si>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</si>
  <si>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</si>
  <si>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</si>
  <si>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</si>
  <si>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</si>
  <si>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</si>
  <si>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</si>
  <si>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</si>
  <si>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</si>
  <si>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</si>
  <si>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</si>
  <si>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</si>
  <si>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</si>
  <si>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</si>
  <si>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</si>
  <si>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</si>
  <si>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</si>
  <si>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</si>
  <si>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</si>
  <si>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</si>
  <si>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</si>
  <si>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</si>
  <si>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</si>
  <si>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</si>
  <si>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</si>
  <si>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</si>
  <si>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</si>
  <si>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</si>
  <si>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</si>
  <si>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</si>
  <si>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</si>
  <si>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</si>
  <si>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</si>
  <si>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</si>
  <si>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</si>
  <si>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</si>
  <si>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</si>
  <si>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</si>
  <si>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</si>
  <si>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</si>
  <si>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</si>
  <si>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</si>
  <si>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</si>
  <si>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</si>
  <si>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</si>
  <si>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</si>
  <si>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</si>
  <si>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</si>
  <si>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</si>
  <si>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</si>
  <si>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</si>
  <si>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</si>
  <si>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</si>
  <si>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</si>
  <si>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</si>
  <si>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</si>
  <si>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</si>
  <si>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</si>
  <si>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</si>
  <si>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</si>
  <si>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</si>
  <si>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</si>
  <si>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</si>
  <si>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</si>
  <si>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</si>
  <si>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</si>
  <si>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</si>
  <si>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</si>
  <si>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</si>
  <si>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</si>
  <si>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</si>
  <si>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</si>
  <si>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</si>
  <si>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</si>
  <si>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</si>
  <si>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</si>
  <si>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</si>
  <si>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</si>
  <si>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</si>
  <si>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</si>
  <si>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</si>
  <si>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</si>
  <si>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</si>
  <si>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</si>
  <si>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</si>
  <si>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</si>
  <si>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</si>
  <si>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</si>
  <si>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</si>
  <si>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</si>
  <si>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</si>
  <si>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</si>
  <si>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</si>
  <si>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</si>
  <si>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</si>
  <si>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</si>
  <si>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</si>
  <si>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</si>
  <si>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</si>
  <si>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</si>
  <si>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</si>
  <si>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</si>
  <si>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</si>
  <si>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</si>
  <si>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</si>
  <si>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</si>
  <si>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</si>
  <si>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</si>
  <si>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</si>
  <si>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</si>
  <si>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</si>
  <si>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</si>
  <si>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</si>
  <si>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</si>
  <si>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</si>
  <si>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</si>
  <si>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</si>
  <si>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</si>
  <si>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</si>
  <si>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</si>
  <si>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</si>
  <si>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</si>
  <si>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</si>
  <si>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</si>
  <si>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</si>
  <si>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</si>
  <si>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</si>
  <si>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</si>
  <si>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</si>
  <si>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</si>
  <si>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</si>
  <si>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</si>
  <si>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</si>
  <si>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</si>
  <si>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</si>
  <si>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</si>
  <si>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</si>
  <si>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</si>
  <si>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</si>
  <si>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</si>
  <si>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</si>
  <si>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</si>
  <si>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</si>
  <si>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</si>
  <si>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</si>
  <si>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</si>
  <si>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</si>
  <si>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</si>
  <si>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</si>
  <si>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</si>
  <si>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</si>
  <si>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</si>
  <si>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</si>
  <si>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</si>
  <si>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</si>
  <si>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</si>
  <si>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</si>
  <si>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</si>
  <si>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</si>
  <si>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</si>
  <si>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</si>
  <si>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</si>
  <si>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</si>
  <si>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</si>
  <si>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</si>
  <si>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</si>
  <si>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</si>
  <si>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</si>
  <si>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</si>
  <si>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</si>
  <si>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</si>
  <si>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</si>
  <si>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</si>
  <si>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</si>
  <si>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</si>
  <si>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</si>
  <si>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</si>
  <si>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</si>
  <si>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</si>
  <si>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</si>
  <si>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</si>
  <si>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</si>
  <si>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</si>
  <si>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</si>
  <si>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</si>
  <si>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</si>
  <si>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</si>
  <si>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</si>
  <si>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</si>
  <si>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</si>
  <si>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</si>
  <si>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</si>
  <si>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</si>
  <si>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</si>
  <si>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</si>
  <si>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</si>
  <si>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</si>
  <si>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</si>
  <si>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</si>
  <si>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</si>
  <si>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</si>
  <si>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</si>
  <si>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</si>
  <si>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</si>
  <si>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</si>
  <si>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</si>
  <si>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</si>
  <si>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</si>
  <si>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</si>
  <si>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</si>
  <si>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</si>
  <si>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</si>
  <si>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</si>
  <si>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</si>
  <si>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</si>
  <si>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</si>
  <si>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</si>
  <si>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</si>
  <si>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</si>
  <si>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</si>
  <si>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</si>
  <si>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</si>
  <si>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</si>
  <si>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</si>
  <si>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</si>
  <si>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</si>
  <si>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</si>
  <si>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</si>
  <si>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</si>
  <si>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</si>
  <si>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</si>
  <si>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</si>
  <si>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</si>
  <si>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</si>
  <si>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</si>
  <si>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</si>
  <si>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</si>
  <si>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</si>
  <si>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</si>
  <si>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</si>
  <si>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</si>
  <si>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</si>
  <si>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</si>
  <si>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</si>
  <si>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</si>
  <si>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</si>
  <si>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</si>
  <si>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</si>
  <si>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</si>
  <si>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</si>
  <si>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</si>
  <si>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</si>
  <si>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</si>
  <si>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</si>
  <si>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</si>
  <si>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</si>
  <si>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</si>
  <si>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</si>
  <si>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</si>
  <si>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</si>
  <si>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</si>
  <si>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</si>
  <si>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</si>
  <si>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</si>
  <si>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</si>
  <si>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</si>
  <si>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</si>
  <si>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</si>
  <si>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</si>
  <si>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</si>
  <si>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</si>
  <si>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</si>
  <si>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</si>
  <si>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</si>
  <si>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</si>
  <si>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</si>
  <si>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</si>
  <si>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</si>
  <si>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</si>
  <si>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</si>
  <si>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</si>
  <si>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</si>
  <si>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</si>
  <si>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</si>
  <si>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</si>
  <si>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</si>
  <si>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</si>
  <si>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</si>
  <si>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</si>
  <si>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</si>
  <si>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</si>
  <si>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</si>
  <si>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</si>
  <si>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</si>
  <si>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</si>
  <si>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</si>
  <si>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</si>
  <si>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</si>
  <si>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</si>
  <si>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</si>
  <si>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</si>
  <si>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</si>
  <si>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</si>
  <si>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</si>
  <si>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</si>
  <si>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</si>
  <si>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</si>
  <si>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</si>
  <si>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</si>
  <si>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</si>
  <si>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</si>
  <si>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</si>
  <si>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</si>
  <si>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</si>
  <si>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</si>
  <si>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</si>
  <si>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</si>
  <si>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</si>
  <si>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</si>
  <si>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</si>
  <si>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</si>
  <si>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</si>
  <si>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</si>
  <si>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</si>
  <si>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</si>
  <si>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</si>
  <si>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</si>
  <si>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</si>
  <si>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</si>
  <si>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</si>
  <si>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</si>
  <si>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</si>
  <si>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</si>
  <si>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</si>
  <si>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</si>
  <si>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</si>
  <si>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</si>
  <si>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</si>
  <si>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</si>
  <si>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</si>
  <si>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</si>
  <si>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</si>
  <si>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</si>
  <si>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</si>
  <si>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</si>
  <si>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</si>
  <si>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</si>
  <si>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</si>
  <si>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</si>
  <si>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</si>
  <si>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</si>
  <si>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</si>
  <si>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</si>
  <si>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</si>
  <si>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</si>
  <si>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</si>
  <si>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</si>
  <si>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</si>
  <si>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</si>
  <si>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</si>
  <si>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</si>
  <si>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</si>
  <si>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</si>
  <si>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</si>
  <si>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</si>
  <si>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</si>
  <si>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</si>
  <si>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</si>
  <si>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</si>
  <si>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</si>
  <si>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</si>
  <si>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</si>
  <si>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</si>
  <si>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</si>
  <si>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</si>
  <si>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</si>
  <si>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</si>
  <si>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</si>
  <si>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</si>
  <si>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</si>
  <si>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</si>
  <si>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</si>
  <si>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</si>
  <si>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</si>
  <si>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</si>
  <si>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</si>
  <si>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</si>
  <si>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</si>
  <si>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</si>
  <si>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</si>
  <si>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</si>
  <si>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</si>
  <si>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</si>
  <si>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</si>
  <si>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</si>
  <si>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</si>
  <si>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</si>
  <si>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</si>
  <si>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</si>
  <si>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</si>
  <si>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</si>
  <si>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</si>
  <si>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</si>
  <si>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</si>
  <si>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</si>
  <si>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</si>
  <si>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</si>
  <si>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</si>
  <si>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</si>
  <si>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</si>
  <si>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</si>
  <si>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</si>
  <si>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</si>
  <si>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</si>
  <si>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</si>
  <si>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</si>
  <si>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</si>
  <si>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</si>
  <si>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</si>
  <si>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</si>
  <si>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</si>
  <si>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</si>
  <si>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</si>
  <si>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</si>
  <si>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</si>
  <si>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</si>
  <si>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</si>
  <si>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</si>
  <si>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</si>
  <si>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</si>
  <si>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</si>
  <si>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</si>
  <si>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</si>
  <si>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</si>
  <si>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</si>
  <si>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</si>
  <si>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</si>
  <si>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</si>
  <si>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</si>
  <si>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</si>
  <si>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</si>
  <si>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</si>
  <si>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</si>
  <si>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</si>
  <si>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</si>
  <si>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</si>
  <si>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</si>
  <si>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</si>
  <si>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</si>
  <si>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</si>
  <si>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</si>
  <si>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</si>
  <si>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</si>
  <si>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</si>
  <si>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</si>
  <si>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</si>
  <si>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</si>
  <si>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</si>
  <si>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</si>
  <si>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</si>
  <si>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</si>
  <si>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</si>
  <si>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</si>
  <si>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</si>
  <si>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</si>
  <si>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</si>
  <si>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</si>
  <si>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</si>
  <si>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</si>
  <si>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</si>
  <si>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</si>
  <si>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</si>
  <si>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</si>
  <si>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</si>
  <si>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</si>
  <si>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</si>
  <si>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</si>
  <si>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</si>
  <si>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</si>
  <si>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</si>
  <si>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</si>
  <si>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</si>
  <si>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</si>
  <si>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</si>
  <si>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</si>
  <si>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</si>
  <si>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</si>
  <si>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</si>
  <si>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</si>
  <si>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</si>
  <si>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</si>
  <si>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</si>
  <si>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</si>
  <si>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</si>
  <si>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</si>
  <si>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</si>
  <si>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</si>
  <si>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</si>
  <si>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</si>
  <si>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</si>
  <si>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</si>
  <si>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</si>
  <si>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</si>
  <si>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</si>
  <si>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</si>
  <si>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</si>
  <si>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</si>
  <si>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</si>
  <si>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</si>
  <si>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</si>
  <si>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</si>
  <si>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</si>
  <si>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</si>
  <si>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</si>
  <si>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</si>
  <si>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</si>
  <si>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</si>
  <si>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</si>
  <si>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</si>
  <si>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</si>
  <si>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</si>
  <si>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</si>
  <si>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</si>
  <si>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</si>
  <si>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</si>
  <si>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</si>
  <si>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</si>
  <si>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</si>
  <si>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</si>
  <si>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</si>
  <si>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</si>
  <si>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</si>
  <si>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</si>
  <si>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</si>
  <si>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</si>
  <si>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</si>
  <si>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</si>
  <si>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</si>
  <si>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</si>
  <si>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</si>
  <si>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</si>
  <si>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</si>
  <si>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</si>
  <si>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</si>
  <si>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</si>
  <si>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</si>
  <si>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</si>
  <si>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</si>
  <si>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</si>
  <si>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</si>
  <si>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</si>
  <si>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</si>
  <si>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</si>
  <si>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</si>
  <si>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</si>
  <si>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</si>
  <si>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</si>
  <si>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</si>
  <si>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</si>
  <si>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</si>
  <si>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</si>
  <si>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</si>
  <si>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</si>
  <si>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</si>
  <si>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</si>
  <si>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</si>
  <si>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</si>
  <si>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</si>
  <si>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</si>
  <si>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</si>
  <si>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</si>
  <si>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</si>
  <si>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</si>
  <si>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</si>
  <si>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</si>
  <si>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</si>
  <si>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</si>
  <si>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</si>
  <si>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</si>
  <si>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</si>
  <si>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</si>
  <si>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</si>
  <si>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</si>
  <si>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</si>
  <si>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</si>
  <si>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</si>
  <si>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</si>
  <si>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</si>
  <si>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</si>
  <si>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</si>
  <si>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</si>
  <si>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</si>
  <si>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</si>
  <si>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</si>
  <si>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</si>
  <si>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</si>
  <si>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</si>
  <si>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</si>
  <si>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</si>
  <si>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</si>
  <si>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</si>
  <si>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</si>
  <si>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</si>
  <si>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</si>
  <si>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</si>
  <si>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</si>
  <si>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</si>
  <si>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</si>
  <si>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</si>
  <si>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</si>
  <si>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</si>
  <si>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</si>
  <si>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</si>
  <si>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</si>
  <si>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</si>
  <si>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</si>
  <si>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</si>
  <si>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</si>
  <si>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</si>
  <si>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</si>
  <si>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</si>
  <si>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</si>
  <si>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</si>
  <si>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</si>
  <si>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</si>
  <si>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</si>
  <si>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</si>
  <si>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</si>
  <si>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</si>
  <si>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</si>
  <si>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</si>
  <si>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</si>
  <si>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</si>
  <si>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</si>
  <si>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</si>
  <si>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</si>
  <si>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</si>
  <si>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</si>
  <si>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</si>
  <si>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</si>
  <si>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</si>
  <si>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</si>
  <si>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</si>
  <si>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</si>
  <si>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</si>
  <si>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</si>
  <si>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</si>
  <si>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</si>
  <si>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</si>
  <si>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</si>
  <si>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</si>
  <si>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</si>
  <si>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</si>
  <si>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</si>
  <si>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</si>
  <si>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</si>
  <si>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</si>
  <si>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</si>
  <si>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</si>
  <si>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</si>
  <si>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</si>
  <si>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</si>
  <si>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</si>
  <si>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</si>
  <si>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</si>
  <si>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</si>
  <si>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</si>
  <si>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</si>
  <si>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</si>
  <si>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</si>
  <si>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</si>
  <si>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</si>
  <si>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</si>
  <si>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</si>
  <si>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</si>
  <si>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</si>
  <si>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</si>
  <si>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</si>
  <si>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</si>
  <si>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</si>
  <si>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</si>
  <si>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</si>
  <si>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</si>
  <si>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</si>
  <si>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</si>
  <si>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</si>
  <si>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</si>
  <si>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</si>
  <si>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</si>
  <si>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</si>
  <si>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</si>
  <si>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</si>
  <si>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</si>
  <si>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</si>
  <si>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</si>
  <si>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</si>
  <si>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</si>
  <si>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</si>
  <si>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</si>
  <si>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</si>
  <si>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</si>
  <si>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</si>
  <si>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</si>
  <si>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</si>
  <si>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</si>
  <si>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</si>
  <si>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</si>
  <si>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</si>
  <si>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</si>
  <si>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</si>
  <si>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</si>
  <si>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</si>
  <si>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</si>
  <si>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</si>
  <si>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</si>
  <si>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</si>
  <si>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</si>
  <si>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</si>
  <si>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</si>
  <si>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</si>
  <si>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</si>
  <si>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</si>
  <si>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</si>
  <si>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</si>
  <si>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</si>
  <si>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</si>
  <si>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</si>
  <si>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</si>
  <si>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</si>
  <si>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</si>
  <si>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</si>
  <si>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</si>
  <si>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</si>
  <si>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</si>
  <si>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</si>
  <si>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</si>
  <si>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</si>
  <si>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</si>
  <si>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</si>
  <si>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</si>
  <si>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</si>
  <si>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</si>
  <si>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</si>
  <si>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</si>
  <si>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</si>
  <si>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</si>
  <si>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</si>
  <si>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</si>
  <si>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</si>
  <si>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</si>
  <si>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</si>
  <si>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</si>
  <si>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</si>
  <si>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</si>
  <si>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</si>
  <si>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</si>
  <si>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</si>
  <si>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</si>
  <si>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</si>
  <si>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</si>
  <si>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</si>
  <si>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</si>
  <si>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</si>
  <si>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</si>
  <si>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</si>
  <si>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</si>
  <si>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</si>
  <si>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</si>
  <si>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</si>
  <si>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</si>
  <si>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</si>
  <si>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</si>
  <si>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</si>
  <si>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</si>
  <si>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</si>
  <si>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</si>
  <si>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</si>
  <si>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</si>
  <si>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</si>
  <si>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</si>
  <si>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</si>
  <si>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</si>
  <si>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</si>
  <si>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</si>
  <si>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</si>
  <si>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</si>
  <si>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</si>
  <si>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</si>
  <si>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</si>
  <si>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</si>
  <si>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</si>
  <si>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</si>
  <si>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</si>
  <si>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</si>
  <si>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</si>
  <si>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</si>
  <si>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</si>
  <si>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</si>
  <si>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</si>
  <si>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</si>
  <si>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</si>
  <si>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</si>
  <si>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</si>
  <si>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</si>
  <si>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</si>
  <si>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</si>
  <si>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</si>
  <si>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</si>
  <si>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</si>
  <si>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</si>
  <si>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</si>
  <si>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</si>
  <si>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</si>
  <si>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</si>
  <si>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</si>
  <si>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</si>
  <si>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</si>
  <si>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</si>
  <si>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</si>
  <si>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</si>
  <si>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</si>
  <si>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</si>
  <si>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</si>
  <si>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</si>
  <si>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</si>
  <si>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</si>
  <si>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</si>
  <si>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</si>
  <si>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</si>
  <si>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</si>
  <si>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</si>
  <si>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</si>
  <si>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</si>
  <si>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</si>
  <si>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</si>
  <si>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</si>
  <si>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</si>
  <si>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</si>
  <si>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</si>
  <si>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</si>
  <si>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</si>
  <si>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</si>
  <si>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</si>
  <si>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</si>
  <si>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</si>
  <si>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</si>
  <si>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</si>
  <si>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</si>
  <si>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</si>
  <si>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</si>
  <si>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</si>
  <si>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</si>
  <si>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</si>
  <si>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</si>
  <si>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</si>
  <si>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</si>
  <si>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</si>
  <si>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</si>
  <si>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</si>
  <si>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</si>
  <si>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</si>
  <si>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</si>
  <si>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</si>
  <si>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</si>
  <si>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</si>
  <si>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</si>
  <si>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</si>
  <si>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</si>
  <si>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</si>
  <si>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</si>
  <si>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</si>
  <si>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</si>
  <si>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</si>
  <si>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</si>
  <si>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</si>
  <si>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</si>
  <si>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</si>
  <si>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</si>
  <si>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</si>
  <si>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</si>
  <si>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</si>
  <si>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</si>
  <si>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</si>
  <si>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</si>
  <si>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</si>
  <si>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</si>
  <si>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</si>
  <si>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</si>
  <si>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</si>
  <si>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</si>
  <si>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</si>
  <si>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</si>
  <si>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</si>
  <si>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</si>
  <si>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</si>
  <si>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</si>
  <si>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</si>
  <si>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</si>
  <si>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</si>
  <si>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</si>
  <si>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</si>
  <si>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</si>
  <si>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</si>
  <si>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</si>
  <si>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</si>
  <si>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</si>
  <si>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</si>
  <si>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</si>
  <si>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</si>
  <si>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</si>
  <si>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</si>
  <si>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</si>
  <si>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</si>
  <si>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</si>
  <si>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</si>
  <si>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</si>
  <si>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</si>
  <si>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</si>
  <si>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</si>
  <si>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</si>
  <si>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</si>
  <si>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</si>
  <si>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</si>
  <si>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</si>
  <si>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</si>
  <si>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</si>
  <si>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</si>
  <si>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</si>
  <si>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</si>
  <si>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</si>
  <si>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</si>
  <si>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</si>
  <si>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</si>
  <si>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</si>
  <si>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</si>
  <si>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</si>
  <si>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</si>
  <si>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</si>
  <si>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</si>
  <si>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</si>
  <si>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</si>
  <si>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</si>
  <si>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</si>
  <si>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</si>
  <si>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</si>
  <si>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</si>
  <si>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</si>
  <si>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</si>
  <si>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</si>
  <si>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</si>
  <si>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</si>
  <si>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</si>
  <si>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</si>
  <si>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</si>
  <si>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</si>
  <si>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</si>
  <si>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</si>
  <si>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</si>
  <si>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</si>
  <si>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</si>
  <si>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</si>
  <si>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</si>
  <si>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</si>
  <si>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</si>
  <si>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</si>
  <si>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</si>
  <si>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</si>
  <si>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</si>
  <si>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</si>
  <si>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</si>
  <si>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</si>
  <si>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</si>
  <si>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</si>
  <si>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</si>
  <si>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</si>
  <si>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</si>
  <si>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</si>
  <si>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</si>
  <si>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</si>
  <si>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</si>
  <si>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</si>
  <si>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</si>
  <si>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</si>
  <si>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</si>
  <si>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</si>
  <si>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</si>
  <si>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</si>
  <si>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</si>
  <si>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</si>
  <si>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</si>
  <si>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</si>
  <si>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</si>
  <si>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</si>
  <si>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</si>
  <si>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</si>
  <si>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</si>
  <si>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</si>
  <si>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</si>
  <si>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</si>
  <si>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</si>
  <si>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</si>
  <si>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</si>
  <si>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</si>
  <si>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</si>
  <si>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</si>
  <si>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</si>
  <si>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</si>
  <si>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</si>
  <si>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</si>
  <si>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</si>
  <si>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</si>
  <si>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</si>
  <si>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</si>
  <si>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</si>
  <si>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</si>
  <si>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</si>
  <si>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</si>
  <si>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</si>
  <si>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</si>
  <si>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</si>
  <si>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</si>
  <si>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</si>
  <si>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</si>
  <si>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</si>
  <si>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</si>
  <si>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</si>
  <si>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</si>
  <si>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</si>
  <si>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</si>
  <si>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</si>
  <si>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</si>
  <si>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</si>
  <si>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</si>
  <si>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</si>
  <si>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</si>
  <si>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</si>
  <si>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</si>
  <si>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</si>
  <si>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</si>
  <si>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</si>
  <si>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</si>
  <si>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</si>
  <si>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</si>
  <si>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</si>
  <si>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</si>
  <si>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</si>
  <si>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</si>
  <si>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</si>
  <si>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</si>
  <si>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</si>
  <si>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</si>
  <si>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</si>
  <si>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</si>
  <si>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</si>
  <si>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</si>
  <si>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</si>
  <si>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</si>
  <si>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</si>
  <si>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</si>
  <si>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</si>
  <si>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</si>
  <si>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</si>
  <si>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</si>
  <si>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</si>
  <si>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</si>
  <si>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</si>
  <si>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</si>
  <si>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</si>
  <si>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</si>
  <si>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</si>
  <si>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</si>
  <si>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</si>
  <si>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</si>
  <si>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</si>
  <si>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</si>
  <si>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</si>
  <si>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</si>
  <si>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</si>
  <si>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</si>
  <si>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</si>
  <si>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</si>
  <si>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</si>
  <si>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</si>
  <si>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</si>
  <si>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</si>
  <si>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</si>
  <si>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</si>
  <si>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</si>
  <si>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</si>
  <si>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</si>
  <si>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</si>
  <si>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</si>
  <si>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</si>
  <si>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</si>
  <si>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</si>
  <si>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</si>
  <si>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</si>
  <si>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</si>
  <si>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</si>
  <si>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</si>
  <si>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</si>
  <si>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</si>
  <si>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</si>
  <si>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</si>
  <si>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</si>
  <si>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</si>
  <si>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</si>
  <si>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</si>
  <si>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</si>
  <si>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</si>
  <si>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</si>
  <si>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</si>
  <si>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</si>
  <si>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</si>
  <si>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</si>
  <si>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</si>
  <si>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</si>
  <si>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</si>
  <si>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</si>
  <si>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</si>
  <si>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</si>
  <si>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</si>
  <si>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</si>
  <si>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</si>
  <si>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</si>
  <si>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</si>
  <si>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</si>
  <si>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</si>
  <si>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</si>
  <si>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</si>
  <si>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</si>
  <si>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</si>
  <si>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</si>
  <si>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</si>
  <si>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</si>
  <si>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</si>
  <si>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</si>
  <si>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</si>
  <si>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</si>
  <si>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</si>
  <si>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</si>
  <si>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</si>
  <si>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</si>
  <si>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</si>
  <si>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</si>
  <si>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</si>
  <si>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</si>
  <si>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</si>
  <si>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</si>
  <si>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</si>
  <si>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</si>
  <si>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</si>
  <si>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</si>
  <si>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</si>
  <si>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</si>
  <si>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</si>
  <si>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</si>
  <si>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</si>
  <si>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</si>
  <si>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</si>
  <si>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</si>
  <si>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</si>
  <si>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</si>
  <si>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</si>
  <si>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</si>
  <si>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</si>
  <si>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</si>
  <si>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</si>
  <si>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</si>
  <si>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</si>
  <si>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</si>
  <si>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</si>
  <si>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</si>
  <si>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</si>
  <si>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</si>
  <si>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</si>
  <si>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</si>
  <si>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</si>
  <si>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</si>
  <si>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</si>
  <si>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</si>
  <si>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</si>
  <si>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</si>
  <si>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</si>
  <si>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</si>
  <si>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</si>
  <si>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</si>
  <si>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</si>
  <si>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</si>
  <si>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</si>
  <si>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</si>
  <si>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</si>
  <si>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</si>
  <si>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</si>
  <si>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</si>
  <si>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</si>
  <si>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</si>
  <si>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</si>
  <si>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</si>
  <si>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</si>
  <si>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</si>
  <si>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</si>
  <si>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</si>
  <si>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</si>
  <si>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</si>
  <si>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</si>
  <si>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</si>
  <si>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</si>
  <si>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</si>
  <si>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</si>
  <si>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</si>
  <si>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</si>
  <si>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</si>
  <si>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</si>
  <si>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</si>
  <si>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</si>
  <si>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</si>
  <si>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</si>
  <si>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</si>
  <si>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</si>
  <si>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</si>
  <si>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</si>
  <si>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</si>
  <si>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</si>
  <si>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</si>
  <si>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</si>
  <si>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</si>
  <si>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</si>
  <si>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</si>
  <si>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</si>
  <si>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</si>
  <si>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</si>
  <si>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</si>
  <si>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</si>
  <si>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</si>
  <si>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</si>
  <si>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</si>
  <si>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</si>
  <si>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</si>
  <si>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</si>
  <si>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</si>
  <si>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</si>
  <si>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</si>
  <si>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</si>
  <si>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</si>
  <si>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</si>
  <si>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</si>
  <si>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</si>
  <si>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</si>
  <si>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</si>
  <si>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</si>
  <si>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</si>
  <si>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</si>
  <si>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</si>
  <si>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</si>
  <si>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</si>
  <si>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</si>
  <si>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</si>
  <si>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</si>
  <si>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</si>
  <si>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</si>
  <si>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</si>
  <si>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</si>
  <si>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</si>
  <si>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</si>
  <si>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</si>
  <si>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</si>
  <si>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</si>
  <si>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</si>
  <si>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</si>
  <si>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</si>
  <si>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</si>
  <si>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</si>
  <si>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</si>
  <si>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</si>
  <si>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</si>
  <si>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</si>
  <si>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</si>
  <si>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</si>
  <si>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</si>
  <si>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</si>
  <si>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</si>
  <si>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</si>
  <si>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</si>
  <si>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</si>
  <si>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</si>
  <si>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</si>
  <si>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</si>
  <si>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</si>
  <si>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</si>
  <si>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</si>
  <si>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</si>
  <si>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</si>
  <si>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</si>
  <si>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</si>
  <si>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</si>
  <si>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</si>
  <si>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</si>
  <si>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</si>
  <si>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</si>
  <si>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</si>
  <si>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</si>
  <si>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</si>
  <si>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</si>
  <si>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</si>
  <si>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</si>
  <si>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</si>
  <si>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</si>
  <si>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</si>
  <si>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</si>
  <si>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</si>
  <si>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</si>
  <si>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</si>
  <si>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</si>
  <si>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</si>
  <si>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</si>
  <si>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</si>
  <si>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</si>
  <si>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</si>
  <si>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</si>
  <si>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</si>
  <si>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</si>
  <si>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</si>
  <si>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</si>
  <si>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</si>
  <si>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</si>
  <si>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</si>
  <si>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</si>
  <si>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</si>
  <si>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</si>
  <si>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</si>
  <si>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</si>
  <si>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</si>
  <si>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</si>
  <si>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</si>
  <si>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</si>
  <si>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</si>
  <si>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</si>
  <si>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</si>
  <si>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</si>
  <si>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</si>
  <si>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</si>
  <si>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</si>
  <si>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</si>
  <si>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</si>
  <si>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</si>
  <si>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</si>
  <si>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</si>
  <si>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</si>
  <si>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</si>
  <si>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</si>
  <si>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</si>
  <si>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</si>
  <si>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</si>
  <si>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</si>
  <si>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</si>
  <si>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</si>
  <si>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</si>
  <si>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</si>
  <si>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</si>
  <si>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</si>
  <si>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</si>
  <si>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</si>
  <si>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</si>
  <si>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</si>
  <si>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</si>
  <si>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</si>
  <si>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</si>
  <si>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</si>
  <si>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</si>
  <si>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</si>
  <si>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</si>
  <si>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</si>
  <si>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</si>
  <si>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</si>
  <si>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</si>
  <si>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</si>
  <si>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</si>
  <si>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</si>
  <si>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</si>
  <si>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</si>
  <si>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</si>
  <si>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</si>
  <si>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</si>
  <si>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</si>
  <si>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</si>
  <si>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</si>
  <si>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</si>
  <si>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</si>
  <si>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</si>
  <si>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</si>
  <si>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</si>
  <si>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</si>
  <si>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</si>
  <si>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</si>
  <si>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</si>
  <si>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</si>
  <si>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</si>
  <si>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</si>
  <si>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</si>
  <si>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</si>
  <si>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</si>
  <si>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</si>
  <si>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</si>
  <si>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</si>
  <si>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</si>
  <si>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</si>
  <si>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</si>
  <si>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</si>
  <si>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</si>
  <si>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</si>
  <si>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</si>
  <si>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</si>
  <si>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</si>
  <si>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</si>
  <si>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</si>
  <si>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</si>
  <si>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</si>
  <si>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</si>
  <si>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</si>
  <si>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</si>
  <si>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</si>
  <si>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</si>
  <si>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</si>
  <si>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</si>
  <si>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</si>
  <si>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</si>
  <si>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</si>
  <si>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</si>
  <si>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</si>
  <si>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</si>
  <si>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</si>
  <si>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</si>
  <si>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</si>
  <si>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</si>
  <si>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</si>
  <si>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</si>
  <si>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</si>
  <si>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</si>
  <si>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</si>
  <si>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</si>
  <si>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</si>
  <si>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</si>
  <si>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</si>
  <si>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</si>
  <si>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</si>
  <si>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</si>
  <si>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</si>
  <si>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</si>
  <si>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</si>
  <si>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</si>
  <si>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</si>
  <si>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</si>
  <si>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</si>
  <si>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</si>
  <si>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</si>
  <si>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</si>
  <si>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</si>
  <si>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</si>
  <si>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</si>
  <si>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</si>
  <si>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</si>
  <si>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</si>
  <si>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</si>
  <si>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</si>
  <si>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</si>
  <si>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</si>
  <si>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</si>
  <si>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</si>
  <si>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</si>
  <si>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</si>
  <si>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</si>
  <si>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</si>
  <si>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</si>
  <si>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</si>
  <si>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</si>
  <si>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</si>
  <si>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</si>
  <si>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</si>
  <si>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</si>
  <si>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</si>
  <si>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</si>
  <si>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</si>
  <si>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</si>
  <si>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</si>
  <si>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</si>
  <si>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</si>
  <si>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</si>
  <si>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</si>
  <si>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</si>
  <si>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</si>
  <si>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</si>
  <si>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</si>
  <si>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</si>
  <si>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</si>
  <si>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</si>
  <si>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</si>
  <si>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</si>
  <si>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</si>
  <si>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</si>
  <si>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</si>
  <si>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</si>
  <si>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</si>
  <si>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</si>
  <si>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</si>
  <si>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</si>
  <si>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</si>
  <si>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</si>
  <si>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</si>
  <si>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</si>
  <si>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</si>
  <si>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</si>
  <si>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</si>
  <si>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</si>
  <si>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</si>
  <si>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</si>
  <si>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</si>
  <si>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</si>
  <si>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</si>
  <si>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</si>
  <si>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</si>
  <si>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</si>
  <si>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</si>
  <si>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</si>
  <si>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</si>
  <si>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</si>
  <si>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</si>
  <si>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</si>
  <si>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</si>
  <si>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</si>
  <si>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</si>
  <si>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</si>
  <si>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</si>
  <si>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</si>
  <si>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</si>
  <si>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</si>
  <si>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</si>
  <si>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</si>
  <si>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</si>
  <si>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</si>
  <si>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</si>
  <si>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</si>
  <si>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</si>
  <si>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</si>
  <si>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</si>
  <si>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</si>
  <si>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</si>
  <si>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</si>
  <si>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</si>
  <si>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</si>
  <si>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</si>
  <si>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</si>
  <si>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</si>
  <si>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</si>
  <si>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</si>
  <si>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</si>
  <si>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</si>
  <si>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</si>
  <si>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</si>
  <si>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</si>
  <si>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</si>
  <si>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</si>
  <si>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</si>
  <si>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</si>
  <si>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</si>
  <si>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</si>
  <si>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</si>
  <si>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</si>
  <si>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</si>
  <si>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</si>
  <si>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</si>
  <si>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</si>
  <si>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</si>
  <si>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</si>
  <si>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</si>
  <si>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</si>
  <si>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</si>
  <si>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</si>
  <si>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</si>
  <si>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</si>
  <si>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</si>
  <si>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</si>
  <si>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</si>
  <si>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</si>
  <si>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</si>
  <si>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</si>
  <si>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</si>
  <si>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</si>
  <si>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</si>
  <si>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</si>
  <si>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</si>
  <si>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</si>
  <si>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</si>
  <si>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</si>
  <si>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</si>
  <si>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</si>
  <si>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</si>
  <si>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</si>
  <si>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</si>
  <si>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</si>
  <si>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</si>
  <si>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</si>
  <si>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</si>
  <si>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</si>
  <si>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</si>
  <si>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</si>
  <si>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</si>
  <si>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</si>
  <si>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</si>
  <si>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</si>
  <si>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</si>
  <si>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</si>
  <si>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</si>
  <si>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</si>
  <si>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</si>
  <si>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</si>
  <si>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</si>
  <si>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</si>
  <si>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</si>
  <si>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</si>
  <si>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</si>
  <si>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</si>
  <si>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</si>
  <si>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</si>
  <si>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</si>
  <si>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</si>
  <si>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</si>
  <si>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</si>
  <si>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</si>
  <si>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</si>
  <si>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</si>
  <si>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</si>
  <si>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</si>
  <si>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</si>
  <si>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</si>
  <si>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</si>
  <si>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</si>
  <si>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</si>
  <si>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</si>
  <si>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</si>
  <si>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</si>
  <si>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</si>
  <si>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</si>
  <si>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</si>
  <si>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</si>
  <si>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</si>
  <si>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</si>
  <si>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</si>
  <si>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</si>
  <si>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</si>
  <si>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</si>
  <si>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</si>
  <si>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</si>
  <si>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</si>
  <si>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</si>
  <si>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</si>
  <si>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</si>
  <si>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</si>
  <si>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</si>
  <si>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</si>
  <si>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</si>
  <si>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</si>
  <si>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</si>
  <si>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</si>
  <si>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</si>
  <si>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</si>
  <si>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</si>
  <si>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</si>
  <si>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</si>
  <si>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</si>
  <si>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</si>
  <si>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</si>
  <si>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</si>
  <si>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</si>
  <si>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</si>
  <si>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</si>
  <si>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</si>
  <si>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</si>
  <si>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</si>
  <si>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</si>
  <si>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</si>
  <si>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</si>
  <si>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</si>
  <si>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</si>
  <si>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</si>
  <si>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</si>
  <si>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</si>
  <si>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</si>
  <si>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</si>
  <si>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</si>
  <si>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</si>
  <si>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</si>
  <si>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</si>
  <si>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</si>
  <si>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</si>
  <si>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</si>
  <si>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</si>
  <si>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</si>
  <si>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</si>
  <si>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</si>
  <si>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</si>
  <si>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</si>
  <si>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</si>
  <si>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</si>
  <si>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</si>
  <si>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</si>
  <si>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</si>
  <si>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</si>
  <si>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</si>
  <si>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</si>
  <si>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</si>
  <si>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</si>
  <si>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</si>
  <si>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</si>
  <si>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</si>
  <si>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</si>
  <si>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</si>
  <si>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</si>
  <si>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</si>
  <si>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</si>
  <si>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</si>
  <si>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</si>
  <si>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</si>
  <si>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</si>
  <si>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</si>
  <si>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</si>
  <si>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</si>
  <si>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</si>
  <si>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</si>
  <si>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</si>
  <si>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</si>
  <si>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</si>
  <si>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</si>
  <si>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</si>
  <si>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</si>
  <si>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</si>
  <si>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</si>
  <si>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</si>
  <si>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</si>
  <si>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</si>
  <si>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</si>
  <si>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</si>
  <si>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</si>
  <si>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</si>
  <si>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</si>
  <si>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</si>
  <si>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</si>
  <si>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</si>
  <si>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</si>
  <si>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</si>
  <si>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</si>
  <si>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</si>
  <si>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</si>
  <si>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</si>
  <si>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</si>
  <si>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</si>
  <si>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</si>
  <si>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</si>
  <si>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</si>
  <si>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</si>
  <si>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</si>
  <si>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</si>
  <si>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</si>
  <si>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</si>
  <si>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</si>
  <si>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</si>
  <si>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</si>
  <si>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</si>
  <si>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</si>
  <si>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</si>
  <si>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</si>
  <si>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</si>
  <si>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</si>
  <si>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</si>
  <si>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</si>
  <si>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</si>
  <si>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</si>
  <si>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</si>
  <si>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</si>
  <si>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</si>
  <si>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</si>
  <si>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</si>
  <si>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</si>
  <si>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</si>
  <si>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</si>
  <si>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</si>
  <si>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</si>
  <si>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</si>
  <si>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</si>
  <si>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</si>
  <si>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</si>
  <si>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</si>
  <si>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</si>
  <si>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</si>
  <si>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</si>
  <si>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</si>
  <si>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</si>
  <si>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</si>
  <si>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</si>
  <si>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</si>
  <si>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</si>
  <si>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</si>
  <si>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</si>
  <si>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</si>
  <si>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</si>
  <si>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</si>
  <si>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</si>
  <si>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</si>
  <si>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</si>
  <si>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</si>
  <si>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</si>
  <si>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</si>
  <si>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</si>
  <si>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</si>
  <si>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</si>
  <si>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</si>
  <si>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</si>
  <si>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</si>
  <si>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</si>
  <si>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</si>
  <si>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</si>
  <si>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</si>
  <si>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</si>
  <si>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</si>
  <si>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</si>
  <si>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</si>
  <si>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</si>
  <si>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</si>
  <si>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</si>
  <si>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</si>
  <si>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</si>
  <si>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</si>
  <si>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</si>
  <si>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</si>
  <si>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</si>
  <si>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</si>
  <si>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</si>
  <si>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</si>
  <si>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</si>
  <si>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</si>
  <si>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</si>
  <si>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</si>
  <si>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</si>
  <si>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</si>
  <si>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</si>
  <si>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</si>
  <si>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</si>
  <si>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</si>
  <si>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</si>
  <si>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</si>
  <si>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</si>
  <si>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</si>
  <si>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</si>
  <si>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</si>
  <si>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</si>
  <si>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</si>
  <si>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</si>
  <si>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</si>
  <si>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</si>
  <si>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</si>
  <si>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</si>
  <si>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</si>
  <si>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</si>
  <si>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</si>
  <si>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</si>
  <si>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</si>
  <si>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</si>
  <si>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</si>
  <si>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</si>
  <si>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</si>
  <si>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</si>
  <si>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</si>
  <si>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</si>
  <si>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</si>
  <si>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</si>
  <si>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</si>
  <si>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</si>
  <si>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</si>
  <si>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</si>
  <si>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</si>
  <si>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</si>
  <si>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</si>
  <si>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</si>
  <si>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</si>
  <si>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</si>
  <si>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</si>
  <si>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</si>
  <si>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</si>
  <si>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</si>
  <si>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</si>
  <si>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</si>
  <si>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</si>
  <si>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</si>
  <si>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</si>
  <si>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</si>
  <si>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</si>
  <si>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</si>
  <si>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</si>
  <si>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</si>
  <si>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</si>
  <si>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</si>
  <si>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</si>
  <si>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</si>
  <si>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</si>
  <si>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</si>
  <si>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</si>
  <si>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</si>
  <si>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</si>
  <si>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</si>
  <si>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</si>
  <si>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</si>
  <si>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</si>
  <si>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</si>
  <si>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</si>
  <si>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</si>
  <si>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</si>
  <si>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</si>
  <si>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</si>
  <si>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</si>
  <si>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</si>
  <si>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</si>
  <si>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</si>
  <si>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</si>
  <si>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</si>
  <si>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</si>
  <si>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</si>
  <si>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</si>
  <si>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</si>
  <si>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</si>
  <si>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</si>
  <si>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</si>
  <si>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</si>
  <si>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</si>
  <si>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</si>
  <si>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</si>
  <si>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</si>
  <si>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</si>
  <si>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</si>
  <si>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</si>
  <si>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</si>
  <si>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</si>
  <si>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</si>
  <si>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</si>
  <si>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</si>
  <si>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</si>
  <si>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</si>
  <si>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</si>
  <si>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</si>
  <si>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</si>
  <si>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</si>
  <si>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</si>
  <si>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</si>
  <si>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</si>
  <si>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</si>
  <si>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</si>
  <si>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</si>
  <si>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</si>
  <si>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</si>
  <si>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</si>
  <si>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</si>
  <si>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</si>
  <si>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</si>
  <si>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</si>
  <si>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</si>
  <si>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</si>
  <si>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</si>
  <si>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</si>
  <si>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</si>
  <si>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</si>
  <si>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</si>
  <si>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</si>
  <si>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</si>
  <si>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</si>
  <si>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</si>
  <si>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</si>
  <si>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</si>
  <si>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</si>
  <si>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</si>
  <si>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</si>
  <si>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</si>
  <si>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</si>
  <si>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</si>
  <si>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</si>
  <si>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</si>
  <si>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</si>
  <si>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</si>
  <si>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</si>
  <si>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</si>
  <si>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</si>
  <si>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</si>
  <si>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</si>
  <si>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</si>
  <si>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</si>
  <si>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</si>
  <si>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</si>
  <si>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</si>
  <si>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</si>
  <si>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</si>
  <si>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</si>
  <si>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</si>
  <si>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</si>
  <si>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</si>
  <si>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</si>
  <si>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</si>
  <si>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</si>
  <si>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</si>
  <si>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</si>
  <si>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</si>
  <si>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</si>
  <si>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</si>
  <si>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</si>
  <si>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</si>
  <si>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</si>
  <si>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</si>
  <si>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</si>
  <si>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</si>
  <si>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</si>
  <si>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</si>
  <si>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</si>
  <si>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</si>
  <si>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</si>
  <si>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</si>
  <si>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</si>
  <si>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</si>
  <si>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</si>
  <si>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</si>
  <si>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</si>
  <si>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</si>
  <si>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</si>
  <si>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</si>
  <si>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</si>
  <si>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</si>
  <si>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</si>
  <si>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</si>
  <si>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</si>
  <si>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</si>
  <si>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</si>
  <si>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</si>
  <si>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</si>
  <si>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</si>
  <si>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</si>
  <si>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</si>
  <si>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</si>
  <si>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</si>
  <si>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</si>
  <si>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</si>
  <si>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</si>
  <si>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</si>
  <si>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</si>
  <si>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</si>
  <si>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</si>
  <si>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</si>
  <si>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</si>
  <si>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</si>
  <si>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</si>
  <si>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</si>
  <si>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</si>
  <si>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</si>
  <si>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</si>
  <si>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</si>
  <si>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</si>
  <si>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</si>
  <si>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</si>
  <si>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</si>
  <si>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</si>
  <si>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</si>
  <si>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</si>
  <si>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</si>
  <si>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</si>
  <si>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</si>
  <si>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</si>
  <si>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</si>
  <si>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</si>
  <si>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</si>
  <si>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</si>
  <si>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</si>
  <si>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</si>
  <si>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</si>
  <si>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</si>
  <si>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</si>
  <si>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</si>
  <si>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</si>
  <si>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</si>
  <si>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</si>
  <si>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</si>
  <si>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</si>
  <si>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</si>
  <si>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</si>
  <si>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</si>
  <si>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</si>
  <si>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</si>
  <si>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</si>
  <si>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</si>
  <si>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</si>
  <si>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</si>
  <si>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</si>
  <si>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</si>
  <si>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</si>
  <si>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</si>
  <si>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</si>
  <si>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</si>
  <si>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</si>
  <si>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</si>
  <si>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</si>
  <si>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</si>
  <si>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</si>
  <si>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</si>
  <si>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</si>
  <si>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</si>
  <si>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</si>
  <si>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</si>
  <si>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</si>
  <si>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</si>
  <si>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</si>
  <si>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</si>
  <si>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</si>
  <si>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</si>
  <si>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</si>
  <si>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</si>
  <si>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</si>
  <si>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</si>
  <si>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</si>
  <si>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</si>
  <si>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</si>
  <si>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</si>
  <si>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</si>
  <si>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</si>
  <si>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</si>
  <si>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</si>
  <si>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</si>
  <si>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</si>
  <si>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</si>
  <si>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</si>
  <si>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</si>
  <si>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</si>
  <si>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</si>
  <si>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</si>
  <si>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</si>
  <si>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</si>
  <si>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</si>
  <si>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</si>
  <si>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</si>
  <si>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</si>
  <si>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</si>
  <si>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</si>
  <si>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</si>
  <si>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</si>
  <si>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</si>
  <si>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</si>
  <si>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</si>
  <si>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</si>
  <si>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</si>
  <si>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</si>
  <si>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</si>
  <si>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</si>
  <si>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</si>
  <si>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</si>
  <si>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</si>
  <si>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</si>
  <si>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</si>
  <si>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</si>
  <si>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</si>
  <si>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</si>
  <si>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</si>
  <si>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</si>
  <si>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</si>
  <si>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</si>
  <si>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</si>
  <si>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</si>
  <si>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</si>
  <si>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</si>
  <si>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</si>
  <si>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</si>
  <si>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</si>
  <si>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</si>
  <si>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</si>
  <si>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</si>
  <si>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</si>
  <si>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</si>
  <si>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</si>
  <si>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</si>
  <si>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</si>
  <si>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</si>
  <si>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</si>
  <si>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</si>
  <si>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</si>
  <si>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</si>
  <si>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</si>
  <si>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</si>
  <si>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</si>
  <si>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</si>
  <si>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</si>
  <si>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</si>
  <si>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</si>
  <si>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</si>
  <si>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</si>
  <si>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</si>
  <si>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</si>
  <si>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</si>
  <si>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</si>
  <si>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</si>
  <si>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</si>
  <si>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</si>
  <si>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</si>
  <si>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</si>
  <si>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</si>
  <si>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</si>
  <si>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</si>
  <si>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</si>
  <si>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</si>
  <si>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</si>
  <si>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</si>
  <si>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</si>
  <si>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</si>
  <si>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</si>
  <si>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</si>
  <si>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</si>
  <si>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</si>
  <si>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</si>
  <si>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</si>
  <si>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</si>
  <si>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</si>
  <si>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</si>
  <si>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</si>
  <si>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</si>
  <si>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</si>
  <si>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</si>
  <si>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</si>
  <si>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</si>
  <si>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</si>
  <si>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</si>
  <si>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</si>
  <si>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</si>
  <si>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</si>
  <si>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</si>
  <si>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</si>
  <si>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</si>
  <si>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</si>
  <si>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</si>
  <si>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</si>
  <si>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</si>
  <si>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</si>
  <si>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</si>
  <si>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</si>
  <si>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</si>
  <si>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</si>
  <si>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</si>
  <si>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</si>
  <si>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</si>
  <si>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</si>
  <si>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</si>
  <si>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</si>
  <si>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</si>
  <si>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</si>
  <si>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</si>
  <si>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</si>
  <si>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</si>
  <si>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</si>
  <si>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</si>
  <si>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</si>
  <si>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</si>
  <si>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</si>
  <si>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</si>
  <si>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</si>
  <si>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</si>
  <si>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</si>
  <si>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</si>
  <si>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</si>
  <si>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</si>
  <si>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</si>
  <si>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</si>
  <si>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</si>
  <si>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</si>
  <si>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</si>
  <si>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</si>
  <si>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</si>
  <si>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</si>
  <si>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</si>
  <si>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</si>
  <si>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</si>
  <si>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</si>
  <si>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</si>
  <si>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</si>
  <si>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</si>
  <si>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</si>
  <si>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</si>
  <si>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</si>
  <si>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</si>
  <si>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</si>
  <si>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</si>
  <si>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</si>
  <si>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</si>
  <si>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</si>
  <si>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(All)</t>
  </si>
  <si>
    <t>Row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</si>
  <si>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</si>
  <si>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</si>
  <si>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</si>
  <si>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</si>
  <si>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</si>
  <si>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</si>
  <si>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</si>
  <si>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</si>
  <si>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</si>
  <si>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</si>
  <si>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</si>
  <si>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</si>
  <si>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</si>
  <si>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</si>
  <si>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</si>
  <si>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</si>
  <si>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</si>
  <si>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</si>
  <si>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</si>
  <si>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</si>
  <si>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</si>
  <si>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</si>
  <si>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</si>
  <si>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</si>
  <si>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</si>
  <si>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</si>
  <si>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</si>
  <si>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</si>
  <si>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</si>
  <si>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</si>
  <si>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</si>
  <si>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</si>
  <si>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</si>
  <si>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</si>
  <si>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</si>
  <si>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</si>
  <si>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</si>
  <si>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</si>
  <si>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</si>
  <si>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</si>
  <si>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</si>
  <si>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</si>
  <si>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</si>
  <si>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</si>
  <si>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</si>
  <si>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</si>
  <si>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</si>
  <si>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</si>
  <si>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</si>
  <si>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</si>
  <si>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</si>
  <si>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</si>
  <si>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</si>
  <si>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</si>
  <si>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</si>
  <si>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</si>
  <si>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</si>
  <si>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</si>
  <si>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</si>
  <si>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</si>
  <si>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</si>
  <si>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</si>
  <si>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</si>
  <si>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</si>
  <si>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</si>
  <si>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</si>
  <si>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</si>
  <si>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</si>
  <si>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Number Successful 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</si>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</sst>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[$-1009]d/mmm/yy;@"/>
    <numFmt numFmtId="165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3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  <xf numFmtId="165" fontId="0" fillId="0" borderId="0" xfId="2" applyNumberFormat="1" applyFont="1"/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16D229"/>
      <color rgb="FFA2040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1!PivotTable2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14-C740-90AB-C961B9C891BA}"/>
            </c:ext>
          </c:extLst>
        </c:ser>
        <c:ser>
          <c:idx val="1"/>
          <c:order val="1"/>
          <c:tx>
            <c:strRef>
              <c:f>'Pivot Table 1'!$C$4:$C$5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C14-C740-90AB-C961B9C891BA}"/>
            </c:ext>
          </c:extLst>
        </c:ser>
        <c:ser>
          <c:idx val="2"/>
          <c:order val="2"/>
          <c:tx>
            <c:strRef>
              <c:f>'Pivot Table 1'!$D$4:$D$5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C14-C740-90AB-C961B9C891BA}"/>
            </c:ext>
          </c:extLst>
        </c:ser>
        <c:ser>
          <c:idx val="3"/>
          <c:order val="3"/>
          <c:tx>
            <c:strRef>
              <c:f>'Pivot Table 1'!$E$4:$E$5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C14-C740-90AB-C961B9C89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61703520"/>
        <c:axId val="2086805072"/>
      </c:barChart>
      <c:catAx>
        <c:axId val="20617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805072"/>
        <c:crosses val="autoZero"/>
        <c:auto val="1"/>
        <c:lblAlgn val="ctr"/>
        <c:lblOffset val="100"/>
        <c:noMultiLvlLbl val="0"/>
      </c:catAx>
      <c:valAx>
        <c:axId val="208680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7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27-1749-8341-D8D990F791E3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827-1749-8341-D8D990F791E3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827-1749-8341-D8D990F791E3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827-1749-8341-D8D990F79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3086640"/>
        <c:axId val="2086146736"/>
      </c:barChart>
      <c:catAx>
        <c:axId val="208308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146736"/>
        <c:crosses val="autoZero"/>
        <c:auto val="1"/>
        <c:lblAlgn val="ctr"/>
        <c:lblOffset val="100"/>
        <c:noMultiLvlLbl val="0"/>
      </c:catAx>
      <c:valAx>
        <c:axId val="208614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08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3!PivotTable4</c:name>
    <c:fmtId val="0"/>
  </c:pivotSource>
  <c:chart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50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BD-D543-BC80-16C77EDEBA14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BD-D543-BC80-16C77EDEBA14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1BD-D543-BC80-16C77EDEBA14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1BD-D543-BC80-16C77EDEB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4272560"/>
        <c:axId val="2123420448"/>
      </c:lineChart>
      <c:catAx>
        <c:axId val="212427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420448"/>
        <c:crosses val="autoZero"/>
        <c:auto val="1"/>
        <c:lblAlgn val="ctr"/>
        <c:lblOffset val="100"/>
        <c:noMultiLvlLbl val="0"/>
      </c:catAx>
      <c:valAx>
        <c:axId val="212342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27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vs State of Campaign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B5-BB46-9C95-6A3DF670097D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B5-BB46-9C95-6A3DF670097D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B5-BB46-9C95-6A3DF6700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3759520"/>
        <c:axId val="2143452832"/>
      </c:lineChart>
      <c:catAx>
        <c:axId val="214375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452832"/>
        <c:crosses val="autoZero"/>
        <c:auto val="1"/>
        <c:lblAlgn val="ctr"/>
        <c:lblOffset val="100"/>
        <c:noMultiLvlLbl val="0"/>
      </c:catAx>
      <c:valAx>
        <c:axId val="214345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75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184150</xdr:rowOff>
    </xdr:from>
    <xdr:to>
      <xdr:col>15</xdr:col>
      <xdr:colOff>736600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BC9E28-5191-404B-A338-491CBBEB60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107950</xdr:colOff>
      <xdr:row>3</xdr:row>
      <xdr:rowOff>6350</xdr:rowOff>
    </xdr:from>
    <xdr:to>
      <xdr:col>20</xdr:col>
      <xdr:colOff>723900</xdr:colOff>
      <xdr:row>33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50D07A-47C9-E640-8D0E-1DA20A482F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2</xdr:row>
      <xdr:rowOff>184150</xdr:rowOff>
    </xdr:from>
    <xdr:to>
      <xdr:col>13</xdr:col>
      <xdr:colOff>533400</xdr:colOff>
      <xdr:row>21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69843B-C443-1945-B683-1D77108785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268653</xdr:colOff>
      <xdr:row>14</xdr:row>
      <xdr:rowOff>976</xdr:rowOff>
    </xdr:from>
    <xdr:to>
      <xdr:col>5</xdr:col>
      <xdr:colOff>439614</xdr:colOff>
      <xdr:row>33</xdr:row>
      <xdr:rowOff>195384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CE30F9-4260-744A-BD06-9822E79DB1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tinder Mundi" refreshedDate="43735.571522800929" createdVersion="6" refreshedVersion="6" minRefreshableVersion="3" recordCount="4114" xr:uid="{5E1873F8-37B4-6545-856F-764B678C8ACE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tinder Mundi" refreshedDate="43735.726790277775" createdVersion="6" refreshedVersion="6" minRefreshableVersion="3" recordCount="4114" xr:uid="{4E390A60-BB3F-E34F-90D6-9FA0C920284F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D4C1AB-B60C-5A4A-A85A-4BAA446E57FB}" name="PivotTable2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DC92F2-D193-6945-8A52-0CCC3F722C4D}" name="PivotTable3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BD131C-826A-0D4D-8E19-14C288EF7BA4}" name="PivotTable4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Normal="100" workbookViewId="0">
      <selection activeCell="F4" sqref="F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6" bestFit="1" customWidth="1"/>
    <col min="16" max="16" width="15" bestFit="1" customWidth="1"/>
    <col min="17" max="17" width="11" bestFit="1" customWidth="1"/>
    <col min="18" max="18" width="19.33203125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IF(L2=0,0,E2/L2)</f>
        <v>63.917582417582416</v>
      </c>
      <c r="Q2" t="str">
        <f>LEFT(N2,FIND("/",N2)-1)</f>
        <v>film &amp; video</v>
      </c>
      <c r="R2" t="str">
        <f>(RIGHT(N2,LEN(N2)-FIND("/",N2)))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IF(L3=0,0,E3/L3)</f>
        <v>185.48101265822785</v>
      </c>
      <c r="Q3" t="str">
        <f t="shared" ref="Q3:Q66" si="2">LEFT(N3,FIND("/",N3)-1)</f>
        <v>film &amp; video</v>
      </c>
      <c r="R3" t="str">
        <f t="shared" ref="R3:R66" si="3">(RIGHT(N3,LEN(N3)-FIND("/",N3)))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7">
        <f t="shared" ref="P67:P130" si="7">IF(L67=0,0,E67/L67)</f>
        <v>132.05263157894737</v>
      </c>
      <c r="Q67" t="str">
        <f t="shared" ref="Q67:Q130" si="8">LEFT(N67,FIND("/",N67)-1)</f>
        <v>film &amp; video</v>
      </c>
      <c r="R67" t="str">
        <f t="shared" ref="R67:R130" si="9">(RIGHT(N67,LEN(N67)-FIND("/",N67)))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7">
        <f t="shared" ref="P131:P194" si="13">IF(L131=0,0,E131/L131)</f>
        <v>0</v>
      </c>
      <c r="Q131" t="str">
        <f t="shared" ref="Q131:Q194" si="14">LEFT(N131,FIND("/",N131)-1)</f>
        <v>film &amp; video</v>
      </c>
      <c r="R131" t="str">
        <f t="shared" ref="R131:R194" si="15">(RIGHT(N131,LEN(N131)-FIND("/",N131)))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7">
        <f t="shared" ref="P195:P258" si="19">IF(L195=0,0,E195/L195)</f>
        <v>0</v>
      </c>
      <c r="Q195" t="str">
        <f t="shared" ref="Q195:Q258" si="20">LEFT(N195,FIND("/",N195)-1)</f>
        <v>film &amp; video</v>
      </c>
      <c r="R195" t="str">
        <f t="shared" ref="R195:R258" si="21">(RIGHT(N195,LEN(N195)-FIND("/",N195)))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7">
        <f t="shared" ref="P259:P322" si="25">IF(L259=0,0,E259/L259)</f>
        <v>66.70405357142856</v>
      </c>
      <c r="Q259" t="str">
        <f t="shared" ref="Q259:Q322" si="26">LEFT(N259,FIND("/",N259)-1)</f>
        <v>film &amp; video</v>
      </c>
      <c r="R259" t="str">
        <f t="shared" ref="R259:R322" si="27">(RIGHT(N259,LEN(N259)-FIND("/",N259)))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7">
        <f t="shared" ref="P323:P386" si="31">IF(L323=0,0,E323/L323)</f>
        <v>106.62314540059347</v>
      </c>
      <c r="Q323" t="str">
        <f t="shared" ref="Q323:Q386" si="32">LEFT(N323,FIND("/",N323)-1)</f>
        <v>film &amp; video</v>
      </c>
      <c r="R323" t="str">
        <f t="shared" ref="R323:R386" si="33">(RIGHT(N323,LEN(N323)-FIND("/",N323)))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7">
        <f t="shared" ref="P387:P450" si="37">IF(L387=0,0,E387/L387)</f>
        <v>111.79535864978902</v>
      </c>
      <c r="Q387" t="str">
        <f t="shared" ref="Q387:Q450" si="38">LEFT(N387,FIND("/",N387)-1)</f>
        <v>film &amp; video</v>
      </c>
      <c r="R387" t="str">
        <f t="shared" ref="R387:R450" si="39">(RIGHT(N387,LEN(N387)-FIND("/",N387)))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7">
        <f t="shared" ref="P451:P514" si="43">IF(L451=0,0,E451/L451)</f>
        <v>9</v>
      </c>
      <c r="Q451" t="str">
        <f t="shared" ref="Q451:Q514" si="44">LEFT(N451,FIND("/",N451)-1)</f>
        <v>film &amp; video</v>
      </c>
      <c r="R451" t="str">
        <f t="shared" ref="R451:R514" si="45">(RIGHT(N451,LEN(N451)-FIND("/",N451)))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7">
        <f t="shared" ref="P515:P578" si="49">IF(L515=0,0,E515/L515)</f>
        <v>102.38235294117646</v>
      </c>
      <c r="Q515" t="str">
        <f t="shared" ref="Q515:Q578" si="50">LEFT(N515,FIND("/",N515)-1)</f>
        <v>film &amp; video</v>
      </c>
      <c r="R515" t="str">
        <f t="shared" ref="R515:R578" si="51">(RIGHT(N515,LEN(N515)-FIND("/",N515)))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7">
        <f t="shared" ref="P579:P642" si="55">IF(L579=0,0,E579/L579)</f>
        <v>10</v>
      </c>
      <c r="Q579" t="str">
        <f t="shared" ref="Q579:Q642" si="56">LEFT(N579,FIND("/",N579)-1)</f>
        <v>technology</v>
      </c>
      <c r="R579" t="str">
        <f t="shared" ref="R579:R642" si="57">(RIGHT(N579,LEN(N579)-FIND("/",N579)))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7">
        <f t="shared" ref="P643:P706" si="61">IF(L643=0,0,E643/L643)</f>
        <v>151.31746031746033</v>
      </c>
      <c r="Q643" t="str">
        <f t="shared" ref="Q643:Q706" si="62">LEFT(N643,FIND("/",N643)-1)</f>
        <v>technology</v>
      </c>
      <c r="R643" t="str">
        <f t="shared" ref="R643:R706" si="63">(RIGHT(N643,LEN(N643)-FIND("/",N643)))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7">
        <f t="shared" ref="P707:P770" si="67">IF(L707=0,0,E707/L707)</f>
        <v>195.4</v>
      </c>
      <c r="Q707" t="str">
        <f t="shared" ref="Q707:Q770" si="68">LEFT(N707,FIND("/",N707)-1)</f>
        <v>technology</v>
      </c>
      <c r="R707" t="str">
        <f t="shared" ref="R707:R770" si="69">(RIGHT(N707,LEN(N707)-FIND("/",N707)))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7">
        <f t="shared" ref="P771:P834" si="73">IF(L771=0,0,E771/L771)</f>
        <v>31.846153846153847</v>
      </c>
      <c r="Q771" t="str">
        <f t="shared" ref="Q771:Q834" si="74">LEFT(N771,FIND("/",N771)-1)</f>
        <v>publishing</v>
      </c>
      <c r="R771" t="str">
        <f t="shared" ref="R771:R834" si="75">(RIGHT(N771,LEN(N771)-FIND("/",N771)))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7">
        <f t="shared" ref="P835:P898" si="79">IF(L835=0,0,E835/L835)</f>
        <v>148.78048780487805</v>
      </c>
      <c r="Q835" t="str">
        <f t="shared" ref="Q835:Q898" si="80">LEFT(N835,FIND("/",N835)-1)</f>
        <v>music</v>
      </c>
      <c r="R835" t="str">
        <f t="shared" ref="R835:R898" si="81">(RIGHT(N835,LEN(N835)-FIND("/",N835)))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7">
        <f t="shared" ref="P899:P962" si="85">IF(L899=0,0,E899/L899)</f>
        <v>0</v>
      </c>
      <c r="Q899" t="str">
        <f t="shared" ref="Q899:Q962" si="86">LEFT(N899,FIND("/",N899)-1)</f>
        <v>music</v>
      </c>
      <c r="R899" t="str">
        <f t="shared" ref="R899:R962" si="87">(RIGHT(N899,LEN(N899)-FIND("/",N899)))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7">
        <f t="shared" ref="P963:P1026" si="91">IF(L963=0,0,E963/L963)</f>
        <v>364.35454545454547</v>
      </c>
      <c r="Q963" t="str">
        <f t="shared" ref="Q963:Q1026" si="92">LEFT(N963,FIND("/",N963)-1)</f>
        <v>technology</v>
      </c>
      <c r="R963" t="str">
        <f t="shared" ref="R963:R1026" si="93">(RIGHT(N963,LEN(N963)-FIND("/",N963)))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7">
        <f t="shared" ref="P1027:P1090" si="97">IF(L1027=0,0,E1027/L1027)</f>
        <v>71.848571428571432</v>
      </c>
      <c r="Q1027" t="str">
        <f t="shared" ref="Q1027:Q1090" si="98">LEFT(N1027,FIND("/",N1027)-1)</f>
        <v>music</v>
      </c>
      <c r="R1027" t="str">
        <f t="shared" ref="R1027:R1090" si="99">(RIGHT(N1027,LEN(N1027)-FIND("/",N1027)))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7">
        <f t="shared" ref="P1091:P1154" si="103">IF(L1091=0,0,E1091/L1091)</f>
        <v>23.959183673469386</v>
      </c>
      <c r="Q1091" t="str">
        <f t="shared" ref="Q1091:Q1154" si="104">LEFT(N1091,FIND("/",N1091)-1)</f>
        <v>games</v>
      </c>
      <c r="R1091" t="str">
        <f t="shared" ref="R1091:R1154" si="105">(RIGHT(N1091,LEN(N1091)-FIND("/",N1091)))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7">
        <f t="shared" ref="P1155:P1218" si="109">IF(L1155=0,0,E1155/L1155)</f>
        <v>50</v>
      </c>
      <c r="Q1155" t="str">
        <f t="shared" ref="Q1155:Q1218" si="110">LEFT(N1155,FIND("/",N1155)-1)</f>
        <v>food</v>
      </c>
      <c r="R1155" t="str">
        <f t="shared" ref="R1155:R1218" si="111">(RIGHT(N1155,LEN(N1155)-FIND("/",N1155)))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7">
        <f t="shared" ref="P1219:P1282" si="115">IF(L1219=0,0,E1219/L1219)</f>
        <v>148.57377049180329</v>
      </c>
      <c r="Q1219" t="str">
        <f t="shared" ref="Q1219:Q1282" si="116">LEFT(N1219,FIND("/",N1219)-1)</f>
        <v>photography</v>
      </c>
      <c r="R1219" t="str">
        <f t="shared" ref="R1219:R1282" si="117">(RIGHT(N1219,LEN(N1219)-FIND("/",N1219)))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7">
        <f t="shared" ref="P1283:P1346" si="121">IF(L1283=0,0,E1283/L1283)</f>
        <v>104.72972972972973</v>
      </c>
      <c r="Q1283" t="str">
        <f t="shared" ref="Q1283:Q1346" si="122">LEFT(N1283,FIND("/",N1283)-1)</f>
        <v>music</v>
      </c>
      <c r="R1283" t="str">
        <f t="shared" ref="R1283:R1346" si="123">(RIGHT(N1283,LEN(N1283)-FIND("/",N1283)))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7">
        <f t="shared" ref="P1347:P1410" si="127">IF(L1347=0,0,E1347/L1347)</f>
        <v>53.571428571428569</v>
      </c>
      <c r="Q1347" t="str">
        <f t="shared" ref="Q1347:Q1410" si="128">LEFT(N1347,FIND("/",N1347)-1)</f>
        <v>publishing</v>
      </c>
      <c r="R1347" t="str">
        <f t="shared" ref="R1347:R1410" si="129">(RIGHT(N1347,LEN(N1347)-FIND("/",N1347)))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7">
        <f t="shared" ref="P1411:P1474" si="133">IF(L1411=0,0,E1411/L1411)</f>
        <v>0</v>
      </c>
      <c r="Q1411" t="str">
        <f t="shared" ref="Q1411:Q1474" si="134">LEFT(N1411,FIND("/",N1411)-1)</f>
        <v>publishing</v>
      </c>
      <c r="R1411" t="str">
        <f t="shared" ref="R1411:R1474" si="135">(RIGHT(N1411,LEN(N1411)-FIND("/",N1411)))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7">
        <f t="shared" ref="P1475:P1538" si="139">IF(L1475=0,0,E1475/L1475)</f>
        <v>38.462553191489363</v>
      </c>
      <c r="Q1475" t="str">
        <f t="shared" ref="Q1475:Q1538" si="140">LEFT(N1475,FIND("/",N1475)-1)</f>
        <v>publishing</v>
      </c>
      <c r="R1475" t="str">
        <f t="shared" ref="R1475:R1538" si="141">(RIGHT(N1475,LEN(N1475)-FIND("/",N1475)))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7">
        <f t="shared" ref="P1539:P1602" si="145">IF(L1539=0,0,E1539/L1539)</f>
        <v>96.375</v>
      </c>
      <c r="Q1539" t="str">
        <f t="shared" ref="Q1539:Q1602" si="146">LEFT(N1539,FIND("/",N1539)-1)</f>
        <v>photography</v>
      </c>
      <c r="R1539" t="str">
        <f t="shared" ref="R1539:R1602" si="147">(RIGHT(N1539,LEN(N1539)-FIND("/",N1539)))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7">
        <f t="shared" ref="P1603:P1666" si="151">IF(L1603=0,0,E1603/L1603)</f>
        <v>48.325535714285714</v>
      </c>
      <c r="Q1603" t="str">
        <f t="shared" ref="Q1603:Q1666" si="152">LEFT(N1603,FIND("/",N1603)-1)</f>
        <v>music</v>
      </c>
      <c r="R1603" t="str">
        <f t="shared" ref="R1603:R1666" si="153">(RIGHT(N1603,LEN(N1603)-FIND("/",N1603)))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7">
        <f t="shared" ref="P1667:P1730" si="157">IF(L1667=0,0,E1667/L1667)</f>
        <v>44.956989247311824</v>
      </c>
      <c r="Q1667" t="str">
        <f t="shared" ref="Q1667:Q1730" si="158">LEFT(N1667,FIND("/",N1667)-1)</f>
        <v>music</v>
      </c>
      <c r="R1667" t="str">
        <f t="shared" ref="R1667:R1730" si="159">(RIGHT(N1667,LEN(N1667)-FIND("/",N1667)))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7">
        <f t="shared" ref="P1731:P1794" si="163">IF(L1731=0,0,E1731/L1731)</f>
        <v>0</v>
      </c>
      <c r="Q1731" t="str">
        <f t="shared" ref="Q1731:Q1794" si="164">LEFT(N1731,FIND("/",N1731)-1)</f>
        <v>music</v>
      </c>
      <c r="R1731" t="str">
        <f t="shared" ref="R1731:R1794" si="165">(RIGHT(N1731,LEN(N1731)-FIND("/",N1731)))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7">
        <f t="shared" ref="P1795:P1858" si="169">IF(L1795=0,0,E1795/L1795)</f>
        <v>20</v>
      </c>
      <c r="Q1795" t="str">
        <f t="shared" ref="Q1795:Q1858" si="170">LEFT(N1795,FIND("/",N1795)-1)</f>
        <v>photography</v>
      </c>
      <c r="R1795" t="str">
        <f t="shared" ref="R1795:R1858" si="171">(RIGHT(N1795,LEN(N1795)-FIND("/",N1795)))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7">
        <f t="shared" ref="P1859:P1922" si="175">IF(L1859=0,0,E1859/L1859)</f>
        <v>136.36363636363637</v>
      </c>
      <c r="Q1859" t="str">
        <f t="shared" ref="Q1859:Q1922" si="176">LEFT(N1859,FIND("/",N1859)-1)</f>
        <v>music</v>
      </c>
      <c r="R1859" t="str">
        <f t="shared" ref="R1859:R1922" si="177">(RIGHT(N1859,LEN(N1859)-FIND("/",N1859)))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7">
        <f t="shared" ref="P1923:P1986" si="181">IF(L1923=0,0,E1923/L1923)</f>
        <v>54</v>
      </c>
      <c r="Q1923" t="str">
        <f t="shared" ref="Q1923:Q1986" si="182">LEFT(N1923,FIND("/",N1923)-1)</f>
        <v>music</v>
      </c>
      <c r="R1923" t="str">
        <f t="shared" ref="R1923:R1986" si="183">(RIGHT(N1923,LEN(N1923)-FIND("/",N1923)))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7">
        <f t="shared" ref="P1987:P2050" si="187">IF(L1987=0,0,E1987/L1987)</f>
        <v>12.75</v>
      </c>
      <c r="Q1987" t="str">
        <f t="shared" ref="Q1987:Q2050" si="188">LEFT(N1987,FIND("/",N1987)-1)</f>
        <v>photography</v>
      </c>
      <c r="R1987" t="str">
        <f t="shared" ref="R1987:R2050" si="189">(RIGHT(N1987,LEN(N1987)-FIND("/",N1987)))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7">
        <f t="shared" ref="P2051:P2114" si="193">IF(L2051=0,0,E2051/L2051)</f>
        <v>80.991037735849048</v>
      </c>
      <c r="Q2051" t="str">
        <f t="shared" ref="Q2051:Q2114" si="194">LEFT(N2051,FIND("/",N2051)-1)</f>
        <v>technology</v>
      </c>
      <c r="R2051" t="str">
        <f t="shared" ref="R2051:R2114" si="195">(RIGHT(N2051,LEN(N2051)-FIND("/",N2051)))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7">
        <f t="shared" ref="P2115:P2178" si="199">IF(L2115=0,0,E2115/L2115)</f>
        <v>68.598130841121488</v>
      </c>
      <c r="Q2115" t="str">
        <f t="shared" ref="Q2115:Q2178" si="200">LEFT(N2115,FIND("/",N2115)-1)</f>
        <v>music</v>
      </c>
      <c r="R2115" t="str">
        <f t="shared" ref="R2115:R2178" si="201">(RIGHT(N2115,LEN(N2115)-FIND("/",N2115)))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7">
        <f t="shared" ref="P2179:P2242" si="205">IF(L2179=0,0,E2179/L2179)</f>
        <v>65.868421052631575</v>
      </c>
      <c r="Q2179" t="str">
        <f t="shared" ref="Q2179:Q2242" si="206">LEFT(N2179,FIND("/",N2179)-1)</f>
        <v>music</v>
      </c>
      <c r="R2179" t="str">
        <f t="shared" ref="R2179:R2242" si="207">(RIGHT(N2179,LEN(N2179)-FIND("/",N2179)))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7">
        <f t="shared" ref="P2243:P2306" si="211">IF(L2243=0,0,E2243/L2243)</f>
        <v>49.472392638036808</v>
      </c>
      <c r="Q2243" t="str">
        <f t="shared" ref="Q2243:Q2306" si="212">LEFT(N2243,FIND("/",N2243)-1)</f>
        <v>games</v>
      </c>
      <c r="R2243" t="str">
        <f t="shared" ref="R2243:R2306" si="213">(RIGHT(N2243,LEN(N2243)-FIND("/",N2243)))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7">
        <f t="shared" ref="P2307:P2370" si="217">IF(L2307=0,0,E2307/L2307)</f>
        <v>109.10778443113773</v>
      </c>
      <c r="Q2307" t="str">
        <f t="shared" ref="Q2307:Q2370" si="218">LEFT(N2307,FIND("/",N2307)-1)</f>
        <v>music</v>
      </c>
      <c r="R2307" t="str">
        <f t="shared" ref="R2307:R2370" si="219">(RIGHT(N2307,LEN(N2307)-FIND("/",N2307)))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7">
        <f t="shared" ref="P2371:P2434" si="223">IF(L2371=0,0,E2371/L2371)</f>
        <v>0</v>
      </c>
      <c r="Q2371" t="str">
        <f t="shared" ref="Q2371:Q2434" si="224">LEFT(N2371,FIND("/",N2371)-1)</f>
        <v>technology</v>
      </c>
      <c r="R2371" t="str">
        <f t="shared" ref="R2371:R2434" si="225">(RIGHT(N2371,LEN(N2371)-FIND("/",N2371)))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7">
        <f t="shared" ref="P2435:P2498" si="229">IF(L2435=0,0,E2435/L2435)</f>
        <v>0</v>
      </c>
      <c r="Q2435" t="str">
        <f t="shared" ref="Q2435:Q2498" si="230">LEFT(N2435,FIND("/",N2435)-1)</f>
        <v>food</v>
      </c>
      <c r="R2435" t="str">
        <f t="shared" ref="R2435:R2498" si="231">(RIGHT(N2435,LEN(N2435)-FIND("/",N2435)))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7">
        <f t="shared" ref="P2499:P2562" si="235">IF(L2499=0,0,E2499/L2499)</f>
        <v>80.551071428571419</v>
      </c>
      <c r="Q2499" t="str">
        <f t="shared" ref="Q2499:Q2562" si="236">LEFT(N2499,FIND("/",N2499)-1)</f>
        <v>music</v>
      </c>
      <c r="R2499" t="str">
        <f t="shared" ref="R2499:R2562" si="237">(RIGHT(N2499,LEN(N2499)-FIND("/",N2499)))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7">
        <f t="shared" ref="P2563:P2626" si="241">IF(L2563=0,0,E2563/L2563)</f>
        <v>0</v>
      </c>
      <c r="Q2563" t="str">
        <f t="shared" ref="Q2563:Q2626" si="242">LEFT(N2563,FIND("/",N2563)-1)</f>
        <v>food</v>
      </c>
      <c r="R2563" t="str">
        <f t="shared" ref="R2563:R2626" si="243">(RIGHT(N2563,LEN(N2563)-FIND("/",N2563)))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7">
        <f t="shared" ref="P2627:P2690" si="247">IF(L2627=0,0,E2627/L2627)</f>
        <v>27.576923076923077</v>
      </c>
      <c r="Q2627" t="str">
        <f t="shared" ref="Q2627:Q2690" si="248">LEFT(N2627,FIND("/",N2627)-1)</f>
        <v>technology</v>
      </c>
      <c r="R2627" t="str">
        <f t="shared" ref="R2627:R2690" si="249">(RIGHT(N2627,LEN(N2627)-FIND("/",N2627)))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7">
        <f t="shared" ref="P2691:P2754" si="253">IF(L2691=0,0,E2691/L2691)</f>
        <v>1</v>
      </c>
      <c r="Q2691" t="str">
        <f t="shared" ref="Q2691:Q2754" si="254">LEFT(N2691,FIND("/",N2691)-1)</f>
        <v>food</v>
      </c>
      <c r="R2691" t="str">
        <f t="shared" ref="R2691:R2754" si="255">(RIGHT(N2691,LEN(N2691)-FIND("/",N2691)))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7">
        <f t="shared" ref="P2755:P2818" si="259">IF(L2755=0,0,E2755/L2755)</f>
        <v>47.5</v>
      </c>
      <c r="Q2755" t="str">
        <f t="shared" ref="Q2755:Q2818" si="260">LEFT(N2755,FIND("/",N2755)-1)</f>
        <v>publishing</v>
      </c>
      <c r="R2755" t="str">
        <f t="shared" ref="R2755:R2818" si="261">(RIGHT(N2755,LEN(N2755)-FIND("/",N2755)))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7">
        <f t="shared" ref="P2819:P2882" si="265">IF(L2819=0,0,E2819/L2819)</f>
        <v>23.636363636363637</v>
      </c>
      <c r="Q2819" t="str">
        <f t="shared" ref="Q2819:Q2882" si="266">LEFT(N2819,FIND("/",N2819)-1)</f>
        <v>theater</v>
      </c>
      <c r="R2819" t="str">
        <f t="shared" ref="R2819:R2882" si="267">(RIGHT(N2819,LEN(N2819)-FIND("/",N2819)))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7">
        <f t="shared" ref="P2883:P2946" si="271">IF(L2883=0,0,E2883/L2883)</f>
        <v>0</v>
      </c>
      <c r="Q2883" t="str">
        <f t="shared" ref="Q2883:Q2946" si="272">LEFT(N2883,FIND("/",N2883)-1)</f>
        <v>theater</v>
      </c>
      <c r="R2883" t="str">
        <f t="shared" ref="R2883:R2946" si="273">(RIGHT(N2883,LEN(N2883)-FIND("/",N2883)))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7">
        <f t="shared" ref="P2947:P3010" si="277">IF(L2947=0,0,E2947/L2947)</f>
        <v>0</v>
      </c>
      <c r="Q2947" t="str">
        <f t="shared" ref="Q2947:Q3010" si="278">LEFT(N2947,FIND("/",N2947)-1)</f>
        <v>theater</v>
      </c>
      <c r="R2947" t="str">
        <f t="shared" ref="R2947:R3010" si="279">(RIGHT(N2947,LEN(N2947)-FIND("/",N2947)))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7">
        <f t="shared" ref="P3011:P3074" si="283">IF(L3011=0,0,E3011/L3011)</f>
        <v>233.8984375</v>
      </c>
      <c r="Q3011" t="str">
        <f t="shared" ref="Q3011:Q3074" si="284">LEFT(N3011,FIND("/",N3011)-1)</f>
        <v>theater</v>
      </c>
      <c r="R3011" t="str">
        <f t="shared" ref="R3011:R3074" si="285">(RIGHT(N3011,LEN(N3011)-FIND("/",N3011)))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7">
        <f t="shared" ref="P3075:P3138" si="289">IF(L3075=0,0,E3075/L3075)</f>
        <v>92.142857142857139</v>
      </c>
      <c r="Q3075" t="str">
        <f t="shared" ref="Q3075:Q3138" si="290">LEFT(N3075,FIND("/",N3075)-1)</f>
        <v>theater</v>
      </c>
      <c r="R3075" t="str">
        <f t="shared" ref="R3075:R3138" si="291">(RIGHT(N3075,LEN(N3075)-FIND("/",N3075)))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7">
        <f t="shared" ref="P3139:P3202" si="295">IF(L3139=0,0,E3139/L3139)</f>
        <v>50</v>
      </c>
      <c r="Q3139" t="str">
        <f t="shared" ref="Q3139:Q3202" si="296">LEFT(N3139,FIND("/",N3139)-1)</f>
        <v>theater</v>
      </c>
      <c r="R3139" t="str">
        <f t="shared" ref="R3139:R3202" si="297">(RIGHT(N3139,LEN(N3139)-FIND("/",N3139)))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7">
        <f t="shared" ref="P3203:P3266" si="301">IF(L3203=0,0,E3203/L3203)</f>
        <v>12.5</v>
      </c>
      <c r="Q3203" t="str">
        <f t="shared" ref="Q3203:Q3266" si="302">LEFT(N3203,FIND("/",N3203)-1)</f>
        <v>theater</v>
      </c>
      <c r="R3203" t="str">
        <f t="shared" ref="R3203:R3266" si="303">(RIGHT(N3203,LEN(N3203)-FIND("/",N3203)))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7">
        <f t="shared" ref="P3267:P3330" si="307">IF(L3267=0,0,E3267/L3267)</f>
        <v>70.285714285714292</v>
      </c>
      <c r="Q3267" t="str">
        <f t="shared" ref="Q3267:Q3330" si="308">LEFT(N3267,FIND("/",N3267)-1)</f>
        <v>theater</v>
      </c>
      <c r="R3267" t="str">
        <f t="shared" ref="R3267:R3330" si="309">(RIGHT(N3267,LEN(N3267)-FIND("/",N3267)))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7">
        <f t="shared" ref="P3331:P3394" si="313">IF(L3331=0,0,E3331/L3331)</f>
        <v>44.92307692307692</v>
      </c>
      <c r="Q3331" t="str">
        <f t="shared" ref="Q3331:Q3394" si="314">LEFT(N3331,FIND("/",N3331)-1)</f>
        <v>theater</v>
      </c>
      <c r="R3331" t="str">
        <f t="shared" ref="R3331:R3394" si="315">(RIGHT(N3331,LEN(N3331)-FIND("/",N3331)))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7">
        <f t="shared" ref="P3395:P3458" si="319">IF(L3395=0,0,E3395/L3395)</f>
        <v>36.06818181818182</v>
      </c>
      <c r="Q3395" t="str">
        <f t="shared" ref="Q3395:Q3458" si="320">LEFT(N3395,FIND("/",N3395)-1)</f>
        <v>theater</v>
      </c>
      <c r="R3395" t="str">
        <f t="shared" ref="R3395:R3458" si="321">(RIGHT(N3395,LEN(N3395)-FIND("/",N3395)))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7">
        <f t="shared" ref="P3459:P3522" si="325">IF(L3459=0,0,E3459/L3459)</f>
        <v>50.981818181818184</v>
      </c>
      <c r="Q3459" t="str">
        <f t="shared" ref="Q3459:Q3522" si="326">LEFT(N3459,FIND("/",N3459)-1)</f>
        <v>theater</v>
      </c>
      <c r="R3459" t="str">
        <f t="shared" ref="R3459:R3522" si="327">(RIGHT(N3459,LEN(N3459)-FIND("/",N3459)))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7">
        <f t="shared" ref="P3523:P3586" si="331">IF(L3523=0,0,E3523/L3523)</f>
        <v>45.615384615384613</v>
      </c>
      <c r="Q3523" t="str">
        <f t="shared" ref="Q3523:Q3586" si="332">LEFT(N3523,FIND("/",N3523)-1)</f>
        <v>theater</v>
      </c>
      <c r="R3523" t="str">
        <f t="shared" ref="R3523:R3586" si="333">(RIGHT(N3523,LEN(N3523)-FIND("/",N3523)))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7">
        <f t="shared" ref="P3587:P3650" si="337">IF(L3587=0,0,E3587/L3587)</f>
        <v>176.08695652173913</v>
      </c>
      <c r="Q3587" t="str">
        <f t="shared" ref="Q3587:Q3650" si="338">LEFT(N3587,FIND("/",N3587)-1)</f>
        <v>theater</v>
      </c>
      <c r="R3587" t="str">
        <f t="shared" ref="R3587:R3650" si="339">(RIGHT(N3587,LEN(N3587)-FIND("/",N3587)))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7">
        <f t="shared" ref="P3651:P3714" si="343">IF(L3651=0,0,E3651/L3651)</f>
        <v>97.5</v>
      </c>
      <c r="Q3651" t="str">
        <f t="shared" ref="Q3651:Q3714" si="344">LEFT(N3651,FIND("/",N3651)-1)</f>
        <v>theater</v>
      </c>
      <c r="R3651" t="str">
        <f t="shared" ref="R3651:R3714" si="345">(RIGHT(N3651,LEN(N3651)-FIND("/",N3651)))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7">
        <f t="shared" ref="P3715:P3778" si="349">IF(L3715=0,0,E3715/L3715)</f>
        <v>106.84210526315789</v>
      </c>
      <c r="Q3715" t="str">
        <f t="shared" ref="Q3715:Q3778" si="350">LEFT(N3715,FIND("/",N3715)-1)</f>
        <v>theater</v>
      </c>
      <c r="R3715" t="str">
        <f t="shared" ref="R3715:R3778" si="351">(RIGHT(N3715,LEN(N3715)-FIND("/",N3715)))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7">
        <f t="shared" ref="P3779:P3842" si="355">IF(L3779=0,0,E3779/L3779)</f>
        <v>48.542372881355931</v>
      </c>
      <c r="Q3779" t="str">
        <f t="shared" ref="Q3779:Q3842" si="356">LEFT(N3779,FIND("/",N3779)-1)</f>
        <v>theater</v>
      </c>
      <c r="R3779" t="str">
        <f t="shared" ref="R3779:R3842" si="357">(RIGHT(N3779,LEN(N3779)-FIND("/",N3779)))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7">
        <f t="shared" ref="P3843:P3906" si="361">IF(L3843=0,0,E3843/L3843)</f>
        <v>25.647058823529413</v>
      </c>
      <c r="Q3843" t="str">
        <f t="shared" ref="Q3843:Q3906" si="362">LEFT(N3843,FIND("/",N3843)-1)</f>
        <v>theater</v>
      </c>
      <c r="R3843" t="str">
        <f t="shared" ref="R3843:R3906" si="363">(RIGHT(N3843,LEN(N3843)-FIND("/",N3843)))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7">
        <f t="shared" ref="P3907:P3970" si="367">IF(L3907=0,0,E3907/L3907)</f>
        <v>24.714285714285715</v>
      </c>
      <c r="Q3907" t="str">
        <f t="shared" ref="Q3907:Q3970" si="368">LEFT(N3907,FIND("/",N3907)-1)</f>
        <v>theater</v>
      </c>
      <c r="R3907" t="str">
        <f t="shared" ref="R3907:R3970" si="369">(RIGHT(N3907,LEN(N3907)-FIND("/",N3907)))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7">
        <f t="shared" ref="P3971:P4034" si="373">IF(L3971=0,0,E3971/L3971)</f>
        <v>35.166666666666664</v>
      </c>
      <c r="Q3971" t="str">
        <f t="shared" ref="Q3971:Q4034" si="374">LEFT(N3971,FIND("/",N3971)-1)</f>
        <v>theater</v>
      </c>
      <c r="R3971" t="str">
        <f t="shared" ref="R3971:R4034" si="375">(RIGHT(N3971,LEN(N3971)-FIND("/",N3971)))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7">
        <f t="shared" ref="P4035:P4098" si="379">IF(L4035=0,0,E4035/L4035)</f>
        <v>65.340319148936175</v>
      </c>
      <c r="Q4035" t="str">
        <f t="shared" ref="Q4035:Q4098" si="380">LEFT(N4035,FIND("/",N4035)-1)</f>
        <v>theater</v>
      </c>
      <c r="R4035" t="str">
        <f t="shared" ref="R4035:R4098" si="381">(RIGHT(N4035,LEN(N4035)-FIND("/",N4035)))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7">
        <f t="shared" ref="P4099:P4115" si="385">IF(L4099=0,0,E4099/L4099)</f>
        <v>0</v>
      </c>
      <c r="Q4099" t="str">
        <f t="shared" ref="Q4099:Q4115" si="386">LEFT(N4099,FIND("/",N4099)-1)</f>
        <v>theater</v>
      </c>
      <c r="R4099" t="str">
        <f t="shared" ref="R4099:R4115" si="387">(RIGHT(N4099,LEN(N4099)-FIND("/",N4099)))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 tint="0.39997558519241921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5F64A-3A02-314B-BB34-7A64E22E3E68}">
  <dimension ref="A2:F15"/>
  <sheetViews>
    <sheetView workbookViewId="0">
      <selection activeCell="E28" sqref="E2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2" spans="1:6" x14ac:dyDescent="0.2">
      <c r="A2" s="9" t="s">
        <v>8223</v>
      </c>
      <c r="B2" t="s">
        <v>8312</v>
      </c>
    </row>
    <row r="4" spans="1:6" x14ac:dyDescent="0.2">
      <c r="A4" s="9" t="s">
        <v>8323</v>
      </c>
      <c r="B4" s="9" t="s">
        <v>8324</v>
      </c>
    </row>
    <row r="5" spans="1:6" x14ac:dyDescent="0.2">
      <c r="A5" s="9" t="s">
        <v>8313</v>
      </c>
      <c r="B5" t="s">
        <v>8219</v>
      </c>
      <c r="C5" t="s">
        <v>8222</v>
      </c>
      <c r="D5" t="s">
        <v>8221</v>
      </c>
      <c r="E5" t="s">
        <v>8220</v>
      </c>
      <c r="F5" t="s">
        <v>8322</v>
      </c>
    </row>
    <row r="6" spans="1:6" x14ac:dyDescent="0.2">
      <c r="A6" s="10" t="s">
        <v>8310</v>
      </c>
      <c r="B6" s="8">
        <v>300</v>
      </c>
      <c r="C6" s="8"/>
      <c r="D6" s="8">
        <v>180</v>
      </c>
      <c r="E6" s="8">
        <v>40</v>
      </c>
      <c r="F6" s="8">
        <v>520</v>
      </c>
    </row>
    <row r="7" spans="1:6" x14ac:dyDescent="0.2">
      <c r="A7" s="10" t="s">
        <v>8314</v>
      </c>
      <c r="B7" s="8">
        <v>34</v>
      </c>
      <c r="C7" s="8">
        <v>6</v>
      </c>
      <c r="D7" s="8">
        <v>140</v>
      </c>
      <c r="E7" s="8">
        <v>20</v>
      </c>
      <c r="F7" s="8">
        <v>200</v>
      </c>
    </row>
    <row r="8" spans="1:6" x14ac:dyDescent="0.2">
      <c r="A8" s="10" t="s">
        <v>8315</v>
      </c>
      <c r="B8" s="8">
        <v>80</v>
      </c>
      <c r="C8" s="8"/>
      <c r="D8" s="8">
        <v>140</v>
      </c>
      <c r="E8" s="8"/>
      <c r="F8" s="8">
        <v>220</v>
      </c>
    </row>
    <row r="9" spans="1:6" x14ac:dyDescent="0.2">
      <c r="A9" s="10" t="s">
        <v>8316</v>
      </c>
      <c r="B9" s="8"/>
      <c r="C9" s="8"/>
      <c r="D9" s="8"/>
      <c r="E9" s="8">
        <v>24</v>
      </c>
      <c r="F9" s="8">
        <v>24</v>
      </c>
    </row>
    <row r="10" spans="1:6" x14ac:dyDescent="0.2">
      <c r="A10" s="10" t="s">
        <v>8317</v>
      </c>
      <c r="B10" s="8">
        <v>540</v>
      </c>
      <c r="C10" s="8">
        <v>20</v>
      </c>
      <c r="D10" s="8">
        <v>120</v>
      </c>
      <c r="E10" s="8">
        <v>20</v>
      </c>
      <c r="F10" s="8">
        <v>700</v>
      </c>
    </row>
    <row r="11" spans="1:6" x14ac:dyDescent="0.2">
      <c r="A11" s="10" t="s">
        <v>8318</v>
      </c>
      <c r="B11" s="8">
        <v>103</v>
      </c>
      <c r="C11" s="8"/>
      <c r="D11" s="8">
        <v>117</v>
      </c>
      <c r="E11" s="8"/>
      <c r="F11" s="8">
        <v>220</v>
      </c>
    </row>
    <row r="12" spans="1:6" x14ac:dyDescent="0.2">
      <c r="A12" s="10" t="s">
        <v>8319</v>
      </c>
      <c r="B12" s="8">
        <v>80</v>
      </c>
      <c r="C12" s="8"/>
      <c r="D12" s="8">
        <v>127</v>
      </c>
      <c r="E12" s="8">
        <v>30</v>
      </c>
      <c r="F12" s="8">
        <v>237</v>
      </c>
    </row>
    <row r="13" spans="1:6" x14ac:dyDescent="0.2">
      <c r="A13" s="10" t="s">
        <v>8320</v>
      </c>
      <c r="B13" s="8">
        <v>209</v>
      </c>
      <c r="C13" s="8"/>
      <c r="D13" s="8">
        <v>213</v>
      </c>
      <c r="E13" s="8">
        <v>178</v>
      </c>
      <c r="F13" s="8">
        <v>600</v>
      </c>
    </row>
    <row r="14" spans="1:6" x14ac:dyDescent="0.2">
      <c r="A14" s="10" t="s">
        <v>8321</v>
      </c>
      <c r="B14" s="8">
        <v>839</v>
      </c>
      <c r="C14" s="8">
        <v>24</v>
      </c>
      <c r="D14" s="8">
        <v>493</v>
      </c>
      <c r="E14" s="8">
        <v>37</v>
      </c>
      <c r="F14" s="8">
        <v>1393</v>
      </c>
    </row>
    <row r="15" spans="1:6" x14ac:dyDescent="0.2">
      <c r="A15" s="10" t="s">
        <v>8322</v>
      </c>
      <c r="B15" s="8">
        <v>2185</v>
      </c>
      <c r="C15" s="8">
        <v>50</v>
      </c>
      <c r="D15" s="8">
        <v>1530</v>
      </c>
      <c r="E15" s="8">
        <v>349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94F76-AF1D-2443-BAA2-19CFA0F1E480}">
  <dimension ref="A1:F47"/>
  <sheetViews>
    <sheetView workbookViewId="0">
      <selection activeCell="B15" sqref="B1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9" t="s">
        <v>8223</v>
      </c>
      <c r="B1" t="s">
        <v>8312</v>
      </c>
    </row>
    <row r="2" spans="1:6" x14ac:dyDescent="0.2">
      <c r="A2" s="9" t="s">
        <v>8365</v>
      </c>
      <c r="B2" t="s">
        <v>8312</v>
      </c>
    </row>
    <row r="4" spans="1:6" x14ac:dyDescent="0.2">
      <c r="A4" s="9" t="s">
        <v>8323</v>
      </c>
      <c r="B4" s="9" t="s">
        <v>8324</v>
      </c>
    </row>
    <row r="5" spans="1:6" x14ac:dyDescent="0.2">
      <c r="A5" s="9" t="s">
        <v>8313</v>
      </c>
      <c r="B5" t="s">
        <v>8219</v>
      </c>
      <c r="C5" t="s">
        <v>8222</v>
      </c>
      <c r="D5" t="s">
        <v>8221</v>
      </c>
      <c r="E5" t="s">
        <v>8220</v>
      </c>
      <c r="F5" t="s">
        <v>8322</v>
      </c>
    </row>
    <row r="6" spans="1:6" x14ac:dyDescent="0.2">
      <c r="A6" s="10" t="s">
        <v>8325</v>
      </c>
      <c r="B6" s="8"/>
      <c r="C6" s="8"/>
      <c r="D6" s="8">
        <v>100</v>
      </c>
      <c r="E6" s="8"/>
      <c r="F6" s="8">
        <v>100</v>
      </c>
    </row>
    <row r="7" spans="1:6" x14ac:dyDescent="0.2">
      <c r="A7" s="10" t="s">
        <v>8326</v>
      </c>
      <c r="B7" s="8"/>
      <c r="C7" s="8"/>
      <c r="D7" s="8"/>
      <c r="E7" s="8">
        <v>20</v>
      </c>
      <c r="F7" s="8">
        <v>20</v>
      </c>
    </row>
    <row r="8" spans="1:6" x14ac:dyDescent="0.2">
      <c r="A8" s="10" t="s">
        <v>8327</v>
      </c>
      <c r="B8" s="8"/>
      <c r="C8" s="8"/>
      <c r="D8" s="8"/>
      <c r="E8" s="8">
        <v>24</v>
      </c>
      <c r="F8" s="8">
        <v>24</v>
      </c>
    </row>
    <row r="9" spans="1:6" x14ac:dyDescent="0.2">
      <c r="A9" s="10" t="s">
        <v>8328</v>
      </c>
      <c r="B9" s="8"/>
      <c r="C9" s="8"/>
      <c r="D9" s="8">
        <v>40</v>
      </c>
      <c r="E9" s="8"/>
      <c r="F9" s="8">
        <v>40</v>
      </c>
    </row>
    <row r="10" spans="1:6" x14ac:dyDescent="0.2">
      <c r="A10" s="10" t="s">
        <v>8329</v>
      </c>
      <c r="B10" s="8">
        <v>40</v>
      </c>
      <c r="C10" s="8"/>
      <c r="D10" s="8"/>
      <c r="E10" s="8"/>
      <c r="F10" s="8">
        <v>40</v>
      </c>
    </row>
    <row r="11" spans="1:6" x14ac:dyDescent="0.2">
      <c r="A11" s="10" t="s">
        <v>8330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10" t="s">
        <v>8331</v>
      </c>
      <c r="B12" s="8"/>
      <c r="C12" s="8"/>
      <c r="D12" s="8">
        <v>80</v>
      </c>
      <c r="E12" s="8"/>
      <c r="F12" s="8">
        <v>80</v>
      </c>
    </row>
    <row r="13" spans="1:6" x14ac:dyDescent="0.2">
      <c r="A13" s="10" t="s">
        <v>8332</v>
      </c>
      <c r="B13" s="8">
        <v>40</v>
      </c>
      <c r="C13" s="8"/>
      <c r="D13" s="8"/>
      <c r="E13" s="8"/>
      <c r="F13" s="8">
        <v>40</v>
      </c>
    </row>
    <row r="14" spans="1:6" x14ac:dyDescent="0.2">
      <c r="A14" s="10" t="s">
        <v>8333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2">
      <c r="A15" s="10" t="s">
        <v>8334</v>
      </c>
      <c r="B15" s="8"/>
      <c r="C15" s="8"/>
      <c r="D15" s="8">
        <v>40</v>
      </c>
      <c r="E15" s="8"/>
      <c r="F15" s="8">
        <v>40</v>
      </c>
    </row>
    <row r="16" spans="1:6" x14ac:dyDescent="0.2">
      <c r="A16" s="10" t="s">
        <v>8335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2">
      <c r="A17" s="10" t="s">
        <v>8336</v>
      </c>
      <c r="B17" s="8"/>
      <c r="C17" s="8"/>
      <c r="D17" s="8">
        <v>20</v>
      </c>
      <c r="E17" s="8"/>
      <c r="F17" s="8">
        <v>20</v>
      </c>
    </row>
    <row r="18" spans="1:6" x14ac:dyDescent="0.2">
      <c r="A18" s="10" t="s">
        <v>8337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10" t="s">
        <v>8338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2">
      <c r="A20" s="10" t="s">
        <v>8339</v>
      </c>
      <c r="B20" s="8"/>
      <c r="C20" s="8"/>
      <c r="D20" s="8">
        <v>60</v>
      </c>
      <c r="E20" s="8"/>
      <c r="F20" s="8">
        <v>60</v>
      </c>
    </row>
    <row r="21" spans="1:6" x14ac:dyDescent="0.2">
      <c r="A21" s="10" t="s">
        <v>8340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2">
      <c r="A22" s="10" t="s">
        <v>8341</v>
      </c>
      <c r="B22" s="8">
        <v>20</v>
      </c>
      <c r="C22" s="8"/>
      <c r="D22" s="8"/>
      <c r="E22" s="8"/>
      <c r="F22" s="8">
        <v>20</v>
      </c>
    </row>
    <row r="23" spans="1:6" x14ac:dyDescent="0.2">
      <c r="A23" s="10" t="s">
        <v>8342</v>
      </c>
      <c r="B23" s="8"/>
      <c r="C23" s="8"/>
      <c r="D23" s="8">
        <v>40</v>
      </c>
      <c r="E23" s="8"/>
      <c r="F23" s="8">
        <v>40</v>
      </c>
    </row>
    <row r="24" spans="1:6" x14ac:dyDescent="0.2">
      <c r="A24" s="10" t="s">
        <v>8343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2">
      <c r="A25" s="10" t="s">
        <v>8344</v>
      </c>
      <c r="B25" s="8"/>
      <c r="C25" s="8"/>
      <c r="D25" s="8">
        <v>20</v>
      </c>
      <c r="E25" s="8"/>
      <c r="F25" s="8">
        <v>20</v>
      </c>
    </row>
    <row r="26" spans="1:6" x14ac:dyDescent="0.2">
      <c r="A26" s="10" t="s">
        <v>8345</v>
      </c>
      <c r="B26" s="8">
        <v>60</v>
      </c>
      <c r="C26" s="8"/>
      <c r="D26" s="8"/>
      <c r="E26" s="8"/>
      <c r="F26" s="8">
        <v>60</v>
      </c>
    </row>
    <row r="27" spans="1:6" x14ac:dyDescent="0.2">
      <c r="A27" s="10" t="s">
        <v>8346</v>
      </c>
      <c r="B27" s="8"/>
      <c r="C27" s="8"/>
      <c r="D27" s="8">
        <v>20</v>
      </c>
      <c r="E27" s="8"/>
      <c r="F27" s="8">
        <v>20</v>
      </c>
    </row>
    <row r="28" spans="1:6" x14ac:dyDescent="0.2">
      <c r="A28" s="10" t="s">
        <v>8347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2">
      <c r="A29" s="10" t="s">
        <v>8348</v>
      </c>
      <c r="B29" s="8"/>
      <c r="C29" s="8"/>
      <c r="D29" s="8">
        <v>20</v>
      </c>
      <c r="E29" s="8"/>
      <c r="F29" s="8">
        <v>20</v>
      </c>
    </row>
    <row r="30" spans="1:6" x14ac:dyDescent="0.2">
      <c r="A30" s="10" t="s">
        <v>8349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2">
      <c r="A31" s="10" t="s">
        <v>8350</v>
      </c>
      <c r="B31" s="8">
        <v>40</v>
      </c>
      <c r="C31" s="8"/>
      <c r="D31" s="8"/>
      <c r="E31" s="8"/>
      <c r="F31" s="8">
        <v>40</v>
      </c>
    </row>
    <row r="32" spans="1:6" x14ac:dyDescent="0.2">
      <c r="A32" s="10" t="s">
        <v>8351</v>
      </c>
      <c r="B32" s="8">
        <v>20</v>
      </c>
      <c r="C32" s="8"/>
      <c r="D32" s="8"/>
      <c r="E32" s="8"/>
      <c r="F32" s="8">
        <v>20</v>
      </c>
    </row>
    <row r="33" spans="1:6" x14ac:dyDescent="0.2">
      <c r="A33" s="10" t="s">
        <v>8352</v>
      </c>
      <c r="B33" s="8"/>
      <c r="C33" s="8"/>
      <c r="D33" s="8">
        <v>20</v>
      </c>
      <c r="E33" s="8"/>
      <c r="F33" s="8">
        <v>20</v>
      </c>
    </row>
    <row r="34" spans="1:6" x14ac:dyDescent="0.2">
      <c r="A34" s="10" t="s">
        <v>8353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10" t="s">
        <v>8354</v>
      </c>
      <c r="B35" s="8"/>
      <c r="C35" s="8"/>
      <c r="D35" s="8"/>
      <c r="E35" s="8">
        <v>40</v>
      </c>
      <c r="F35" s="8">
        <v>40</v>
      </c>
    </row>
    <row r="36" spans="1:6" x14ac:dyDescent="0.2">
      <c r="A36" s="10" t="s">
        <v>8355</v>
      </c>
      <c r="B36" s="8">
        <v>60</v>
      </c>
      <c r="C36" s="8"/>
      <c r="D36" s="8"/>
      <c r="E36" s="8"/>
      <c r="F36" s="8">
        <v>60</v>
      </c>
    </row>
    <row r="37" spans="1:6" x14ac:dyDescent="0.2">
      <c r="A37" s="10" t="s">
        <v>8356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2">
      <c r="A38" s="10" t="s">
        <v>8357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2">
      <c r="A39" s="10" t="s">
        <v>8358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2">
      <c r="A40" s="10" t="s">
        <v>8359</v>
      </c>
      <c r="B40" s="8">
        <v>80</v>
      </c>
      <c r="C40" s="8"/>
      <c r="D40" s="8"/>
      <c r="E40" s="8"/>
      <c r="F40" s="8">
        <v>80</v>
      </c>
    </row>
    <row r="41" spans="1:6" x14ac:dyDescent="0.2">
      <c r="A41" s="10" t="s">
        <v>8311</v>
      </c>
      <c r="B41" s="8">
        <v>60</v>
      </c>
      <c r="C41" s="8"/>
      <c r="D41" s="8"/>
      <c r="E41" s="8"/>
      <c r="F41" s="8">
        <v>60</v>
      </c>
    </row>
    <row r="42" spans="1:6" x14ac:dyDescent="0.2">
      <c r="A42" s="10" t="s">
        <v>8360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2">
      <c r="A43" s="10" t="s">
        <v>8361</v>
      </c>
      <c r="B43" s="8"/>
      <c r="C43" s="8"/>
      <c r="D43" s="8">
        <v>100</v>
      </c>
      <c r="E43" s="8"/>
      <c r="F43" s="8">
        <v>100</v>
      </c>
    </row>
    <row r="44" spans="1:6" x14ac:dyDescent="0.2">
      <c r="A44" s="10" t="s">
        <v>8362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2">
      <c r="A45" s="10" t="s">
        <v>8363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2">
      <c r="A46" s="10" t="s">
        <v>8364</v>
      </c>
      <c r="B46" s="8"/>
      <c r="C46" s="8"/>
      <c r="D46" s="8"/>
      <c r="E46" s="8">
        <v>20</v>
      </c>
      <c r="F46" s="8">
        <v>20</v>
      </c>
    </row>
    <row r="47" spans="1:6" x14ac:dyDescent="0.2">
      <c r="A47" s="10" t="s">
        <v>8322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725F0-BAD0-3840-800D-4A6B6317F9C2}">
  <dimension ref="A1:F18"/>
  <sheetViews>
    <sheetView workbookViewId="0">
      <selection activeCell="A24" sqref="A24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9" t="s">
        <v>8365</v>
      </c>
      <c r="B1" t="s">
        <v>8312</v>
      </c>
    </row>
    <row r="2" spans="1:6" x14ac:dyDescent="0.2">
      <c r="A2" s="9" t="s">
        <v>8380</v>
      </c>
      <c r="B2" t="s">
        <v>8312</v>
      </c>
    </row>
    <row r="4" spans="1:6" x14ac:dyDescent="0.2">
      <c r="A4" s="9" t="s">
        <v>8323</v>
      </c>
      <c r="B4" s="9" t="s">
        <v>8324</v>
      </c>
    </row>
    <row r="5" spans="1:6" x14ac:dyDescent="0.2">
      <c r="A5" s="9" t="s">
        <v>8313</v>
      </c>
      <c r="B5" t="s">
        <v>8219</v>
      </c>
      <c r="C5" t="s">
        <v>8222</v>
      </c>
      <c r="D5" t="s">
        <v>8221</v>
      </c>
      <c r="E5" t="s">
        <v>8220</v>
      </c>
      <c r="F5" t="s">
        <v>8322</v>
      </c>
    </row>
    <row r="6" spans="1:6" x14ac:dyDescent="0.2">
      <c r="A6" s="12" t="s">
        <v>8374</v>
      </c>
      <c r="B6" s="8">
        <v>182</v>
      </c>
      <c r="C6" s="8">
        <v>2</v>
      </c>
      <c r="D6" s="8">
        <v>149</v>
      </c>
      <c r="E6" s="8">
        <v>34</v>
      </c>
      <c r="F6" s="8">
        <v>367</v>
      </c>
    </row>
    <row r="7" spans="1:6" x14ac:dyDescent="0.2">
      <c r="A7" s="12" t="s">
        <v>8375</v>
      </c>
      <c r="B7" s="8">
        <v>202</v>
      </c>
      <c r="C7" s="8">
        <v>18</v>
      </c>
      <c r="D7" s="8">
        <v>106</v>
      </c>
      <c r="E7" s="8">
        <v>27</v>
      </c>
      <c r="F7" s="8">
        <v>353</v>
      </c>
    </row>
    <row r="8" spans="1:6" x14ac:dyDescent="0.2">
      <c r="A8" s="12" t="s">
        <v>8376</v>
      </c>
      <c r="B8" s="8">
        <v>180</v>
      </c>
      <c r="C8" s="8">
        <v>30</v>
      </c>
      <c r="D8" s="8">
        <v>108</v>
      </c>
      <c r="E8" s="8">
        <v>28</v>
      </c>
      <c r="F8" s="8">
        <v>346</v>
      </c>
    </row>
    <row r="9" spans="1:6" x14ac:dyDescent="0.2">
      <c r="A9" s="12" t="s">
        <v>8377</v>
      </c>
      <c r="B9" s="8">
        <v>192</v>
      </c>
      <c r="C9" s="8"/>
      <c r="D9" s="8">
        <v>102</v>
      </c>
      <c r="E9" s="8">
        <v>27</v>
      </c>
      <c r="F9" s="8">
        <v>321</v>
      </c>
    </row>
    <row r="10" spans="1:6" x14ac:dyDescent="0.2">
      <c r="A10" s="12" t="s">
        <v>8368</v>
      </c>
      <c r="B10" s="8">
        <v>234</v>
      </c>
      <c r="C10" s="8"/>
      <c r="D10" s="8">
        <v>126</v>
      </c>
      <c r="E10" s="8">
        <v>26</v>
      </c>
      <c r="F10" s="8">
        <v>386</v>
      </c>
    </row>
    <row r="11" spans="1:6" x14ac:dyDescent="0.2">
      <c r="A11" s="12" t="s">
        <v>8378</v>
      </c>
      <c r="B11" s="8">
        <v>211</v>
      </c>
      <c r="C11" s="8"/>
      <c r="D11" s="8">
        <v>147</v>
      </c>
      <c r="E11" s="8">
        <v>27</v>
      </c>
      <c r="F11" s="8">
        <v>385</v>
      </c>
    </row>
    <row r="12" spans="1:6" x14ac:dyDescent="0.2">
      <c r="A12" s="12" t="s">
        <v>8369</v>
      </c>
      <c r="B12" s="8">
        <v>194</v>
      </c>
      <c r="C12" s="8"/>
      <c r="D12" s="8">
        <v>150</v>
      </c>
      <c r="E12" s="8">
        <v>43</v>
      </c>
      <c r="F12" s="8">
        <v>387</v>
      </c>
    </row>
    <row r="13" spans="1:6" x14ac:dyDescent="0.2">
      <c r="A13" s="12" t="s">
        <v>8370</v>
      </c>
      <c r="B13" s="8">
        <v>166</v>
      </c>
      <c r="C13" s="8"/>
      <c r="D13" s="8">
        <v>134</v>
      </c>
      <c r="E13" s="8">
        <v>33</v>
      </c>
      <c r="F13" s="8">
        <v>333</v>
      </c>
    </row>
    <row r="14" spans="1:6" x14ac:dyDescent="0.2">
      <c r="A14" s="12" t="s">
        <v>8371</v>
      </c>
      <c r="B14" s="8">
        <v>147</v>
      </c>
      <c r="C14" s="8"/>
      <c r="D14" s="8">
        <v>127</v>
      </c>
      <c r="E14" s="8">
        <v>24</v>
      </c>
      <c r="F14" s="8">
        <v>298</v>
      </c>
    </row>
    <row r="15" spans="1:6" x14ac:dyDescent="0.2">
      <c r="A15" s="12" t="s">
        <v>8372</v>
      </c>
      <c r="B15" s="8">
        <v>183</v>
      </c>
      <c r="C15" s="8"/>
      <c r="D15" s="8">
        <v>149</v>
      </c>
      <c r="E15" s="8">
        <v>20</v>
      </c>
      <c r="F15" s="8">
        <v>352</v>
      </c>
    </row>
    <row r="16" spans="1:6" x14ac:dyDescent="0.2">
      <c r="A16" s="12" t="s">
        <v>8373</v>
      </c>
      <c r="B16" s="8">
        <v>183</v>
      </c>
      <c r="C16" s="8"/>
      <c r="D16" s="8">
        <v>114</v>
      </c>
      <c r="E16" s="8">
        <v>37</v>
      </c>
      <c r="F16" s="8">
        <v>334</v>
      </c>
    </row>
    <row r="17" spans="1:6" x14ac:dyDescent="0.2">
      <c r="A17" s="12" t="s">
        <v>8379</v>
      </c>
      <c r="B17" s="8">
        <v>111</v>
      </c>
      <c r="C17" s="8"/>
      <c r="D17" s="8">
        <v>118</v>
      </c>
      <c r="E17" s="8">
        <v>23</v>
      </c>
      <c r="F17" s="8">
        <v>252</v>
      </c>
    </row>
    <row r="18" spans="1:6" x14ac:dyDescent="0.2">
      <c r="A18" s="12" t="s">
        <v>8322</v>
      </c>
      <c r="B18" s="8">
        <v>2185</v>
      </c>
      <c r="C18" s="8">
        <v>50</v>
      </c>
      <c r="D18" s="8">
        <v>1530</v>
      </c>
      <c r="E18" s="8">
        <v>349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3F19F-81D7-E64E-BA67-C6595CE05D10}">
  <dimension ref="A1:H13"/>
  <sheetViews>
    <sheetView tabSelected="1" zoomScale="130" zoomScaleNormal="130" workbookViewId="0">
      <selection activeCell="H28" sqref="H28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13" bestFit="1" customWidth="1"/>
    <col min="7" max="7" width="14.33203125" style="13" bestFit="1" customWidth="1"/>
    <col min="8" max="8" width="16.83203125" style="13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s="13" t="s">
        <v>8386</v>
      </c>
      <c r="G1" s="13" t="s">
        <v>8387</v>
      </c>
      <c r="H1" s="13" t="s">
        <v>8388</v>
      </c>
    </row>
    <row r="2" spans="1:8" x14ac:dyDescent="0.2">
      <c r="A2" t="s">
        <v>8389</v>
      </c>
      <c r="B2">
        <f>COUNTIFS(Dataset!$D:$D,"&lt;1000",Dataset!$F:$F,"successful")</f>
        <v>322</v>
      </c>
      <c r="C2">
        <f>COUNTIFS(Dataset!$D:$D,"&lt;1000",Dataset!$F:$F,"failed")</f>
        <v>113</v>
      </c>
      <c r="D2">
        <f>COUNTIFS(Dataset!$D:$D,"&lt;1000",Dataset!$F:$F,"canceled")</f>
        <v>18</v>
      </c>
      <c r="E2">
        <f>SUM(B2:D2)</f>
        <v>453</v>
      </c>
      <c r="F2" s="13">
        <f>B2/$E2</f>
        <v>0.71081677704194257</v>
      </c>
      <c r="G2" s="13">
        <f t="shared" ref="G2:H2" si="0">C2/$E2</f>
        <v>0.24944812362030905</v>
      </c>
      <c r="H2" s="13">
        <f t="shared" si="0"/>
        <v>3.9735099337748346E-2</v>
      </c>
    </row>
    <row r="3" spans="1:8" x14ac:dyDescent="0.2">
      <c r="A3" t="s">
        <v>8390</v>
      </c>
      <c r="B3">
        <f>COUNTIFS(Dataset!$D:$D,"&gt;=1000",Dataset!$D:$D,"&lt;4999",Dataset!$F:$F,"successful")</f>
        <v>931</v>
      </c>
      <c r="C3">
        <f>COUNTIFS(Dataset!$D:$D,"&gt;=1000",Dataset!$D:$D,"&lt;4999",Dataset!$F:$F,"failed")</f>
        <v>420</v>
      </c>
      <c r="D3">
        <f>COUNTIFS(Dataset!$D:$D,"&gt;=1000",Dataset!$D:$D,"&lt;4999",Dataset!$F:$F,"canceled")</f>
        <v>60</v>
      </c>
      <c r="E3">
        <f t="shared" ref="E3:E13" si="1">SUM(B3:D3)</f>
        <v>1411</v>
      </c>
      <c r="F3" s="13">
        <f t="shared" ref="F3:F13" si="2">B3/$E3</f>
        <v>0.65981573352232459</v>
      </c>
      <c r="G3" s="13">
        <f t="shared" ref="G3:G13" si="3">C3/$E3</f>
        <v>0.297661233167966</v>
      </c>
      <c r="H3" s="13">
        <f t="shared" ref="H3:H13" si="4">D3/$E3</f>
        <v>4.2523033309709427E-2</v>
      </c>
    </row>
    <row r="4" spans="1:8" x14ac:dyDescent="0.2">
      <c r="A4" t="s">
        <v>8391</v>
      </c>
      <c r="B4">
        <f>COUNTIFS(Dataset!$D:$D,"&gt;=5000",Dataset!$D:$D,"&lt;9999",Dataset!$F:$F,"successful")</f>
        <v>380</v>
      </c>
      <c r="C4">
        <f>COUNTIFS(Dataset!$D:$D,"&gt;=5000",Dataset!$D:$D,"&lt;9999",Dataset!$F:$F,"failed")</f>
        <v>282</v>
      </c>
      <c r="D4">
        <f>COUNTIFS(Dataset!$D:$D,"&gt;=5000",Dataset!$D:$D,"&lt;9999",Dataset!$F:$F,"canceled")</f>
        <v>51</v>
      </c>
      <c r="E4">
        <f t="shared" si="1"/>
        <v>713</v>
      </c>
      <c r="F4" s="13">
        <f t="shared" si="2"/>
        <v>0.53295932678821878</v>
      </c>
      <c r="G4" s="13">
        <f t="shared" si="3"/>
        <v>0.39551192145862551</v>
      </c>
      <c r="H4" s="13">
        <f t="shared" si="4"/>
        <v>7.1528751753155678E-2</v>
      </c>
    </row>
    <row r="5" spans="1:8" x14ac:dyDescent="0.2">
      <c r="A5" t="s">
        <v>8392</v>
      </c>
      <c r="B5">
        <f>COUNTIFS(Dataset!$D:$D,"&gt;=10000",Dataset!$D:$D,"&lt;14999",Dataset!$F:$F,"successful")</f>
        <v>168</v>
      </c>
      <c r="C5">
        <f>COUNTIFS(Dataset!$D:$D,"&gt;=10000",Dataset!$D:$D,"&lt;14999",Dataset!$F:$F,"failed")</f>
        <v>144</v>
      </c>
      <c r="D5">
        <f>COUNTIFS(Dataset!$D:$D,"&gt;=10000",Dataset!$D:$D,"&lt;14999",Dataset!$F:$F,"canceled")</f>
        <v>40</v>
      </c>
      <c r="E5">
        <f t="shared" si="1"/>
        <v>352</v>
      </c>
      <c r="F5" s="13">
        <f t="shared" si="2"/>
        <v>0.47727272727272729</v>
      </c>
      <c r="G5" s="13">
        <f t="shared" si="3"/>
        <v>0.40909090909090912</v>
      </c>
      <c r="H5" s="13">
        <f t="shared" si="4"/>
        <v>0.11363636363636363</v>
      </c>
    </row>
    <row r="6" spans="1:8" x14ac:dyDescent="0.2">
      <c r="A6" t="s">
        <v>8393</v>
      </c>
      <c r="B6">
        <f>COUNTIFS(Dataset!$D:$D,"&gt;=15000",Dataset!$D:$D,"&lt;19999",Dataset!$F:$F,"successful")</f>
        <v>94</v>
      </c>
      <c r="C6">
        <f>COUNTIFS(Dataset!$D:$D,"&gt;=15000",Dataset!$D:$D,"&lt;19999",Dataset!$F:$F,"failed")</f>
        <v>90</v>
      </c>
      <c r="D6">
        <f>COUNTIFS(Dataset!$D:$D,"&gt;=15000",Dataset!$D:$D,"&lt;19999",Dataset!$F:$F,"canceled")</f>
        <v>17</v>
      </c>
      <c r="E6">
        <f t="shared" si="1"/>
        <v>201</v>
      </c>
      <c r="F6" s="13">
        <f t="shared" si="2"/>
        <v>0.46766169154228854</v>
      </c>
      <c r="G6" s="13">
        <f t="shared" si="3"/>
        <v>0.44776119402985076</v>
      </c>
      <c r="H6" s="13">
        <f t="shared" si="4"/>
        <v>8.45771144278607E-2</v>
      </c>
    </row>
    <row r="7" spans="1:8" x14ac:dyDescent="0.2">
      <c r="A7" t="s">
        <v>8394</v>
      </c>
      <c r="B7">
        <f>COUNTIFS(Dataset!$D:$D,"&gt;=20000",Dataset!$D:$D,"&lt;24999",Dataset!$F:$F,"successful")</f>
        <v>62</v>
      </c>
      <c r="C7">
        <f>COUNTIFS(Dataset!$D:$D,"&gt;=20000",Dataset!$D:$D,"&lt;24999",Dataset!$F:$F,"failed")</f>
        <v>72</v>
      </c>
      <c r="D7">
        <f>COUNTIFS(Dataset!$D:$D,"&gt;=20000",Dataset!$D:$D,"&lt;24999",Dataset!$F:$F,"canceled")</f>
        <v>14</v>
      </c>
      <c r="E7">
        <f t="shared" si="1"/>
        <v>148</v>
      </c>
      <c r="F7" s="13">
        <f t="shared" si="2"/>
        <v>0.41891891891891891</v>
      </c>
      <c r="G7" s="13">
        <f t="shared" si="3"/>
        <v>0.48648648648648651</v>
      </c>
      <c r="H7" s="13">
        <f t="shared" si="4"/>
        <v>9.45945945945946E-2</v>
      </c>
    </row>
    <row r="8" spans="1:8" x14ac:dyDescent="0.2">
      <c r="A8" t="s">
        <v>8395</v>
      </c>
      <c r="B8">
        <f>COUNTIFS(Dataset!$D:$D,"&gt;=25000",Dataset!$D:$D,"&lt;29999",Dataset!$F:$F,"successful")</f>
        <v>55</v>
      </c>
      <c r="C8">
        <f>COUNTIFS(Dataset!$D:$D,"&gt;=25000",Dataset!$D:$D,"&lt;29999",Dataset!$F:$F,"failed")</f>
        <v>64</v>
      </c>
      <c r="D8">
        <f>COUNTIFS(Dataset!$D:$D,"&gt;=25000",Dataset!$D:$D,"&lt;29999",Dataset!$F:$F,"canceled")</f>
        <v>18</v>
      </c>
      <c r="E8">
        <f t="shared" si="1"/>
        <v>137</v>
      </c>
      <c r="F8" s="13">
        <f t="shared" si="2"/>
        <v>0.40145985401459855</v>
      </c>
      <c r="G8" s="13">
        <f t="shared" si="3"/>
        <v>0.46715328467153283</v>
      </c>
      <c r="H8" s="13">
        <f t="shared" si="4"/>
        <v>0.13138686131386862</v>
      </c>
    </row>
    <row r="9" spans="1:8" x14ac:dyDescent="0.2">
      <c r="A9" t="s">
        <v>8396</v>
      </c>
      <c r="B9">
        <f>COUNTIFS(Dataset!$D:$D,"&gt;=30000",Dataset!$D:$D,"&lt;34999",Dataset!$F:$F,"successful")</f>
        <v>32</v>
      </c>
      <c r="C9">
        <f>COUNTIFS(Dataset!$D:$D,"&gt;=30000",Dataset!$D:$D,"&lt;34999",Dataset!$F:$F,"failed")</f>
        <v>37</v>
      </c>
      <c r="D9">
        <f>COUNTIFS(Dataset!$D:$D,"&gt;=30000",Dataset!$D:$D,"&lt;34999",Dataset!$F:$F,"canceled")</f>
        <v>13</v>
      </c>
      <c r="E9">
        <f t="shared" si="1"/>
        <v>82</v>
      </c>
      <c r="F9" s="13">
        <f t="shared" si="2"/>
        <v>0.3902439024390244</v>
      </c>
      <c r="G9" s="13">
        <f t="shared" si="3"/>
        <v>0.45121951219512196</v>
      </c>
      <c r="H9" s="13">
        <f t="shared" si="4"/>
        <v>0.15853658536585366</v>
      </c>
    </row>
    <row r="10" spans="1:8" x14ac:dyDescent="0.2">
      <c r="A10" t="s">
        <v>8397</v>
      </c>
      <c r="B10">
        <f>COUNTIFS(Dataset!$D:$D,"&gt;=35000",Dataset!$D:$D,"&lt;39999",Dataset!$F:$F,"successful")</f>
        <v>26</v>
      </c>
      <c r="C10">
        <f>COUNTIFS(Dataset!$D:$D,"&gt;=35000",Dataset!$D:$D,"&lt;39999",Dataset!$F:$F,"failed")</f>
        <v>22</v>
      </c>
      <c r="D10">
        <f>COUNTIFS(Dataset!$D:$D,"&gt;=35000",Dataset!$D:$D,"&lt;39999",Dataset!$F:$F,"canceled")</f>
        <v>7</v>
      </c>
      <c r="E10">
        <f t="shared" si="1"/>
        <v>55</v>
      </c>
      <c r="F10" s="13">
        <f t="shared" si="2"/>
        <v>0.47272727272727272</v>
      </c>
      <c r="G10" s="13">
        <f t="shared" si="3"/>
        <v>0.4</v>
      </c>
      <c r="H10" s="13">
        <f t="shared" si="4"/>
        <v>0.12727272727272726</v>
      </c>
    </row>
    <row r="11" spans="1:8" x14ac:dyDescent="0.2">
      <c r="A11" t="s">
        <v>8398</v>
      </c>
      <c r="B11">
        <f>COUNTIFS(Dataset!$D:$D,"&gt;=40000",Dataset!$D:$D,"&lt;44999",Dataset!$F:$F,"successful")</f>
        <v>21</v>
      </c>
      <c r="C11">
        <f>COUNTIFS(Dataset!$D:$D,"&gt;=40000",Dataset!$D:$D,"&lt;44999",Dataset!$F:$F,"failed")</f>
        <v>16</v>
      </c>
      <c r="D11">
        <f>COUNTIFS(Dataset!$D:$D,"&gt;=40000",Dataset!$D:$D,"&lt;44999",Dataset!$F:$F,"canceled")</f>
        <v>6</v>
      </c>
      <c r="E11">
        <f t="shared" si="1"/>
        <v>43</v>
      </c>
      <c r="F11" s="13">
        <f t="shared" si="2"/>
        <v>0.48837209302325579</v>
      </c>
      <c r="G11" s="13">
        <f t="shared" si="3"/>
        <v>0.37209302325581395</v>
      </c>
      <c r="H11" s="13">
        <f t="shared" si="4"/>
        <v>0.13953488372093023</v>
      </c>
    </row>
    <row r="12" spans="1:8" x14ac:dyDescent="0.2">
      <c r="A12" t="s">
        <v>8399</v>
      </c>
      <c r="B12">
        <f>COUNTIFS(Dataset!$D:$D,"&gt;=45000",Dataset!$D:$D,"&lt;49999",Dataset!$F:$F,"successful")</f>
        <v>6</v>
      </c>
      <c r="C12">
        <f>COUNTIFS(Dataset!$D:$D,"&gt;=45000",Dataset!$D:$D,"&lt;49999",Dataset!$F:$F,"failed")</f>
        <v>11</v>
      </c>
      <c r="D12">
        <f>COUNTIFS(Dataset!$D:$D,"&gt;=45000",Dataset!$D:$D,"&lt;49999",Dataset!$F:$F,"canceled")</f>
        <v>4</v>
      </c>
      <c r="E12">
        <f t="shared" si="1"/>
        <v>21</v>
      </c>
      <c r="F12" s="13">
        <f t="shared" si="2"/>
        <v>0.2857142857142857</v>
      </c>
      <c r="G12" s="13">
        <f t="shared" si="3"/>
        <v>0.52380952380952384</v>
      </c>
      <c r="H12" s="13">
        <f t="shared" si="4"/>
        <v>0.19047619047619047</v>
      </c>
    </row>
    <row r="13" spans="1:8" x14ac:dyDescent="0.2">
      <c r="A13" t="s">
        <v>8400</v>
      </c>
      <c r="B13">
        <f>COUNTIFS(Dataset!$D:$D,"&gt;=50000",Dataset!$F:$F,"successful")</f>
        <v>86</v>
      </c>
      <c r="C13">
        <f>COUNTIFS(Dataset!$D:$D,"&gt;=50000",Dataset!$F:$F,"failed")</f>
        <v>258</v>
      </c>
      <c r="D13">
        <f>COUNTIFS(Dataset!$D:$D,"&gt;=50000",Dataset!$F:$F,"canceled")</f>
        <v>100</v>
      </c>
      <c r="E13">
        <f t="shared" si="1"/>
        <v>444</v>
      </c>
      <c r="F13" s="13">
        <f t="shared" si="2"/>
        <v>0.19369369369369369</v>
      </c>
      <c r="G13" s="13">
        <f t="shared" si="3"/>
        <v>0.58108108108108103</v>
      </c>
      <c r="H13" s="13">
        <f t="shared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Dataset</vt:lpstr>
      <vt:lpstr>Pivot Table 1</vt:lpstr>
      <vt:lpstr>Pivot Table 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Ratinder Mundi</cp:lastModifiedBy>
  <dcterms:created xsi:type="dcterms:W3CDTF">2017-04-20T15:17:24Z</dcterms:created>
  <dcterms:modified xsi:type="dcterms:W3CDTF">2019-09-28T23:59:40Z</dcterms:modified>
</cp:coreProperties>
</file>