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comments+xml" PartName="/xl/comment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rint " sheetId="1" r:id="rId3"/>
    <sheet state="visible" name="Auslastung" sheetId="2" r:id="rId4"/>
    <sheet state="visible" name="Storyboard" sheetId="3" r:id="rId5"/>
    <sheet state="visible" name="Offene Fragen" sheetId="4" r:id="rId6"/>
    <sheet state="visible" name="Anleitungen" sheetId="5" r:id="rId7"/>
  </sheets>
  <definedNames>
    <definedName hidden="1" localSheetId="0" name="_xlnm._FilterDatabase">'Sprint '!$A$2:$F$50</definedName>
    <definedName hidden="1" localSheetId="2" name="_xlnm._FilterDatabase">Storyboard!$B$1:$Q$107</definedName>
  </definedNames>
  <calcPr/>
</workbook>
</file>

<file path=xl/comments.xml><?xml version="1.0" encoding="utf-8"?>
<comments xmlns="http://schemas.openxmlformats.org/spreadsheetml/2006/main">
  <authors>
    <author/>
  </authors>
  <commentList>
    <comment authorId="0" ref="A1">
      <text>
        <t xml:space="preserve">Geht bis zum 2.11
	-Jean Klodzinski
----
Unterstützt von Sebastian
	-Sebastian Treske
----
Nico Remus
Philipp Staats?
	-Nico Remus</t>
      </text>
    </comment>
  </commentList>
</comments>
</file>

<file path=xl/comments1.xml><?xml version="1.0" encoding="utf-8"?>
<comments xmlns="http://schemas.openxmlformats.org/spreadsheetml/2006/main">
  <authors>
    <author/>
  </authors>
  <commentList>
    <comment authorId="0" ref="A1">
      <text>
        <t xml:space="preserve">Im Kontext des Anforderungsmanagements die Beschreibung einer Anforderung an eine neue Software auf einer hohen Abstraktionsebene.
</t>
      </text>
    </comment>
    <comment authorId="0" ref="C1">
      <text>
        <t xml:space="preserve">Eine Anforderung oder ein kleines Anforderungspaket</t>
      </text>
    </comment>
    <comment authorId="0" ref="E1">
      <text>
        <t xml:space="preserve">Komplexität der Aufgabe angegeben in Arbeitsstunden
1-20
</t>
      </text>
    </comment>
    <comment authorId="0" ref="O1">
      <text>
        <t xml:space="preserve">https://github.com/RefugeesWelcomeApp/ApplicationDevelopment/tree/master/Solution_Design/Story%20Board/Storys
</t>
      </text>
    </comment>
    <comment authorId="0" ref="C33">
      <text>
        <t xml:space="preserve">Beispielseite anlegen
https://ddc.derpy.ws/media_wiki/Hauptseite</t>
      </text>
    </comment>
    <comment authorId="0" ref="D69">
      <text>
        <t xml:space="preserve">Status?
	-Jean Klodzinski
Wird heute Abend von Sheldon und mir nochmal aktualisiert und auf tatsächliche Umsetzung angepasst
	-Stefan L.</t>
      </text>
    </comment>
    <comment authorId="0" ref="H63">
      <text>
        <t xml:space="preserve">Doku anfertigen
	-Jean Klodzinski</t>
      </text>
    </comment>
    <comment authorId="0" ref="C26">
      <text>
        <t xml:space="preserve">Verteilung 4.12
Fertig: ?
	-Jean Klodzinski</t>
      </text>
    </comment>
    <comment authorId="0" ref="C6">
      <text>
        <t xml:space="preserve">https://docs.google.com/spreadsheets/d/19vQCnfw-Q15ZIo_zalXsHEyaHWOQU0yuDSc1zkFH-EE/edit?usp=docslist_api
----
Erstwurf bitte bis zum 6.12 versuchen
	-Jean Klodzinski</t>
      </text>
    </comment>
    <comment authorId="0" ref="C47">
      <text>
        <t xml:space="preserve">Ende 9.12
	-Jean Klodzinski</t>
      </text>
    </comment>
    <comment authorId="0" ref="C84">
      <text>
        <t xml:space="preserve">Verteilung 4.12.
Ende 18.12
	-Jean Klodzinski
Status?
	-Jean Klodzinski</t>
      </text>
    </comment>
    <comment authorId="0" ref="C83">
      <text>
        <t xml:space="preserve">Grober Diamant bis zum 23.12.
	-Jean Klodzinski</t>
      </text>
    </comment>
    <comment authorId="0" ref="C74">
      <text>
        <t xml:space="preserve">Teilabschnittslieferung definiert in Kommentaren
	-Jean Klodzinski</t>
      </text>
    </comment>
    <comment authorId="0" ref="C72">
      <text>
        <t xml:space="preserve">Verteilung 4.12.
Anfang: 7.12.
Ende: 10:12
	-Jean Klodzinski
Status?
	-Anonym</t>
      </text>
    </comment>
    <comment authorId="0" ref="C63">
      <text>
        <t xml:space="preserve">Ende 6.12
	-Jean Klodzinski</t>
      </text>
    </comment>
    <comment authorId="0" ref="H52">
      <text>
        <t xml:space="preserve">+1
	-Jean Klodzinski</t>
      </text>
    </comment>
    <comment authorId="0" ref="C51">
      <text>
        <t xml:space="preserve">Ende: 5.12.
	-Jean Klodzinski</t>
      </text>
    </comment>
    <comment authorId="0" ref="C49">
      <text>
        <t xml:space="preserve">Ende: 4.12.
	-Jean Klodzinski</t>
      </text>
    </comment>
    <comment authorId="0" ref="C46">
      <text>
        <t xml:space="preserve">Ende: 4.12
	-Jean Klodzinski</t>
      </text>
    </comment>
    <comment authorId="0" ref="G38">
      <text>
        <t xml:space="preserve">am 4.12. Geschöpfe hinzufügen
	-Jean Klodzinski</t>
      </text>
    </comment>
    <comment authorId="0" ref="C25">
      <text>
        <t xml:space="preserve">Ende: 12.12
Erstwurf: 9.12.
	-Jean Klodzinski</t>
      </text>
    </comment>
    <comment authorId="0" ref="C21">
      <text>
        <t xml:space="preserve">Ende 6.12
	-Jean Klodzinski
Anfo Team bitte prüfen
	-Jean Klodzinski</t>
      </text>
    </comment>
    <comment authorId="0" ref="C18">
      <text>
        <t xml:space="preserve">Ende: 6.12.
	-Stefan L.
Lösung wird heute begonnen, fertigstellung ausstehend
	-Jean Klodzinski</t>
      </text>
    </comment>
    <comment authorId="0" ref="C11">
      <text>
        <t xml:space="preserve">Start: 6.12.
Ende: 
Erstwurf: 9.12.
Falls benötigt: 12:12.
	-Stefan L.
Wird bis 12.12 erledigt.
	-Philipp Kneist
Status?
	-Anonym</t>
      </text>
    </comment>
    <comment authorId="0" ref="D46">
      <text>
        <t xml:space="preserve">Sebastian Treske
14:34 Gestern
Klären
95%
	-Nico Remus</t>
      </text>
    </comment>
    <comment authorId="0" ref="C70">
      <text>
        <t xml:space="preserve">Verteilung am 4.12.
Fertig am: 12.12.
	-Stefan L.
wird zusammen mit RA-55
	-Stefan L.
soweit fertig, muss nu noch festgelegt werden welche Tabellen essentiell sind
	-Jean Klodzinski</t>
      </text>
    </comment>
    <comment authorId="0" ref="C73">
      <text>
        <t xml:space="preserve">Verteilung am 4.12.
Fertig am: 12.12.
	-Stefan L.</t>
      </text>
    </comment>
    <comment authorId="0" ref="C57">
      <text>
        <t xml:space="preserve">Beginn um den 7.12.
	-Jean Klodzinski
Datenbankschematas erstellen bis zum 7.12 - Implementierungsbeginn: 7.12.
	-Stefan L.
14.12.
	-Jean Klodzinski</t>
      </text>
    </comment>
    <comment authorId="0" ref="C56">
      <text>
        <t xml:space="preserve">Anfo Team Prüfung
	-Jean Klodzinski</t>
      </text>
    </comment>
    <comment authorId="0" ref="C55">
      <text>
        <t xml:space="preserve">Anfo Team Prüfung
	-Jean Klodzinski</t>
      </text>
    </comment>
    <comment authorId="0" ref="C52">
      <text>
        <t xml:space="preserve">Erstwurf mit fertigen Stories bis zum 9.12.
	-Jean Klodzinski
Wie werden die Seiten angelegt? Unterseitne normale Seiten mit Kategorie, Kategorie als Klammer oder anders? -&gt; Stefan
	-Anonym
Klärung heute
	-Anonym
Erwurf von 80% der Stories eingetragen, weiteres auf Hold, da rechtslage nicht geklärt
	-Anonym</t>
      </text>
    </comment>
    <comment authorId="0" ref="C50">
      <text>
        <t xml:space="preserve">Implementierungsbeginn um 7.12. da schlecht einschätzbarer Folgeaufwand
	-Jean Klodzinski
Erstwurf: 14.12.
	-Jean Klodzinski</t>
      </text>
    </comment>
    <comment authorId="0" ref="C38">
      <text>
        <t xml:space="preserve">beginn um 9.12.
	-Jean Klodzinski
Ende: 13.12.
	-Jean Klodzinski
Status?
	-Anonym</t>
      </text>
    </comment>
    <comment authorId="0" ref="C37">
      <text>
        <t xml:space="preserve">Status? fertig bis ca.9.12
	-Jean Klodzinski</t>
      </text>
    </comment>
    <comment authorId="0" ref="F25">
      <text>
        <t xml:space="preserve">wichtig! fertig machen! bis planning um 9.12.
	-Jean Klodzinski</t>
      </text>
    </comment>
    <comment authorId="0" ref="C7">
      <text>
        <t xml:space="preserve">Analyse notwendig
	-Jean Klodzinski
Analyse fertig bis: 9.12.
Anfang Implementierung: um 7.12.
Ende: erster Wurf: 14.12.
zweiter Wurf wenn benötigt 21.12
	-Stefan L.</t>
      </text>
    </comment>
    <comment authorId="0" ref="C71">
      <text>
        <t xml:space="preserve">Verteilung Planning vor 7.12.
	-Jean Klodzinski
Fertig bis zum 8.12.
	-Jean Klodzinski
Status?
	-Anonym</t>
      </text>
    </comment>
    <comment authorId="0" ref="C34">
      <text>
        <t xml:space="preserve">anfangen!
	-Jean Klodzinski
Anfang 30.11.
Ende: 12.12. (Deutsch)
Ende: 23.12. (Übersetzung)
	-Stefan L.
still onngoing
	-Jean Klodzinski</t>
      </text>
    </comment>
    <comment authorId="0" ref="E10">
      <text>
        <t xml:space="preserve">locked
	-Jean Klodzinski</t>
      </text>
    </comment>
    <comment authorId="0" ref="C4">
      <text>
        <t xml:space="preserve">Liste der zu erzeugenden Grafiken
https://docs.google.com/spreadsheets/d/19vQCnfw-Q15ZIo_zalXsHEyaHWOQU0yuDSc1zkFH-EE/edit?usp=sharing
	-Nico Remus
Ende: 8.12.
	-Stefan L.</t>
      </text>
    </comment>
    <comment authorId="0" ref="C3">
      <text>
        <t xml:space="preserve">UML fehlt noch, sonst abgenommen
	-Jean Klodzinski
Ende 4.12.
	-Stefan L.</t>
      </text>
    </comment>
    <comment authorId="0" ref="F60">
      <text>
        <t xml:space="preserve">jeder- theoretischer wert
	-Jean Klodzinski</t>
      </text>
    </comment>
    <comment authorId="0" ref="C10">
      <text>
        <t xml:space="preserve">Überarbeitung notwendig
	-Jean Klodzinski
Ende: 5.12.
	-Stefan L.
Stefan Prüfen!
	-Jean Klodzinski</t>
      </text>
    </comment>
    <comment authorId="0" ref="C69">
      <text>
        <t xml:space="preserve">Lösung nicht im Github. Bitte liefern
	-Jean Klodzinski
Fertig bis Planning vor 7.12.
	-Jean Klodzinski
Heute eob fertig stellen
	-Jean Klodzinski
Prüfung durch Stefan noch ausstehend
	-Jean Klodzinski
Bis jetzt sehr schön.
Jedoch kleine Anpassungen:
Use Case Model: - "HTML Datei nach Tags durch suchen"
stimmt fachlich nicht!
Ablauf: - dynamisch Contentabfrage
- warten auf eventuelle Benutzereingaben (ja/nein)
-ja: -- beherbergt auch dynamische seite, jedoch mit nur einem GRundgerüst, weil RESPONSE Variabeln unbesetzt sind. DIe werden geprüft, ob leer sind, wenn ja, entsteht dadurch eine Formular HTML Seite
-- Warte auf Benutzereingaben, via HTML Formular Tags, User click send button
-- User eingaben werden festgehalten in HTML Variabeln (genauer REQUEST Variabeln)
-- diese Variabeln werden an ein Java Servlet Classe gesendet und verarbeitet
-- Servlet Class wird speziell definiert und dadurch angesprochen, sobald Send Button geklickt wird
-- Servlet verarbeitet und setzt RESPONSE Variabeln mit den geladenen Daten (vorerst egal woher Daten kommen, Servlet ist im UML somit eine Blackbox)
-nein: -- dynamische Seite mit fest definierten Daten aus DAtenquellen
-- werden durch RESPONSE Variabeln geliefert
Jetzt geht es normal weiter: - die Responsevariabeln werden noch auf dem TomEE (Tomcat) Server ersetzt
- HTML Seite wird erzeugt
usw.
ab hier sollte es fachlich wieder dann passen.
	-Jean Klodzinski</t>
      </text>
    </comment>
    <comment authorId="0" ref="C81">
      <text>
        <t xml:space="preserve">https://docs.google.com/spreadsheets/d/19vQCnfw-Q15ZIo_zalXsHEyaHWOQU0yuDSc1zkFH-EE/edit?usp=sharing
----
wird vrmtl. länger dauern
	-Jean Klodzinski
Jasmin fragen ob Prüfung
	-Jean Klodzinski
inwiefern Deckungsgleich mit Grafiklieferung für RA-37?
	-Nico Remus
Erstwurf: 16.12
Final: 22.12.
	-Jean Klodzinski</t>
      </text>
    </comment>
    <comment authorId="0" ref="C29">
      <text>
        <t xml:space="preserve">Verteilbar
	-Jean Klodzinski
Analyse notwendig
	-Jean Klodzinski
Analyse: Erstwurf: 7.12
Implementierung bis zum 13.12
	-Jean Klodzinski
Status?
	-Anonym</t>
      </text>
    </comment>
    <comment authorId="0" ref="C22">
      <text>
        <t xml:space="preserve">Wird nach allen VD Aufgabenfertigstellungen verteilt
	-Jean Klodzinski
Ende: 28-30.12
	-Jean Klodzinski</t>
      </text>
    </comment>
    <comment authorId="0" ref="C19">
      <text>
        <t xml:space="preserve">Verteilbar
	-Jean Klodzinski
+ Backup fehlt
	-Jean Klodzinski
Lösung bitte Github
	-Jean Klodzinski
erster Wurf: 13.12
Vollendung: 20:12
	-Jean Klodzinski
Lösung wurde überarbeitet und bereit zur Prüfung durch Anfo Team
	-Jean Klodzinski</t>
      </text>
    </comment>
    <comment authorId="0" ref="C82">
      <text>
        <t xml:space="preserve">Anfo Team Prüfung benötigt
	-Jean Klodzinski
Wird nach und nach Ergänzt. Zieltermin 5.12.
	-Jean Klodzinski
Verteilung 4.12
	-Jean Klodzinski
Fertig bis zum 13.12
	-Jean Klodzinski</t>
      </text>
    </comment>
    <comment authorId="0" ref="C20">
      <text>
        <t xml:space="preserve">kann verteilt werden wenn alle VD Stories fertig
	-Jean Klodzinski</t>
      </text>
    </comment>
    <comment authorId="0" ref="C14">
      <text>
        <t xml:space="preserve">Unterseiten UML Diagramme (flow charts) werden verteilt. Philipp+ ?
	-Jean Klodzinski
1 UML Part umgesetzt
	-13 DWI
Bitte die Storys, welches auf den verschiedenen Zweigen arbeiten werden mit einbauen
	-Nico Remus
erledigt.
	-Jean Klodzinski
UnterUML: 
Nico: "in meiner Nähe", Sheldon: allgemeines zu deutschland, Eric: Formulare
Bis 4.12. eob
	-Stefan L.
Eriks UML fehlt noch!
	-Jean Klodzinski</t>
      </text>
    </comment>
    <comment authorId="0" ref="A45">
      <text>
        <t xml:space="preserve">Frankfurt ergänzen
	-Jean Klodzinski</t>
      </text>
    </comment>
    <comment authorId="0" ref="K22">
      <text>
        <t xml:space="preserve">wenn alle Designs fertig sind
	-Jean Klodzinski</t>
      </text>
    </comment>
  </commentList>
</comments>
</file>

<file path=xl/comments2.xml><?xml version="1.0" encoding="utf-8"?>
<comments xmlns="http://schemas.openxmlformats.org/spreadsheetml/2006/main">
  <authors>
    <author/>
  </authors>
  <commentList>
    <comment authorId="0" ref="F65">
      <text>
        <t xml:space="preserve">Storie erstellen!... :/
	-Jean Klodzinski</t>
      </text>
    </comment>
    <comment authorId="0" ref="F48">
      <text>
        <t xml:space="preserve">wurde an Jan verteilt für SPrint 5 -
	-Jean Klodzinski</t>
      </text>
    </comment>
    <comment authorId="0" ref="F45">
      <text>
        <t xml:space="preserve">ist ein ordner :)
	-Jean Klodzinski</t>
      </text>
    </comment>
    <comment authorId="0" ref="E53">
      <text>
        <t xml:space="preserve">Eric wie in Whatsapp gesagt ich kann dich unterstützen.(Heute noch)
	-Aras Mousavi</t>
      </text>
    </comment>
    <comment authorId="0" ref="E56">
      <text>
        <t xml:space="preserve">durchgenommen - Aras Mousavi
Falls jemand keine Zeit zu nachschauen hat, er kann mich beauftragen und ich werde ein passende Zusammenfassung für eure Thema erstellen und an euch weiter senden.
	-Aras Mousavi</t>
      </text>
    </comment>
    <comment authorId="0" ref="E36">
      <text>
        <t xml:space="preserve">Link: http://10.193.59.11:8080/umkreissuche-war/
	-Anonym
FUnktioniert nur auf Arbeit - INTRANET!!!
	-13 DWI</t>
      </text>
    </comment>
    <comment authorId="0" ref="E61">
      <text>
        <t xml:space="preserve">Mit Jean gestern besprochen, RA-41 als Sammelstorie für alle Grafiken nutzen
	-Anonym</t>
      </text>
    </comment>
    <comment authorId="0" ref="G60">
      <text>
        <t xml:space="preserve">Was genau meinst du damit?
	-13 DWI</t>
      </text>
    </comment>
  </commentList>
</comments>
</file>

<file path=xl/sharedStrings.xml><?xml version="1.0" encoding="utf-8"?>
<sst xmlns="http://schemas.openxmlformats.org/spreadsheetml/2006/main" count="1235" uniqueCount="416">
  <si>
    <t>Sprint 1</t>
  </si>
  <si>
    <t>Story</t>
  </si>
  <si>
    <t>Fortschritt</t>
  </si>
  <si>
    <t>Story Points</t>
  </si>
  <si>
    <t>1. PM</t>
  </si>
  <si>
    <t>2. PM</t>
  </si>
  <si>
    <t>3. PM</t>
  </si>
  <si>
    <t>100% - GitHub und vom Team abgenommen</t>
  </si>
  <si>
    <t>Nico Remus
(134152)</t>
  </si>
  <si>
    <t>Tobias Karhof
(134124)</t>
  </si>
  <si>
    <t>RA-10-Übernahme des Initial Mockup in PPT</t>
  </si>
  <si>
    <t>RA-11-Anlegen eines Layout MockUps</t>
  </si>
  <si>
    <t>Jasmin Clos 
(134108)</t>
  </si>
  <si>
    <t>RA-06-Rechtliches Einmaleins</t>
  </si>
  <si>
    <t>Sheldon Jesudasan
(134158)</t>
  </si>
  <si>
    <t>RA-01-GitHub Tutorial</t>
  </si>
  <si>
    <t>Stefan Ludowicy
(134131)</t>
  </si>
  <si>
    <t>26.10.15 -2.11.15</t>
  </si>
  <si>
    <t>02.11.2015 - 17.11.15</t>
  </si>
  <si>
    <t>09.11.2015 - 13.11.15</t>
  </si>
  <si>
    <t>16.11.15 - 20.11.15</t>
  </si>
  <si>
    <t>23.11.15 - 27.11.15</t>
  </si>
  <si>
    <t>30.11.16 - 04.12.15</t>
  </si>
  <si>
    <t>07.12.15 - 11.12.15</t>
  </si>
  <si>
    <t>14.12.15 - 18.12.15</t>
  </si>
  <si>
    <t>Mitglied</t>
  </si>
  <si>
    <t>Gesamt</t>
  </si>
  <si>
    <t>Übergreifend</t>
  </si>
  <si>
    <t>Sprint 2</t>
  </si>
  <si>
    <t>Sprint 3</t>
  </si>
  <si>
    <t>Sprint 4</t>
  </si>
  <si>
    <t>Sprint 5</t>
  </si>
  <si>
    <t>Sprint 6</t>
  </si>
  <si>
    <t>Sprint 7</t>
  </si>
  <si>
    <t>Sprint 8</t>
  </si>
  <si>
    <t>Sprint 9</t>
  </si>
  <si>
    <t>Sprint 10</t>
  </si>
  <si>
    <t>Sprint 11</t>
  </si>
  <si>
    <t>Philipp Staats
(134147)</t>
  </si>
  <si>
    <t>Aras Mousavii
(134242)</t>
  </si>
  <si>
    <t>Christoph Ramp
(134136)</t>
  </si>
  <si>
    <t>Eric Skowronski 
(134145)</t>
  </si>
  <si>
    <t>Philipp Kneist
(134159)</t>
  </si>
  <si>
    <t>Sebastian Treske
(134153)</t>
  </si>
  <si>
    <t>Jan Bickmann 
(134102)</t>
  </si>
  <si>
    <t>Jean Klodzinski
(134125)</t>
  </si>
  <si>
    <t>Epics</t>
  </si>
  <si>
    <t>Kategorie</t>
  </si>
  <si>
    <t>Backup</t>
  </si>
  <si>
    <t>umgesetzter Sprint</t>
  </si>
  <si>
    <t>Geplanter Sprint</t>
  </si>
  <si>
    <t>Ersteller</t>
  </si>
  <si>
    <t>Abhängigkeit</t>
  </si>
  <si>
    <t>Machbar</t>
  </si>
  <si>
    <t>Link</t>
  </si>
  <si>
    <t>Planning rdy</t>
  </si>
  <si>
    <t>Prio</t>
  </si>
  <si>
    <t>Wo gibts was</t>
  </si>
  <si>
    <t>Solution Design</t>
  </si>
  <si>
    <t>RA-29-Wo gibt es Was Lösungsdesign</t>
  </si>
  <si>
    <t>Ja</t>
  </si>
  <si>
    <t>1 - Unverzichtbar</t>
  </si>
  <si>
    <t>Visual Design</t>
  </si>
  <si>
    <t>RA-30-VIsual Design Wo gibt es was</t>
  </si>
  <si>
    <t>Nein</t>
  </si>
  <si>
    <t>2 - Notwendig</t>
  </si>
  <si>
    <t>Entwicklung</t>
  </si>
  <si>
    <t>RA-31- DB Design Wo gibt es was</t>
  </si>
  <si>
    <t>Research</t>
  </si>
  <si>
    <t>RA-37-Wo gibt es Was Dateninhalt</t>
  </si>
  <si>
    <t>RA-38-Wo gibt es Was Dev Umsetzung</t>
  </si>
  <si>
    <t>RA-31</t>
  </si>
  <si>
    <t>Open map integration</t>
  </si>
  <si>
    <t>RA-28-Open Streetmap Integration_Solution Design</t>
  </si>
  <si>
    <t>95% - Github; zur Prüfung für Anfo-Team bereit</t>
  </si>
  <si>
    <t>RA-39- Open Streetmap Schnittstelle Implementierung</t>
  </si>
  <si>
    <t>Struktur der Webseite</t>
  </si>
  <si>
    <t>RA-08-Struktur der Webseite</t>
  </si>
  <si>
    <t>keine</t>
  </si>
  <si>
    <t>RA-09-Anlegen Initial Mockup(Skizze)</t>
  </si>
  <si>
    <t>RA-09</t>
  </si>
  <si>
    <t>RA-08</t>
  </si>
  <si>
    <t>RA-25-Ausarbeitung grundlegende Lösungsarchitekturr</t>
  </si>
  <si>
    <t>RA-40- Search engine optimisation</t>
  </si>
  <si>
    <t>RA-42- Website Design_Visual Design</t>
  </si>
  <si>
    <t>RA-46- rechtliches zum Webseiten Betrieb</t>
  </si>
  <si>
    <t>RA-47-Benutzerfreundlichkeit_Analyse_Solution_Design_Visual_Design</t>
  </si>
  <si>
    <t>BürokratenDschungel</t>
  </si>
  <si>
    <t>RA-12-Formularkausalität</t>
  </si>
  <si>
    <t xml:space="preserve">RA-59- Implementierung RA-12 </t>
  </si>
  <si>
    <t>90% - Dokumentation im GitHub &amp; durch Team(leitung) grob geprüft</t>
  </si>
  <si>
    <t>RA-12</t>
  </si>
  <si>
    <t>Schlagwortsuche</t>
  </si>
  <si>
    <t>RA-43- Schlagwortsuche</t>
  </si>
  <si>
    <t>RA-43- Schlagwortsuche Implementierung</t>
  </si>
  <si>
    <t>Struktur des WIkis</t>
  </si>
  <si>
    <t>RA-35-Schwarzes Brett</t>
  </si>
  <si>
    <t>nein</t>
  </si>
  <si>
    <t>RA-57- Wiki Content Implementierung</t>
  </si>
  <si>
    <t>RA-35</t>
  </si>
  <si>
    <t>Funktion des Wikis</t>
  </si>
  <si>
    <t>RA-44- Wiki Funktionalitäten_Analyse</t>
  </si>
  <si>
    <t>RA-45- Wiki Funktionalitäten Implementierung_Dev_Aufgabe</t>
  </si>
  <si>
    <t>RA-45</t>
  </si>
  <si>
    <t>Implementierung full-cachable, mobile-ready Wiki-Frontend</t>
  </si>
  <si>
    <t>Implementierung JSON-Verarbeitung</t>
  </si>
  <si>
    <t>allgemeines zu Deutschland</t>
  </si>
  <si>
    <t>RA-07-häufig genutzte Rufnummern (Notrufnummern) + deren Aufgabengebiete</t>
  </si>
  <si>
    <t>RA-13 Anlaufstationen für z.B. kurzfristige Unterkünfte / Tafel / DRK</t>
  </si>
  <si>
    <t>RA-14 Infos der lokalen Refugee Law Clinics / andere lokale Vereine</t>
  </si>
  <si>
    <t>RA-23-Gesundheitssystem</t>
  </si>
  <si>
    <t>RA-24-Linksammlung zu anderen Hilfeseiten und Funktionalitäten</t>
  </si>
  <si>
    <t>RA-26 Behördenkontakte</t>
  </si>
  <si>
    <t>RA-32-Translation</t>
  </si>
  <si>
    <t>RA-52- Informationssammlung deutschlandweit agierende Vereine zum Thema Refugees</t>
  </si>
  <si>
    <t>RA-53- allgemeines zu deutschland DEV_Visual umsetzung</t>
  </si>
  <si>
    <t>Security</t>
  </si>
  <si>
    <t>RA-16-Ausarbeitung Authentifizierungs-Lösung</t>
  </si>
  <si>
    <t>RA-20-UML Authentifizierung</t>
  </si>
  <si>
    <t>RA-16</t>
  </si>
  <si>
    <t>RA-60- Security Implementierung</t>
  </si>
  <si>
    <t>RA-60- Security Impelementierung</t>
  </si>
  <si>
    <t>Organisatorisch</t>
  </si>
  <si>
    <t>Organisation</t>
  </si>
  <si>
    <t>teilnahme Plannings</t>
  </si>
  <si>
    <t>Bereitstellung Umgebungen</t>
  </si>
  <si>
    <t>RA-04-Applikationsserver aufsetzen + absichern</t>
  </si>
  <si>
    <t>RA-05-Datenbankserver aufsetzen + absichern</t>
  </si>
  <si>
    <t>RA-15-Findung einer einfach integrierbaren Wiki-Lösung + Implementierung</t>
  </si>
  <si>
    <t>RA-18-Webdomain einrichten + mit CloudFlare absichern</t>
  </si>
  <si>
    <t>RA-19-WebServer aufsetzen + konfigurieren</t>
  </si>
  <si>
    <t>RA-22-Website Grundgerüst anlegen (Design Ideen siehe refugees.telekom.de; Nutzung des Foundation Framework)</t>
  </si>
  <si>
    <t>RA-33-Grobkonzept Zusammenarbeit der Module</t>
  </si>
  <si>
    <t>RA-34-Interface DB zu TomEE (Criteria API)</t>
  </si>
  <si>
    <t>RA-48- Caching_Solution_Design</t>
  </si>
  <si>
    <t>RA-50- Caching_Dev_Aufgabe</t>
  </si>
  <si>
    <t>RA-48</t>
  </si>
  <si>
    <t>RA-55- Zusammenarbeit der Module Dev_Umsetzung</t>
  </si>
  <si>
    <t>Ra-33</t>
  </si>
  <si>
    <t>Analyse Pre Dev</t>
  </si>
  <si>
    <t>RA-61- Gesamtsystem Funktionalitäten_Analyse</t>
  </si>
  <si>
    <t>allgemein</t>
  </si>
  <si>
    <t>Anforderrungsanalyse</t>
  </si>
  <si>
    <t>Scopeermittlung</t>
  </si>
  <si>
    <t>Anforderrungsdefinition</t>
  </si>
  <si>
    <t>RA-36- nichtfunktionale Anforderungen</t>
  </si>
  <si>
    <t>RA-41- Bereitstellung Grafiken und Symbole</t>
  </si>
  <si>
    <t>RA-49- Planung_go_Live</t>
  </si>
  <si>
    <t>RA-54- Projektdokumentation</t>
  </si>
  <si>
    <t>RA-56 - Feinkonzept ausarbeiten</t>
  </si>
  <si>
    <t>Arbeitsvorbereitend</t>
  </si>
  <si>
    <t>3 - Optional</t>
  </si>
  <si>
    <t>RA-02-Story Table erstellen</t>
  </si>
  <si>
    <t>RA-03.1-Story Erstellung</t>
  </si>
  <si>
    <t>RA-03.2-Story Erstellung</t>
  </si>
  <si>
    <t>RA-03.3-Story Erstellung</t>
  </si>
  <si>
    <t>RA-03.4-Story Erstellung</t>
  </si>
  <si>
    <t>RA-03.5-Story Erstellung</t>
  </si>
  <si>
    <t>RA-03.6-Story Erstellung</t>
  </si>
  <si>
    <t>RA-17-Arbeitsmethode</t>
  </si>
  <si>
    <t>RA-27-Orga Refinement - Scope, Analyse and Definition</t>
  </si>
  <si>
    <t>RA-51-Risikoanalyse</t>
  </si>
  <si>
    <t>Skill Sheet Upgrade</t>
  </si>
  <si>
    <t>Erstellung How Tos</t>
  </si>
  <si>
    <t>Trello + Organisation T1+</t>
  </si>
  <si>
    <t>für alle</t>
  </si>
  <si>
    <t>jeder</t>
  </si>
  <si>
    <t>RA-xx Enterprise Architekt installation und Arbeitsbereit werden</t>
  </si>
  <si>
    <t>Anleitung zur Installation im Tab "Anleitungen"</t>
  </si>
  <si>
    <t>Fehlende Stories</t>
  </si>
  <si>
    <t>Name?</t>
  </si>
  <si>
    <t>Inhalt (Worum geht es)</t>
  </si>
  <si>
    <t>Name</t>
  </si>
  <si>
    <t>Inhalt</t>
  </si>
  <si>
    <t>Stories zum validieren auf Vollständigkeit</t>
  </si>
  <si>
    <t>Okay von:</t>
  </si>
  <si>
    <t>Nico</t>
  </si>
  <si>
    <t>Stefan</t>
  </si>
  <si>
    <t>Philipp</t>
  </si>
  <si>
    <t>Jasmin</t>
  </si>
  <si>
    <t>JP</t>
  </si>
  <si>
    <t>alle?</t>
  </si>
  <si>
    <t>UML Verteilung von RA-08</t>
  </si>
  <si>
    <t>RA-01</t>
  </si>
  <si>
    <t>Ist Terminlich abgelaufen, wer es jetzt noch nicht kann, soll sich persöhnlich an Stefan wenden</t>
  </si>
  <si>
    <t>Wenn nicht Lösungen selbstständig ins GitHub, dann von nöten</t>
  </si>
  <si>
    <t>erledigt. Kann geschlossen werden</t>
  </si>
  <si>
    <t>- noch benötigt? frage in die runde</t>
  </si>
  <si>
    <t>Anfo Team Prüft vorhandene Lösungen</t>
  </si>
  <si>
    <t>RA-02</t>
  </si>
  <si>
    <t>Ich kann es gerne neu aufestzen, allerdings benötige ich dann dieses mal eine neue Auflistung dessen was es können soll( Aufwand ca. 4 Stunden)</t>
  </si>
  <si>
    <t>Würde mir eine sehr einfach Übersicht wünschen mit folgenden Stacks:
- Welche Story kann noch bearbeitet werden und ist nicht vergeben
- Welche Story ist in Bearbeitung und von Wem?
- Welche Story muss durch ANFO geprüft werden
- Welche Story ist fertig</t>
  </si>
  <si>
    <t xml:space="preserve">namen sollten in der beschreibung ersichtlich sein, damit jeder gleich erkennt, ob die storie schon vergeben ist </t>
  </si>
  <si>
    <t>- nachziehen der anforderungen
- benutzerrechte einschränkung
4 persoenn pro story möglich
storypoint aufteilung</t>
  </si>
  <si>
    <t>Problemlösung zu den allgemienne problemen</t>
  </si>
  <si>
    <t>RA-03</t>
  </si>
  <si>
    <t>Wir sollten evtl. auch hier wenigstens was in die Story rein schreiben(rein für's Protokoll...)</t>
  </si>
  <si>
    <t>x</t>
  </si>
  <si>
    <t>RA-04</t>
  </si>
  <si>
    <t>RA-05</t>
  </si>
  <si>
    <t>Stories auf vollständigkeit (Anforderungen) prüfen (anfo team</t>
  </si>
  <si>
    <t>RA-06</t>
  </si>
  <si>
    <t>https://github.com/RefugeesWelcomeApp/ApplicationDevelopment/blob/master/Solution_Design/Story%20Board/Storys/RA-08-Struktur%20der%20Webseite/Ablauf%20Struktur%20der%20Website.pdf</t>
  </si>
  <si>
    <t>RA-07</t>
  </si>
  <si>
    <t>(Kanban - Storyboard)</t>
  </si>
  <si>
    <t>-&gt; bereit, in arbeit, fertisch</t>
  </si>
  <si>
    <t>kann as UML jetzt dargestellt werden(Subprozesse auf Websites können ggf. bereits im Modell angedeutet werden -&gt;Modelskelet)</t>
  </si>
  <si>
    <t>Bzgl. UML Verteilung: in WhatsApp hinweisen</t>
  </si>
  <si>
    <t>... fertig kriegen</t>
  </si>
  <si>
    <t>Abgabedokument erstellen (storie erstellen)(strukturierung)</t>
  </si>
  <si>
    <t>Struktur für alten Entwurf wurde geliefert, für die neue Plattform muss die neue Fassung noch mal finaliserend überarbeitet werden</t>
  </si>
  <si>
    <t>Noch aktuell? Wenn nein, Refresh?</t>
  </si>
  <si>
    <t>fertig? wo lösung?</t>
  </si>
  <si>
    <t>-&gt; Freitag</t>
  </si>
  <si>
    <t>RA-10</t>
  </si>
  <si>
    <t>Damit ist dieses als Fortsetzung von RA-09 zu sehen, RA-09 dann aus meiner sicht abgeschlossen</t>
  </si>
  <si>
    <t>Abhängig von RA-10</t>
  </si>
  <si>
    <t>Bis Freitag stories validiert (anforderungen)</t>
  </si>
  <si>
    <t>RA-11</t>
  </si>
  <si>
    <t>ist soweit ich weiß noch offen, ist als zwischenschritt zuschen 09-&gt;10 zu sehen</t>
  </si>
  <si>
    <t>?</t>
  </si>
  <si>
    <t>wofür war die? wie weit ist die?</t>
  </si>
  <si>
    <t>Aufgabe war an Eric, habe ihn um Überarbeitung gebeten, da ich diese Story so nicht abnehme. Warte auf Rückmeldung</t>
  </si>
  <si>
    <t>ist die gut? kenne mich nicht aus... die pdfs usw fehlen.. der download wird definitiv nicht funktionieren :D</t>
  </si>
  <si>
    <t>RA-13</t>
  </si>
  <si>
    <t>Reicht in meinen Augen, alles weitere muss über "Eingehende Informationen" von lokalen Anbietern reinkommen
evtl. noch Frankfurt ergänzen</t>
  </si>
  <si>
    <t>Grunsätzlich ist diese minimal, ja, überprüft, ja.
Sollte es detailierte sein, muss die Anforderun verändert werden. Sonst wäre eine Auflistung selbst in 2 Wochen nicht lösbar, auf Grund des Umfangs</t>
  </si>
  <si>
    <t>sieht unvollständig aus.. wurde es geprüft?</t>
  </si>
  <si>
    <t xml:space="preserve">Morgen Mail Wieland </t>
  </si>
  <si>
    <t>RA-14</t>
  </si>
  <si>
    <t>Warte auf Lieferung zum 23.11.15 von Eric</t>
  </si>
  <si>
    <t>wo sind die einrichtungen? was machen die ? spezifische ausrichtung? - was muss man mit bringen?</t>
  </si>
  <si>
    <t>Donnerstag Meeting</t>
  </si>
  <si>
    <t>RA-15</t>
  </si>
  <si>
    <t>reminder Freitag fortschritt</t>
  </si>
  <si>
    <t>Ich bin gegen eine dateibasierende Lösung:
Aus eigenen TomEE - Erfahrungen (Intranetlink folgt morgen)
Ich habe an Hand diesen Projektes auch mit serverlokalen Dateien vorerst gearbeitet, aber nach dem nur 2 Arbeitskollegen bei einen gewünschten Test die App zerschossen haben, und die Dateien die Ursache war, bin ich auf eine DB umgesprungen. Wir können mit Dateien kein Multiuserzugriff absichern und es besteht ein zu großes Risiko, dass die "BlackBoardAnwearter.txt" zerschossen wird und somit auch die App nicht mehr funktioniert.</t>
  </si>
  <si>
    <t xml:space="preserve">- siehe github push </t>
  </si>
  <si>
    <t>registrierungsprozess uml (welche felder etc, was bei "wenns schief läuft") sicherheitsprüfung</t>
  </si>
  <si>
    <t>RA-17</t>
  </si>
  <si>
    <t>RA-18</t>
  </si>
  <si>
    <t>RA-19</t>
  </si>
  <si>
    <t>RA-20</t>
  </si>
  <si>
    <t>Siehe JP in RA-16</t>
  </si>
  <si>
    <t>Wo liegt die UML?</t>
  </si>
  <si>
    <t>uml ist noch nicht fertig</t>
  </si>
  <si>
    <t>RA-21</t>
  </si>
  <si>
    <t>Rechtliche punkte nennen, und ins Risikomanagement aufnehmen</t>
  </si>
  <si>
    <t>Drop Story RA 21 into Archiv</t>
  </si>
  <si>
    <t>RA-22</t>
  </si>
  <si>
    <t>bitte Stefan darum zu prüfen, ob doppelt oder ob ein Unterschied vorhanden ist.
Wenn ein Unterschied, bitte in den Stories inhaltlich anpassen damit dies deutlich wird</t>
  </si>
  <si>
    <t>doppelt zu ra 42?</t>
  </si>
  <si>
    <t>RA-23</t>
  </si>
  <si>
    <t>Bitte um Überarbeitung, da Unvollständig</t>
  </si>
  <si>
    <t>RA-24</t>
  </si>
  <si>
    <t>Erstmal kommt der kram in ne DB, kann dann auf einer Sammelseite komplett gezeigt werden, bzw. auf subsites jeweils einzeln</t>
  </si>
  <si>
    <t>Mit welchen Tool/System soll dies geschehen? Wie soll die Sammlung abgespeichert werden? Welche Links sollen gesammelt werden?</t>
  </si>
  <si>
    <t xml:space="preserve">add activate brain </t>
  </si>
  <si>
    <t>RA-25</t>
  </si>
  <si>
    <t>nur anhand der Storiebeschreibung unklare aufgabe für mich</t>
  </si>
  <si>
    <t>- finde ich in github nicht</t>
  </si>
  <si>
    <t>uml, kurz aufgabenbeschreibung, in abstimmung mit dem RA 33</t>
  </si>
  <si>
    <t>RA-26</t>
  </si>
  <si>
    <t>In Verbindung mit Linksammlung? (Falls in Datenbank speichert?)
</t>
  </si>
  <si>
    <t>- links hinzu
- keine ansprechpartner, da schwer zu pflegen
- öffnungszeiten</t>
  </si>
  <si>
    <t>auf große städte und relevante kontakte reduzieren, links hinzufügen damit sie direkt schauen könenn, mail adresse?</t>
  </si>
  <si>
    <t>RA-27</t>
  </si>
  <si>
    <t>In Arbeit (me &amp; Nico)</t>
  </si>
  <si>
    <t>status? who?</t>
  </si>
  <si>
    <t>RA-28</t>
  </si>
  <si>
    <t>Aufgabe wurde neu zugewiesen. Ich erinnere Sheldon daran schnellst möglichen Git push zu machen, damit ein Status erkennbar ist.</t>
  </si>
  <si>
    <t>ich glaube auch, das jan das "interessant"fand</t>
  </si>
  <si>
    <t>reicht das know how der zugewiesenen? wurde da nicht was geändert da jemand damit schon gearbeitet hat?.. philipp bzw jan glaube ich</t>
  </si>
  <si>
    <t>RA-29</t>
  </si>
  <si>
    <t>noch jemanden zuweisen</t>
  </si>
  <si>
    <t>RA-30</t>
  </si>
  <si>
    <t xml:space="preserve">- benutzerfreundlichkeit beachten </t>
  </si>
  <si>
    <t>-telekom konform - im einklang mit der restlichen website</t>
  </si>
  <si>
    <t>- festlegung: Name der tabelle (tbl_...), spaltennamen (nicht nur "name", sondern genauer bezeichner), Datentyp</t>
  </si>
  <si>
    <t>RA-32</t>
  </si>
  <si>
    <t>Vorarbeit wird spätestens Sonntag geliefert.</t>
  </si>
  <si>
    <t>- hier sollte jemand noch dazu und drüber lesen</t>
  </si>
  <si>
    <t>- wenn DB- Schema, UML, ERM, Datentypen (siehe eins drüber)</t>
  </si>
  <si>
    <t>RA-33</t>
  </si>
  <si>
    <t xml:space="preserve">- was genau braucht stefan für die Java dinger?, teilung in 2 unteraufgaben, </t>
  </si>
  <si>
    <t>RA-34</t>
  </si>
  <si>
    <t>Termin mit Stefan vereinbaren. Mögliche Lösung meiner Seits:
Eine kleine PDF zu erzeugen, mit BSP-Code, zzgl. wie technisch funktioniert.</t>
  </si>
  <si>
    <t>- einfach und verständlich, keine doppelte inhalte (vermeidung redundanz)</t>
  </si>
  <si>
    <t>RA-36</t>
  </si>
  <si>
    <t>EIne Zusammenfassung erstellen (als PDF) mit allen wichtigen Anforderungen? (a la code of SWE Project)</t>
  </si>
  <si>
    <t>- einheitliches design</t>
  </si>
  <si>
    <t>RA-37</t>
  </si>
  <si>
    <t xml:space="preserve">- eventuell eine Preiskategorie </t>
  </si>
  <si>
    <t>RA-38</t>
  </si>
  <si>
    <t>Bitte bei diesem Part eine DOKUMENTATION... ;)</t>
  </si>
  <si>
    <t>doku</t>
  </si>
  <si>
    <t>kp, evtl. doku? einheitlicher Programmierstil?</t>
  </si>
  <si>
    <t>RA-39</t>
  </si>
  <si>
    <t>RA-40</t>
  </si>
  <si>
    <t>- verlinkungen von anderen seiten anfragen</t>
  </si>
  <si>
    <t>- zukunftsträchtigkeit abschätzbar? evtl. folge auftrag erstellen nach fertigstellung</t>
  </si>
  <si>
    <t>RA-41</t>
  </si>
  <si>
    <t>Sehe keine redudante Aufgabe bzgl. Symbole und Grafiken</t>
  </si>
  <si>
    <t>- wir sollten sicher stellen, dass die rechte an dem bild freigegeben wurden
-abklären ob wir auf das Zeichenkontingent der telekom zurück greifen dürfen</t>
  </si>
  <si>
    <t xml:space="preserve">- reduntante teilaufgabe zu wo gibts was dateninhalt </t>
  </si>
  <si>
    <t>RA-42</t>
  </si>
  <si>
    <t>Hier sagte Stefan, dass es ein Unterschied gibt</t>
  </si>
  <si>
    <t>- nfas -platzhalter für suche?login etc, redundant zu 22?</t>
  </si>
  <si>
    <t>RA-43</t>
  </si>
  <si>
    <t>RA-44</t>
  </si>
  <si>
    <t xml:space="preserve">- tester dazu </t>
  </si>
  <si>
    <t>- config im github - prüfung security -benutzergruppen anlegen? -verknüpfung mit authentifizierungsprozess?</t>
  </si>
  <si>
    <t>RA-46</t>
  </si>
  <si>
    <t>- erstellung der teile</t>
  </si>
  <si>
    <t>RA-47</t>
  </si>
  <si>
    <t>W3C Regeln einhalten
Behindertengerecht Programmieren/Umsetzen</t>
  </si>
  <si>
    <t>überprüfung, wie viele schritte man braucht um an die gesuchte information zu kommen
- keine Umfrage</t>
  </si>
  <si>
    <t>RA-49</t>
  </si>
  <si>
    <t>Eventuell auch genehmigung einholen vom Betrieb, ob wir das dürfen</t>
  </si>
  <si>
    <t>- eventuelle schnelle Testautomation schreiben
-mögliche Tester könnten andere der Studiengemeinschaft sein, deren app wir im gegenzug testen</t>
  </si>
  <si>
    <t>- vorbereitung go live, mit testbetrieb usw, testscenarien, test durchführen, bug fixes</t>
  </si>
  <si>
    <t>RA-50</t>
  </si>
  <si>
    <t>tester dazu, die die implementierung auf funktionalität prüfen</t>
  </si>
  <si>
    <t>einheitliche umsetzung</t>
  </si>
  <si>
    <t>RA-51</t>
  </si>
  <si>
    <t>- lösungen dazu</t>
  </si>
  <si>
    <t>-&gt; philipp zuweisen, prüfung durch anfo team</t>
  </si>
  <si>
    <t>RA-52</t>
  </si>
  <si>
    <t>Grundlage liefern und dann den Vereinen die Möglichkeit geben, selbst weitere Informationen einzupflegen.</t>
  </si>
  <si>
    <t xml:space="preserve"> kurze Übersicht, was die vereine als hauptpunkte haben</t>
  </si>
  <si>
    <t>-&gt; .... einheitliche struktur, nicht zuviel, wollen uns ja nicht tod arbeiten</t>
  </si>
  <si>
    <t>Ideas:</t>
  </si>
  <si>
    <t>Epic</t>
  </si>
  <si>
    <t>Storys Analyse</t>
  </si>
  <si>
    <t xml:space="preserve">Stories Design </t>
  </si>
  <si>
    <t>Stories Dev</t>
  </si>
  <si>
    <t>welche Materialien sollen aufgenommen werden? (Elektro, essen, haushalt??), Bilder?</t>
  </si>
  <si>
    <t>Wo kann man welche Materialien kaufen?</t>
  </si>
  <si>
    <t>Wo sind die Läden? (Kartenbezug)</t>
  </si>
  <si>
    <t>Datenbankdesign Material und shops</t>
  </si>
  <si>
    <t>Visual design</t>
  </si>
  <si>
    <t>Analyse: was ist sinnvoll, verknüpfungen</t>
  </si>
  <si>
    <t>Dev Umsetzung</t>
  </si>
  <si>
    <t>schnittstelle zur karte</t>
  </si>
  <si>
    <t xml:space="preserve">uml - was passiert wenn wir was nicht findne, </t>
  </si>
  <si>
    <t>Befüllen von zusätzlichen informationen - notwendig? analyse</t>
  </si>
  <si>
    <t>Schnittstelle? Design</t>
  </si>
  <si>
    <t>Standortbestimmung</t>
  </si>
  <si>
    <t>Schnittstelle? Umsetzung</t>
  </si>
  <si>
    <t>integration</t>
  </si>
  <si>
    <t>befüllen von notwendigen informationen</t>
  </si>
  <si>
    <t>verbindung mit den anderen funktionen der website</t>
  </si>
  <si>
    <t>schnittstellendesign für andere prozesse: wie kann man einen punkt ansteuern etc?</t>
  </si>
  <si>
    <t>Struktur benötigt einmal insgesamt und dann für jede funktion</t>
  </si>
  <si>
    <t>Research: benötigte Flaggen etc bereitstellen</t>
  </si>
  <si>
    <t>Baumdiagramm/ UML?</t>
  </si>
  <si>
    <t>umsetzung</t>
  </si>
  <si>
    <t>"google conform"? Analyse</t>
  </si>
  <si>
    <t>Formulargedöns</t>
  </si>
  <si>
    <t>benötigte Formulare sammeln</t>
  </si>
  <si>
    <t>analyse: benötigte Funktionen</t>
  </si>
  <si>
    <t>umsetzung in website</t>
  </si>
  <si>
    <t>Hilfetexte</t>
  </si>
  <si>
    <t>UML</t>
  </si>
  <si>
    <t>Tags für die einzelnen Funktoinen und inhalte zusammenstellen (extra Aufgabe für jede funktion)</t>
  </si>
  <si>
    <t>Analyse</t>
  </si>
  <si>
    <t>UML (was passiert wann, wie vorgehen bei nicht treffenden suchen etc)</t>
  </si>
  <si>
    <t>FUnktion des Wikis</t>
  </si>
  <si>
    <t>Analyse: benötigte FUnktionen, mit boardmitteln des media wikis oder muss zusätzlich gecoded werdne</t>
  </si>
  <si>
    <t>umsetzung/solution der funktionen</t>
  </si>
  <si>
    <t>Umsetzung</t>
  </si>
  <si>
    <t>Formulare?</t>
  </si>
  <si>
    <t>Verknüpfung Website &lt;-&gt; wiki : analyse</t>
  </si>
  <si>
    <t>Wiki inhalte definieren</t>
  </si>
  <si>
    <t>struktur</t>
  </si>
  <si>
    <t>vereine</t>
  </si>
  <si>
    <t>schwarze brett</t>
  </si>
  <si>
    <t>Domain</t>
  </si>
  <si>
    <t>rechtliches</t>
  </si>
  <si>
    <t>was sollten wir unbedingt beachten</t>
  </si>
  <si>
    <t>Rechtlich notwendige Websiteinhalte (impressum?</t>
  </si>
  <si>
    <t>ausformulierung rechtlich notwendiger websiten</t>
  </si>
  <si>
    <t>was sollten wir vermeiden/garatneirt nicht tun</t>
  </si>
  <si>
    <t>Was ist legitim</t>
  </si>
  <si>
    <t>Haftung für inhalte von dritten personen</t>
  </si>
  <si>
    <t>was passiert im moment?</t>
  </si>
  <si>
    <t>wie verbessern?</t>
  </si>
  <si>
    <t>Idee: schreibrechte auf dem board STARK einschränken</t>
  </si>
  <si>
    <t xml:space="preserve"> + Statusmeetings</t>
  </si>
  <si>
    <t>Sicherheitsstandards</t>
  </si>
  <si>
    <t>Umfassendes Design zur Sicherheit</t>
  </si>
  <si>
    <t>Benutzerfreundlichkeit</t>
  </si>
  <si>
    <t>Was ist benutzerfreundlich</t>
  </si>
  <si>
    <t>umsetzung/anpassung der anderen stories vor umsetzung</t>
  </si>
  <si>
    <t>caching?</t>
  </si>
  <si>
    <t>caching</t>
  </si>
  <si>
    <t>Hallo Welt! in Java+Eclipse+Tomcat</t>
  </si>
  <si>
    <t>dev einführung</t>
  </si>
  <si>
    <t>Arbeitspakete für die Einzelnen Funktionen:</t>
  </si>
  <si>
    <t>Behördenkontaktdaten zu den jeweiligen Standorten</t>
  </si>
  <si>
    <t>Rechtliches Einmaleins</t>
  </si>
  <si>
    <t>Anlaufstationen für z.B. kurzfristige Unterkünfte / Tafel / DRK</t>
  </si>
  <si>
    <t>Infos der lokalen Refugee Law Clinics / andere lokale Vereine</t>
  </si>
  <si>
    <t>häufig genutzte Rufnummern (Notrufnummern) + deren Aufgabengebiete</t>
  </si>
  <si>
    <t>Gesundheitssystem Kostenlose Ärzte Wo finde ich einen in meiner Nähe</t>
  </si>
  <si>
    <t>Verknüpfungen zu anderen Hilfeseiten und Funktionalitäten</t>
  </si>
  <si>
    <t>Ein Wikipedia</t>
  </si>
  <si>
    <t>Ein Forum</t>
  </si>
  <si>
    <t>Freizeitbeschäftigung:</t>
  </si>
  <si>
    <t>Mat zuordnung</t>
  </si>
  <si>
    <t>Formular</t>
  </si>
  <si>
    <t>Ausarbeitung detaillierte Lösungsarchitektur</t>
  </si>
  <si>
    <t>UML Diagramme für jegliche Funktionen, Workflows,... erstellen</t>
  </si>
  <si>
    <t>Tabellenblatt: eine FUnktion geteilt in Dev, Design, Research UML ---</t>
  </si>
  <si>
    <t>Ra 16 an Jasmin + RA 20</t>
  </si>
  <si>
    <t>Ra 19 Stefan</t>
  </si>
  <si>
    <t>Anleitungen zu den notwendigen Programmen</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</si>
</sst>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font>
      <sz val="11.0"/>
    </font>
    <font>
      <color rgb="FF222222"/>
      <name val="Roboto"/>
    </font>
    <font>
      <sz val="10.0"/>
    </font>
    <font>
      <strike/>
      <sz val="10.0"/>
    </font>
    <font>
      <strike/>
    </font>
    <font>
      <sz val="11.0"/>
      <color rgb="FF000000"/>
      <name val="Inconsolata"/>
    </font>
    <font>
      <b/>
    </font>
    <font>
      <u/>
      <color rgb="FF0000FF"/>
    </font>
    <font>
      <u/>
      <color rgb="FF0000FF"/>
    </font>
    <font>
      <u/>
      <color rgb="FF0000FF"/>
    </font>
    <font>
      <u/>
      <color rgb="FF0000FF"/>
    </font>
    <font>
      <sz val="10.0"/>
      <name val="Arial"/>
    </font>
    <font>
      <u/>
      <sz val="10.0"/>
      <color rgb="FF0000FF"/>
      <name val="Arial"/>
    </font>
    <font>
      <name val="Arial"/>
    </font>
    <font>
      <u/>
      <color rgb="FF1155CC"/>
      <name val="Arial"/>
    </font>
    <font>
      <u/>
      <color rgb="FF0000FF"/>
    </font>
    <font>
      <u/>
      <sz val="10.0"/>
      <color rgb="FF0000FF"/>
      <name val="Arial"/>
    </font>
    <font>
      <u/>
      <sz val="10.0"/>
      <color rgb="FF0000FF"/>
      <name val="Arial"/>
    </font>
    <font>
      <strike/>
      <color rgb="FF0000FF"/>
    </font>
    <font>
      <color rgb="FF000000"/>
    </font>
    <font>
      <b/>
      <sz val="12.0"/>
    </font>
    <font>
      <color rgb="FF333333"/>
      <name val="Arial"/>
    </font>
    <font>
      <u/>
      <color rgb="FF0000FF"/>
    </font>
    <font>
      <color rgb="FF4285F4"/>
      <name val="Arial"/>
    </font>
  </fonts>
  <fills count="12">
    <fill>
      <patternFill patternType="none"/>
    </fill>
    <fill>
      <patternFill patternType="lightGray"/>
    </fill>
    <fill>
      <patternFill patternType="solid">
        <fgColor rgb="FFFFFFFF"/>
        <bgColor rgb="FFFFFFFF"/>
      </patternFill>
    </fill>
    <fill>
      <patternFill patternType="solid">
        <fgColor rgb="FF6D9EEB"/>
        <bgColor rgb="FF6D9EEB"/>
      </patternFill>
    </fill>
    <fill>
      <patternFill patternType="solid">
        <fgColor rgb="FFFF9900"/>
        <bgColor rgb="FFFF9900"/>
      </patternFill>
    </fill>
    <fill>
      <patternFill patternType="solid">
        <fgColor rgb="FFFF0000"/>
        <bgColor rgb="FFFF0000"/>
      </patternFill>
    </fill>
    <fill>
      <patternFill patternType="solid">
        <fgColor rgb="FFD9D9D9"/>
        <bgColor rgb="FFD9D9D9"/>
      </patternFill>
    </fill>
    <fill>
      <patternFill patternType="solid">
        <fgColor rgb="FF00FF00"/>
        <bgColor rgb="FF00FF00"/>
      </patternFill>
    </fill>
    <fill>
      <patternFill patternType="solid">
        <fgColor rgb="FFB7B7B7"/>
        <bgColor rgb="FFB7B7B7"/>
      </patternFill>
    </fill>
    <fill>
      <patternFill patternType="solid">
        <fgColor rgb="FFFF00FF"/>
        <bgColor rgb="FFFF00FF"/>
      </patternFill>
    </fill>
    <fill>
      <patternFill patternType="solid">
        <fgColor rgb="FFC27BA0"/>
        <bgColor rgb="FFC27BA0"/>
      </patternFill>
    </fill>
    <fill>
      <patternFill patternType="solid">
        <fgColor rgb="FF93C47D"/>
        <bgColor rgb="FF93C47D"/>
      </patternFill>
    </fill>
  </fills>
  <borders count="4">
    <border>
      <left/>
      <right/>
      <top/>
      <bottom/>
    </border>
    <border>
      <left/>
      <right style="thin">
        <color rgb="FF000000"/>
      </right>
      <top/>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99">
    <xf borderId="0" fillId="0" fontId="0" numFmtId="0" xfId="0" applyAlignment="1" applyFont="1">
      <alignment/>
    </xf>
    <xf borderId="0" fillId="0" fontId="1" numFmtId="0" xfId="0" applyAlignment="1" applyFont="1">
      <alignment/>
    </xf>
    <xf borderId="0" fillId="2" fontId="2" numFmtId="0" xfId="0" applyFill="1" applyFont="1"/>
    <xf borderId="0" fillId="0" fontId="1" numFmtId="0" xfId="0" applyAlignment="1" applyFont="1">
      <alignment wrapText="1"/>
    </xf>
    <xf borderId="0" fillId="0" fontId="1" numFmtId="0" xfId="0" applyFont="1"/>
    <xf borderId="0" fillId="0" fontId="1" numFmtId="10" xfId="0" applyFont="1" applyNumberFormat="1"/>
    <xf borderId="0" fillId="0" fontId="1" numFmtId="9" xfId="0" applyAlignment="1" applyFont="1" applyNumberFormat="1">
      <alignment/>
    </xf>
    <xf borderId="0" fillId="2" fontId="3" numFmtId="0" xfId="0" applyFont="1"/>
    <xf borderId="0" fillId="0" fontId="4" numFmtId="0" xfId="0" applyAlignment="1" applyFont="1">
      <alignment/>
    </xf>
    <xf borderId="0" fillId="0" fontId="4" numFmtId="0" xfId="0" applyAlignment="1" applyFont="1">
      <alignment/>
    </xf>
    <xf borderId="0" fillId="0" fontId="5" numFmtId="0" xfId="0" applyAlignment="1" applyFont="1">
      <alignment/>
    </xf>
    <xf borderId="0" fillId="0" fontId="6" numFmtId="0" xfId="0" applyFont="1"/>
    <xf borderId="0" fillId="2" fontId="7" numFmtId="0" xfId="0" applyAlignment="1" applyFont="1">
      <alignment/>
    </xf>
    <xf borderId="0" fillId="0" fontId="1" numFmtId="0" xfId="0" applyAlignment="1" applyFont="1">
      <alignment wrapText="1"/>
    </xf>
    <xf borderId="0" fillId="0" fontId="1" numFmtId="0" xfId="0" applyAlignment="1" applyFont="1">
      <alignment/>
    </xf>
    <xf borderId="0" fillId="0" fontId="8" numFmtId="0" xfId="0" applyAlignment="1" applyFont="1">
      <alignment/>
    </xf>
    <xf borderId="0" fillId="0" fontId="8" numFmtId="0" xfId="0" applyAlignment="1" applyFont="1">
      <alignment/>
    </xf>
    <xf borderId="0" fillId="0" fontId="1" numFmtId="0" xfId="0" applyAlignment="1" applyFont="1">
      <alignment vertical="center" wrapText="1"/>
    </xf>
    <xf borderId="0" fillId="0" fontId="1" numFmtId="0" xfId="0" applyAlignment="1" applyFont="1">
      <alignment/>
    </xf>
    <xf borderId="0" fillId="0" fontId="1" numFmtId="9" xfId="0" applyAlignment="1" applyFont="1" applyNumberFormat="1">
      <alignment/>
    </xf>
    <xf borderId="0" fillId="0" fontId="1" numFmtId="0" xfId="0" applyAlignment="1" applyFont="1">
      <alignment/>
    </xf>
    <xf borderId="0" fillId="0" fontId="9" numFmtId="0" xfId="0" applyAlignment="1" applyFont="1">
      <alignment/>
    </xf>
    <xf borderId="0" fillId="0" fontId="10" numFmtId="0" xfId="0" applyAlignment="1" applyFont="1">
      <alignment/>
    </xf>
    <xf borderId="0" fillId="0" fontId="11" numFmtId="0" xfId="0" applyAlignment="1" applyFont="1">
      <alignment/>
    </xf>
    <xf borderId="0" fillId="0" fontId="12" numFmtId="0" xfId="0" applyAlignment="1" applyFont="1">
      <alignment/>
    </xf>
    <xf borderId="0" fillId="0" fontId="1" numFmtId="0" xfId="0" applyAlignment="1" applyFont="1">
      <alignment/>
    </xf>
    <xf borderId="0" fillId="0" fontId="1" numFmtId="0" xfId="0" applyAlignment="1" applyFont="1">
      <alignment/>
    </xf>
    <xf borderId="0" fillId="0" fontId="13" numFmtId="0" xfId="0" applyAlignment="1" applyFont="1">
      <alignment wrapText="1"/>
    </xf>
    <xf borderId="0" fillId="0" fontId="13" numFmtId="0" xfId="0" applyAlignment="1" applyFont="1">
      <alignment/>
    </xf>
    <xf borderId="0" fillId="0" fontId="14" numFmtId="0" xfId="0" applyAlignment="1" applyFont="1">
      <alignment/>
    </xf>
    <xf borderId="0" fillId="0" fontId="13" numFmtId="0" xfId="0" applyAlignment="1" applyFont="1">
      <alignment/>
    </xf>
    <xf borderId="0" fillId="0" fontId="13" numFmtId="9" xfId="0" applyAlignment="1" applyFont="1" applyNumberFormat="1">
      <alignment/>
    </xf>
    <xf borderId="0" fillId="0" fontId="15" numFmtId="0" xfId="0" applyAlignment="1" applyFont="1">
      <alignment/>
    </xf>
    <xf borderId="0" fillId="3" fontId="15" numFmtId="0" xfId="0" applyAlignment="1" applyFill="1" applyFont="1">
      <alignment/>
    </xf>
    <xf borderId="0" fillId="3" fontId="15" numFmtId="0" xfId="0" applyAlignment="1" applyFont="1">
      <alignment/>
    </xf>
    <xf borderId="0" fillId="3" fontId="15" numFmtId="0" xfId="0" applyAlignment="1" applyFont="1">
      <alignment/>
    </xf>
    <xf borderId="0" fillId="3" fontId="15" numFmtId="0" xfId="0" applyAlignment="1" applyFont="1">
      <alignment horizontal="right"/>
    </xf>
    <xf borderId="0" fillId="3" fontId="15" numFmtId="0" xfId="0" applyAlignment="1" applyFont="1">
      <alignment/>
    </xf>
    <xf borderId="0" fillId="3" fontId="15" numFmtId="0" xfId="0" applyAlignment="1" applyFont="1">
      <alignment/>
    </xf>
    <xf borderId="0" fillId="3" fontId="16" numFmtId="0" xfId="0" applyAlignment="1" applyFont="1">
      <alignment/>
    </xf>
    <xf borderId="0" fillId="0" fontId="15" numFmtId="0" xfId="0" applyAlignment="1" applyFont="1">
      <alignment/>
    </xf>
    <xf borderId="0" fillId="0" fontId="13" numFmtId="0" xfId="0" applyAlignment="1" applyFont="1">
      <alignment horizontal="left" wrapText="1"/>
    </xf>
    <xf borderId="0" fillId="0" fontId="13" numFmtId="0" xfId="0" applyAlignment="1" applyFont="1">
      <alignment horizontal="left"/>
    </xf>
    <xf borderId="0" fillId="0" fontId="17" numFmtId="0" xfId="0" applyAlignment="1" applyFont="1">
      <alignment/>
    </xf>
    <xf borderId="0" fillId="0" fontId="13" numFmtId="9" xfId="0" applyAlignment="1" applyFont="1" applyNumberFormat="1">
      <alignment/>
    </xf>
    <xf borderId="0" fillId="0" fontId="18" numFmtId="0" xfId="0" applyAlignment="1" applyFont="1">
      <alignment wrapText="1"/>
    </xf>
    <xf borderId="0" fillId="0" fontId="19" numFmtId="0" xfId="0" applyAlignment="1" applyFont="1">
      <alignment wrapText="1"/>
    </xf>
    <xf borderId="0" fillId="0" fontId="13" numFmtId="9" xfId="0" applyAlignment="1" applyFont="1" applyNumberFormat="1">
      <alignment wrapText="1"/>
    </xf>
    <xf borderId="0" fillId="0" fontId="1" numFmtId="0" xfId="0" applyAlignment="1" applyFont="1">
      <alignment wrapText="1"/>
    </xf>
    <xf borderId="0" fillId="0" fontId="6" numFmtId="0" xfId="0" applyAlignment="1" applyFont="1">
      <alignment/>
    </xf>
    <xf borderId="0" fillId="0" fontId="6" numFmtId="0" xfId="0" applyAlignment="1" applyFont="1">
      <alignment wrapText="1"/>
    </xf>
    <xf borderId="0" fillId="0" fontId="6" numFmtId="9" xfId="0" applyAlignment="1" applyFont="1" applyNumberFormat="1">
      <alignment/>
    </xf>
    <xf borderId="0" fillId="0" fontId="6" numFmtId="0" xfId="0" applyAlignment="1" applyFont="1">
      <alignment/>
    </xf>
    <xf borderId="0" fillId="0" fontId="20" numFmtId="0" xfId="0" applyAlignment="1" applyFont="1">
      <alignment/>
    </xf>
    <xf borderId="0" fillId="4" fontId="1" numFmtId="0" xfId="0" applyAlignment="1" applyFill="1" applyFont="1">
      <alignment/>
    </xf>
    <xf borderId="0" fillId="5" fontId="1" numFmtId="0" xfId="0" applyFill="1" applyFont="1"/>
    <xf borderId="0" fillId="0" fontId="1" numFmtId="0" xfId="0" applyAlignment="1" applyFont="1">
      <alignment vertical="top"/>
    </xf>
    <xf borderId="0" fillId="0" fontId="1" numFmtId="0" xfId="0" applyAlignment="1" applyFont="1">
      <alignment vertical="top" wrapText="1"/>
    </xf>
    <xf borderId="0" fillId="0" fontId="1" numFmtId="0" xfId="0" applyAlignment="1" applyFont="1">
      <alignment vertical="top" wrapText="1"/>
    </xf>
    <xf borderId="0" fillId="0" fontId="21" numFmtId="0" xfId="0" applyAlignment="1" applyFont="1">
      <alignment/>
    </xf>
    <xf borderId="0" fillId="5" fontId="1" numFmtId="0" xfId="0" applyAlignment="1" applyFont="1">
      <alignment/>
    </xf>
    <xf borderId="1" fillId="0" fontId="1" numFmtId="0" xfId="0" applyBorder="1" applyFont="1"/>
    <xf borderId="2" fillId="0" fontId="1" numFmtId="0" xfId="0" applyAlignment="1" applyBorder="1" applyFont="1">
      <alignment/>
    </xf>
    <xf borderId="2" fillId="0" fontId="1" numFmtId="0" xfId="0" applyBorder="1" applyFont="1"/>
    <xf borderId="3" fillId="0" fontId="1" numFmtId="0" xfId="0" applyBorder="1" applyFont="1"/>
    <xf borderId="0" fillId="6" fontId="1" numFmtId="0" xfId="0" applyAlignment="1" applyFill="1" applyFont="1">
      <alignment vertical="center" wrapText="1"/>
    </xf>
    <xf borderId="0" fillId="7" fontId="1" numFmtId="0" xfId="0" applyAlignment="1" applyFill="1" applyFont="1">
      <alignment vertical="center" wrapText="1"/>
    </xf>
    <xf borderId="1" fillId="7" fontId="1" numFmtId="0" xfId="0" applyAlignment="1" applyBorder="1" applyFont="1">
      <alignment vertical="center" wrapText="1"/>
    </xf>
    <xf borderId="0" fillId="7" fontId="1" numFmtId="0" xfId="0" applyAlignment="1" applyFont="1">
      <alignment/>
    </xf>
    <xf borderId="0" fillId="6" fontId="1" numFmtId="0" xfId="0" applyFont="1"/>
    <xf borderId="1" fillId="6" fontId="1" numFmtId="0" xfId="0" applyBorder="1" applyFont="1"/>
    <xf borderId="0" fillId="7" fontId="1" numFmtId="0" xfId="0" applyFont="1"/>
    <xf borderId="1" fillId="7" fontId="1" numFmtId="0" xfId="0" applyBorder="1" applyFont="1"/>
    <xf borderId="0" fillId="5" fontId="1" numFmtId="0" xfId="0" applyAlignment="1" applyFont="1">
      <alignment vertical="center" wrapText="1"/>
    </xf>
    <xf borderId="0" fillId="0" fontId="1" numFmtId="0" xfId="0" applyAlignment="1" applyFont="1">
      <alignment vertical="center" wrapText="1"/>
    </xf>
    <xf borderId="1" fillId="0" fontId="1" numFmtId="0" xfId="0" applyAlignment="1" applyBorder="1" applyFont="1">
      <alignment vertical="center" wrapText="1"/>
    </xf>
    <xf borderId="0" fillId="6" fontId="1" numFmtId="0" xfId="0" applyAlignment="1" applyFont="1">
      <alignment vertical="center" wrapText="1"/>
    </xf>
    <xf borderId="1" fillId="6" fontId="1" numFmtId="0" xfId="0" applyAlignment="1" applyBorder="1" applyFont="1">
      <alignment vertical="center" wrapText="1"/>
    </xf>
    <xf borderId="1" fillId="0" fontId="1" numFmtId="0" xfId="0" applyAlignment="1" applyBorder="1" applyFont="1">
      <alignment vertical="center" wrapText="1"/>
    </xf>
    <xf borderId="0" fillId="8" fontId="1" numFmtId="0" xfId="0" applyAlignment="1" applyFill="1" applyFont="1">
      <alignment vertical="center" wrapText="1"/>
    </xf>
    <xf borderId="1" fillId="8" fontId="1" numFmtId="0" xfId="0" applyBorder="1" applyFont="1"/>
    <xf borderId="0" fillId="8" fontId="1" numFmtId="0" xfId="0" applyAlignment="1" applyFont="1">
      <alignment/>
    </xf>
    <xf borderId="1" fillId="8" fontId="1" numFmtId="0" xfId="0" applyAlignment="1" applyBorder="1" applyFont="1">
      <alignment/>
    </xf>
    <xf borderId="0" fillId="8" fontId="1" numFmtId="0" xfId="0" applyFont="1"/>
    <xf borderId="0" fillId="8" fontId="1" numFmtId="0" xfId="0" applyAlignment="1" applyFont="1">
      <alignment vertical="center" wrapText="1"/>
    </xf>
    <xf borderId="0" fillId="9" fontId="1" numFmtId="0" xfId="0" applyAlignment="1" applyFill="1" applyFont="1">
      <alignment/>
    </xf>
    <xf borderId="0" fillId="9" fontId="1" numFmtId="0" xfId="0" applyFont="1"/>
    <xf borderId="1" fillId="9" fontId="1" numFmtId="0" xfId="0" applyBorder="1" applyFont="1"/>
    <xf borderId="1" fillId="9" fontId="1" numFmtId="0" xfId="0" applyAlignment="1" applyBorder="1" applyFont="1">
      <alignment vertical="center" wrapText="1"/>
    </xf>
    <xf borderId="0" fillId="10" fontId="2" numFmtId="0" xfId="0" applyAlignment="1" applyFill="1" applyFont="1">
      <alignment vertical="center"/>
    </xf>
    <xf borderId="0" fillId="10" fontId="2" numFmtId="0" xfId="0" applyAlignment="1" applyFont="1">
      <alignment horizontal="left"/>
    </xf>
    <xf borderId="0" fillId="10" fontId="2" numFmtId="0" xfId="0" applyAlignment="1" applyFont="1">
      <alignment/>
    </xf>
    <xf borderId="0" fillId="10" fontId="1" numFmtId="0" xfId="0" applyAlignment="1" applyFont="1">
      <alignment/>
    </xf>
    <xf borderId="0" fillId="11" fontId="1" numFmtId="0" xfId="0" applyAlignment="1" applyFill="1" applyFont="1">
      <alignment/>
    </xf>
    <xf borderId="0" fillId="11" fontId="1" numFmtId="0" xfId="0" applyAlignment="1" applyFont="1">
      <alignment wrapText="1"/>
    </xf>
    <xf borderId="0" fillId="0" fontId="22" numFmtId="0" xfId="0" applyAlignment="1" applyFont="1">
      <alignment/>
    </xf>
    <xf borderId="0" fillId="2" fontId="23" numFmtId="0" xfId="0" applyAlignment="1" applyFont="1">
      <alignment horizontal="left"/>
    </xf>
    <xf borderId="0" fillId="0" fontId="24" numFmtId="0" xfId="0" applyFont="1"/>
    <xf borderId="0" fillId="2" fontId="25" numFmtId="0" xfId="0" applyAlignment="1" applyFont="1">
      <alignment horizontal="left"/>
    </xf>
  </cellXfs>
  <cellStyles count="1">
    <cellStyle xfId="0" name="Normal" builtinId="0"/>
  </cellStyles>
  <dxfs count="13">
    <dxf>
      <font/>
      <fill>
        <patternFill patternType="solid">
          <fgColor rgb="FFB7E1CD"/>
          <bgColor rgb="FFB7E1CD"/>
        </patternFill>
      </fill>
      <alignment/>
      <border>
        <left/>
        <right/>
        <top/>
        <bottom/>
      </border>
    </dxf>
    <dxf>
      <font/>
      <fill>
        <patternFill patternType="solid">
          <fgColor rgb="FFFF0000"/>
          <bgColor rgb="FFFF0000"/>
        </patternFill>
      </fill>
      <alignment/>
      <border>
        <left/>
        <right/>
        <top/>
        <bottom/>
      </border>
    </dxf>
    <dxf>
      <font/>
      <fill>
        <patternFill patternType="solid">
          <fgColor rgb="FF6D9EEB"/>
          <bgColor rgb="FF6D9EEB"/>
        </patternFill>
      </fill>
      <alignment/>
      <border>
        <left/>
        <right/>
        <top/>
        <bottom/>
      </border>
    </dxf>
    <dxf>
      <font/>
      <fill>
        <patternFill patternType="solid">
          <fgColor rgb="FFFF00FF"/>
          <bgColor rgb="FFFF00FF"/>
        </patternFill>
      </fill>
      <alignment/>
      <border>
        <left/>
        <right/>
        <top/>
        <bottom/>
      </border>
    </dxf>
    <dxf>
      <font/>
      <fill>
        <patternFill patternType="solid">
          <fgColor rgb="FFE06666"/>
          <bgColor rgb="FFE06666"/>
        </patternFill>
      </fill>
      <alignment/>
      <border>
        <left/>
        <right/>
        <top/>
        <bottom/>
      </border>
    </dxf>
    <dxf>
      <font/>
      <fill>
        <patternFill patternType="solid">
          <fgColor rgb="FFFFD966"/>
          <bgColor rgb="FFFFD966"/>
        </patternFill>
      </fill>
      <alignment/>
      <border>
        <left/>
        <right/>
        <top/>
        <bottom/>
      </border>
    </dxf>
    <dxf>
      <font/>
      <fill>
        <patternFill patternType="solid">
          <fgColor rgb="FF93C47D"/>
          <bgColor rgb="FF93C47D"/>
        </patternFill>
      </fill>
      <alignment/>
      <border>
        <left/>
        <right/>
        <top/>
        <bottom/>
      </border>
    </dxf>
    <dxf>
      <font/>
      <fill>
        <patternFill patternType="solid">
          <fgColor rgb="FFC27BA0"/>
          <bgColor rgb="FFC27BA0"/>
        </patternFill>
      </fill>
      <alignment/>
      <border>
        <left/>
        <right/>
        <top/>
        <bottom/>
      </border>
    </dxf>
    <dxf>
      <font>
        <color rgb="FF000000"/>
      </font>
      <fill>
        <patternFill patternType="solid">
          <fgColor rgb="FFD9D9D9"/>
          <bgColor rgb="FFD9D9D9"/>
        </patternFill>
      </fill>
      <alignment/>
      <border>
        <left/>
        <right/>
        <top/>
        <bottom/>
      </border>
    </dxf>
    <dxf>
      <font/>
      <fill>
        <patternFill patternType="solid">
          <fgColor rgb="FF8E7CC3"/>
          <bgColor rgb="FF8E7CC3"/>
        </patternFill>
      </fill>
      <alignment/>
      <border>
        <left/>
        <right/>
        <top/>
        <bottom/>
      </border>
    </dxf>
    <dxf>
      <font/>
      <fill>
        <patternFill patternType="solid">
          <fgColor rgb="FFCC0000"/>
          <bgColor rgb="FFCC0000"/>
        </patternFill>
      </fill>
      <alignment/>
      <border>
        <left/>
        <right/>
        <top/>
        <bottom/>
      </border>
    </dxf>
    <dxf>
      <font/>
      <fill>
        <patternFill patternType="solid">
          <fgColor rgb="FFFF9900"/>
          <bgColor rgb="FFFF9900"/>
        </patternFill>
      </fill>
      <alignment/>
      <border>
        <left/>
        <right/>
        <top/>
        <bottom/>
      </border>
    </dxf>
    <dxf>
      <font/>
      <fill>
        <patternFill patternType="solid">
          <fgColor rgb="FFFFFF00"/>
          <bgColor rgb="FFFFFF00"/>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Übergreifend, Sprint 1, Sprint 2, Sprint 3, Sprint 4…</a:t>
            </a:r>
          </a:p>
        </c:rich>
      </c:tx>
      <c:overlay val="0"/>
    </c:title>
    <c:plotArea>
      <c:layout/>
      <c:areaChart>
        <c:grouping val="stacked"/>
        <c:ser>
          <c:idx val="0"/>
          <c:order val="0"/>
          <c:tx>
            <c:strRef>
              <c:f>Auslastung!$A$3</c:f>
            </c:strRef>
          </c:tx>
          <c:spPr>
            <a:solidFill>
              <a:srgbClr val="3366CC">
                <a:alpha val="80000"/>
              </a:srgbClr>
            </a:solidFill>
            <a:ln cmpd="sng" w="25400">
              <a:solidFill>
                <a:srgbClr val="3366CC"/>
              </a:solidFill>
            </a:ln>
          </c:spPr>
          <c:cat>
            <c:strRef>
              <c:f>Auslastung!$B$2:$N$2</c:f>
            </c:strRef>
          </c:cat>
          <c:val>
            <c:numRef>
              <c:f>Auslastung!$B$3:$N$3</c:f>
            </c:numRef>
          </c:val>
        </c:ser>
        <c:ser>
          <c:idx val="1"/>
          <c:order val="1"/>
          <c:tx>
            <c:strRef>
              <c:f>Auslastung!$A$4</c:f>
            </c:strRef>
          </c:tx>
          <c:spPr>
            <a:solidFill>
              <a:srgbClr val="DC3912">
                <a:alpha val="80000"/>
              </a:srgbClr>
            </a:solidFill>
            <a:ln cmpd="sng" w="25400">
              <a:solidFill>
                <a:srgbClr val="DC3912"/>
              </a:solidFill>
            </a:ln>
          </c:spPr>
          <c:cat>
            <c:strRef>
              <c:f>Auslastung!$B$2:$N$2</c:f>
            </c:strRef>
          </c:cat>
          <c:val>
            <c:numRef>
              <c:f>Auslastung!$B$4:$N$4</c:f>
            </c:numRef>
          </c:val>
        </c:ser>
        <c:ser>
          <c:idx val="2"/>
          <c:order val="2"/>
          <c:tx>
            <c:strRef>
              <c:f>Auslastung!$A$5</c:f>
            </c:strRef>
          </c:tx>
          <c:spPr>
            <a:solidFill>
              <a:srgbClr val="FF9900">
                <a:alpha val="80000"/>
              </a:srgbClr>
            </a:solidFill>
            <a:ln cmpd="sng" w="25400">
              <a:solidFill>
                <a:srgbClr val="FF9900"/>
              </a:solidFill>
            </a:ln>
          </c:spPr>
          <c:cat>
            <c:strRef>
              <c:f>Auslastung!$B$2:$N$2</c:f>
            </c:strRef>
          </c:cat>
          <c:val>
            <c:numRef>
              <c:f>Auslastung!$B$5:$N$5</c:f>
            </c:numRef>
          </c:val>
        </c:ser>
        <c:ser>
          <c:idx val="3"/>
          <c:order val="3"/>
          <c:tx>
            <c:strRef>
              <c:f>Auslastung!$A$6</c:f>
            </c:strRef>
          </c:tx>
          <c:spPr>
            <a:solidFill>
              <a:srgbClr val="109618">
                <a:alpha val="80000"/>
              </a:srgbClr>
            </a:solidFill>
            <a:ln cmpd="sng" w="25400">
              <a:solidFill>
                <a:srgbClr val="109618"/>
              </a:solidFill>
            </a:ln>
          </c:spPr>
          <c:cat>
            <c:strRef>
              <c:f>Auslastung!$B$2:$N$2</c:f>
            </c:strRef>
          </c:cat>
          <c:val>
            <c:numRef>
              <c:f>Auslastung!$B$6:$N$6</c:f>
            </c:numRef>
          </c:val>
        </c:ser>
        <c:ser>
          <c:idx val="4"/>
          <c:order val="4"/>
          <c:tx>
            <c:strRef>
              <c:f>Auslastung!$A$7</c:f>
            </c:strRef>
          </c:tx>
          <c:spPr>
            <a:solidFill>
              <a:srgbClr val="990099">
                <a:alpha val="80000"/>
              </a:srgbClr>
            </a:solidFill>
            <a:ln cmpd="sng" w="25400">
              <a:solidFill>
                <a:srgbClr val="990099"/>
              </a:solidFill>
            </a:ln>
          </c:spPr>
          <c:cat>
            <c:strRef>
              <c:f>Auslastung!$B$2:$N$2</c:f>
            </c:strRef>
          </c:cat>
          <c:val>
            <c:numRef>
              <c:f>Auslastung!$B$7:$N$7</c:f>
            </c:numRef>
          </c:val>
        </c:ser>
        <c:ser>
          <c:idx val="5"/>
          <c:order val="5"/>
          <c:tx>
            <c:strRef>
              <c:f>Auslastung!$A$8</c:f>
            </c:strRef>
          </c:tx>
          <c:spPr>
            <a:solidFill>
              <a:srgbClr val="0099C6">
                <a:alpha val="80000"/>
              </a:srgbClr>
            </a:solidFill>
            <a:ln cmpd="sng" w="25400">
              <a:solidFill>
                <a:srgbClr val="0099C6"/>
              </a:solidFill>
            </a:ln>
          </c:spPr>
          <c:cat>
            <c:strRef>
              <c:f>Auslastung!$B$2:$N$2</c:f>
            </c:strRef>
          </c:cat>
          <c:val>
            <c:numRef>
              <c:f>Auslastung!$B$8:$N$8</c:f>
            </c:numRef>
          </c:val>
        </c:ser>
        <c:ser>
          <c:idx val="6"/>
          <c:order val="6"/>
          <c:tx>
            <c:strRef>
              <c:f>Auslastung!$A$9</c:f>
            </c:strRef>
          </c:tx>
          <c:spPr>
            <a:solidFill>
              <a:srgbClr val="DD4477">
                <a:alpha val="80000"/>
              </a:srgbClr>
            </a:solidFill>
            <a:ln cmpd="sng" w="25400">
              <a:solidFill>
                <a:srgbClr val="DD4477"/>
              </a:solidFill>
            </a:ln>
          </c:spPr>
          <c:cat>
            <c:strRef>
              <c:f>Auslastung!$B$2:$N$2</c:f>
            </c:strRef>
          </c:cat>
          <c:val>
            <c:numRef>
              <c:f>Auslastung!$B$9:$N$9</c:f>
            </c:numRef>
          </c:val>
        </c:ser>
        <c:ser>
          <c:idx val="7"/>
          <c:order val="7"/>
          <c:tx>
            <c:strRef>
              <c:f>Auslastung!$A$10</c:f>
            </c:strRef>
          </c:tx>
          <c:spPr>
            <a:solidFill>
              <a:srgbClr val="66AA00">
                <a:alpha val="80000"/>
              </a:srgbClr>
            </a:solidFill>
            <a:ln cmpd="sng" w="25400">
              <a:solidFill>
                <a:srgbClr val="66AA00"/>
              </a:solidFill>
            </a:ln>
          </c:spPr>
          <c:cat>
            <c:strRef>
              <c:f>Auslastung!$B$2:$N$2</c:f>
            </c:strRef>
          </c:cat>
          <c:val>
            <c:numRef>
              <c:f>Auslastung!$B$10:$N$10</c:f>
            </c:numRef>
          </c:val>
        </c:ser>
        <c:ser>
          <c:idx val="8"/>
          <c:order val="8"/>
          <c:tx>
            <c:strRef>
              <c:f>Auslastung!$A$11</c:f>
            </c:strRef>
          </c:tx>
          <c:spPr>
            <a:solidFill>
              <a:srgbClr val="B82E2E">
                <a:alpha val="80000"/>
              </a:srgbClr>
            </a:solidFill>
            <a:ln cmpd="sng" w="25400">
              <a:solidFill>
                <a:srgbClr val="B82E2E"/>
              </a:solidFill>
            </a:ln>
          </c:spPr>
          <c:cat>
            <c:strRef>
              <c:f>Auslastung!$B$2:$N$2</c:f>
            </c:strRef>
          </c:cat>
          <c:val>
            <c:numRef>
              <c:f>Auslastung!$B$11:$N$11</c:f>
            </c:numRef>
          </c:val>
        </c:ser>
        <c:ser>
          <c:idx val="9"/>
          <c:order val="9"/>
          <c:tx>
            <c:strRef>
              <c:f>Auslastung!$A$12</c:f>
            </c:strRef>
          </c:tx>
          <c:spPr>
            <a:solidFill>
              <a:srgbClr val="316395">
                <a:alpha val="80000"/>
              </a:srgbClr>
            </a:solidFill>
            <a:ln cmpd="sng" w="25400">
              <a:solidFill>
                <a:srgbClr val="316395"/>
              </a:solidFill>
            </a:ln>
          </c:spPr>
          <c:cat>
            <c:strRef>
              <c:f>Auslastung!$B$2:$N$2</c:f>
            </c:strRef>
          </c:cat>
          <c:val>
            <c:numRef>
              <c:f>Auslastung!$B$12:$N$12</c:f>
            </c:numRef>
          </c:val>
        </c:ser>
        <c:ser>
          <c:idx val="10"/>
          <c:order val="10"/>
          <c:tx>
            <c:strRef>
              <c:f>Auslastung!$A$13</c:f>
            </c:strRef>
          </c:tx>
          <c:spPr>
            <a:solidFill>
              <a:srgbClr val="994499">
                <a:alpha val="80000"/>
              </a:srgbClr>
            </a:solidFill>
            <a:ln cmpd="sng" w="25400">
              <a:solidFill>
                <a:srgbClr val="994499"/>
              </a:solidFill>
            </a:ln>
          </c:spPr>
          <c:cat>
            <c:strRef>
              <c:f>Auslastung!$B$2:$N$2</c:f>
            </c:strRef>
          </c:cat>
          <c:val>
            <c:numRef>
              <c:f>Auslastung!$B$13:$N$13</c:f>
            </c:numRef>
          </c:val>
        </c:ser>
        <c:ser>
          <c:idx val="11"/>
          <c:order val="11"/>
          <c:tx>
            <c:strRef>
              <c:f>Auslastung!$A$14</c:f>
            </c:strRef>
          </c:tx>
          <c:spPr>
            <a:solidFill>
              <a:srgbClr val="22AA99">
                <a:alpha val="80000"/>
              </a:srgbClr>
            </a:solidFill>
            <a:ln cmpd="sng" w="25400">
              <a:solidFill>
                <a:srgbClr val="22AA99"/>
              </a:solidFill>
            </a:ln>
          </c:spPr>
          <c:cat>
            <c:strRef>
              <c:f>Auslastung!$B$2:$N$2</c:f>
            </c:strRef>
          </c:cat>
          <c:val>
            <c:numRef>
              <c:f>Auslastung!$B$14:$N$14</c:f>
            </c:numRef>
          </c:val>
        </c:ser>
        <c:ser>
          <c:idx val="12"/>
          <c:order val="12"/>
          <c:tx>
            <c:strRef>
              <c:f>Auslastung!$A$15</c:f>
            </c:strRef>
          </c:tx>
          <c:spPr>
            <a:solidFill>
              <a:srgbClr val="AAAA11">
                <a:alpha val="80000"/>
              </a:srgbClr>
            </a:solidFill>
            <a:ln cmpd="sng" w="25400">
              <a:solidFill>
                <a:srgbClr val="AAAA11"/>
              </a:solidFill>
            </a:ln>
          </c:spPr>
          <c:cat>
            <c:strRef>
              <c:f>Auslastung!$B$2:$N$2</c:f>
            </c:strRef>
          </c:cat>
          <c:val>
            <c:numRef>
              <c:f>Auslastung!$B$15:$N$15</c:f>
            </c:numRef>
          </c:val>
        </c:ser>
        <c:axId val="1922131858"/>
        <c:axId val="906318182"/>
      </c:areaChart>
      <c:catAx>
        <c:axId val="1922131858"/>
        <c:scaling>
          <c:orientation val="minMax"/>
        </c:scaling>
        <c:delete val="0"/>
        <c:axPos val="b"/>
        <c:title>
          <c:tx>
            <c:rich>
              <a:bodyPr/>
              <a:lstStyle/>
              <a:p>
                <a:pPr lvl="0">
                  <a:defRPr/>
                </a:pPr>
                <a:r>
                  <a:t>Mitglied</a:t>
                </a:r>
              </a:p>
            </c:rich>
          </c:tx>
          <c:overlay val="0"/>
        </c:title>
        <c:txPr>
          <a:bodyPr/>
          <a:lstStyle/>
          <a:p>
            <a:pPr lvl="0">
              <a:defRPr/>
            </a:pPr>
          </a:p>
        </c:txPr>
        <c:crossAx val="906318182"/>
      </c:catAx>
      <c:valAx>
        <c:axId val="90631818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922131858"/>
      </c:valAx>
    </c:plotArea>
    <c:legend>
      <c:legendPos val="r"/>
      <c:overlay val="0"/>
    </c:legend>
    <c:plotVisOnly val="1"/>
  </c:chart>
</c:chartSpace>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Pt>
            <c:idx val="6"/>
            <c:spPr>
              <a:solidFill>
                <a:srgbClr val="DD4477"/>
              </a:solidFill>
            </c:spPr>
          </c:dPt>
          <c:dPt>
            <c:idx val="7"/>
            <c:spPr>
              <a:solidFill>
                <a:srgbClr val="66AA00"/>
              </a:solidFill>
            </c:spPr>
          </c:dPt>
          <c:dPt>
            <c:idx val="8"/>
            <c:spPr>
              <a:solidFill>
                <a:srgbClr val="B82E2E"/>
              </a:solidFill>
            </c:spPr>
          </c:dPt>
          <c:dPt>
            <c:idx val="9"/>
            <c:spPr>
              <a:solidFill>
                <a:srgbClr val="316395"/>
              </a:solidFill>
            </c:spPr>
          </c:dPt>
          <c:dPt>
            <c:idx val="10"/>
            <c:spPr>
              <a:solidFill>
                <a:srgbClr val="994499"/>
              </a:solidFill>
            </c:spPr>
          </c:dPt>
          <c:dPt>
            <c:idx val="11"/>
            <c:spPr>
              <a:solidFill>
                <a:srgbClr val="22AA99"/>
              </a:solidFill>
            </c:spPr>
          </c:dPt>
          <c:dPt>
            <c:idx val="12"/>
            <c:spPr>
              <a:solidFill>
                <a:srgbClr val="AAAA11"/>
              </a:solidFill>
            </c:spPr>
          </c:dPt>
          <c:dPt>
            <c:idx val="13"/>
            <c:spPr>
              <a:solidFill>
                <a:srgbClr val="6633CC"/>
              </a:solidFill>
            </c:spPr>
          </c:dPt>
          <c:dPt>
            <c:idx val="14"/>
            <c:spPr>
              <a:solidFill>
                <a:srgbClr val="E67300"/>
              </a:solidFill>
            </c:spPr>
          </c:dPt>
          <c:dPt>
            <c:idx val="15"/>
            <c:spPr>
              <a:solidFill>
                <a:srgbClr val="8B0707"/>
              </a:solidFill>
            </c:spPr>
          </c:dPt>
          <c:dPt>
            <c:idx val="16"/>
            <c:spPr>
              <a:solidFill>
                <a:srgbClr val="651067"/>
              </a:solidFill>
            </c:spPr>
          </c:dPt>
          <c:dPt>
            <c:idx val="17"/>
            <c:spPr>
              <a:solidFill>
                <a:srgbClr val="329262"/>
              </a:solidFill>
            </c:spPr>
          </c:dPt>
          <c:dPt>
            <c:idx val="18"/>
            <c:spPr>
              <a:solidFill>
                <a:srgbClr val="5574A6"/>
              </a:solidFill>
            </c:spPr>
          </c:dPt>
          <c:dPt>
            <c:idx val="19"/>
            <c:spPr>
              <a:solidFill>
                <a:srgbClr val="3B3EAC"/>
              </a:solidFill>
            </c:spPr>
          </c:dPt>
          <c:dPt>
            <c:idx val="20"/>
            <c:spPr>
              <a:solidFill>
                <a:srgbClr val="B77322"/>
              </a:solidFill>
            </c:spPr>
          </c:dPt>
          <c:dPt>
            <c:idx val="21"/>
            <c:spPr>
              <a:solidFill>
                <a:srgbClr val="16D620"/>
              </a:solidFill>
            </c:spPr>
          </c:dPt>
          <c:dPt>
            <c:idx val="22"/>
            <c:spPr>
              <a:solidFill>
                <a:srgbClr val="B91383"/>
              </a:solidFill>
            </c:spPr>
          </c:dPt>
          <c:dPt>
            <c:idx val="23"/>
            <c:spPr>
              <a:solidFill>
                <a:srgbClr val="F4359E"/>
              </a:solidFill>
            </c:spPr>
          </c:dPt>
          <c:dPt>
            <c:idx val="24"/>
            <c:spPr>
              <a:solidFill>
                <a:srgbClr val="9C5935"/>
              </a:solidFill>
            </c:spPr>
          </c:dPt>
          <c:dPt>
            <c:idx val="25"/>
            <c:spPr>
              <a:solidFill>
                <a:srgbClr val="A9C413"/>
              </a:solidFill>
            </c:spPr>
          </c:dPt>
          <c:dPt>
            <c:idx val="26"/>
            <c:spPr>
              <a:solidFill>
                <a:srgbClr val="2A778D"/>
              </a:solidFill>
            </c:spPr>
          </c:dPt>
          <c:dPt>
            <c:idx val="27"/>
            <c:spPr>
              <a:solidFill>
                <a:srgbClr val="668D1C"/>
              </a:solidFill>
            </c:spPr>
          </c:dPt>
          <c:dPt>
            <c:idx val="28"/>
            <c:spPr>
              <a:solidFill>
                <a:srgbClr val="BEA413"/>
              </a:solidFill>
            </c:spPr>
          </c:dPt>
          <c:dPt>
            <c:idx val="29"/>
            <c:spPr>
              <a:solidFill>
                <a:srgbClr val="0C5922"/>
              </a:solidFill>
            </c:spPr>
          </c:dPt>
          <c:dPt>
            <c:idx val="30"/>
            <c:spPr>
              <a:solidFill>
                <a:srgbClr val="743411"/>
              </a:solidFill>
            </c:spPr>
          </c:dPt>
          <c:dLbls>
            <c:showLegendKey val="0"/>
            <c:showVal val="0"/>
            <c:showCatName val="0"/>
            <c:showSerName val="0"/>
            <c:showPercent val="1"/>
            <c:showBubbleSize val="0"/>
            <c:showLeaderLines val="1"/>
          </c:dLbls>
          <c:cat>
            <c:strRef>
              <c:f>Auslastung!$A$3:$A$15</c:f>
            </c:strRef>
          </c:cat>
          <c:val>
            <c:numRef>
              <c:f>Auslastung!$B$3:$B$15</c:f>
            </c:numRef>
          </c:val>
        </c:ser>
        <c:dLbls>
          <c:showLegendKey val="0"/>
          <c:showVal val="0"/>
          <c:showCatName val="0"/>
          <c:showSerName val="0"/>
          <c:showPercent val="0"/>
          <c:showBubbleSize val="0"/>
        </c:dLbls>
        <c:firstSliceAng val="0"/>
      </c:pieChart>
    </c:plotArea>
    <c:legend>
      <c:legendPos val="r"/>
      <c:overlay val="0"/>
    </c:legend>
    <c:plotVisOnly val="1"/>
  </c:chart>
</c:chartSpace>
</file>

<file path=xl/drawings/_rels/worksheetdrawing1.xml.rels><?xml version="1.0" encoding="UTF-8" standalone="yes"?><Relationships xmlns="http://schemas.openxmlformats.org/package/2006/relationships"><Relationship Id="rId1" Type="http://schemas.openxmlformats.org/officeDocument/2006/relationships/chart" Target="../charts/chart.xml"/><Relationship Id="rId2" Type="http://schemas.openxmlformats.org/officeDocument/2006/relationships/chart" Target="../charts/chart1.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15</xdr:row>
      <xdr:rowOff>95250</xdr:rowOff>
    </xdr:from>
    <xdr:to>
      <xdr:col>4</xdr:col>
      <xdr:colOff>904875</xdr:colOff>
      <xdr:row>36</xdr:row>
      <xdr:rowOff>104775</xdr:rowOff>
    </xdr:to>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4</xdr:col>
      <xdr:colOff>1162050</xdr:colOff>
      <xdr:row>15</xdr:row>
      <xdr:rowOff>66675</xdr:rowOff>
    </xdr:from>
    <xdr:to>
      <xdr:col>10</xdr:col>
      <xdr:colOff>800100</xdr:colOff>
      <xdr:row>33</xdr:row>
      <xdr:rowOff>0</xdr:rowOff>
    </xdr:to>
    <xdr:graphicFrame>
      <xdr:nvGraphicFramePr>
        <xdr:cNvPr id="2" name="Chart 2" title="Diagramm"/>
        <xdr:cNvGraphicFramePr/>
      </xdr:nvGraphicFramePr>
      <xdr:xfrm>
        <a:off x="0" y="0"/>
        <a:ext cx="0" cy="0"/>
      </xdr:xfrm>
      <a:graphic>
        <a:graphicData uri="http://schemas.openxmlformats.org/drawingml/2006/chart">
          <c:chart r:id="rId2"/>
        </a:graphicData>
      </a:graphic>
    </xdr:graphicFrame>
    <xdr:clientData fLocksWithSheet="0"/>
  </xdr:two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comments" Target="../comments.xml"/><Relationship Id="rId2" Type="http://schemas.openxmlformats.org/officeDocument/2006/relationships/drawing" Target="../drawings/worksheetdrawing.xml"/><Relationship Id="rId3" Type="http://schemas.openxmlformats.org/officeDocument/2006/relationships/vmlDrawing" Target="../drawings/vmlDrawing.vm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RefugeesWelcomeApp/ApplicationDevelopment/blob/master/Solution_Design/Story%20Board/Storys/RA-48-%20Caching_Solution_Design.txt" TargetMode="External"/><Relationship Id="rId42" Type="http://schemas.openxmlformats.org/officeDocument/2006/relationships/hyperlink" Target="https://github.com/RefugeesWelcomeApp/ApplicationDevelopment/blob/master/Solution_Design/Story%20Board/Storys/RA-41-%20Bereitstellung%20Grafiken%20und%20Symbole.txt" TargetMode="External"/><Relationship Id="rId41" Type="http://schemas.openxmlformats.org/officeDocument/2006/relationships/hyperlink" Target="https://github.com/RefugeesWelcomeApp/ApplicationDevelopment/blob/master/Solution_Design/Story%20Board/Storys/RA-50-%20Caching_Dev_Aufgabe.txt" TargetMode="External"/><Relationship Id="rId44" Type="http://schemas.openxmlformats.org/officeDocument/2006/relationships/hyperlink" Target="https://github.com/RefugeesWelcomeApp/ApplicationDevelopment/blob/master/Solution_Design/Story%20Board/Storys/RA-01-GitHub%20Tutorial.docx" TargetMode="External"/><Relationship Id="rId43" Type="http://schemas.openxmlformats.org/officeDocument/2006/relationships/hyperlink" Target="https://github.com/RefugeesWelcomeApp/ApplicationDevelopment/blob/master/Solution_Design/Story%20Board/Storys/RA-49-%20Planung_go_Live.txt" TargetMode="External"/><Relationship Id="rId46" Type="http://schemas.openxmlformats.org/officeDocument/2006/relationships/hyperlink" Target="https://github.com/RefugeesWelcomeApp/ApplicationDevelopment/blob/master/Solution_Design/Story%20Board/Storys/RA-03-Story%20Erstellung" TargetMode="External"/><Relationship Id="rId45" Type="http://schemas.openxmlformats.org/officeDocument/2006/relationships/hyperlink" Target="https://github.com/RefugeesWelcomeApp/ApplicationDevelopment/blob/master/Solution_Design/Story%20Board/Storys/RA-02-Story%20Table%20erstellen.txt" TargetMode="External"/><Relationship Id="rId1" Type="http://schemas.openxmlformats.org/officeDocument/2006/relationships/comments" Target="../comments1.xml"/><Relationship Id="rId2" Type="http://schemas.openxmlformats.org/officeDocument/2006/relationships/hyperlink" Target="https://github.com/RefugeesWelcomeApp/ApplicationDevelopment/blob/master/Solution_Design/Story%20Board/Storys/RA-29-Wo%20gibt%20es%20Was%20L%C3%B6sungsdesign.txt" TargetMode="External"/><Relationship Id="rId3" Type="http://schemas.openxmlformats.org/officeDocument/2006/relationships/hyperlink" Target="https://github.com/RefugeesWelcomeApp/ApplicationDevelopment/blob/master/Solution_Design/Story%20Board/Storys/RA-30-VIsual%20Design%20Wo%20gibt%20es%20was.txt" TargetMode="External"/><Relationship Id="rId4" Type="http://schemas.openxmlformats.org/officeDocument/2006/relationships/hyperlink" Target="https://github.com/RefugeesWelcomeApp/ApplicationDevelopment/blob/master/Solution_Design/Story%20Board/Storys/RA-31-%20DB%20Design%20Wo%20gibt%20es%20was.txt" TargetMode="External"/><Relationship Id="rId9" Type="http://schemas.openxmlformats.org/officeDocument/2006/relationships/hyperlink" Target="https://github.com/RefugeesWelcomeApp/ApplicationDevelopment/blob/master/Solution_Design/Story%20Board/Storys/RA-08-Struktur%20der%20Webseite" TargetMode="External"/><Relationship Id="rId48" Type="http://schemas.openxmlformats.org/officeDocument/2006/relationships/hyperlink" Target="https://github.com/RefugeesWelcomeApp/ApplicationDevelopment/blob/master/Solution_Design/Story%20Board/Storys/RA-03-Story%20Erstellung" TargetMode="External"/><Relationship Id="rId47" Type="http://schemas.openxmlformats.org/officeDocument/2006/relationships/hyperlink" Target="https://github.com/RefugeesWelcomeApp/ApplicationDevelopment/blob/master/Solution_Design/Story%20Board/Storys/RA-03-Story%20Erstellung" TargetMode="External"/><Relationship Id="rId49" Type="http://schemas.openxmlformats.org/officeDocument/2006/relationships/hyperlink" Target="https://github.com/RefugeesWelcomeApp/ApplicationDevelopment/blob/master/Solution_Design/Story%20Board/Storys/RA-03-Story%20Erstellung" TargetMode="External"/><Relationship Id="rId5" Type="http://schemas.openxmlformats.org/officeDocument/2006/relationships/hyperlink" Target="https://github.com/RefugeesWelcomeApp/ApplicationDevelopment/blob/master/Solution_Design/Story%20Board/Storys/RA-37-Wo%20gibt%20es%20Was%20Dateninhalt.txt" TargetMode="External"/><Relationship Id="rId6" Type="http://schemas.openxmlformats.org/officeDocument/2006/relationships/hyperlink" Target="https://github.com/RefugeesWelcomeApp/ApplicationDevelopment/blob/master/Solution_Design/Story%20Board/Storys/RA-38-Wo%20gibt%20es%20Was%20Dev%20Umsetzung.txt" TargetMode="External"/><Relationship Id="rId7" Type="http://schemas.openxmlformats.org/officeDocument/2006/relationships/hyperlink" Target="https://github.com/RefugeesWelcomeApp/ApplicationDevelopment/blob/master/Solution_Design/Story%20Board/Storys/RA-28-Open%20Streetmap%20Integration_Solution%20Design.txt" TargetMode="External"/><Relationship Id="rId8" Type="http://schemas.openxmlformats.org/officeDocument/2006/relationships/hyperlink" Target="https://github.com/RefugeesWelcomeApp/ApplicationDevelopment/blob/master/Solution_Design/Story%20Board/Storys/RA-39-%20Open%20Streetmap%20Schnittstelle%20Implementierung.txt" TargetMode="External"/><Relationship Id="rId31" Type="http://schemas.openxmlformats.org/officeDocument/2006/relationships/hyperlink" Target="https://github.com/RefugeesWelcomeApp/ApplicationDevelopment/blob/master/Solution_Design/Story%20Board/Storys/RA-20-UML%20Authentifizierung.txt" TargetMode="External"/><Relationship Id="rId30" Type="http://schemas.openxmlformats.org/officeDocument/2006/relationships/hyperlink" Target="https://github.com/RefugeesWelcomeApp/ApplicationDevelopment/blob/master/Solution_Design/Story%20Board/Storys/RA-16-Ausarbeitung%20Authentifizierungs-L%C3%B6sung.txt" TargetMode="External"/><Relationship Id="rId33" Type="http://schemas.openxmlformats.org/officeDocument/2006/relationships/hyperlink" Target="https://github.com/RefugeesWelcomeApp/ApplicationDevelopment/blob/master/Solution_Design/Story%20Board/Storys/RA-05-Datenbankserver%20aufsetzen.txt" TargetMode="External"/><Relationship Id="rId32" Type="http://schemas.openxmlformats.org/officeDocument/2006/relationships/hyperlink" Target="https://github.com/RefugeesWelcomeApp/ApplicationDevelopment/blob/master/Solution_Design/Story%20Board/Storys/RA-04-Applikationsserver%20aufstetzen" TargetMode="External"/><Relationship Id="rId35" Type="http://schemas.openxmlformats.org/officeDocument/2006/relationships/hyperlink" Target="https://github.com/RefugeesWelcomeApp/ApplicationDevelopment/blob/master/Solution_Design/Story%20Board/Storys/RA-18-Webdomain%20einrichten%20%2B%20mit%20CloudFlare%20absichern.txt" TargetMode="External"/><Relationship Id="rId34" Type="http://schemas.openxmlformats.org/officeDocument/2006/relationships/hyperlink" Target="https://github.com/RefugeesWelcomeApp/ApplicationDevelopment/blob/master/Solution_Design/Story%20Board/Storys/RA-15-Findung%20einer%20einfach%20integrierbaren%20Wiki-L%C3%B6sung.txt" TargetMode="External"/><Relationship Id="rId37" Type="http://schemas.openxmlformats.org/officeDocument/2006/relationships/hyperlink" Target="https://github.com/RefugeesWelcomeApp/ApplicationDevelopment/blob/master/Solution_Design/Story%20Board/Storys/RA-22-Website%20Grundger%C3%BCst%20anlegen%20(Design%20Ideen%20siehe%20refugees.telekom.de%3B%20Nutzung%20des%20Foundation%20Framework).txt" TargetMode="External"/><Relationship Id="rId36" Type="http://schemas.openxmlformats.org/officeDocument/2006/relationships/hyperlink" Target="https://github.com/RefugeesWelcomeApp/ApplicationDevelopment/blob/master/Solution_Design/Story%20Board/Storys/RA-19-WebServer%20aufsetzen%20%2B%20konfigurieren.txt" TargetMode="External"/><Relationship Id="rId39" Type="http://schemas.openxmlformats.org/officeDocument/2006/relationships/hyperlink" Target="https://github.com/RefugeesWelcomeApp/ApplicationDevelopment/blob/master/Solution_Design/Story%20Board/Storys/RA-34-Interface%20DB%20zu%20TomEE.txt" TargetMode="External"/><Relationship Id="rId38" Type="http://schemas.openxmlformats.org/officeDocument/2006/relationships/hyperlink" Target="https://github.com/RefugeesWelcomeApp/ApplicationDevelopment/blob/master/Solution_Design/Story%20Board/Storys/RA-33-Grobkonzept%20Zusammenarbeit%20der%20Module.txt" TargetMode="External"/><Relationship Id="rId20" Type="http://schemas.openxmlformats.org/officeDocument/2006/relationships/hyperlink" Target="https://github.com/RefugeesWelcomeApp/ApplicationDevelopment/blob/master/Solution_Design/Story%20Board/Storys/RA-44-%20Wiki%20Funktionalit%C3%A4ten_Analyse.txt" TargetMode="External"/><Relationship Id="rId22" Type="http://schemas.openxmlformats.org/officeDocument/2006/relationships/hyperlink" Target="https://github.com/RefugeesWelcomeApp/ApplicationDevelopment/blob/d02a1d38f47c16718b5b6690b8b0be0401db8309/Solution_Design/Story%20Board/Storys/RA-06-Rechtliches%20Einmaleins.txt" TargetMode="External"/><Relationship Id="rId21" Type="http://schemas.openxmlformats.org/officeDocument/2006/relationships/hyperlink" Target="https://github.com/RefugeesWelcomeApp/ApplicationDevelopment/blob/master/Solution_Design/Story%20Board/Storys/RA-45-%20Wiki%20Funktionalit%C3%A4ten%20Implementierung_Dev_Aufgabe.txt" TargetMode="External"/><Relationship Id="rId24" Type="http://schemas.openxmlformats.org/officeDocument/2006/relationships/hyperlink" Target="https://github.com/RefugeesWelcomeApp/ApplicationDevelopment/blob/master/Solution_Design/Story%20Board/Storys/RA-13%20Anlaufstationen%20f%C3%BCr%20z.B.%20kurzfristige%20Unterk%C3%BCnfte_Tafel_DRK.txt" TargetMode="External"/><Relationship Id="rId23" Type="http://schemas.openxmlformats.org/officeDocument/2006/relationships/hyperlink" Target="https://github.com/RefugeesWelcomeApp/ApplicationDevelopment/blob/master/Solution_Design/Story%20Board/Storys/RA-07-h%C3%A4ufig%20genutzte%20Rufnummern%20(Notrufnummern)%20%2B%20deren%20Aufgabengebiete.txt" TargetMode="External"/><Relationship Id="rId26" Type="http://schemas.openxmlformats.org/officeDocument/2006/relationships/hyperlink" Target="https://github.com/RefugeesWelcomeApp/ApplicationDevelopment/tree/master/Solution_Design/Story%20Board/Storys/RA-23-Gesundheitssystem%20Kostenlose%20%C3%84rzte%20Wo%20finde%20ich%20einen%20in%20meiner%20N%C3%A4he" TargetMode="External"/><Relationship Id="rId25" Type="http://schemas.openxmlformats.org/officeDocument/2006/relationships/hyperlink" Target="https://github.com/RefugeesWelcomeApp/ApplicationDevelopment/blob/master/Solution_Design/Story%20Board/Storys/RA-14%20Infos%20der%20lokalen%20Refugee%20Law%20Clinics%20-%20andere%20lokale%20Vereine.txt" TargetMode="External"/><Relationship Id="rId28" Type="http://schemas.openxmlformats.org/officeDocument/2006/relationships/hyperlink" Target="https://github.com/RefugeesWelcomeApp/ApplicationDevelopment/blob/master/Solution_Design/Story%20Board/Storys/RA-26-Beh%C3%B6rdenkontaktdaten%20zu%20den%20jeweiligen%20Standorten.txt" TargetMode="External"/><Relationship Id="rId27" Type="http://schemas.openxmlformats.org/officeDocument/2006/relationships/hyperlink" Target="https://github.com/RefugeesWelcomeApp/ApplicationDevelopment/blob/master/Solution_Design/Story%20Board/Storys/RA-24-Linksammlung%20zu%20anderen%20Hilfeseiten%20und%20Funktionalit%C3%A4ten.txt" TargetMode="External"/><Relationship Id="rId29" Type="http://schemas.openxmlformats.org/officeDocument/2006/relationships/hyperlink" Target="https://github.com/RefugeesWelcomeApp/ApplicationDevelopment/blob/master/Solution_Design/Story%20Board/Storys/RA-32-Translation.txt" TargetMode="External"/><Relationship Id="rId51" Type="http://schemas.openxmlformats.org/officeDocument/2006/relationships/hyperlink" Target="https://github.com/RefugeesWelcomeApp/ApplicationDevelopment/blob/master/Solution_Design/Story%20Board/Storys/RA-03-Story%20Erstellung" TargetMode="External"/><Relationship Id="rId50" Type="http://schemas.openxmlformats.org/officeDocument/2006/relationships/hyperlink" Target="https://github.com/RefugeesWelcomeApp/ApplicationDevelopment/blob/master/Solution_Design/Story%20Board/Storys/RA-03-Story%20Erstellung" TargetMode="External"/><Relationship Id="rId53" Type="http://schemas.openxmlformats.org/officeDocument/2006/relationships/hyperlink" Target="https://github.com/RefugeesWelcomeApp/ApplicationDevelopment/blob/master/Solution_Design/Story%20Board/Storys/RA-27-Orga%20Refinement%20-%20Scope%2C%20Analyse%20and%20Definition.txt" TargetMode="External"/><Relationship Id="rId52" Type="http://schemas.openxmlformats.org/officeDocument/2006/relationships/hyperlink" Target="https://github.com/RefugeesWelcomeApp/ApplicationDevelopment/blob/master/Solution_Design/Story%20Board/Storys/RA-17-Arbeitsmethode.txt" TargetMode="External"/><Relationship Id="rId11" Type="http://schemas.openxmlformats.org/officeDocument/2006/relationships/hyperlink" Target="https://github.com/RefugeesWelcomeApp/ApplicationDevelopment/blob/master/Solution_Design/Story%20Board/Storys/RA-10-%C3%9Cbernahme%20des%20Initial%20Mockup%20in%20PPT.txt" TargetMode="External"/><Relationship Id="rId55" Type="http://schemas.openxmlformats.org/officeDocument/2006/relationships/drawing" Target="../drawings/worksheetdrawing2.xml"/><Relationship Id="rId10" Type="http://schemas.openxmlformats.org/officeDocument/2006/relationships/hyperlink" Target="https://github.com/RefugeesWelcomeApp/ApplicationDevelopment/blob/master/Solution_Design/Story%20Board/Storys/RA-09-Anlegen%20Initial%20Mockup%28Skizze%29.txt" TargetMode="External"/><Relationship Id="rId54" Type="http://schemas.openxmlformats.org/officeDocument/2006/relationships/hyperlink" Target="https://github.com/RefugeesWelcomeApp/ApplicationDevelopment/blob/master/Solution_Design/Story%20Board/Storys/RA-51-Risikoanalyse.txt" TargetMode="External"/><Relationship Id="rId13" Type="http://schemas.openxmlformats.org/officeDocument/2006/relationships/hyperlink" Target="https://github.com/RefugeesWelcomeApp/ApplicationDevelopment/blob/master/Solution_Design/Story%20Board/Storys/RA-25-Ausarbeitung%20grundlegende%20L%C3%B6sungsarchitekturr.txt" TargetMode="External"/><Relationship Id="rId12" Type="http://schemas.openxmlformats.org/officeDocument/2006/relationships/hyperlink" Target="https://github.com/RefugeesWelcomeApp/ApplicationDevelopment/blob/master/Solution_Design/Story%20Board/Storys/RA-11-Anlegen%20eines%20Layout%20MockUps.txt" TargetMode="External"/><Relationship Id="rId56" Type="http://schemas.openxmlformats.org/officeDocument/2006/relationships/vmlDrawing" Target="../drawings/vmlDrawing1.vml"/><Relationship Id="rId15" Type="http://schemas.openxmlformats.org/officeDocument/2006/relationships/hyperlink" Target="https://github.com/RefugeesWelcomeApp/ApplicationDevelopment/blob/master/Solution_Design/Story%20Board/Storys/RA-42-%20Website%20Design_Visual%20Design.txt" TargetMode="External"/><Relationship Id="rId14" Type="http://schemas.openxmlformats.org/officeDocument/2006/relationships/hyperlink" Target="https://github.com/RefugeesWelcomeApp/ApplicationDevelopment/blob/master/Solution_Design/Story%20Board/Storys/RA-40-%20Search%20engine%20optimisation.txt" TargetMode="External"/><Relationship Id="rId17" Type="http://schemas.openxmlformats.org/officeDocument/2006/relationships/hyperlink" Target="https://github.com/RefugeesWelcomeApp/ApplicationDevelopment/blob/master/Solution_Design/Story%20Board/Storys/RA-47-Benutzerfreundlichkeit_Analyse_Solution_Design_Visual_Design.txt" TargetMode="External"/><Relationship Id="rId16" Type="http://schemas.openxmlformats.org/officeDocument/2006/relationships/hyperlink" Target="https://github.com/RefugeesWelcomeApp/ApplicationDevelopment/blob/master/Solution_Design/Story%20Board/Storys/RA-46-%20rechtliches%20zum%20Webseiten%20Betrieb.txt" TargetMode="External"/><Relationship Id="rId19" Type="http://schemas.openxmlformats.org/officeDocument/2006/relationships/hyperlink" Target="https://github.com/RefugeesWelcomeApp/ApplicationDevelopment/blob/master/Solution_Design/Story%20Board/Storys/RA-35-Schwarzes%20Brett.txt" TargetMode="External"/><Relationship Id="rId18" Type="http://schemas.openxmlformats.org/officeDocument/2006/relationships/hyperlink" Target="https://github.com/RefugeesWelcomeApp/ApplicationDevelopment/blob/master/Solution_Design/Story%20Board/Storys/RA-12-Formularkausalit%C3%A4t.tx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RefugeesWelcomeApp/ApplicationDevelopment/blob/master/Solution_Design/Story%20Board/Storys/RA-08-Struktur%20der%20Webseite/Ablauf%20Struktur%20der%20Website.pdf" TargetMode="External"/><Relationship Id="rId3" Type="http://schemas.openxmlformats.org/officeDocument/2006/relationships/drawing" Target="../drawings/worksheet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dropbox.com/s/z2rs1snbjmq2rmf/SE_VPN_UML.pptx?dl=0" TargetMode="External"/><Relationship Id="rId2" Type="http://schemas.openxmlformats.org/officeDocument/2006/relationships/hyperlink" Target="https://www.dropbox.com/s/l38wct3faf9j2is/Tutorial_Intel.mp4?dl=0" TargetMode="External"/><Relationship Id="rId3" Type="http://schemas.openxmlformats.org/officeDocument/2006/relationships/hyperlink" Target="http://10.193.59.11:8080/umkreissuche-war/" TargetMode="External"/><Relationship Id="rId4" Type="http://schemas.openxmlformats.org/officeDocument/2006/relationships/drawing" Target="../drawings/worksheetdrawing4.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1.29"/>
    <col customWidth="1" min="2" max="2" width="17.86"/>
    <col customWidth="1" min="4" max="4" width="15.86"/>
    <col customWidth="1" min="5" max="5" width="17.29"/>
  </cols>
  <sheetData>
    <row r="1">
      <c r="A1" s="1" t="s">
        <v>0</v>
      </c>
      <c r="C1" s="1" t="str">
        <f>IFERROR(__xludf.DUMMYFUNCTION("Filter(Auslastung!C1:M1,Auslastung!C2:M2=A1)"),"26.10.15 -2.11.15")</f>
        <v>26.10.15 -2.11.15</v>
      </c>
      <c r="D1" s="1"/>
      <c r="E1" s="1"/>
      <c r="F1" s="1"/>
    </row>
    <row r="2">
      <c r="A2" s="1" t="s">
        <v>1</v>
      </c>
      <c r="B2" s="1" t="s">
        <v>2</v>
      </c>
      <c r="C2" s="1" t="s">
        <v>3</v>
      </c>
      <c r="D2" s="1" t="s">
        <v>4</v>
      </c>
      <c r="E2" s="1" t="s">
        <v>5</v>
      </c>
      <c r="F2" s="1" t="s">
        <v>6</v>
      </c>
    </row>
    <row r="3">
      <c r="A3" s="2" t="str">
        <f>IFERROR(__xludf.DUMMYFUNCTION("IFERROR(Filter(Storyboard!C:H,Storyboard!J:J=A1))"),"RA-09-Anlegen Initial Mockup(Skizze)")</f>
        <v>RA-09-Anlegen Initial Mockup(Skizze)</v>
      </c>
      <c r="B3" s="3" t="s">
        <v>7</v>
      </c>
      <c r="C3" s="4">
        <v>1.0</v>
      </c>
      <c r="D3" s="5" t="s">
        <v>8</v>
      </c>
      <c r="E3" t="s">
        <v>9</v>
      </c>
    </row>
    <row r="4">
      <c r="A4" t="s">
        <v>10</v>
      </c>
      <c r="B4" s="3" t="s">
        <v>7</v>
      </c>
      <c r="C4" s="4">
        <v>4.0</v>
      </c>
      <c r="D4" s="5" t="s">
        <v>9</v>
      </c>
      <c r="E4" t="s">
        <v>8</v>
      </c>
    </row>
    <row r="5">
      <c r="A5" t="s">
        <v>11</v>
      </c>
      <c r="B5" s="3" t="s">
        <v>7</v>
      </c>
      <c r="C5" s="4">
        <v>3.0</v>
      </c>
      <c r="D5" s="5" t="s">
        <v>9</v>
      </c>
      <c r="E5" t="s">
        <v>12</v>
      </c>
      <c r="F5" s="1"/>
    </row>
    <row r="6">
      <c r="A6" t="s">
        <v>13</v>
      </c>
      <c r="B6" s="3" t="s">
        <v>7</v>
      </c>
      <c r="C6" s="4">
        <v>3.0</v>
      </c>
      <c r="D6" s="5" t="s">
        <v>14</v>
      </c>
    </row>
    <row r="7">
      <c r="A7" t="s">
        <v>15</v>
      </c>
      <c r="B7" s="3" t="s">
        <v>7</v>
      </c>
      <c r="C7" s="4">
        <v>2.0</v>
      </c>
      <c r="D7" s="5" t="s">
        <v>16</v>
      </c>
    </row>
    <row r="8">
      <c r="B8" s="3"/>
      <c r="C8" s="4"/>
      <c r="D8" s="5"/>
      <c r="E8" s="1"/>
    </row>
    <row r="9">
      <c r="B9" s="3"/>
      <c r="C9" s="4"/>
      <c r="D9" s="6"/>
      <c r="E9" s="1"/>
    </row>
    <row r="10">
      <c r="B10" s="3"/>
      <c r="C10" s="4"/>
      <c r="E10" s="1"/>
    </row>
    <row r="11">
      <c r="B11" s="3"/>
      <c r="C11" s="4"/>
    </row>
    <row r="12">
      <c r="B12" s="3"/>
      <c r="C12" s="4"/>
    </row>
    <row r="13">
      <c r="B13" s="3"/>
      <c r="C13" s="4"/>
    </row>
    <row r="14">
      <c r="B14" s="3"/>
      <c r="C14" s="4"/>
    </row>
    <row r="15">
      <c r="B15" s="3"/>
      <c r="C15" s="4"/>
    </row>
    <row r="16">
      <c r="B16" s="3"/>
      <c r="C16" s="4"/>
    </row>
    <row r="17">
      <c r="B17" s="3"/>
      <c r="C17" s="4"/>
    </row>
    <row r="18">
      <c r="B18" s="3"/>
      <c r="C18" s="4"/>
    </row>
    <row r="19">
      <c r="B19" s="3"/>
      <c r="C19" s="4"/>
    </row>
    <row r="20">
      <c r="B20" s="3"/>
      <c r="C20" s="4"/>
    </row>
    <row r="21">
      <c r="B21" s="3"/>
      <c r="C21" s="4"/>
    </row>
    <row r="22">
      <c r="B22" s="3"/>
      <c r="C22" s="4"/>
    </row>
    <row r="23">
      <c r="B23" s="3"/>
    </row>
    <row r="24">
      <c r="B24" s="3"/>
    </row>
    <row r="25">
      <c r="B25" s="3"/>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sheetData>
  <autoFilter ref="$A$2:$F$50"/>
  <conditionalFormatting sqref="C3">
    <cfRule type="notContainsBlanks" dxfId="0" priority="1">
      <formula>LEN(TRIM(C3))&gt;0</formula>
    </cfRule>
  </conditionalFormatting>
  <dataValidations>
    <dataValidation type="list" allowBlank="1" showErrorMessage="1" sqref="A1">
      <formula1>Auslastung!$C$2:$N$2</formula1>
    </dataValidation>
  </dataValidations>
  <drawing r:id="rId2"/>
  <legacyDrawing r:id="rId3"/>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86"/>
    <col customWidth="1" min="4" max="4" width="19.43"/>
    <col customWidth="1" min="5" max="5" width="19.0"/>
  </cols>
  <sheetData>
    <row r="1">
      <c r="A1" s="1"/>
      <c r="B1" s="1"/>
      <c r="C1" s="1"/>
      <c r="D1" s="1" t="s">
        <v>17</v>
      </c>
      <c r="E1" s="1" t="s">
        <v>18</v>
      </c>
      <c r="F1" s="1" t="s">
        <v>19</v>
      </c>
      <c r="G1" s="1" t="s">
        <v>20</v>
      </c>
      <c r="H1" s="1" t="s">
        <v>21</v>
      </c>
      <c r="I1" s="1" t="s">
        <v>22</v>
      </c>
      <c r="J1" s="1" t="s">
        <v>23</v>
      </c>
      <c r="K1" s="1" t="s">
        <v>24</v>
      </c>
      <c r="L1" s="1"/>
      <c r="M1" s="1"/>
    </row>
    <row r="2">
      <c r="A2" s="1" t="s">
        <v>25</v>
      </c>
      <c r="B2" s="1" t="s">
        <v>26</v>
      </c>
      <c r="C2" s="1" t="s">
        <v>27</v>
      </c>
      <c r="D2" s="1" t="s">
        <v>0</v>
      </c>
      <c r="E2" s="1" t="s">
        <v>28</v>
      </c>
      <c r="F2" s="1" t="s">
        <v>29</v>
      </c>
      <c r="G2" s="1" t="s">
        <v>30</v>
      </c>
      <c r="H2" s="1" t="s">
        <v>31</v>
      </c>
      <c r="I2" s="1" t="s">
        <v>32</v>
      </c>
      <c r="J2" s="1" t="s">
        <v>33</v>
      </c>
      <c r="K2" s="1" t="s">
        <v>34</v>
      </c>
      <c r="L2" s="1" t="s">
        <v>35</v>
      </c>
      <c r="M2" s="1" t="s">
        <v>36</v>
      </c>
      <c r="N2" s="1" t="s">
        <v>37</v>
      </c>
    </row>
    <row r="3">
      <c r="A3" s="1" t="s">
        <v>38</v>
      </c>
      <c r="B3" s="1" t="str">
        <f>Sum(Sumif( Storyboard!F:F,A3,Storyboard!E:E),Sumif( Storyboard!G:G,A3,Storyboard!E:E),Sumif( Storyboard!H:H,A3,Storyboard!E:E),0.5*Sumif( Storyboard!I:I,A3,Storyboard!E:E))</f>
        <v>193.5</v>
      </c>
      <c r="C3" s="7" t="str">
        <f>IFERROR(__xludf.DUMMYFUNCTION("SUM(        IFERROR(FILTER( Storyboard!$E:$E ,Storyboard!$J:$J=C$2, SEARCH($A3 , Storyboard!$F:$F )) ),
        IFERROR(FILTER( Storyboard!$E:$E ,Storyboard!$J:$J=C$2, SEARCH($A3 , Storyboard!$G:$G )) ),
        IFERROR(FILTER( Storyboard!$E:$E ,Storyboard!$J:$J=C$2, SEARCH($A3 , Storyboard!$H:$H ) )),
        0.5*IFERROR(FILTER( Storyboard!$E:$E ,Storyboard!$J:$J=C$2, SEARCH($A4 , Storyboard!$I:$I ) )))"),"76")</f>
        <v>76</v>
      </c>
      <c r="D3" s="7" t="str">
        <f>IFERROR(__xludf.DUMMYFUNCTION("SUM(        IFERROR(FILTER( Storyboard!$E:$E ,Storyboard!$J:$J=D$2, SEARCH($A3 , Storyboard!$F:$F )) ),
        IFERROR(FILTER( Storyboard!$E:$E ,Storyboard!$J:$J=D$2, SEARCH($A3 , Storyboard!$G:$G )) ),
        IFERROR(FILTER( Storyboard!$E:$E ,Storyboard!$J:$J=D$2, SEARCH($A3 , Storyboard!$H:$H ) )),
        0.5*IFERROR(FILTER( Storyboard!$E:$E ,Storyboard!$J:$J=D$2, SEARCH($A4 , Storyboard!$I:$I ) )))"),"0")</f>
        <v>0</v>
      </c>
      <c r="E3" s="7" t="str">
        <f>IFERROR(__xludf.DUMMYFUNCTION("SUM(        IFERROR(FILTER( Storyboard!$E:$E ,Storyboard!$J:$J=E$2, SEARCH($A3 , Storyboard!$F:$F )) ),
        IFERROR(FILTER( Storyboard!$E:$E ,Storyboard!$J:$J=E$2, SEARCH($A3 , Storyboard!$G:$G )) ),
        IFERROR(FILTER( Storyboard!$E:$E ,Storyboard!$J:$J=E$2, SEARCH($A3 , Storyboard!$H:$H ) )),
        0.5*IFERROR(FILTER( Storyboard!$E:$E ,Storyboard!$J:$J=E$2, SEARCH($A4 , Storyboard!$I:$I ) )))"),"0")</f>
        <v>0</v>
      </c>
      <c r="F3" s="7" t="str">
        <f>IFERROR(__xludf.DUMMYFUNCTION("SUM(        IFERROR(FILTER( Storyboard!$E:$E ,Storyboard!$J:$J=F$2, SEARCH($A3 , Storyboard!$F:$F )) ),
        IFERROR(FILTER( Storyboard!$E:$E ,Storyboard!$J:$J=F$2, SEARCH($A3 , Storyboard!$G:$G )) ),
        IFERROR(FILTER( Storyboard!$E:$E ,Storyboard!$J:$J=F$2, SEARCH($A3 , Storyboard!$H:$H ) )),
        0.5*IFERROR(FILTER( Storyboard!$E:$E ,Storyboard!$J:$J=F$2, SEARCH($A4 , Storyboard!$I:$I ) )))"),"0")</f>
        <v>0</v>
      </c>
      <c r="G3" s="7" t="str">
        <f>IFERROR(__xludf.DUMMYFUNCTION("SUM(        IFERROR(FILTER( Storyboard!$E:$E ,Storyboard!$J:$J=G$2, SEARCH($A3 , Storyboard!$F:$F )) ),
        IFERROR(FILTER( Storyboard!$E:$E ,Storyboard!$J:$J=G$2, SEARCH($A3 , Storyboard!$G:$G )) ),
        IFERROR(FILTER( Storyboard!$E:$E ,Storyboard!$J:$J=G$2, SEARCH($A3 , Storyboard!$H:$H ) )),
        0.5*IFERROR(FILTER( Storyboard!$E:$E ,Storyboard!$J:$J=G$2, SEARCH($A4 , Storyboard!$I:$I ) )))"),"0")</f>
        <v>0</v>
      </c>
      <c r="H3" s="7" t="str">
        <f>IFERROR(__xludf.DUMMYFUNCTION("SUM(        IFERROR(FILTER( Storyboard!$E:$E ,Storyboard!$J:$J=H$2, SEARCH($A3 , Storyboard!$F:$F )) ),
        IFERROR(FILTER( Storyboard!$E:$E ,Storyboard!$J:$J=H$2, SEARCH($A3 , Storyboard!$G:$G )) ),
        IFERROR(FILTER( Storyboard!$E:$E ,Storyboard!$J:$J=H$2, SEARCH($A3 , Storyboard!$H:$H ) )),
        0.5*IFERROR(FILTER( Storyboard!$E:$E ,Storyboard!$J:$J=H$2, SEARCH($A4 , Storyboard!$I:$I ) )))"),"9")</f>
        <v>9</v>
      </c>
      <c r="I3" s="7" t="str">
        <f>IFERROR(__xludf.DUMMYFUNCTION("SUM(        IFERROR(FILTER( Storyboard!$E:$E ,Storyboard!$J:$J=I$2, SEARCH($A3 , Storyboard!$F:$F )) ),
        IFERROR(FILTER( Storyboard!$E:$E ,Storyboard!$J:$J=I$2, SEARCH($A3 , Storyboard!$G:$G )) ),
        IFERROR(FILTER( Storyboard!$E:$E ,Storyboard!$J:$J=I$2, SEARCH($A3 , Storyboard!$H:$H ) )),
        0.5*IFERROR(FILTER( Storyboard!$E:$E ,Storyboard!$J:$J=I$2, SEARCH($A4 , Storyboard!$I:$I ) )))"),"4")</f>
        <v>4</v>
      </c>
      <c r="J3" s="7" t="str">
        <f>IFERROR(__xludf.DUMMYFUNCTION("SUM(        IFERROR(FILTER( Storyboard!$E:$E ,Storyboard!$J:$J=J$2, SEARCH($A3 , Storyboard!$F:$F )) ),
        IFERROR(FILTER( Storyboard!$E:$E ,Storyboard!$J:$J=J$2, SEARCH($A3 , Storyboard!$G:$G )) ),
        IFERROR(FILTER( Storyboard!$E:$E ,Storyboard!$J:$J=J$2, SEARCH($A3 , Storyboard!$H:$H ) )),
        0.5*IFERROR(FILTER( Storyboard!$E:$E ,Storyboard!$J:$J=J$2, SEARCH($A4 , Storyboard!$I:$I ) )))"),"89")</f>
        <v>89</v>
      </c>
      <c r="K3" s="7" t="str">
        <f>IFERROR(__xludf.DUMMYFUNCTION("SUM(        IFERROR(FILTER( Storyboard!$E:$E ,Storyboard!$J:$J=K$2, SEARCH($A3 , Storyboard!$F:$F )) ),
        IFERROR(FILTER( Storyboard!$E:$E ,Storyboard!$J:$J=K$2, SEARCH($A3 , Storyboard!$G:$G )) ),
        IFERROR(FILTER( Storyboard!$E:$E ,Storyboard!$J:$J=K$2, SEARCH($A3 , Storyboard!$H:$H ) )),
        0.5*IFERROR(FILTER( Storyboard!$E:$E ,Storyboard!$J:$J=K$2, SEARCH($A4 , Storyboard!$I:$I ) )))"),"0")</f>
        <v>0</v>
      </c>
      <c r="L3" s="7" t="str">
        <f>IFERROR(__xludf.DUMMYFUNCTION("SUM(        IFERROR(FILTER( Storyboard!$E:$E ,Storyboard!$J:$J=L$2, SEARCH($A3 , Storyboard!$F:$F )) ),
        IFERROR(FILTER( Storyboard!$E:$E ,Storyboard!$J:$J=L$2, SEARCH($A3 , Storyboard!$G:$G )) ),
        IFERROR(FILTER( Storyboard!$E:$E ,Storyboard!$J:$J=L$2, SEARCH($A3 , Storyboard!$H:$H ) )),
        0.5*IFERROR(FILTER( Storyboard!$E:$E ,Storyboard!$J:$J=L$2, SEARCH($A4 , Storyboard!$I:$I ) )))"),"0")</f>
        <v>0</v>
      </c>
      <c r="M3" s="7" t="str">
        <f>IFERROR(__xludf.DUMMYFUNCTION("SUM(        IFERROR(FILTER( Storyboard!$E:$E ,Storyboard!$J:$J=M$2, SEARCH($A3 , Storyboard!$F:$F )) ),
        IFERROR(FILTER( Storyboard!$E:$E ,Storyboard!$J:$J=M$2, SEARCH($A3 , Storyboard!$G:$G )) ),
        IFERROR(FILTER( Storyboard!$E:$E ,Storyboard!$J:$J=M$2, SEARCH($A3 , Storyboard!$H:$H ) )),
        0.5*IFERROR(FILTER( Storyboard!$E:$E ,Storyboard!$J:$J=M$2, SEARCH($A4 , Storyboard!$I:$I ) )))"),"0")</f>
        <v>0</v>
      </c>
      <c r="N3" s="7" t="str">
        <f>IFERROR(__xludf.DUMMYFUNCTION("SUM(        IFERROR(FILTER( Storyboard!$E:$E ,Storyboard!$J:$J=N$2, SEARCH($A3 , Storyboard!$F:$F )) ),
        IFERROR(FILTER( Storyboard!$E:$E ,Storyboard!$J:$J=N$2, SEARCH($A3 , Storyboard!$G:$G )) ),
        IFERROR(FILTER( Storyboard!$E:$E ,Storyboard!$J:$J=N$2, SEARCH($A3 , Storyboard!$H:$H ) )),
        0.5*IFERROR(FILTER( Storyboard!$E:$E ,Storyboard!$J:$J=N$2, SEARCH($A4 , Storyboard!$I:$I ) )))"),"3")</f>
        <v>3</v>
      </c>
    </row>
    <row r="4">
      <c r="A4" s="8" t="s">
        <v>39</v>
      </c>
      <c r="B4" s="1" t="str">
        <f>Sum(Sumif( Storyboard!F:F,A4,Storyboard!E:E),Sumif( Storyboard!G:G,A4,Storyboard!E:E),Sumif( Storyboard!H:H,A4,Storyboard!E:E),0.5*Sumif( Storyboard!I:I,A4,Storyboard!E:E))</f>
        <v>52.5</v>
      </c>
      <c r="C4" s="7" t="str">
        <f>IFERROR(__xludf.DUMMYFUNCTION("SUM(        IFERROR(FILTER( Storyboard!$E:$E ,Storyboard!$J:$J=C$2, SEARCH($A4 , Storyboard!$F:$F )) ),
        IFERROR(FILTER( Storyboard!$E:$E ,Storyboard!$J:$J=C$2, SEARCH($A4 , Storyboard!$G:$G )) ),
        IFERROR(FILTER( Storyboard!$E:$E ,Storyboard!$J:$J=C$2, SEARCH($A4 , Storyboard!$H:$H ) )),
        0.5*IFERROR(FILTER( Storyboard!$E:$E ,Storyboard!$J:$J=C$2, SEARCH($A5 , Storyboard!$I:$I ) )))"),"0")</f>
        <v>0</v>
      </c>
      <c r="D4" s="7" t="str">
        <f>IFERROR(__xludf.DUMMYFUNCTION("SUM(        IFERROR(FILTER( Storyboard!$E:$E ,Storyboard!$J:$J=D$2, SEARCH($A4 , Storyboard!$F:$F )) ),
        IFERROR(FILTER( Storyboard!$E:$E ,Storyboard!$J:$J=D$2, SEARCH($A4 , Storyboard!$G:$G )) ),
        IFERROR(FILTER( Storyboard!$E:$E ,Storyboard!$J:$J=D$2, SEARCH($A4 , Storyboard!$H:$H ) )),
        0.5*IFERROR(FILTER( Storyboard!$E:$E ,Storyboard!$J:$J=D$2, SEARCH($A5 , Storyboard!$I:$I ) )))"),"0")</f>
        <v>0</v>
      </c>
      <c r="E4" s="7" t="str">
        <f>IFERROR(__xludf.DUMMYFUNCTION("SUM(        IFERROR(FILTER( Storyboard!$E:$E ,Storyboard!$J:$J=E$2, SEARCH($A4 , Storyboard!$F:$F )) ),
        IFERROR(FILTER( Storyboard!$E:$E ,Storyboard!$J:$J=E$2, SEARCH($A4 , Storyboard!$G:$G )) ),
        IFERROR(FILTER( Storyboard!$E:$E ,Storyboard!$J:$J=E$2, SEARCH($A4 , Storyboard!$H:$H ) )),
        0.5*IFERROR(FILTER( Storyboard!$E:$E ,Storyboard!$J:$J=E$2, SEARCH($A5 , Storyboard!$I:$I ) )))"),"0")</f>
        <v>0</v>
      </c>
      <c r="F4" s="7" t="str">
        <f>IFERROR(__xludf.DUMMYFUNCTION("SUM(        IFERROR(FILTER( Storyboard!$E:$E ,Storyboard!$J:$J=F$2, SEARCH($A4 , Storyboard!$F:$F )) ),
        IFERROR(FILTER( Storyboard!$E:$E ,Storyboard!$J:$J=F$2, SEARCH($A4 , Storyboard!$G:$G )) ),
        IFERROR(FILTER( Storyboard!$E:$E ,Storyboard!$J:$J=F$2, SEARCH($A4 , Storyboard!$H:$H ) )),
        0.5*IFERROR(FILTER( Storyboard!$E:$E ,Storyboard!$J:$J=F$2, SEARCH($A5 , Storyboard!$I:$I ) )))"),"1.5")</f>
        <v>1.5</v>
      </c>
      <c r="G4" s="7" t="str">
        <f>IFERROR(__xludf.DUMMYFUNCTION("SUM(        IFERROR(FILTER( Storyboard!$E:$E ,Storyboard!$J:$J=G$2, SEARCH($A4 , Storyboard!$F:$F )) ),
        IFERROR(FILTER( Storyboard!$E:$E ,Storyboard!$J:$J=G$2, SEARCH($A4 , Storyboard!$G:$G )) ),
        IFERROR(FILTER( Storyboard!$E:$E ,Storyboard!$J:$J=G$2, SEARCH($A4 , Storyboard!$H:$H ) )),
        0.5*IFERROR(FILTER( Storyboard!$E:$E ,Storyboard!$J:$J=G$2, SEARCH($A5 , Storyboard!$I:$I ) )))"),"0")</f>
        <v>0</v>
      </c>
      <c r="H4" s="7" t="str">
        <f>IFERROR(__xludf.DUMMYFUNCTION("SUM(        IFERROR(FILTER( Storyboard!$E:$E ,Storyboard!$J:$J=H$2, SEARCH($A4 , Storyboard!$F:$F )) ),
        IFERROR(FILTER( Storyboard!$E:$E ,Storyboard!$J:$J=H$2, SEARCH($A4 , Storyboard!$G:$G )) ),
        IFERROR(FILTER( Storyboard!$E:$E ,Storyboard!$J:$J=H$2, SEARCH($A4 , Storyboard!$H:$H ) )),
        0.5*IFERROR(FILTER( Storyboard!$E:$E ,Storyboard!$J:$J=H$2, SEARCH($A5 , Storyboard!$I:$I ) )))"),"0")</f>
        <v>0</v>
      </c>
      <c r="I4" s="7" t="str">
        <f>IFERROR(__xludf.DUMMYFUNCTION("SUM(        IFERROR(FILTER( Storyboard!$E:$E ,Storyboard!$J:$J=I$2, SEARCH($A4 , Storyboard!$F:$F )) ),
        IFERROR(FILTER( Storyboard!$E:$E ,Storyboard!$J:$J=I$2, SEARCH($A4 , Storyboard!$G:$G )) ),
        IFERROR(FILTER( Storyboard!$E:$E ,Storyboard!$J:$J=I$2, SEARCH($A4 , Storyboard!$H:$H ) )),
        0.5*IFERROR(FILTER( Storyboard!$E:$E ,Storyboard!$J:$J=I$2, SEARCH($A5 , Storyboard!$I:$I ) )))"),"0")</f>
        <v>0</v>
      </c>
      <c r="J4" s="7" t="str">
        <f>IFERROR(__xludf.DUMMYFUNCTION("SUM(        IFERROR(FILTER( Storyboard!$E:$E ,Storyboard!$J:$J=J$2, SEARCH($A4 , Storyboard!$F:$F )) ),
        IFERROR(FILTER( Storyboard!$E:$E ,Storyboard!$J:$J=J$2, SEARCH($A4 , Storyboard!$G:$G )) ),
        IFERROR(FILTER( Storyboard!$E:$E ,Storyboard!$J:$J=J$2, SEARCH($A4 , Storyboard!$H:$H ) )),
        0.5*IFERROR(FILTER( Storyboard!$E:$E ,Storyboard!$J:$J=J$2, SEARCH($A5 , Storyboard!$I:$I ) )))"),"31")</f>
        <v>31</v>
      </c>
      <c r="K4" s="7" t="str">
        <f>IFERROR(__xludf.DUMMYFUNCTION("SUM(        IFERROR(FILTER( Storyboard!$E:$E ,Storyboard!$J:$J=K$2, SEARCH($A4 , Storyboard!$F:$F )) ),
        IFERROR(FILTER( Storyboard!$E:$E ,Storyboard!$J:$J=K$2, SEARCH($A4 , Storyboard!$G:$G )) ),
        IFERROR(FILTER( Storyboard!$E:$E ,Storyboard!$J:$J=K$2, SEARCH($A4 , Storyboard!$H:$H ) )),
        0.5*IFERROR(FILTER( Storyboard!$E:$E ,Storyboard!$J:$J=K$2, SEARCH($A5 , Storyboard!$I:$I ) )))"),"0")</f>
        <v>0</v>
      </c>
      <c r="L4" s="7" t="str">
        <f>IFERROR(__xludf.DUMMYFUNCTION("SUM(        IFERROR(FILTER( Storyboard!$E:$E ,Storyboard!$J:$J=L$2, SEARCH($A4 , Storyboard!$F:$F )) ),
        IFERROR(FILTER( Storyboard!$E:$E ,Storyboard!$J:$J=L$2, SEARCH($A4 , Storyboard!$G:$G )) ),
        IFERROR(FILTER( Storyboard!$E:$E ,Storyboard!$J:$J=L$2, SEARCH($A4 , Storyboard!$H:$H ) )),
        0.5*IFERROR(FILTER( Storyboard!$E:$E ,Storyboard!$J:$J=L$2, SEARCH($A5 , Storyboard!$I:$I ) )))"),"0")</f>
        <v>0</v>
      </c>
      <c r="M4" s="7" t="str">
        <f>IFERROR(__xludf.DUMMYFUNCTION("SUM(        IFERROR(FILTER( Storyboard!$E:$E ,Storyboard!$J:$J=M$2, SEARCH($A4 , Storyboard!$F:$F )) ),
        IFERROR(FILTER( Storyboard!$E:$E ,Storyboard!$J:$J=M$2, SEARCH($A4 , Storyboard!$G:$G )) ),
        IFERROR(FILTER( Storyboard!$E:$E ,Storyboard!$J:$J=M$2, SEARCH($A4 , Storyboard!$H:$H ) )),
        0.5*IFERROR(FILTER( Storyboard!$E:$E ,Storyboard!$J:$J=M$2, SEARCH($A5 , Storyboard!$I:$I ) )))"),"0")</f>
        <v>0</v>
      </c>
      <c r="N4" s="7" t="str">
        <f>IFERROR(__xludf.DUMMYFUNCTION("SUM(        IFERROR(FILTER( Storyboard!$E:$E ,Storyboard!$J:$J=N$2, SEARCH($A4 , Storyboard!$F:$F )) ),
        IFERROR(FILTER( Storyboard!$E:$E ,Storyboard!$J:$J=N$2, SEARCH($A4 , Storyboard!$G:$G )) ),
        IFERROR(FILTER( Storyboard!$E:$E ,Storyboard!$J:$J=N$2, SEARCH($A4 , Storyboard!$H:$H ) )),
        0.5*IFERROR(FILTER( Storyboard!$E:$E ,Storyboard!$J:$J=N$2, SEARCH($A5 , Storyboard!$I:$I ) )))"),"10")</f>
        <v>10</v>
      </c>
    </row>
    <row r="5">
      <c r="A5" s="8" t="s">
        <v>14</v>
      </c>
      <c r="B5" s="1" t="str">
        <f>Sum(Sumif( Storyboard!F:F,A5,Storyboard!E:E),Sumif( Storyboard!G:G,A5,Storyboard!E:E),Sumif( Storyboard!H:H,A5,Storyboard!E:E),0.5*Sumif( Storyboard!I:I,A5,Storyboard!E:E))</f>
        <v>69</v>
      </c>
      <c r="C5" s="7" t="str">
        <f>IFERROR(__xludf.DUMMYFUNCTION("SUM(        IFERROR(FILTER( Storyboard!$E:$E ,Storyboard!$J:$J=C$2, SEARCH($A5 , Storyboard!$F:$F )) ),
        IFERROR(FILTER( Storyboard!$E:$E ,Storyboard!$J:$J=C$2, SEARCH($A5 , Storyboard!$G:$G )) ),
        IFERROR(FILTER( Storyboard!$E:$E ,Storyboard!$J:$J=C$2, SEARCH($A5 , Storyboard!$H:$H ) )),
        0.5*IFERROR(FILTER( Storyboard!$E:$E ,Storyboard!$J:$J=C$2, SEARCH($A6 , Storyboard!$I:$I ) )))"),"25")</f>
        <v>25</v>
      </c>
      <c r="D5" s="7" t="str">
        <f>IFERROR(__xludf.DUMMYFUNCTION("SUM(        IFERROR(FILTER( Storyboard!$E:$E ,Storyboard!$J:$J=D$2, SEARCH($A5 , Storyboard!$F:$F )) ),
        IFERROR(FILTER( Storyboard!$E:$E ,Storyboard!$J:$J=D$2, SEARCH($A5 , Storyboard!$G:$G )) ),
        IFERROR(FILTER( Storyboard!$E:$E ,Storyboard!$J:$J=D$2, SEARCH($A5 , Storyboard!$H:$H ) )),
        0.5*IFERROR(FILTER( Storyboard!$E:$E ,Storyboard!$J:$J=D$2, SEARCH($A6 , Storyboard!$I:$I ) )))"),"3")</f>
        <v>3</v>
      </c>
      <c r="E5" s="7" t="str">
        <f>IFERROR(__xludf.DUMMYFUNCTION("SUM(        IFERROR(FILTER( Storyboard!$E:$E ,Storyboard!$J:$J=E$2, SEARCH($A5 , Storyboard!$F:$F )) ),
        IFERROR(FILTER( Storyboard!$E:$E ,Storyboard!$J:$J=E$2, SEARCH($A5 , Storyboard!$G:$G )) ),
        IFERROR(FILTER( Storyboard!$E:$E ,Storyboard!$J:$J=E$2, SEARCH($A5 , Storyboard!$H:$H ) )),
        0.5*IFERROR(FILTER( Storyboard!$E:$E ,Storyboard!$J:$J=E$2, SEARCH($A6 , Storyboard!$I:$I ) )))"),"0")</f>
        <v>0</v>
      </c>
      <c r="F5" s="7" t="str">
        <f>IFERROR(__xludf.DUMMYFUNCTION("SUM(        IFERROR(FILTER( Storyboard!$E:$E ,Storyboard!$J:$J=F$2, SEARCH($A5 , Storyboard!$F:$F )) ),
        IFERROR(FILTER( Storyboard!$E:$E ,Storyboard!$J:$J=F$2, SEARCH($A5 , Storyboard!$G:$G )) ),
        IFERROR(FILTER( Storyboard!$E:$E ,Storyboard!$J:$J=F$2, SEARCH($A5 , Storyboard!$H:$H ) )),
        0.5*IFERROR(FILTER( Storyboard!$E:$E ,Storyboard!$J:$J=F$2, SEARCH($A6 , Storyboard!$I:$I ) )))"),"0")</f>
        <v>0</v>
      </c>
      <c r="G5" s="7" t="str">
        <f>IFERROR(__xludf.DUMMYFUNCTION("SUM(        IFERROR(FILTER( Storyboard!$E:$E ,Storyboard!$J:$J=G$2, SEARCH($A5 , Storyboard!$F:$F )) ),
        IFERROR(FILTER( Storyboard!$E:$E ,Storyboard!$J:$J=G$2, SEARCH($A5 , Storyboard!$G:$G )) ),
        IFERROR(FILTER( Storyboard!$E:$E ,Storyboard!$J:$J=G$2, SEARCH($A5 , Storyboard!$H:$H ) )),
        0.5*IFERROR(FILTER( Storyboard!$E:$E ,Storyboard!$J:$J=G$2, SEARCH($A6 , Storyboard!$I:$I ) )))"),"0")</f>
        <v>0</v>
      </c>
      <c r="H5" s="7" t="str">
        <f>IFERROR(__xludf.DUMMYFUNCTION("SUM(        IFERROR(FILTER( Storyboard!$E:$E ,Storyboard!$J:$J=H$2, SEARCH($A5 , Storyboard!$F:$F )) ),
        IFERROR(FILTER( Storyboard!$E:$E ,Storyboard!$J:$J=H$2, SEARCH($A5 , Storyboard!$G:$G )) ),
        IFERROR(FILTER( Storyboard!$E:$E ,Storyboard!$J:$J=H$2, SEARCH($A5 , Storyboard!$H:$H ) )),
        0.5*IFERROR(FILTER( Storyboard!$E:$E ,Storyboard!$J:$J=H$2, SEARCH($A6 , Storyboard!$I:$I ) )))"),"0")</f>
        <v>0</v>
      </c>
      <c r="I5" s="7" t="str">
        <f>IFERROR(__xludf.DUMMYFUNCTION("SUM(        IFERROR(FILTER( Storyboard!$E:$E ,Storyboard!$J:$J=I$2, SEARCH($A5 , Storyboard!$F:$F )) ),
        IFERROR(FILTER( Storyboard!$E:$E ,Storyboard!$J:$J=I$2, SEARCH($A5 , Storyboard!$G:$G )) ),
        IFERROR(FILTER( Storyboard!$E:$E ,Storyboard!$J:$J=I$2, SEARCH($A5 , Storyboard!$H:$H ) )),
        0.5*IFERROR(FILTER( Storyboard!$E:$E ,Storyboard!$J:$J=I$2, SEARCH($A6 , Storyboard!$I:$I ) )))"),"10")</f>
        <v>10</v>
      </c>
      <c r="J5" s="7" t="str">
        <f>IFERROR(__xludf.DUMMYFUNCTION("SUM(        IFERROR(FILTER( Storyboard!$E:$E ,Storyboard!$J:$J=J$2, SEARCH($A5 , Storyboard!$F:$F )) ),
        IFERROR(FILTER( Storyboard!$E:$E ,Storyboard!$J:$J=J$2, SEARCH($A5 , Storyboard!$G:$G )) ),
        IFERROR(FILTER( Storyboard!$E:$E ,Storyboard!$J:$J=J$2, SEARCH($A5 , Storyboard!$H:$H ) )),
        0.5*IFERROR(FILTER( Storyboard!$E:$E ,Storyboard!$J:$J=J$2, SEARCH($A6 , Storyboard!$I:$I ) )))"),"23.5")</f>
        <v>23.5</v>
      </c>
      <c r="K5" s="7" t="str">
        <f>IFERROR(__xludf.DUMMYFUNCTION("SUM(        IFERROR(FILTER( Storyboard!$E:$E ,Storyboard!$J:$J=K$2, SEARCH($A5 , Storyboard!$F:$F )) ),
        IFERROR(FILTER( Storyboard!$E:$E ,Storyboard!$J:$J=K$2, SEARCH($A5 , Storyboard!$G:$G )) ),
        IFERROR(FILTER( Storyboard!$E:$E ,Storyboard!$J:$J=K$2, SEARCH($A5 , Storyboard!$H:$H ) )),
        0.5*IFERROR(FILTER( Storyboard!$E:$E ,Storyboard!$J:$J=K$2, SEARCH($A6 , Storyboard!$I:$I ) )))"),"0")</f>
        <v>0</v>
      </c>
      <c r="L5" s="7" t="str">
        <f>IFERROR(__xludf.DUMMYFUNCTION("SUM(        IFERROR(FILTER( Storyboard!$E:$E ,Storyboard!$J:$J=L$2, SEARCH($A5 , Storyboard!$F:$F )) ),
        IFERROR(FILTER( Storyboard!$E:$E ,Storyboard!$J:$J=L$2, SEARCH($A5 , Storyboard!$G:$G )) ),
        IFERROR(FILTER( Storyboard!$E:$E ,Storyboard!$J:$J=L$2, SEARCH($A5 , Storyboard!$H:$H ) )),
        0.5*IFERROR(FILTER( Storyboard!$E:$E ,Storyboard!$J:$J=L$2, SEARCH($A6 , Storyboard!$I:$I ) )))"),"0")</f>
        <v>0</v>
      </c>
      <c r="M5" s="7" t="str">
        <f>IFERROR(__xludf.DUMMYFUNCTION("SUM(        IFERROR(FILTER( Storyboard!$E:$E ,Storyboard!$J:$J=M$2, SEARCH($A5 , Storyboard!$F:$F )) ),
        IFERROR(FILTER( Storyboard!$E:$E ,Storyboard!$J:$J=M$2, SEARCH($A5 , Storyboard!$G:$G )) ),
        IFERROR(FILTER( Storyboard!$E:$E ,Storyboard!$J:$J=M$2, SEARCH($A5 , Storyboard!$H:$H ) )),
        0.5*IFERROR(FILTER( Storyboard!$E:$E ,Storyboard!$J:$J=M$2, SEARCH($A6 , Storyboard!$I:$I ) )))"),"0")</f>
        <v>0</v>
      </c>
      <c r="N5" s="7" t="str">
        <f>IFERROR(__xludf.DUMMYFUNCTION("SUM(        IFERROR(FILTER( Storyboard!$E:$E ,Storyboard!$J:$J=N$2, SEARCH($A5 , Storyboard!$F:$F )) ),
        IFERROR(FILTER( Storyboard!$E:$E ,Storyboard!$J:$J=N$2, SEARCH($A5 , Storyboard!$G:$G )) ),
        IFERROR(FILTER( Storyboard!$E:$E ,Storyboard!$J:$J=N$2, SEARCH($A5 , Storyboard!$H:$H ) )),
        0.5*IFERROR(FILTER( Storyboard!$E:$E ,Storyboard!$J:$J=N$2, SEARCH($A6 , Storyboard!$I:$I ) )))"),"50")</f>
        <v>50</v>
      </c>
    </row>
    <row r="6">
      <c r="A6" s="8" t="s">
        <v>40</v>
      </c>
      <c r="B6" s="1" t="str">
        <f>Sum(Sumif( Storyboard!F:F,A6,Storyboard!E:E),Sumif( Storyboard!G:G,A6,Storyboard!E:E),Sumif( Storyboard!H:H,A6,Storyboard!E:E),0.5*Sumif( Storyboard!I:I,A6,Storyboard!E:E))</f>
        <v>104.5</v>
      </c>
      <c r="C6" s="7" t="str">
        <f>IFERROR(__xludf.DUMMYFUNCTION("SUM(        IFERROR(FILTER( Storyboard!$E:$E ,Storyboard!$J:$J=C$2, SEARCH($A6 , Storyboard!$F:$F )) ),
        IFERROR(FILTER( Storyboard!$E:$E ,Storyboard!$J:$J=C$2, SEARCH($A6 , Storyboard!$G:$G )) ),
        IFERROR(FILTER( Storyboard!$E:$E ,Storyboard!$J:$J=C$2, SEARCH($A6 , Storyboard!$H:$H ) )),
        0.5*IFERROR(FILTER( Storyboard!$E:$E ,Storyboard!$J:$J=C$2, SEARCH($A7 , Storyboard!$I:$I ) )))"),"0")</f>
        <v>0</v>
      </c>
      <c r="D6" s="7" t="str">
        <f>IFERROR(__xludf.DUMMYFUNCTION("SUM(        IFERROR(FILTER( Storyboard!$E:$E ,Storyboard!$J:$J=D$2, SEARCH($A6 , Storyboard!$F:$F )) ),
        IFERROR(FILTER( Storyboard!$E:$E ,Storyboard!$J:$J=D$2, SEARCH($A6 , Storyboard!$G:$G )) ),
        IFERROR(FILTER( Storyboard!$E:$E ,Storyboard!$J:$J=D$2, SEARCH($A6 , Storyboard!$H:$H ) )),
        0.5*IFERROR(FILTER( Storyboard!$E:$E ,Storyboard!$J:$J=D$2, SEARCH($A7 , Storyboard!$I:$I ) )))"),"0")</f>
        <v>0</v>
      </c>
      <c r="E6" s="7" t="str">
        <f>IFERROR(__xludf.DUMMYFUNCTION("SUM(        IFERROR(FILTER( Storyboard!$E:$E ,Storyboard!$J:$J=E$2, SEARCH($A6 , Storyboard!$F:$F )) ),
        IFERROR(FILTER( Storyboard!$E:$E ,Storyboard!$J:$J=E$2, SEARCH($A6 , Storyboard!$G:$G )) ),
        IFERROR(FILTER( Storyboard!$E:$E ,Storyboard!$J:$J=E$2, SEARCH($A6 , Storyboard!$H:$H ) )),
        0.5*IFERROR(FILTER( Storyboard!$E:$E ,Storyboard!$J:$J=E$2, SEARCH($A7 , Storyboard!$I:$I ) )))"),"0")</f>
        <v>0</v>
      </c>
      <c r="F6" s="7" t="str">
        <f>IFERROR(__xludf.DUMMYFUNCTION("SUM(        IFERROR(FILTER( Storyboard!$E:$E ,Storyboard!$J:$J=F$2, SEARCH($A6 , Storyboard!$F:$F )) ),
        IFERROR(FILTER( Storyboard!$E:$E ,Storyboard!$J:$J=F$2, SEARCH($A6 , Storyboard!$G:$G )) ),
        IFERROR(FILTER( Storyboard!$E:$E ,Storyboard!$J:$J=F$2, SEARCH($A6 , Storyboard!$H:$H ) )),
        0.5*IFERROR(FILTER( Storyboard!$E:$E ,Storyboard!$J:$J=F$2, SEARCH($A7 , Storyboard!$I:$I ) )))"),"0")</f>
        <v>0</v>
      </c>
      <c r="G6" s="7" t="str">
        <f>IFERROR(__xludf.DUMMYFUNCTION("SUM(        IFERROR(FILTER( Storyboard!$E:$E ,Storyboard!$J:$J=G$2, SEARCH($A6 , Storyboard!$F:$F )) ),
        IFERROR(FILTER( Storyboard!$E:$E ,Storyboard!$J:$J=G$2, SEARCH($A6 , Storyboard!$G:$G )) ),
        IFERROR(FILTER( Storyboard!$E:$E ,Storyboard!$J:$J=G$2, SEARCH($A6 , Storyboard!$H:$H ) )),
        0.5*IFERROR(FILTER( Storyboard!$E:$E ,Storyboard!$J:$J=G$2, SEARCH($A7 , Storyboard!$I:$I ) )))"),"10")</f>
        <v>10</v>
      </c>
      <c r="H6" s="7" t="str">
        <f>IFERROR(__xludf.DUMMYFUNCTION("SUM(        IFERROR(FILTER( Storyboard!$E:$E ,Storyboard!$J:$J=H$2, SEARCH($A6 , Storyboard!$F:$F )) ),
        IFERROR(FILTER( Storyboard!$E:$E ,Storyboard!$J:$J=H$2, SEARCH($A6 , Storyboard!$G:$G )) ),
        IFERROR(FILTER( Storyboard!$E:$E ,Storyboard!$J:$J=H$2, SEARCH($A6 , Storyboard!$H:$H ) )),
        0.5*IFERROR(FILTER( Storyboard!$E:$E ,Storyboard!$J:$J=H$2, SEARCH($A7 , Storyboard!$I:$I ) )))"),"0")</f>
        <v>0</v>
      </c>
      <c r="I6" s="7" t="str">
        <f>IFERROR(__xludf.DUMMYFUNCTION("SUM(        IFERROR(FILTER( Storyboard!$E:$E ,Storyboard!$J:$J=I$2, SEARCH($A6 , Storyboard!$F:$F )) ),
        IFERROR(FILTER( Storyboard!$E:$E ,Storyboard!$J:$J=I$2, SEARCH($A6 , Storyboard!$G:$G )) ),
        IFERROR(FILTER( Storyboard!$E:$E ,Storyboard!$J:$J=I$2, SEARCH($A6 , Storyboard!$H:$H ) )),
        0.5*IFERROR(FILTER( Storyboard!$E:$E ,Storyboard!$J:$J=I$2, SEARCH($A7 , Storyboard!$I:$I ) )))"),"16")</f>
        <v>16</v>
      </c>
      <c r="J6" s="7" t="str">
        <f>IFERROR(__xludf.DUMMYFUNCTION("SUM(        IFERROR(FILTER( Storyboard!$E:$E ,Storyboard!$J:$J=J$2, SEARCH($A6 , Storyboard!$F:$F )) ),
        IFERROR(FILTER( Storyboard!$E:$E ,Storyboard!$J:$J=J$2, SEARCH($A6 , Storyboard!$G:$G )) ),
        IFERROR(FILTER( Storyboard!$E:$E ,Storyboard!$J:$J=J$2, SEARCH($A6 , Storyboard!$H:$H ) )),
        0.5*IFERROR(FILTER( Storyboard!$E:$E ,Storyboard!$J:$J=J$2, SEARCH($A7 , Storyboard!$I:$I ) )))"),"13.5")</f>
        <v>13.5</v>
      </c>
      <c r="K6" s="7" t="str">
        <f>IFERROR(__xludf.DUMMYFUNCTION("SUM(        IFERROR(FILTER( Storyboard!$E:$E ,Storyboard!$J:$J=K$2, SEARCH($A6 , Storyboard!$F:$F )) ),
        IFERROR(FILTER( Storyboard!$E:$E ,Storyboard!$J:$J=K$2, SEARCH($A6 , Storyboard!$G:$G )) ),
        IFERROR(FILTER( Storyboard!$E:$E ,Storyboard!$J:$J=K$2, SEARCH($A6 , Storyboard!$H:$H ) )),
        0.5*IFERROR(FILTER( Storyboard!$E:$E ,Storyboard!$J:$J=K$2, SEARCH($A7 , Storyboard!$I:$I ) )))"),"0")</f>
        <v>0</v>
      </c>
      <c r="L6" s="7" t="str">
        <f>IFERROR(__xludf.DUMMYFUNCTION("SUM(        IFERROR(FILTER( Storyboard!$E:$E ,Storyboard!$J:$J=L$2, SEARCH($A6 , Storyboard!$F:$F )) ),
        IFERROR(FILTER( Storyboard!$E:$E ,Storyboard!$J:$J=L$2, SEARCH($A6 , Storyboard!$G:$G )) ),
        IFERROR(FILTER( Storyboard!$E:$E ,Storyboard!$J:$J=L$2, SEARCH($A6 , Storyboard!$H:$H ) )),
        0.5*IFERROR(FILTER( Storyboard!$E:$E ,Storyboard!$J:$J=L$2, SEARCH($A7 , Storyboard!$I:$I ) )))"),"0")</f>
        <v>0</v>
      </c>
      <c r="M6" s="7" t="str">
        <f>IFERROR(__xludf.DUMMYFUNCTION("SUM(        IFERROR(FILTER( Storyboard!$E:$E ,Storyboard!$J:$J=M$2, SEARCH($A6 , Storyboard!$F:$F )) ),
        IFERROR(FILTER( Storyboard!$E:$E ,Storyboard!$J:$J=M$2, SEARCH($A6 , Storyboard!$G:$G )) ),
        IFERROR(FILTER( Storyboard!$E:$E ,Storyboard!$J:$J=M$2, SEARCH($A6 , Storyboard!$H:$H ) )),
        0.5*IFERROR(FILTER( Storyboard!$E:$E ,Storyboard!$J:$J=M$2, SEARCH($A7 , Storyboard!$I:$I ) )))"),"0")</f>
        <v>0</v>
      </c>
      <c r="N6" s="7" t="str">
        <f>IFERROR(__xludf.DUMMYFUNCTION("SUM(        IFERROR(FILTER( Storyboard!$E:$E ,Storyboard!$J:$J=N$2, SEARCH($A6 , Storyboard!$F:$F )) ),
        IFERROR(FILTER( Storyboard!$E:$E ,Storyboard!$J:$J=N$2, SEARCH($A6 , Storyboard!$G:$G )) ),
        IFERROR(FILTER( Storyboard!$E:$E ,Storyboard!$J:$J=N$2, SEARCH($A6 , Storyboard!$H:$H ) )),
        0.5*IFERROR(FILTER( Storyboard!$E:$E ,Storyboard!$J:$J=N$2, SEARCH($A7 , Storyboard!$I:$I ) )))"),"20")</f>
        <v>20</v>
      </c>
    </row>
    <row r="7">
      <c r="A7" s="8" t="s">
        <v>41</v>
      </c>
      <c r="B7" s="1" t="str">
        <f>Sum(Sumif( Storyboard!F:F,A7,Storyboard!E:E),Sumif( Storyboard!G:G,A7,Storyboard!E:E),Sumif( Storyboard!H:H,A7,Storyboard!E:E),0.5*Sumif( Storyboard!I:I,A7,Storyboard!E:E))</f>
        <v>30</v>
      </c>
      <c r="C7" s="7" t="str">
        <f>IFERROR(__xludf.DUMMYFUNCTION("SUM(        IFERROR(FILTER( Storyboard!$E:$E ,Storyboard!$J:$J=C$2, SEARCH($A7 , Storyboard!$F:$F )) ),
        IFERROR(FILTER( Storyboard!$E:$E ,Storyboard!$J:$J=C$2, SEARCH($A7 , Storyboard!$G:$G )) ),
        IFERROR(FILTER( Storyboard!$E:$E ,Storyboard!$J:$J=C$2, SEARCH($A7 , Storyboard!$H:$H ) )),
        0.5*IFERROR(FILTER( Storyboard!$E:$E ,Storyboard!$J:$J=C$2, SEARCH($A8 , Storyboard!$I:$I ) )))"),"0")</f>
        <v>0</v>
      </c>
      <c r="D7" s="7" t="str">
        <f>IFERROR(__xludf.DUMMYFUNCTION("SUM(        IFERROR(FILTER( Storyboard!$E:$E ,Storyboard!$J:$J=D$2, SEARCH($A7 , Storyboard!$F:$F )) ),
        IFERROR(FILTER( Storyboard!$E:$E ,Storyboard!$J:$J=D$2, SEARCH($A7 , Storyboard!$G:$G )) ),
        IFERROR(FILTER( Storyboard!$E:$E ,Storyboard!$J:$J=D$2, SEARCH($A7 , Storyboard!$H:$H ) )),
        0.5*IFERROR(FILTER( Storyboard!$E:$E ,Storyboard!$J:$J=D$2, SEARCH($A8 , Storyboard!$I:$I ) )))"),"0")</f>
        <v>0</v>
      </c>
      <c r="E7" s="7" t="str">
        <f>IFERROR(__xludf.DUMMYFUNCTION("SUM(        IFERROR(FILTER( Storyboard!$E:$E ,Storyboard!$J:$J=E$2, SEARCH($A7 , Storyboard!$F:$F )) ),
        IFERROR(FILTER( Storyboard!$E:$E ,Storyboard!$J:$J=E$2, SEARCH($A7 , Storyboard!$G:$G )) ),
        IFERROR(FILTER( Storyboard!$E:$E ,Storyboard!$J:$J=E$2, SEARCH($A7 , Storyboard!$H:$H ) )),
        0.5*IFERROR(FILTER( Storyboard!$E:$E ,Storyboard!$J:$J=E$2, SEARCH($A8 , Storyboard!$I:$I ) )))"),"0")</f>
        <v>0</v>
      </c>
      <c r="F7" s="7" t="str">
        <f>IFERROR(__xludf.DUMMYFUNCTION("SUM(        IFERROR(FILTER( Storyboard!$E:$E ,Storyboard!$J:$J=F$2, SEARCH($A7 , Storyboard!$F:$F )) ),
        IFERROR(FILTER( Storyboard!$E:$E ,Storyboard!$J:$J=F$2, SEARCH($A7 , Storyboard!$G:$G )) ),
        IFERROR(FILTER( Storyboard!$E:$E ,Storyboard!$J:$J=F$2, SEARCH($A7 , Storyboard!$H:$H ) )),
        0.5*IFERROR(FILTER( Storyboard!$E:$E ,Storyboard!$J:$J=F$2, SEARCH($A8 , Storyboard!$I:$I ) )))"),"0")</f>
        <v>0</v>
      </c>
      <c r="G7" s="7" t="str">
        <f>IFERROR(__xludf.DUMMYFUNCTION("SUM(        IFERROR(FILTER( Storyboard!$E:$E ,Storyboard!$J:$J=G$2, SEARCH($A7 , Storyboard!$F:$F )) ),
        IFERROR(FILTER( Storyboard!$E:$E ,Storyboard!$J:$J=G$2, SEARCH($A7 , Storyboard!$G:$G )) ),
        IFERROR(FILTER( Storyboard!$E:$E ,Storyboard!$J:$J=G$2, SEARCH($A7 , Storyboard!$H:$H ) )),
        0.5*IFERROR(FILTER( Storyboard!$E:$E ,Storyboard!$J:$J=G$2, SEARCH($A8 , Storyboard!$I:$I ) )))"),"0")</f>
        <v>0</v>
      </c>
      <c r="H7" s="7" t="str">
        <f>IFERROR(__xludf.DUMMYFUNCTION("SUM(        IFERROR(FILTER( Storyboard!$E:$E ,Storyboard!$J:$J=H$2, SEARCH($A7 , Storyboard!$F:$F )) ),
        IFERROR(FILTER( Storyboard!$E:$E ,Storyboard!$J:$J=H$2, SEARCH($A7 , Storyboard!$G:$G )) ),
        IFERROR(FILTER( Storyboard!$E:$E ,Storyboard!$J:$J=H$2, SEARCH($A7 , Storyboard!$H:$H ) )),
        0.5*IFERROR(FILTER( Storyboard!$E:$E ,Storyboard!$J:$J=H$2, SEARCH($A8 , Storyboard!$I:$I ) )))"),"0")</f>
        <v>0</v>
      </c>
      <c r="I7" s="7" t="str">
        <f>IFERROR(__xludf.DUMMYFUNCTION("SUM(        IFERROR(FILTER( Storyboard!$E:$E ,Storyboard!$J:$J=I$2, SEARCH($A7 , Storyboard!$F:$F )) ),
        IFERROR(FILTER( Storyboard!$E:$E ,Storyboard!$J:$J=I$2, SEARCH($A7 , Storyboard!$G:$G )) ),
        IFERROR(FILTER( Storyboard!$E:$E ,Storyboard!$J:$J=I$2, SEARCH($A7 , Storyboard!$H:$H ) )),
        0.5*IFERROR(FILTER( Storyboard!$E:$E ,Storyboard!$J:$J=I$2, SEARCH($A8 , Storyboard!$I:$I ) )))"),"1")</f>
        <v>1</v>
      </c>
      <c r="J7" s="7" t="str">
        <f>IFERROR(__xludf.DUMMYFUNCTION("SUM(        IFERROR(FILTER( Storyboard!$E:$E ,Storyboard!$J:$J=J$2, SEARCH($A7 , Storyboard!$F:$F )) ),
        IFERROR(FILTER( Storyboard!$E:$E ,Storyboard!$J:$J=J$2, SEARCH($A7 , Storyboard!$G:$G )) ),
        IFERROR(FILTER( Storyboard!$E:$E ,Storyboard!$J:$J=J$2, SEARCH($A7 , Storyboard!$H:$H ) )),
        0.5*IFERROR(FILTER( Storyboard!$E:$E ,Storyboard!$J:$J=J$2, SEARCH($A8 , Storyboard!$I:$I ) )))"),"5.5")</f>
        <v>5.5</v>
      </c>
      <c r="K7" s="7" t="str">
        <f>IFERROR(__xludf.DUMMYFUNCTION("SUM(        IFERROR(FILTER( Storyboard!$E:$E ,Storyboard!$J:$J=K$2, SEARCH($A7 , Storyboard!$F:$F )) ),
        IFERROR(FILTER( Storyboard!$E:$E ,Storyboard!$J:$J=K$2, SEARCH($A7 , Storyboard!$G:$G )) ),
        IFERROR(FILTER( Storyboard!$E:$E ,Storyboard!$J:$J=K$2, SEARCH($A7 , Storyboard!$H:$H ) )),
        0.5*IFERROR(FILTER( Storyboard!$E:$E ,Storyboard!$J:$J=K$2, SEARCH($A8 , Storyboard!$I:$I ) )))"),"0")</f>
        <v>0</v>
      </c>
      <c r="L7" s="7" t="str">
        <f>IFERROR(__xludf.DUMMYFUNCTION("SUM(        IFERROR(FILTER( Storyboard!$E:$E ,Storyboard!$J:$J=L$2, SEARCH($A7 , Storyboard!$F:$F )) ),
        IFERROR(FILTER( Storyboard!$E:$E ,Storyboard!$J:$J=L$2, SEARCH($A7 , Storyboard!$G:$G )) ),
        IFERROR(FILTER( Storyboard!$E:$E ,Storyboard!$J:$J=L$2, SEARCH($A7 , Storyboard!$H:$H ) )),
        0.5*IFERROR(FILTER( Storyboard!$E:$E ,Storyboard!$J:$J=L$2, SEARCH($A8 , Storyboard!$I:$I ) )))"),"0")</f>
        <v>0</v>
      </c>
      <c r="M7" s="7" t="str">
        <f>IFERROR(__xludf.DUMMYFUNCTION("SUM(        IFERROR(FILTER( Storyboard!$E:$E ,Storyboard!$J:$J=M$2, SEARCH($A7 , Storyboard!$F:$F )) ),
        IFERROR(FILTER( Storyboard!$E:$E ,Storyboard!$J:$J=M$2, SEARCH($A7 , Storyboard!$G:$G )) ),
        IFERROR(FILTER( Storyboard!$E:$E ,Storyboard!$J:$J=M$2, SEARCH($A7 , Storyboard!$H:$H ) )),
        0.5*IFERROR(FILTER( Storyboard!$E:$E ,Storyboard!$J:$J=M$2, SEARCH($A8 , Storyboard!$I:$I ) )))"),"0")</f>
        <v>0</v>
      </c>
      <c r="N7" s="7" t="str">
        <f>IFERROR(__xludf.DUMMYFUNCTION("SUM(        IFERROR(FILTER( Storyboard!$E:$E ,Storyboard!$J:$J=N$2, SEARCH($A7 , Storyboard!$F:$F )) ),
        IFERROR(FILTER( Storyboard!$E:$E ,Storyboard!$J:$J=N$2, SEARCH($A7 , Storyboard!$G:$G )) ),
        IFERROR(FILTER( Storyboard!$E:$E ,Storyboard!$J:$J=N$2, SEARCH($A7 , Storyboard!$H:$H ) )),
        0.5*IFERROR(FILTER( Storyboard!$E:$E ,Storyboard!$J:$J=N$2, SEARCH($A8 , Storyboard!$I:$I ) )))"),"12")</f>
        <v>12</v>
      </c>
    </row>
    <row r="8">
      <c r="A8" s="9" t="s">
        <v>16</v>
      </c>
      <c r="B8" s="1" t="str">
        <f>Sum(Sumif( Storyboard!F:F,A8,Storyboard!E:E),Sumif( Storyboard!G:G,A8,Storyboard!E:E),Sumif( Storyboard!H:H,A8,Storyboard!E:E),0.5*Sumif( Storyboard!I:I,A8,Storyboard!E:E))</f>
        <v>450.5</v>
      </c>
      <c r="C8" s="7" t="str">
        <f>IFERROR(__xludf.DUMMYFUNCTION("SUM(        IFERROR(FILTER( Storyboard!$E:$E ,Storyboard!$J:$J=C$2, SEARCH($A8 , Storyboard!$F:$F )) ),
        IFERROR(FILTER( Storyboard!$E:$E ,Storyboard!$J:$J=C$2, SEARCH($A8 , Storyboard!$G:$G )) ),
        IFERROR(FILTER( Storyboard!$E:$E ,Storyboard!$J:$J=C$2, SEARCH($A8 , Storyboard!$H:$H ) )),
        0.5*IFERROR(FILTER( Storyboard!$E:$E ,Storyboard!$J:$J=C$2, SEARCH($A9 , Storyboard!$I:$I ) )))"),"32")</f>
        <v>32</v>
      </c>
      <c r="D8" s="7" t="str">
        <f>IFERROR(__xludf.DUMMYFUNCTION("SUM(        IFERROR(FILTER( Storyboard!$E:$E ,Storyboard!$J:$J=D$2, SEARCH($A8 , Storyboard!$F:$F )) ),
        IFERROR(FILTER( Storyboard!$E:$E ,Storyboard!$J:$J=D$2, SEARCH($A8 , Storyboard!$G:$G )) ),
        IFERROR(FILTER( Storyboard!$E:$E ,Storyboard!$J:$J=D$2, SEARCH($A8 , Storyboard!$H:$H ) )),
        0.5*IFERROR(FILTER( Storyboard!$E:$E ,Storyboard!$J:$J=D$2, SEARCH($A9 , Storyboard!$I:$I ) )))"),"2")</f>
        <v>2</v>
      </c>
      <c r="E8" s="7" t="str">
        <f>IFERROR(__xludf.DUMMYFUNCTION("SUM(        IFERROR(FILTER( Storyboard!$E:$E ,Storyboard!$J:$J=E$2, SEARCH($A8 , Storyboard!$F:$F )) ),
        IFERROR(FILTER( Storyboard!$E:$E ,Storyboard!$J:$J=E$2, SEARCH($A8 , Storyboard!$G:$G )) ),
        IFERROR(FILTER( Storyboard!$E:$E ,Storyboard!$J:$J=E$2, SEARCH($A8 , Storyboard!$H:$H ) )),
        0.5*IFERROR(FILTER( Storyboard!$E:$E ,Storyboard!$J:$J=E$2, SEARCH($A9 , Storyboard!$I:$I ) )))"),"8")</f>
        <v>8</v>
      </c>
      <c r="F8" s="7" t="str">
        <f>IFERROR(__xludf.DUMMYFUNCTION("SUM(        IFERROR(FILTER( Storyboard!$E:$E ,Storyboard!$J:$J=F$2, SEARCH($A8 , Storyboard!$F:$F )) ),
        IFERROR(FILTER( Storyboard!$E:$E ,Storyboard!$J:$J=F$2, SEARCH($A8 , Storyboard!$G:$G )) ),
        IFERROR(FILTER( Storyboard!$E:$E ,Storyboard!$J:$J=F$2, SEARCH($A8 , Storyboard!$H:$H ) )),
        0.5*IFERROR(FILTER( Storyboard!$E:$E ,Storyboard!$J:$J=F$2, SEARCH($A9 , Storyboard!$I:$I ) )))"),"0")</f>
        <v>0</v>
      </c>
      <c r="G8" s="7" t="str">
        <f>IFERROR(__xludf.DUMMYFUNCTION("SUM(        IFERROR(FILTER( Storyboard!$E:$E ,Storyboard!$J:$J=G$2, SEARCH($A8 , Storyboard!$F:$F )) ),
        IFERROR(FILTER( Storyboard!$E:$E ,Storyboard!$J:$J=G$2, SEARCH($A8 , Storyboard!$G:$G )) ),
        IFERROR(FILTER( Storyboard!$E:$E ,Storyboard!$J:$J=G$2, SEARCH($A8 , Storyboard!$H:$H ) )),
        0.5*IFERROR(FILTER( Storyboard!$E:$E ,Storyboard!$J:$J=G$2, SEARCH($A9 , Storyboard!$I:$I ) )))"),"14")</f>
        <v>14</v>
      </c>
      <c r="H8" s="7" t="str">
        <f>IFERROR(__xludf.DUMMYFUNCTION("SUM(        IFERROR(FILTER( Storyboard!$E:$E ,Storyboard!$J:$J=H$2, SEARCH($A8 , Storyboard!$F:$F )) ),
        IFERROR(FILTER( Storyboard!$E:$E ,Storyboard!$J:$J=H$2, SEARCH($A8 , Storyboard!$G:$G )) ),
        IFERROR(FILTER( Storyboard!$E:$E ,Storyboard!$J:$J=H$2, SEARCH($A8 , Storyboard!$H:$H ) )),
        0.5*IFERROR(FILTER( Storyboard!$E:$E ,Storyboard!$J:$J=H$2, SEARCH($A9 , Storyboard!$I:$I ) )))"),"4")</f>
        <v>4</v>
      </c>
      <c r="I8" s="7" t="str">
        <f>IFERROR(__xludf.DUMMYFUNCTION("SUM(        IFERROR(FILTER( Storyboard!$E:$E ,Storyboard!$J:$J=I$2, SEARCH($A8 , Storyboard!$F:$F )) ),
        IFERROR(FILTER( Storyboard!$E:$E ,Storyboard!$J:$J=I$2, SEARCH($A8 , Storyboard!$G:$G )) ),
        IFERROR(FILTER( Storyboard!$E:$E ,Storyboard!$J:$J=I$2, SEARCH($A8 , Storyboard!$H:$H ) )),
        0.5*IFERROR(FILTER( Storyboard!$E:$E ,Storyboard!$J:$J=I$2, SEARCH($A9 , Storyboard!$I:$I ) )))"),"37")</f>
        <v>37</v>
      </c>
      <c r="J8" s="7" t="str">
        <f>IFERROR(__xludf.DUMMYFUNCTION("SUM(        IFERROR(FILTER( Storyboard!$E:$E ,Storyboard!$J:$J=J$2, SEARCH($A8 , Storyboard!$F:$F )) ),
        IFERROR(FILTER( Storyboard!$E:$E ,Storyboard!$J:$J=J$2, SEARCH($A8 , Storyboard!$G:$G )) ),
        IFERROR(FILTER( Storyboard!$E:$E ,Storyboard!$J:$J=J$2, SEARCH($A8 , Storyboard!$H:$H ) )),
        0.5*IFERROR(FILTER( Storyboard!$E:$E ,Storyboard!$J:$J=J$2, SEARCH($A9 , Storyboard!$I:$I ) )))"),"166")</f>
        <v>166</v>
      </c>
      <c r="K8" s="7" t="str">
        <f>IFERROR(__xludf.DUMMYFUNCTION("SUM(        IFERROR(FILTER( Storyboard!$E:$E ,Storyboard!$J:$J=K$2, SEARCH($A8 , Storyboard!$F:$F )) ),
        IFERROR(FILTER( Storyboard!$E:$E ,Storyboard!$J:$J=K$2, SEARCH($A8 , Storyboard!$G:$G )) ),
        IFERROR(FILTER( Storyboard!$E:$E ,Storyboard!$J:$J=K$2, SEARCH($A8 , Storyboard!$H:$H ) )),
        0.5*IFERROR(FILTER( Storyboard!$E:$E ,Storyboard!$J:$J=K$2, SEARCH($A9 , Storyboard!$I:$I ) )))"),"0")</f>
        <v>0</v>
      </c>
      <c r="L8" s="7" t="str">
        <f>IFERROR(__xludf.DUMMYFUNCTION("SUM(        IFERROR(FILTER( Storyboard!$E:$E ,Storyboard!$J:$J=L$2, SEARCH($A8 , Storyboard!$F:$F )) ),
        IFERROR(FILTER( Storyboard!$E:$E ,Storyboard!$J:$J=L$2, SEARCH($A8 , Storyboard!$G:$G )) ),
        IFERROR(FILTER( Storyboard!$E:$E ,Storyboard!$J:$J=L$2, SEARCH($A8 , Storyboard!$H:$H ) )),
        0.5*IFERROR(FILTER( Storyboard!$E:$E ,Storyboard!$J:$J=L$2, SEARCH($A9 , Storyboard!$I:$I ) )))"),"0")</f>
        <v>0</v>
      </c>
      <c r="M8" s="7" t="str">
        <f>IFERROR(__xludf.DUMMYFUNCTION("SUM(        IFERROR(FILTER( Storyboard!$E:$E ,Storyboard!$J:$J=M$2, SEARCH($A8 , Storyboard!$F:$F )) ),
        IFERROR(FILTER( Storyboard!$E:$E ,Storyboard!$J:$J=M$2, SEARCH($A8 , Storyboard!$G:$G )) ),
        IFERROR(FILTER( Storyboard!$E:$E ,Storyboard!$J:$J=M$2, SEARCH($A8 , Storyboard!$H:$H ) )),
        0.5*IFERROR(FILTER( Storyboard!$E:$E ,Storyboard!$J:$J=M$2, SEARCH($A9 , Storyboard!$I:$I ) )))"),"0")</f>
        <v>0</v>
      </c>
      <c r="N8" s="7" t="str">
        <f>IFERROR(__xludf.DUMMYFUNCTION("SUM(        IFERROR(FILTER( Storyboard!$E:$E ,Storyboard!$J:$J=N$2, SEARCH($A8 , Storyboard!$F:$F )) ),
        IFERROR(FILTER( Storyboard!$E:$E ,Storyboard!$J:$J=N$2, SEARCH($A8 , Storyboard!$G:$G )) ),
        IFERROR(FILTER( Storyboard!$E:$E ,Storyboard!$J:$J=N$2, SEARCH($A8 , Storyboard!$H:$H ) )),
        0.5*IFERROR(FILTER( Storyboard!$E:$E ,Storyboard!$J:$J=N$2, SEARCH($A9 , Storyboard!$I:$I ) )))"),"165")</f>
        <v>165</v>
      </c>
    </row>
    <row r="9">
      <c r="A9" s="8" t="s">
        <v>42</v>
      </c>
      <c r="B9" s="1" t="str">
        <f>Sum(Sumif( Storyboard!F:F,A9,Storyboard!E:E),Sumif( Storyboard!G:G,A9,Storyboard!E:E),Sumif( Storyboard!H:H,A9,Storyboard!E:E),0.5*Sumif( Storyboard!I:I,A9,Storyboard!E:E))</f>
        <v>38</v>
      </c>
      <c r="C9" s="7" t="str">
        <f>IFERROR(__xludf.DUMMYFUNCTION("SUM(        IFERROR(FILTER( Storyboard!$E:$E ,Storyboard!$J:$J=C$2, SEARCH($A9 , Storyboard!$F:$F )) ),
        IFERROR(FILTER( Storyboard!$E:$E ,Storyboard!$J:$J=C$2, SEARCH($A9 , Storyboard!$G:$G )) ),
        IFERROR(FILTER( Storyboard!$E:$E ,Storyboard!$J:$J=C$2, SEARCH($A9 , Storyboard!$H:$H ) )),
        0.5*IFERROR(FILTER( Storyboard!$E:$E ,Storyboard!$J:$J=C$2, SEARCH($A10 , Storyboard!$I:$I ) )))"),"0")</f>
        <v>0</v>
      </c>
      <c r="D9" s="7" t="str">
        <f>IFERROR(__xludf.DUMMYFUNCTION("SUM(        IFERROR(FILTER( Storyboard!$E:$E ,Storyboard!$J:$J=D$2, SEARCH($A9 , Storyboard!$F:$F )) ),
        IFERROR(FILTER( Storyboard!$E:$E ,Storyboard!$J:$J=D$2, SEARCH($A9 , Storyboard!$G:$G )) ),
        IFERROR(FILTER( Storyboard!$E:$E ,Storyboard!$J:$J=D$2, SEARCH($A9 , Storyboard!$H:$H ) )),
        0.5*IFERROR(FILTER( Storyboard!$E:$E ,Storyboard!$J:$J=D$2, SEARCH($A10 , Storyboard!$I:$I ) )))"),"0")</f>
        <v>0</v>
      </c>
      <c r="E9" s="7" t="str">
        <f>IFERROR(__xludf.DUMMYFUNCTION("SUM(        IFERROR(FILTER( Storyboard!$E:$E ,Storyboard!$J:$J=E$2, SEARCH($A9 , Storyboard!$F:$F )) ),
        IFERROR(FILTER( Storyboard!$E:$E ,Storyboard!$J:$J=E$2, SEARCH($A9 , Storyboard!$G:$G )) ),
        IFERROR(FILTER( Storyboard!$E:$E ,Storyboard!$J:$J=E$2, SEARCH($A9 , Storyboard!$H:$H ) )),
        0.5*IFERROR(FILTER( Storyboard!$E:$E ,Storyboard!$J:$J=E$2, SEARCH($A10 , Storyboard!$I:$I ) )))"),"0")</f>
        <v>0</v>
      </c>
      <c r="F9" s="7" t="str">
        <f>IFERROR(__xludf.DUMMYFUNCTION("SUM(        IFERROR(FILTER( Storyboard!$E:$E ,Storyboard!$J:$J=F$2, SEARCH($A9 , Storyboard!$F:$F )) ),
        IFERROR(FILTER( Storyboard!$E:$E ,Storyboard!$J:$J=F$2, SEARCH($A9 , Storyboard!$G:$G )) ),
        IFERROR(FILTER( Storyboard!$E:$E ,Storyboard!$J:$J=F$2, SEARCH($A9 , Storyboard!$H:$H ) )),
        0.5*IFERROR(FILTER( Storyboard!$E:$E ,Storyboard!$J:$J=F$2, SEARCH($A10 , Storyboard!$I:$I ) )))"),"0")</f>
        <v>0</v>
      </c>
      <c r="G9" s="7" t="str">
        <f>IFERROR(__xludf.DUMMYFUNCTION("SUM(        IFERROR(FILTER( Storyboard!$E:$E ,Storyboard!$J:$J=G$2, SEARCH($A9 , Storyboard!$F:$F )) ),
        IFERROR(FILTER( Storyboard!$E:$E ,Storyboard!$J:$J=G$2, SEARCH($A9 , Storyboard!$G:$G )) ),
        IFERROR(FILTER( Storyboard!$E:$E ,Storyboard!$J:$J=G$2, SEARCH($A9 , Storyboard!$H:$H ) )),
        0.5*IFERROR(FILTER( Storyboard!$E:$E ,Storyboard!$J:$J=G$2, SEARCH($A10 , Storyboard!$I:$I ) )))"),"0")</f>
        <v>0</v>
      </c>
      <c r="H9" s="7" t="str">
        <f>IFERROR(__xludf.DUMMYFUNCTION("SUM(        IFERROR(FILTER( Storyboard!$E:$E ,Storyboard!$J:$J=H$2, SEARCH($A9 , Storyboard!$F:$F )) ),
        IFERROR(FILTER( Storyboard!$E:$E ,Storyboard!$J:$J=H$2, SEARCH($A9 , Storyboard!$G:$G )) ),
        IFERROR(FILTER( Storyboard!$E:$E ,Storyboard!$J:$J=H$2, SEARCH($A9 , Storyboard!$H:$H ) )),
        0.5*IFERROR(FILTER( Storyboard!$E:$E ,Storyboard!$J:$J=H$2, SEARCH($A10 , Storyboard!$I:$I ) )))"),"1")</f>
        <v>1</v>
      </c>
      <c r="I9" s="7" t="str">
        <f>IFERROR(__xludf.DUMMYFUNCTION("SUM(        IFERROR(FILTER( Storyboard!$E:$E ,Storyboard!$J:$J=I$2, SEARCH($A9 , Storyboard!$F:$F )) ),
        IFERROR(FILTER( Storyboard!$E:$E ,Storyboard!$J:$J=I$2, SEARCH($A9 , Storyboard!$G:$G )) ),
        IFERROR(FILTER( Storyboard!$E:$E ,Storyboard!$J:$J=I$2, SEARCH($A9 , Storyboard!$H:$H ) )),
        0.5*IFERROR(FILTER( Storyboard!$E:$E ,Storyboard!$J:$J=I$2, SEARCH($A10 , Storyboard!$I:$I ) )))"),"4")</f>
        <v>4</v>
      </c>
      <c r="J9" s="7" t="str">
        <f>IFERROR(__xludf.DUMMYFUNCTION("SUM(        IFERROR(FILTER( Storyboard!$E:$E ,Storyboard!$J:$J=J$2, SEARCH($A9 , Storyboard!$F:$F )) ),
        IFERROR(FILTER( Storyboard!$E:$E ,Storyboard!$J:$J=J$2, SEARCH($A9 , Storyboard!$G:$G )) ),
        IFERROR(FILTER( Storyboard!$E:$E ,Storyboard!$J:$J=J$2, SEARCH($A9 , Storyboard!$H:$H ) )),
        0.5*IFERROR(FILTER( Storyboard!$E:$E ,Storyboard!$J:$J=J$2, SEARCH($A10 , Storyboard!$I:$I ) )))"),"38")</f>
        <v>38</v>
      </c>
      <c r="K9" s="7" t="str">
        <f>IFERROR(__xludf.DUMMYFUNCTION("SUM(        IFERROR(FILTER( Storyboard!$E:$E ,Storyboard!$J:$J=K$2, SEARCH($A9 , Storyboard!$F:$F )) ),
        IFERROR(FILTER( Storyboard!$E:$E ,Storyboard!$J:$J=K$2, SEARCH($A9 , Storyboard!$G:$G )) ),
        IFERROR(FILTER( Storyboard!$E:$E ,Storyboard!$J:$J=K$2, SEARCH($A9 , Storyboard!$H:$H ) )),
        0.5*IFERROR(FILTER( Storyboard!$E:$E ,Storyboard!$J:$J=K$2, SEARCH($A10 , Storyboard!$I:$I ) )))"),"0")</f>
        <v>0</v>
      </c>
      <c r="L9" s="7" t="str">
        <f>IFERROR(__xludf.DUMMYFUNCTION("SUM(        IFERROR(FILTER( Storyboard!$E:$E ,Storyboard!$J:$J=L$2, SEARCH($A9 , Storyboard!$F:$F )) ),
        IFERROR(FILTER( Storyboard!$E:$E ,Storyboard!$J:$J=L$2, SEARCH($A9 , Storyboard!$G:$G )) ),
        IFERROR(FILTER( Storyboard!$E:$E ,Storyboard!$J:$J=L$2, SEARCH($A9 , Storyboard!$H:$H ) )),
        0.5*IFERROR(FILTER( Storyboard!$E:$E ,Storyboard!$J:$J=L$2, SEARCH($A10 , Storyboard!$I:$I ) )))"),"0")</f>
        <v>0</v>
      </c>
      <c r="M9" s="7" t="str">
        <f>IFERROR(__xludf.DUMMYFUNCTION("SUM(        IFERROR(FILTER( Storyboard!$E:$E ,Storyboard!$J:$J=M$2, SEARCH($A9 , Storyboard!$F:$F )) ),
        IFERROR(FILTER( Storyboard!$E:$E ,Storyboard!$J:$J=M$2, SEARCH($A9 , Storyboard!$G:$G )) ),
        IFERROR(FILTER( Storyboard!$E:$E ,Storyboard!$J:$J=M$2, SEARCH($A9 , Storyboard!$H:$H ) )),
        0.5*IFERROR(FILTER( Storyboard!$E:$E ,Storyboard!$J:$J=M$2, SEARCH($A10 , Storyboard!$I:$I ) )))"),"0")</f>
        <v>0</v>
      </c>
      <c r="N9" s="7" t="str">
        <f>IFERROR(__xludf.DUMMYFUNCTION("SUM(        IFERROR(FILTER( Storyboard!$E:$E ,Storyboard!$J:$J=N$2, SEARCH($A9 , Storyboard!$F:$F )) ),
        IFERROR(FILTER( Storyboard!$E:$E ,Storyboard!$J:$J=N$2, SEARCH($A9 , Storyboard!$G:$G )) ),
        IFERROR(FILTER( Storyboard!$E:$E ,Storyboard!$J:$J=N$2, SEARCH($A9 , Storyboard!$H:$H ) )),
        0.5*IFERROR(FILTER( Storyboard!$E:$E ,Storyboard!$J:$J=N$2, SEARCH($A10 , Storyboard!$I:$I ) )))"),"5")</f>
        <v>5</v>
      </c>
    </row>
    <row r="10">
      <c r="A10" s="8" t="s">
        <v>43</v>
      </c>
      <c r="B10" s="1" t="str">
        <f>Sum(Sumif( Storyboard!F:F,A10,Storyboard!E:E),Sumif( Storyboard!G:G,A10,Storyboard!E:E),Sumif( Storyboard!H:H,A10,Storyboard!E:E),0.5*Sumif( Storyboard!I:I,A10,Storyboard!E:E))</f>
        <v>42</v>
      </c>
      <c r="C10" s="7" t="str">
        <f>IFERROR(__xludf.DUMMYFUNCTION("SUM(        IFERROR(FILTER( Storyboard!$E:$E ,Storyboard!$J:$J=C$2, SEARCH($A10 , Storyboard!$F:$F )) ),
        IFERROR(FILTER( Storyboard!$E:$E ,Storyboard!$J:$J=C$2, SEARCH($A10 , Storyboard!$G:$G )) ),
        IFERROR(FILTER( Storyboard!$E:$E ,Storyboard!$J:$J=C$2, SEARCH($A10 , Storyboard!$H:$H ) )),
        0.5*IFERROR(FILTER( Storyboard!$E:$E ,Storyboard!$J:$J=C$2, SEARCH($A11 , Storyboard!$I:$I ) )))"),"0")</f>
        <v>0</v>
      </c>
      <c r="D10" s="7" t="str">
        <f>IFERROR(__xludf.DUMMYFUNCTION("SUM(        IFERROR(FILTER( Storyboard!$E:$E ,Storyboard!$J:$J=D$2, SEARCH($A10 , Storyboard!$F:$F )) ),
        IFERROR(FILTER( Storyboard!$E:$E ,Storyboard!$J:$J=D$2, SEARCH($A10 , Storyboard!$G:$G )) ),
        IFERROR(FILTER( Storyboard!$E:$E ,Storyboard!$J:$J=D$2, SEARCH($A10 , Storyboard!$H:$H ) )),
        0.5*IFERROR(FILTER( Storyboard!$E:$E ,Storyboard!$J:$J=D$2, SEARCH($A11 , Storyboard!$I:$I ) )))"),"0")</f>
        <v>0</v>
      </c>
      <c r="E10" s="7" t="str">
        <f>IFERROR(__xludf.DUMMYFUNCTION("SUM(        IFERROR(FILTER( Storyboard!$E:$E ,Storyboard!$J:$J=E$2, SEARCH($A10 , Storyboard!$F:$F )) ),
        IFERROR(FILTER( Storyboard!$E:$E ,Storyboard!$J:$J=E$2, SEARCH($A10 , Storyboard!$G:$G )) ),
        IFERROR(FILTER( Storyboard!$E:$E ,Storyboard!$J:$J=E$2, SEARCH($A10 , Storyboard!$H:$H ) )),
        0.5*IFERROR(FILTER( Storyboard!$E:$E ,Storyboard!$J:$J=E$2, SEARCH($A11 , Storyboard!$I:$I ) )))"),"0")</f>
        <v>0</v>
      </c>
      <c r="F10" s="7" t="str">
        <f>IFERROR(__xludf.DUMMYFUNCTION("SUM(        IFERROR(FILTER( Storyboard!$E:$E ,Storyboard!$J:$J=F$2, SEARCH($A10 , Storyboard!$F:$F )) ),
        IFERROR(FILTER( Storyboard!$E:$E ,Storyboard!$J:$J=F$2, SEARCH($A10 , Storyboard!$G:$G )) ),
        IFERROR(FILTER( Storyboard!$E:$E ,Storyboard!$J:$J=F$2, SEARCH($A10 , Storyboard!$H:$H ) )),
        0.5*IFERROR(FILTER( Storyboard!$E:$E ,Storyboard!$J:$J=F$2, SEARCH($A11 , Storyboard!$I:$I ) )))"),"0")</f>
        <v>0</v>
      </c>
      <c r="G10" s="7" t="str">
        <f>IFERROR(__xludf.DUMMYFUNCTION("SUM(        IFERROR(FILTER( Storyboard!$E:$E ,Storyboard!$J:$J=G$2, SEARCH($A10 , Storyboard!$F:$F )) ),
        IFERROR(FILTER( Storyboard!$E:$E ,Storyboard!$J:$J=G$2, SEARCH($A10 , Storyboard!$G:$G )) ),
        IFERROR(FILTER( Storyboard!$E:$E ,Storyboard!$J:$J=G$2, SEARCH($A10 , Storyboard!$H:$H ) )),
        0.5*IFERROR(FILTER( Storyboard!$E:$E ,Storyboard!$J:$J=G$2, SEARCH($A11 , Storyboard!$I:$I ) )))"),"0")</f>
        <v>0</v>
      </c>
      <c r="H10" s="7" t="str">
        <f>IFERROR(__xludf.DUMMYFUNCTION("SUM(        IFERROR(FILTER( Storyboard!$E:$E ,Storyboard!$J:$J=H$2, SEARCH($A10 , Storyboard!$F:$F )) ),
        IFERROR(FILTER( Storyboard!$E:$E ,Storyboard!$J:$J=H$2, SEARCH($A10 , Storyboard!$G:$G )) ),
        IFERROR(FILTER( Storyboard!$E:$E ,Storyboard!$J:$J=H$2, SEARCH($A10 , Storyboard!$H:$H ) )),
        0.5*IFERROR(FILTER( Storyboard!$E:$E ,Storyboard!$J:$J=H$2, SEARCH($A11 , Storyboard!$I:$I ) )))"),"0")</f>
        <v>0</v>
      </c>
      <c r="I10" s="7" t="str">
        <f>IFERROR(__xludf.DUMMYFUNCTION("SUM(        IFERROR(FILTER( Storyboard!$E:$E ,Storyboard!$J:$J=I$2, SEARCH($A10 , Storyboard!$F:$F )) ),
        IFERROR(FILTER( Storyboard!$E:$E ,Storyboard!$J:$J=I$2, SEARCH($A10 , Storyboard!$G:$G )) ),
        IFERROR(FILTER( Storyboard!$E:$E ,Storyboard!$J:$J=I$2, SEARCH($A10 , Storyboard!$H:$H ) )),
        0.5*IFERROR(FILTER( Storyboard!$E:$E ,Storyboard!$J:$J=I$2, SEARCH($A11 , Storyboard!$I:$I ) )))"),"12")</f>
        <v>12</v>
      </c>
      <c r="J10" s="7" t="str">
        <f>IFERROR(__xludf.DUMMYFUNCTION("SUM(        IFERROR(FILTER( Storyboard!$E:$E ,Storyboard!$J:$J=J$2, SEARCH($A10 , Storyboard!$F:$F )) ),
        IFERROR(FILTER( Storyboard!$E:$E ,Storyboard!$J:$J=J$2, SEARCH($A10 , Storyboard!$G:$G )) ),
        IFERROR(FILTER( Storyboard!$E:$E ,Storyboard!$J:$J=J$2, SEARCH($A10 , Storyboard!$H:$H ) )),
        0.5*IFERROR(FILTER( Storyboard!$E:$E ,Storyboard!$J:$J=J$2, SEARCH($A11 , Storyboard!$I:$I ) )))"),"10")</f>
        <v>10</v>
      </c>
      <c r="K10" s="7" t="str">
        <f>IFERROR(__xludf.DUMMYFUNCTION("SUM(        IFERROR(FILTER( Storyboard!$E:$E ,Storyboard!$J:$J=K$2, SEARCH($A10 , Storyboard!$F:$F )) ),
        IFERROR(FILTER( Storyboard!$E:$E ,Storyboard!$J:$J=K$2, SEARCH($A10 , Storyboard!$G:$G )) ),
        IFERROR(FILTER( Storyboard!$E:$E ,Storyboard!$J:$J=K$2, SEARCH($A10 , Storyboard!$H:$H ) )),
        0.5*IFERROR(FILTER( Storyboard!$E:$E ,Storyboard!$J:$J=K$2, SEARCH($A11 , Storyboard!$I:$I ) )))"),"0")</f>
        <v>0</v>
      </c>
      <c r="L10" s="7" t="str">
        <f>IFERROR(__xludf.DUMMYFUNCTION("SUM(        IFERROR(FILTER( Storyboard!$E:$E ,Storyboard!$J:$J=L$2, SEARCH($A10 , Storyboard!$F:$F )) ),
        IFERROR(FILTER( Storyboard!$E:$E ,Storyboard!$J:$J=L$2, SEARCH($A10 , Storyboard!$G:$G )) ),
        IFERROR(FILTER( Storyboard!$E:$E ,Storyboard!$J:$J=L$2, SEARCH($A10 , Storyboard!$H:$H ) )),
        0.5*IFERROR(FILTER( Storyboard!$E:$E ,Storyboard!$J:$J=L$2, SEARCH($A11 , Storyboard!$I:$I ) )))"),"0")</f>
        <v>0</v>
      </c>
      <c r="M10" s="7" t="str">
        <f>IFERROR(__xludf.DUMMYFUNCTION("SUM(        IFERROR(FILTER( Storyboard!$E:$E ,Storyboard!$J:$J=M$2, SEARCH($A10 , Storyboard!$F:$F )) ),
        IFERROR(FILTER( Storyboard!$E:$E ,Storyboard!$J:$J=M$2, SEARCH($A10 , Storyboard!$G:$G )) ),
        IFERROR(FILTER( Storyboard!$E:$E ,Storyboard!$J:$J=M$2, SEARCH($A10 , Storyboard!$H:$H ) )),
        0.5*IFERROR(FILTER( Storyboard!$E:$E ,Storyboard!$J:$J=M$2, SEARCH($A11 , Storyboard!$I:$I ) )))"),"0")</f>
        <v>0</v>
      </c>
      <c r="N10" s="7" t="str">
        <f>IFERROR(__xludf.DUMMYFUNCTION("SUM(        IFERROR(FILTER( Storyboard!$E:$E ,Storyboard!$J:$J=N$2, SEARCH($A10 , Storyboard!$F:$F )) ),
        IFERROR(FILTER( Storyboard!$E:$E ,Storyboard!$J:$J=N$2, SEARCH($A10 , Storyboard!$G:$G )) ),
        IFERROR(FILTER( Storyboard!$E:$E ,Storyboard!$J:$J=N$2, SEARCH($A10 , Storyboard!$H:$H ) )),
        0.5*IFERROR(FILTER( Storyboard!$E:$E ,Storyboard!$J:$J=N$2, SEARCH($A11 , Storyboard!$I:$I ) )))"),"0")</f>
        <v>0</v>
      </c>
    </row>
    <row r="11">
      <c r="A11" s="8" t="s">
        <v>44</v>
      </c>
      <c r="B11" s="1" t="str">
        <f>Sum(Sumif( Storyboard!F:F,A11,Storyboard!E:E),Sumif( Storyboard!G:G,A11,Storyboard!E:E),Sumif( Storyboard!H:H,A11,Storyboard!E:E),0.5*Sumif( Storyboard!I:I,A11,Storyboard!E:E))</f>
        <v>26</v>
      </c>
      <c r="C11" s="7" t="str">
        <f>IFERROR(__xludf.DUMMYFUNCTION("SUM(        IFERROR(FILTER( Storyboard!$E:$E ,Storyboard!$J:$J=C$2, SEARCH($A11 , Storyboard!$F:$F )) ),
        IFERROR(FILTER( Storyboard!$E:$E ,Storyboard!$J:$J=C$2, SEARCH($A11 , Storyboard!$G:$G )) ),
        IFERROR(FILTER( Storyboard!$E:$E ,Storyboard!$J:$J=C$2, SEARCH($A11 , Storyboard!$H:$H ) )),
        0.5*IFERROR(FILTER( Storyboard!$E:$E ,Storyboard!$J:$J=C$2, SEARCH($A12 , Storyboard!$I:$I ) )))"),"0")</f>
        <v>0</v>
      </c>
      <c r="D11" s="7" t="str">
        <f>IFERROR(__xludf.DUMMYFUNCTION("SUM(        IFERROR(FILTER( Storyboard!$E:$E ,Storyboard!$J:$J=D$2, SEARCH($A11 , Storyboard!$F:$F )) ),
        IFERROR(FILTER( Storyboard!$E:$E ,Storyboard!$J:$J=D$2, SEARCH($A11 , Storyboard!$G:$G )) ),
        IFERROR(FILTER( Storyboard!$E:$E ,Storyboard!$J:$J=D$2, SEARCH($A11 , Storyboard!$H:$H ) )),
        0.5*IFERROR(FILTER( Storyboard!$E:$E ,Storyboard!$J:$J=D$2, SEARCH($A12 , Storyboard!$I:$I ) )))"),"0")</f>
        <v>0</v>
      </c>
      <c r="E11" s="7" t="str">
        <f>IFERROR(__xludf.DUMMYFUNCTION("SUM(        IFERROR(FILTER( Storyboard!$E:$E ,Storyboard!$J:$J=E$2, SEARCH($A11 , Storyboard!$F:$F )) ),
        IFERROR(FILTER( Storyboard!$E:$E ,Storyboard!$J:$J=E$2, SEARCH($A11 , Storyboard!$G:$G )) ),
        IFERROR(FILTER( Storyboard!$E:$E ,Storyboard!$J:$J=E$2, SEARCH($A11 , Storyboard!$H:$H ) )),
        0.5*IFERROR(FILTER( Storyboard!$E:$E ,Storyboard!$J:$J=E$2, SEARCH($A12 , Storyboard!$I:$I ) )))"),"0")</f>
        <v>0</v>
      </c>
      <c r="F11" s="7" t="str">
        <f>IFERROR(__xludf.DUMMYFUNCTION("SUM(        IFERROR(FILTER( Storyboard!$E:$E ,Storyboard!$J:$J=F$2, SEARCH($A11 , Storyboard!$F:$F )) ),
        IFERROR(FILTER( Storyboard!$E:$E ,Storyboard!$J:$J=F$2, SEARCH($A11 , Storyboard!$G:$G )) ),
        IFERROR(FILTER( Storyboard!$E:$E ,Storyboard!$J:$J=F$2, SEARCH($A11 , Storyboard!$H:$H ) )),
        0.5*IFERROR(FILTER( Storyboard!$E:$E ,Storyboard!$J:$J=F$2, SEARCH($A12 , Storyboard!$I:$I ) )))"),"0")</f>
        <v>0</v>
      </c>
      <c r="G11" s="7" t="str">
        <f>IFERROR(__xludf.DUMMYFUNCTION("SUM(        IFERROR(FILTER( Storyboard!$E:$E ,Storyboard!$J:$J=G$2, SEARCH($A11 , Storyboard!$F:$F )) ),
        IFERROR(FILTER( Storyboard!$E:$E ,Storyboard!$J:$J=G$2, SEARCH($A11 , Storyboard!$G:$G )) ),
        IFERROR(FILTER( Storyboard!$E:$E ,Storyboard!$J:$J=G$2, SEARCH($A11 , Storyboard!$H:$H ) )),
        0.5*IFERROR(FILTER( Storyboard!$E:$E ,Storyboard!$J:$J=G$2, SEARCH($A12 , Storyboard!$I:$I ) )))"),"0")</f>
        <v>0</v>
      </c>
      <c r="H11" s="7" t="str">
        <f>IFERROR(__xludf.DUMMYFUNCTION("SUM(        IFERROR(FILTER( Storyboard!$E:$E ,Storyboard!$J:$J=H$2, SEARCH($A11 , Storyboard!$F:$F )) ),
        IFERROR(FILTER( Storyboard!$E:$E ,Storyboard!$J:$J=H$2, SEARCH($A11 , Storyboard!$G:$G )) ),
        IFERROR(FILTER( Storyboard!$E:$E ,Storyboard!$J:$J=H$2, SEARCH($A11 , Storyboard!$H:$H ) )),
        0.5*IFERROR(FILTER( Storyboard!$E:$E ,Storyboard!$J:$J=H$2, SEARCH($A12 , Storyboard!$I:$I ) )))"),"4")</f>
        <v>4</v>
      </c>
      <c r="I11" s="7" t="str">
        <f>IFERROR(__xludf.DUMMYFUNCTION("SUM(        IFERROR(FILTER( Storyboard!$E:$E ,Storyboard!$J:$J=I$2, SEARCH($A11 , Storyboard!$F:$F )) ),
        IFERROR(FILTER( Storyboard!$E:$E ,Storyboard!$J:$J=I$2, SEARCH($A11 , Storyboard!$G:$G )) ),
        IFERROR(FILTER( Storyboard!$E:$E ,Storyboard!$J:$J=I$2, SEARCH($A11 , Storyboard!$H:$H ) )),
        0.5*IFERROR(FILTER( Storyboard!$E:$E ,Storyboard!$J:$J=I$2, SEARCH($A12 , Storyboard!$I:$I ) )))"),"8")</f>
        <v>8</v>
      </c>
      <c r="J11" s="7" t="str">
        <f>IFERROR(__xludf.DUMMYFUNCTION("SUM(        IFERROR(FILTER( Storyboard!$E:$E ,Storyboard!$J:$J=J$2, SEARCH($A11 , Storyboard!$F:$F )) ),
        IFERROR(FILTER( Storyboard!$E:$E ,Storyboard!$J:$J=J$2, SEARCH($A11 , Storyboard!$G:$G )) ),
        IFERROR(FILTER( Storyboard!$E:$E ,Storyboard!$J:$J=J$2, SEARCH($A11 , Storyboard!$H:$H ) )),
        0.5*IFERROR(FILTER( Storyboard!$E:$E ,Storyboard!$J:$J=J$2, SEARCH($A12 , Storyboard!$I:$I ) )))"),"0")</f>
        <v>0</v>
      </c>
      <c r="K11" s="7" t="str">
        <f>IFERROR(__xludf.DUMMYFUNCTION("SUM(        IFERROR(FILTER( Storyboard!$E:$E ,Storyboard!$J:$J=K$2, SEARCH($A11 , Storyboard!$F:$F )) ),
        IFERROR(FILTER( Storyboard!$E:$E ,Storyboard!$J:$J=K$2, SEARCH($A11 , Storyboard!$G:$G )) ),
        IFERROR(FILTER( Storyboard!$E:$E ,Storyboard!$J:$J=K$2, SEARCH($A11 , Storyboard!$H:$H ) )),
        0.5*IFERROR(FILTER( Storyboard!$E:$E ,Storyboard!$J:$J=K$2, SEARCH($A12 , Storyboard!$I:$I ) )))"),"0")</f>
        <v>0</v>
      </c>
      <c r="L11" s="7" t="str">
        <f>IFERROR(__xludf.DUMMYFUNCTION("SUM(        IFERROR(FILTER( Storyboard!$E:$E ,Storyboard!$J:$J=L$2, SEARCH($A11 , Storyboard!$F:$F )) ),
        IFERROR(FILTER( Storyboard!$E:$E ,Storyboard!$J:$J=L$2, SEARCH($A11 , Storyboard!$G:$G )) ),
        IFERROR(FILTER( Storyboard!$E:$E ,Storyboard!$J:$J=L$2, SEARCH($A11 , Storyboard!$H:$H ) )),
        0.5*IFERROR(FILTER( Storyboard!$E:$E ,Storyboard!$J:$J=L$2, SEARCH($A12 , Storyboard!$I:$I ) )))"),"0")</f>
        <v>0</v>
      </c>
      <c r="M11" s="7" t="str">
        <f>IFERROR(__xludf.DUMMYFUNCTION("SUM(        IFERROR(FILTER( Storyboard!$E:$E ,Storyboard!$J:$J=M$2, SEARCH($A11 , Storyboard!$F:$F )) ),
        IFERROR(FILTER( Storyboard!$E:$E ,Storyboard!$J:$J=M$2, SEARCH($A11 , Storyboard!$G:$G )) ),
        IFERROR(FILTER( Storyboard!$E:$E ,Storyboard!$J:$J=M$2, SEARCH($A11 , Storyboard!$H:$H ) )),
        0.5*IFERROR(FILTER( Storyboard!$E:$E ,Storyboard!$J:$J=M$2, SEARCH($A12 , Storyboard!$I:$I ) )))"),"0")</f>
        <v>0</v>
      </c>
      <c r="N11" s="7" t="str">
        <f>IFERROR(__xludf.DUMMYFUNCTION("SUM(        IFERROR(FILTER( Storyboard!$E:$E ,Storyboard!$J:$J=N$2, SEARCH($A11 , Storyboard!$F:$F )) ),
        IFERROR(FILTER( Storyboard!$E:$E ,Storyboard!$J:$J=N$2, SEARCH($A11 , Storyboard!$G:$G )) ),
        IFERROR(FILTER( Storyboard!$E:$E ,Storyboard!$J:$J=N$2, SEARCH($A11 , Storyboard!$H:$H ) )),
        0.5*IFERROR(FILTER( Storyboard!$E:$E ,Storyboard!$J:$J=N$2, SEARCH($A12 , Storyboard!$I:$I ) )))"),"14")</f>
        <v>14</v>
      </c>
    </row>
    <row r="12">
      <c r="A12" s="8" t="s">
        <v>8</v>
      </c>
      <c r="B12" s="1" t="str">
        <f>Sum(Sumif( Storyboard!F:F,A12,Storyboard!E:E),Sumif( Storyboard!G:G,A12,Storyboard!E:E),Sumif( Storyboard!H:H,A12,Storyboard!E:E),0.5*Sumif( Storyboard!I:I,A12,Storyboard!E:E))</f>
        <v>240.5</v>
      </c>
      <c r="C12" s="7" t="str">
        <f>IFERROR(__xludf.DUMMYFUNCTION("SUM(        IFERROR(FILTER( Storyboard!$E:$E ,Storyboard!$J:$J=C$2, SEARCH($A12 , Storyboard!$F:$F )) ),
        IFERROR(FILTER( Storyboard!$E:$E ,Storyboard!$J:$J=C$2, SEARCH($A12 , Storyboard!$G:$G )) ),
        IFERROR(FILTER( Storyboard!$E:$E ,Storyboard!$J:$J=C$2, SEARCH($A12 , Storyboard!$H:$H ) )),
        0.5*IFERROR(FILTER( Storyboard!$E:$E ,Storyboard!$J:$J=C$2, SEARCH($A13 , Storyboard!$I:$I ) )))"),"46.5")</f>
        <v>46.5</v>
      </c>
      <c r="D12" s="7" t="str">
        <f>IFERROR(__xludf.DUMMYFUNCTION("SUM(        IFERROR(FILTER( Storyboard!$E:$E ,Storyboard!$J:$J=D$2, SEARCH($A12 , Storyboard!$F:$F )) ),
        IFERROR(FILTER( Storyboard!$E:$E ,Storyboard!$J:$J=D$2, SEARCH($A12 , Storyboard!$G:$G )) ),
        IFERROR(FILTER( Storyboard!$E:$E ,Storyboard!$J:$J=D$2, SEARCH($A12 , Storyboard!$H:$H ) )),
        0.5*IFERROR(FILTER( Storyboard!$E:$E ,Storyboard!$J:$J=D$2, SEARCH($A13 , Storyboard!$I:$I ) )))"),"5")</f>
        <v>5</v>
      </c>
      <c r="E12" s="7" t="str">
        <f>IFERROR(__xludf.DUMMYFUNCTION("SUM(        IFERROR(FILTER( Storyboard!$E:$E ,Storyboard!$J:$J=E$2, SEARCH($A12 , Storyboard!$F:$F )) ),
        IFERROR(FILTER( Storyboard!$E:$E ,Storyboard!$J:$J=E$2, SEARCH($A12 , Storyboard!$G:$G )) ),
        IFERROR(FILTER( Storyboard!$E:$E ,Storyboard!$J:$J=E$2, SEARCH($A12 , Storyboard!$H:$H ) )),
        0.5*IFERROR(FILTER( Storyboard!$E:$E ,Storyboard!$J:$J=E$2, SEARCH($A13 , Storyboard!$I:$I ) )))"),"0")</f>
        <v>0</v>
      </c>
      <c r="F12" s="7" t="str">
        <f>IFERROR(__xludf.DUMMYFUNCTION("SUM(        IFERROR(FILTER( Storyboard!$E:$E ,Storyboard!$J:$J=F$2, SEARCH($A12 , Storyboard!$F:$F )) ),
        IFERROR(FILTER( Storyboard!$E:$E ,Storyboard!$J:$J=F$2, SEARCH($A12 , Storyboard!$G:$G )) ),
        IFERROR(FILTER( Storyboard!$E:$E ,Storyboard!$J:$J=F$2, SEARCH($A12 , Storyboard!$H:$H ) )),
        0.5*IFERROR(FILTER( Storyboard!$E:$E ,Storyboard!$J:$J=F$2, SEARCH($A13 , Storyboard!$I:$I ) )))"),"0")</f>
        <v>0</v>
      </c>
      <c r="G12" s="7" t="str">
        <f>IFERROR(__xludf.DUMMYFUNCTION("SUM(        IFERROR(FILTER( Storyboard!$E:$E ,Storyboard!$J:$J=G$2, SEARCH($A12 , Storyboard!$F:$F )) ),
        IFERROR(FILTER( Storyboard!$E:$E ,Storyboard!$J:$J=G$2, SEARCH($A12 , Storyboard!$G:$G )) ),
        IFERROR(FILTER( Storyboard!$E:$E ,Storyboard!$J:$J=G$2, SEARCH($A12 , Storyboard!$H:$H ) )),
        0.5*IFERROR(FILTER( Storyboard!$E:$E ,Storyboard!$J:$J=G$2, SEARCH($A13 , Storyboard!$I:$I ) )))"),"0")</f>
        <v>0</v>
      </c>
      <c r="H12" s="7" t="str">
        <f>IFERROR(__xludf.DUMMYFUNCTION("SUM(        IFERROR(FILTER( Storyboard!$E:$E ,Storyboard!$J:$J=H$2, SEARCH($A12 , Storyboard!$F:$F )) ),
        IFERROR(FILTER( Storyboard!$E:$E ,Storyboard!$J:$J=H$2, SEARCH($A12 , Storyboard!$G:$G )) ),
        IFERROR(FILTER( Storyboard!$E:$E ,Storyboard!$J:$J=H$2, SEARCH($A12 , Storyboard!$H:$H ) )),
        0.5*IFERROR(FILTER( Storyboard!$E:$E ,Storyboard!$J:$J=H$2, SEARCH($A13 , Storyboard!$I:$I ) )))"),"9")</f>
        <v>9</v>
      </c>
      <c r="I12" s="7" t="str">
        <f>IFERROR(__xludf.DUMMYFUNCTION("SUM(        IFERROR(FILTER( Storyboard!$E:$E ,Storyboard!$J:$J=I$2, SEARCH($A12 , Storyboard!$F:$F )) ),
        IFERROR(FILTER( Storyboard!$E:$E ,Storyboard!$J:$J=I$2, SEARCH($A12 , Storyboard!$G:$G )) ),
        IFERROR(FILTER( Storyboard!$E:$E ,Storyboard!$J:$J=I$2, SEARCH($A12 , Storyboard!$H:$H ) )),
        0.5*IFERROR(FILTER( Storyboard!$E:$E ,Storyboard!$J:$J=I$2, SEARCH($A13 , Storyboard!$I:$I ) )))"),"17")</f>
        <v>17</v>
      </c>
      <c r="J12" s="7" t="str">
        <f>IFERROR(__xludf.DUMMYFUNCTION("SUM(        IFERROR(FILTER( Storyboard!$E:$E ,Storyboard!$J:$J=J$2, SEARCH($A12 , Storyboard!$F:$F )) ),
        IFERROR(FILTER( Storyboard!$E:$E ,Storyboard!$J:$J=J$2, SEARCH($A12 , Storyboard!$G:$G )) ),
        IFERROR(FILTER( Storyboard!$E:$E ,Storyboard!$J:$J=J$2, SEARCH($A12 , Storyboard!$H:$H ) )),
        0.5*IFERROR(FILTER( Storyboard!$E:$E ,Storyboard!$J:$J=J$2, SEARCH($A13 , Storyboard!$I:$I ) )))"),"88")</f>
        <v>88</v>
      </c>
      <c r="K12" s="7" t="str">
        <f>IFERROR(__xludf.DUMMYFUNCTION("SUM(        IFERROR(FILTER( Storyboard!$E:$E ,Storyboard!$J:$J=K$2, SEARCH($A12 , Storyboard!$F:$F )) ),
        IFERROR(FILTER( Storyboard!$E:$E ,Storyboard!$J:$J=K$2, SEARCH($A12 , Storyboard!$G:$G )) ),
        IFERROR(FILTER( Storyboard!$E:$E ,Storyboard!$J:$J=K$2, SEARCH($A12 , Storyboard!$H:$H ) )),
        0.5*IFERROR(FILTER( Storyboard!$E:$E ,Storyboard!$J:$J=K$2, SEARCH($A13 , Storyboard!$I:$I ) )))"),"0")</f>
        <v>0</v>
      </c>
      <c r="L12" s="7" t="str">
        <f>IFERROR(__xludf.DUMMYFUNCTION("SUM(        IFERROR(FILTER( Storyboard!$E:$E ,Storyboard!$J:$J=L$2, SEARCH($A12 , Storyboard!$F:$F )) ),
        IFERROR(FILTER( Storyboard!$E:$E ,Storyboard!$J:$J=L$2, SEARCH($A12 , Storyboard!$G:$G )) ),
        IFERROR(FILTER( Storyboard!$E:$E ,Storyboard!$J:$J=L$2, SEARCH($A12 , Storyboard!$H:$H ) )),
        0.5*IFERROR(FILTER( Storyboard!$E:$E ,Storyboard!$J:$J=L$2, SEARCH($A13 , Storyboard!$I:$I ) )))"),"0")</f>
        <v>0</v>
      </c>
      <c r="M12" s="7" t="str">
        <f>IFERROR(__xludf.DUMMYFUNCTION("SUM(        IFERROR(FILTER( Storyboard!$E:$E ,Storyboard!$J:$J=M$2, SEARCH($A12 , Storyboard!$F:$F )) ),
        IFERROR(FILTER( Storyboard!$E:$E ,Storyboard!$J:$J=M$2, SEARCH($A12 , Storyboard!$G:$G )) ),
        IFERROR(FILTER( Storyboard!$E:$E ,Storyboard!$J:$J=M$2, SEARCH($A12 , Storyboard!$H:$H ) )),
        0.5*IFERROR(FILTER( Storyboard!$E:$E ,Storyboard!$J:$J=M$2, SEARCH($A13 , Storyboard!$I:$I ) )))"),"0")</f>
        <v>0</v>
      </c>
      <c r="N12" s="7" t="str">
        <f>IFERROR(__xludf.DUMMYFUNCTION("SUM(        IFERROR(FILTER( Storyboard!$E:$E ,Storyboard!$J:$J=N$2, SEARCH($A12 , Storyboard!$F:$F )) ),
        IFERROR(FILTER( Storyboard!$E:$E ,Storyboard!$J:$J=N$2, SEARCH($A12 , Storyboard!$G:$G )) ),
        IFERROR(FILTER( Storyboard!$E:$E ,Storyboard!$J:$J=N$2, SEARCH($A12 , Storyboard!$H:$H ) )),
        0.5*IFERROR(FILTER( Storyboard!$E:$E ,Storyboard!$J:$J=N$2, SEARCH($A13 , Storyboard!$I:$I ) )))"),"70")</f>
        <v>70</v>
      </c>
    </row>
    <row r="13">
      <c r="A13" s="10" t="s">
        <v>9</v>
      </c>
      <c r="B13" s="1" t="str">
        <f>Sum(Sumif( Storyboard!F:F,A13,Storyboard!E:E),Sumif( Storyboard!G:G,A13,Storyboard!E:E),Sumif( Storyboard!H:H,A13,Storyboard!E:E),0.5*Sumif( Storyboard!I:I,A13,Storyboard!E:E))</f>
        <v>9</v>
      </c>
      <c r="C13" s="7" t="str">
        <f>IFERROR(__xludf.DUMMYFUNCTION("SUM(        IFERROR(FILTER( Storyboard!$E:$E ,Storyboard!$J:$J=C$2, SEARCH($A13 , Storyboard!$F:$F )) ),
        IFERROR(FILTER( Storyboard!$E:$E ,Storyboard!$J:$J=C$2, SEARCH($A13 , Storyboard!$G:$G )) ),
        IFERROR(FILTER( Storyboard!$E:$E ,Storyboard!$J:$J=C$2, SEARCH($A13 , Storyboard!$H:$H ) )),
        0.5*IFERROR(FILTER( Storyboard!$E:$E ,Storyboard!$J:$J=C$2, SEARCH($A14 , Storyboard!$I:$I ) )))"),"1")</f>
        <v>1</v>
      </c>
      <c r="D13" s="7" t="str">
        <f>IFERROR(__xludf.DUMMYFUNCTION("SUM(        IFERROR(FILTER( Storyboard!$E:$E ,Storyboard!$J:$J=D$2, SEARCH($A13 , Storyboard!$F:$F )) ),
        IFERROR(FILTER( Storyboard!$E:$E ,Storyboard!$J:$J=D$2, SEARCH($A13 , Storyboard!$G:$G )) ),
        IFERROR(FILTER( Storyboard!$E:$E ,Storyboard!$J:$J=D$2, SEARCH($A13 , Storyboard!$H:$H ) )),
        0.5*IFERROR(FILTER( Storyboard!$E:$E ,Storyboard!$J:$J=D$2, SEARCH($A14 , Storyboard!$I:$I ) )))"),"8")</f>
        <v>8</v>
      </c>
      <c r="E13" s="7" t="str">
        <f>IFERROR(__xludf.DUMMYFUNCTION("SUM(        IFERROR(FILTER( Storyboard!$E:$E ,Storyboard!$J:$J=E$2, SEARCH($A13 , Storyboard!$F:$F )) ),
        IFERROR(FILTER( Storyboard!$E:$E ,Storyboard!$J:$J=E$2, SEARCH($A13 , Storyboard!$G:$G )) ),
        IFERROR(FILTER( Storyboard!$E:$E ,Storyboard!$J:$J=E$2, SEARCH($A13 , Storyboard!$H:$H ) )),
        0.5*IFERROR(FILTER( Storyboard!$E:$E ,Storyboard!$J:$J=E$2, SEARCH($A14 , Storyboard!$I:$I ) )))"),"0")</f>
        <v>0</v>
      </c>
      <c r="F13" s="7" t="str">
        <f>IFERROR(__xludf.DUMMYFUNCTION("SUM(        IFERROR(FILTER( Storyboard!$E:$E ,Storyboard!$J:$J=F$2, SEARCH($A13 , Storyboard!$F:$F )) ),
        IFERROR(FILTER( Storyboard!$E:$E ,Storyboard!$J:$J=F$2, SEARCH($A13 , Storyboard!$G:$G )) ),
        IFERROR(FILTER( Storyboard!$E:$E ,Storyboard!$J:$J=F$2, SEARCH($A13 , Storyboard!$H:$H ) )),
        0.5*IFERROR(FILTER( Storyboard!$E:$E ,Storyboard!$J:$J=F$2, SEARCH($A14 , Storyboard!$I:$I ) )))"),"0")</f>
        <v>0</v>
      </c>
      <c r="G13" s="7" t="str">
        <f>IFERROR(__xludf.DUMMYFUNCTION("SUM(        IFERROR(FILTER( Storyboard!$E:$E ,Storyboard!$J:$J=G$2, SEARCH($A13 , Storyboard!$F:$F )) ),
        IFERROR(FILTER( Storyboard!$E:$E ,Storyboard!$J:$J=G$2, SEARCH($A13 , Storyboard!$G:$G )) ),
        IFERROR(FILTER( Storyboard!$E:$E ,Storyboard!$J:$J=G$2, SEARCH($A13 , Storyboard!$H:$H ) )),
        0.5*IFERROR(FILTER( Storyboard!$E:$E ,Storyboard!$J:$J=G$2, SEARCH($A14 , Storyboard!$I:$I ) )))"),"0")</f>
        <v>0</v>
      </c>
      <c r="H13" s="7" t="str">
        <f>IFERROR(__xludf.DUMMYFUNCTION("SUM(        IFERROR(FILTER( Storyboard!$E:$E ,Storyboard!$J:$J=H$2, SEARCH($A13 , Storyboard!$F:$F )) ),
        IFERROR(FILTER( Storyboard!$E:$E ,Storyboard!$J:$J=H$2, SEARCH($A13 , Storyboard!$G:$G )) ),
        IFERROR(FILTER( Storyboard!$E:$E ,Storyboard!$J:$J=H$2, SEARCH($A13 , Storyboard!$H:$H ) )),
        0.5*IFERROR(FILTER( Storyboard!$E:$E ,Storyboard!$J:$J=H$2, SEARCH($A14 , Storyboard!$I:$I ) )))"),"0")</f>
        <v>0</v>
      </c>
      <c r="I13" s="7" t="str">
        <f>IFERROR(__xludf.DUMMYFUNCTION("SUM(        IFERROR(FILTER( Storyboard!$E:$E ,Storyboard!$J:$J=I$2, SEARCH($A13 , Storyboard!$F:$F )) ),
        IFERROR(FILTER( Storyboard!$E:$E ,Storyboard!$J:$J=I$2, SEARCH($A13 , Storyboard!$G:$G )) ),
        IFERROR(FILTER( Storyboard!$E:$E ,Storyboard!$J:$J=I$2, SEARCH($A13 , Storyboard!$H:$H ) )),
        0.5*IFERROR(FILTER( Storyboard!$E:$E ,Storyboard!$J:$J=I$2, SEARCH($A14 , Storyboard!$I:$I ) )))"),"0")</f>
        <v>0</v>
      </c>
      <c r="J13" s="7" t="str">
        <f>IFERROR(__xludf.DUMMYFUNCTION("SUM(        IFERROR(FILTER( Storyboard!$E:$E ,Storyboard!$J:$J=J$2, SEARCH($A13 , Storyboard!$F:$F )) ),
        IFERROR(FILTER( Storyboard!$E:$E ,Storyboard!$J:$J=J$2, SEARCH($A13 , Storyboard!$G:$G )) ),
        IFERROR(FILTER( Storyboard!$E:$E ,Storyboard!$J:$J=J$2, SEARCH($A13 , Storyboard!$H:$H ) )),
        0.5*IFERROR(FILTER( Storyboard!$E:$E ,Storyboard!$J:$J=J$2, SEARCH($A14 , Storyboard!$I:$I ) )))"),"0")</f>
        <v>0</v>
      </c>
      <c r="K13" s="7" t="str">
        <f>IFERROR(__xludf.DUMMYFUNCTION("SUM(        IFERROR(FILTER( Storyboard!$E:$E ,Storyboard!$J:$J=K$2, SEARCH($A13 , Storyboard!$F:$F )) ),
        IFERROR(FILTER( Storyboard!$E:$E ,Storyboard!$J:$J=K$2, SEARCH($A13 , Storyboard!$G:$G )) ),
        IFERROR(FILTER( Storyboard!$E:$E ,Storyboard!$J:$J=K$2, SEARCH($A13 , Storyboard!$H:$H ) )),
        0.5*IFERROR(FILTER( Storyboard!$E:$E ,Storyboard!$J:$J=K$2, SEARCH($A14 , Storyboard!$I:$I ) )))"),"0")</f>
        <v>0</v>
      </c>
      <c r="L13" s="7" t="str">
        <f>IFERROR(__xludf.DUMMYFUNCTION("SUM(        IFERROR(FILTER( Storyboard!$E:$E ,Storyboard!$J:$J=L$2, SEARCH($A13 , Storyboard!$F:$F )) ),
        IFERROR(FILTER( Storyboard!$E:$E ,Storyboard!$J:$J=L$2, SEARCH($A13 , Storyboard!$G:$G )) ),
        IFERROR(FILTER( Storyboard!$E:$E ,Storyboard!$J:$J=L$2, SEARCH($A13 , Storyboard!$H:$H ) )),
        0.5*IFERROR(FILTER( Storyboard!$E:$E ,Storyboard!$J:$J=L$2, SEARCH($A14 , Storyboard!$I:$I ) )))"),"0")</f>
        <v>0</v>
      </c>
      <c r="M13" s="7" t="str">
        <f>IFERROR(__xludf.DUMMYFUNCTION("SUM(        IFERROR(FILTER( Storyboard!$E:$E ,Storyboard!$J:$J=M$2, SEARCH($A13 , Storyboard!$F:$F )) ),
        IFERROR(FILTER( Storyboard!$E:$E ,Storyboard!$J:$J=M$2, SEARCH($A13 , Storyboard!$G:$G )) ),
        IFERROR(FILTER( Storyboard!$E:$E ,Storyboard!$J:$J=M$2, SEARCH($A13 , Storyboard!$H:$H ) )),
        0.5*IFERROR(FILTER( Storyboard!$E:$E ,Storyboard!$J:$J=M$2, SEARCH($A14 , Storyboard!$I:$I ) )))"),"0")</f>
        <v>0</v>
      </c>
      <c r="N13" s="7" t="str">
        <f>IFERROR(__xludf.DUMMYFUNCTION("SUM(        IFERROR(FILTER( Storyboard!$E:$E ,Storyboard!$J:$J=N$2, SEARCH($A13 , Storyboard!$F:$F )) ),
        IFERROR(FILTER( Storyboard!$E:$E ,Storyboard!$J:$J=N$2, SEARCH($A13 , Storyboard!$G:$G )) ),
        IFERROR(FILTER( Storyboard!$E:$E ,Storyboard!$J:$J=N$2, SEARCH($A13 , Storyboard!$H:$H ) )),
        0.5*IFERROR(FILTER( Storyboard!$E:$E ,Storyboard!$J:$J=N$2, SEARCH($A14 , Storyboard!$I:$I ) )))"),"0")</f>
        <v>0</v>
      </c>
      <c r="O13" s="11"/>
    </row>
    <row r="14">
      <c r="A14" s="8" t="s">
        <v>12</v>
      </c>
      <c r="B14" s="1" t="str">
        <f>Sum(Sumif( Storyboard!F:F,A14,Storyboard!E:E),Sumif( Storyboard!G:G,A14,Storyboard!E:E),Sumif( Storyboard!H:H,A14,Storyboard!E:E),0.5*Sumif( Storyboard!I:I,A14,Storyboard!E:E))</f>
        <v>42</v>
      </c>
      <c r="C14" s="7" t="str">
        <f>IFERROR(__xludf.DUMMYFUNCTION("SUM(        IFERROR(FILTER( Storyboard!$E:$E ,Storyboard!$J:$J=C$2, SEARCH($A14 , Storyboard!$F:$F )) ),
        IFERROR(FILTER( Storyboard!$E:$E ,Storyboard!$J:$J=C$2, SEARCH($A14 , Storyboard!$G:$G )) ),
        IFERROR(FILTER( Storyboard!$E:$E ,Storyboard!$J:$J=C$2, SEARCH($A14 , Storyboard!$H:$H ) )),
        0.5*IFERROR(FILTER( Storyboard!$E:$E ,Storyboard!$J:$J=C$2, SEARCH($A15 , Storyboard!$I:$I ) )))"),"17.5")</f>
        <v>17.5</v>
      </c>
      <c r="D14" s="7" t="str">
        <f>IFERROR(__xludf.DUMMYFUNCTION("SUM(        IFERROR(FILTER( Storyboard!$E:$E ,Storyboard!$J:$J=D$2, SEARCH($A14 , Storyboard!$F:$F )) ),
        IFERROR(FILTER( Storyboard!$E:$E ,Storyboard!$J:$J=D$2, SEARCH($A14 , Storyboard!$G:$G )) ),
        IFERROR(FILTER( Storyboard!$E:$E ,Storyboard!$J:$J=D$2, SEARCH($A14 , Storyboard!$H:$H ) )),
        0.5*IFERROR(FILTER( Storyboard!$E:$E ,Storyboard!$J:$J=D$2, SEARCH($A15 , Storyboard!$I:$I ) )))"),"3")</f>
        <v>3</v>
      </c>
      <c r="E14" s="7" t="str">
        <f>IFERROR(__xludf.DUMMYFUNCTION("SUM(        IFERROR(FILTER( Storyboard!$E:$E ,Storyboard!$J:$J=E$2, SEARCH($A14 , Storyboard!$F:$F )) ),
        IFERROR(FILTER( Storyboard!$E:$E ,Storyboard!$J:$J=E$2, SEARCH($A14 , Storyboard!$G:$G )) ),
        IFERROR(FILTER( Storyboard!$E:$E ,Storyboard!$J:$J=E$2, SEARCH($A14 , Storyboard!$H:$H ) )),
        0.5*IFERROR(FILTER( Storyboard!$E:$E ,Storyboard!$J:$J=E$2, SEARCH($A15 , Storyboard!$I:$I ) )))"),"0")</f>
        <v>0</v>
      </c>
      <c r="F14" s="7" t="str">
        <f>IFERROR(__xludf.DUMMYFUNCTION("SUM(        IFERROR(FILTER( Storyboard!$E:$E ,Storyboard!$J:$J=F$2, SEARCH($A14 , Storyboard!$F:$F )) ),
        IFERROR(FILTER( Storyboard!$E:$E ,Storyboard!$J:$J=F$2, SEARCH($A14 , Storyboard!$G:$G )) ),
        IFERROR(FILTER( Storyboard!$E:$E ,Storyboard!$J:$J=F$2, SEARCH($A14 , Storyboard!$H:$H ) )),
        0.5*IFERROR(FILTER( Storyboard!$E:$E ,Storyboard!$J:$J=F$2, SEARCH($A15 , Storyboard!$I:$I ) )))"),"0")</f>
        <v>0</v>
      </c>
      <c r="G14" s="7" t="str">
        <f>IFERROR(__xludf.DUMMYFUNCTION("SUM(        IFERROR(FILTER( Storyboard!$E:$E ,Storyboard!$J:$J=G$2, SEARCH($A14 , Storyboard!$F:$F )) ),
        IFERROR(FILTER( Storyboard!$E:$E ,Storyboard!$J:$J=G$2, SEARCH($A14 , Storyboard!$G:$G )) ),
        IFERROR(FILTER( Storyboard!$E:$E ,Storyboard!$J:$J=G$2, SEARCH($A14 , Storyboard!$H:$H ) )),
        0.5*IFERROR(FILTER( Storyboard!$E:$E ,Storyboard!$J:$J=G$2, SEARCH($A15 , Storyboard!$I:$I ) )))"),"0")</f>
        <v>0</v>
      </c>
      <c r="H14" s="7" t="str">
        <f>IFERROR(__xludf.DUMMYFUNCTION("SUM(        IFERROR(FILTER( Storyboard!$E:$E ,Storyboard!$J:$J=H$2, SEARCH($A14 , Storyboard!$F:$F )) ),
        IFERROR(FILTER( Storyboard!$E:$E ,Storyboard!$J:$J=H$2, SEARCH($A14 , Storyboard!$G:$G )) ),
        IFERROR(FILTER( Storyboard!$E:$E ,Storyboard!$J:$J=H$2, SEARCH($A14 , Storyboard!$H:$H ) )),
        0.5*IFERROR(FILTER( Storyboard!$E:$E ,Storyboard!$J:$J=H$2, SEARCH($A15 , Storyboard!$I:$I ) )))"),"0")</f>
        <v>0</v>
      </c>
      <c r="I14" s="7" t="str">
        <f>IFERROR(__xludf.DUMMYFUNCTION("SUM(        IFERROR(FILTER( Storyboard!$E:$E ,Storyboard!$J:$J=I$2, SEARCH($A14 , Storyboard!$F:$F )) ),
        IFERROR(FILTER( Storyboard!$E:$E ,Storyboard!$J:$J=I$2, SEARCH($A14 , Storyboard!$G:$G )) ),
        IFERROR(FILTER( Storyboard!$E:$E ,Storyboard!$J:$J=I$2, SEARCH($A14 , Storyboard!$H:$H ) )),
        0.5*IFERROR(FILTER( Storyboard!$E:$E ,Storyboard!$J:$J=I$2, SEARCH($A15 , Storyboard!$I:$I ) )))"),"14")</f>
        <v>14</v>
      </c>
      <c r="J14" s="7" t="str">
        <f>IFERROR(__xludf.DUMMYFUNCTION("SUM(        IFERROR(FILTER( Storyboard!$E:$E ,Storyboard!$J:$J=J$2, SEARCH($A14 , Storyboard!$F:$F )) ),
        IFERROR(FILTER( Storyboard!$E:$E ,Storyboard!$J:$J=J$2, SEARCH($A14 , Storyboard!$G:$G )) ),
        IFERROR(FILTER( Storyboard!$E:$E ,Storyboard!$J:$J=J$2, SEARCH($A14 , Storyboard!$H:$H ) )),
        0.5*IFERROR(FILTER( Storyboard!$E:$E ,Storyboard!$J:$J=J$2, SEARCH($A15 , Storyboard!$I:$I ) )))"),"0")</f>
        <v>0</v>
      </c>
      <c r="K14" s="7" t="str">
        <f>IFERROR(__xludf.DUMMYFUNCTION("SUM(        IFERROR(FILTER( Storyboard!$E:$E ,Storyboard!$J:$J=K$2, SEARCH($A14 , Storyboard!$F:$F )) ),
        IFERROR(FILTER( Storyboard!$E:$E ,Storyboard!$J:$J=K$2, SEARCH($A14 , Storyboard!$G:$G )) ),
        IFERROR(FILTER( Storyboard!$E:$E ,Storyboard!$J:$J=K$2, SEARCH($A14 , Storyboard!$H:$H ) )),
        0.5*IFERROR(FILTER( Storyboard!$E:$E ,Storyboard!$J:$J=K$2, SEARCH($A15 , Storyboard!$I:$I ) )))"),"0")</f>
        <v>0</v>
      </c>
      <c r="L14" s="7" t="str">
        <f>IFERROR(__xludf.DUMMYFUNCTION("SUM(        IFERROR(FILTER( Storyboard!$E:$E ,Storyboard!$J:$J=L$2, SEARCH($A14 , Storyboard!$F:$F )) ),
        IFERROR(FILTER( Storyboard!$E:$E ,Storyboard!$J:$J=L$2, SEARCH($A14 , Storyboard!$G:$G )) ),
        IFERROR(FILTER( Storyboard!$E:$E ,Storyboard!$J:$J=L$2, SEARCH($A14 , Storyboard!$H:$H ) )),
        0.5*IFERROR(FILTER( Storyboard!$E:$E ,Storyboard!$J:$J=L$2, SEARCH($A15 , Storyboard!$I:$I ) )))"),"0")</f>
        <v>0</v>
      </c>
      <c r="M14" s="7" t="str">
        <f>IFERROR(__xludf.DUMMYFUNCTION("SUM(        IFERROR(FILTER( Storyboard!$E:$E ,Storyboard!$J:$J=M$2, SEARCH($A14 , Storyboard!$F:$F )) ),
        IFERROR(FILTER( Storyboard!$E:$E ,Storyboard!$J:$J=M$2, SEARCH($A14 , Storyboard!$G:$G )) ),
        IFERROR(FILTER( Storyboard!$E:$E ,Storyboard!$J:$J=M$2, SEARCH($A14 , Storyboard!$H:$H ) )),
        0.5*IFERROR(FILTER( Storyboard!$E:$E ,Storyboard!$J:$J=M$2, SEARCH($A15 , Storyboard!$I:$I ) )))"),"0")</f>
        <v>0</v>
      </c>
      <c r="N14" s="7" t="str">
        <f>IFERROR(__xludf.DUMMYFUNCTION("SUM(        IFERROR(FILTER( Storyboard!$E:$E ,Storyboard!$J:$J=N$2, SEARCH($A14 , Storyboard!$F:$F )) ),
        IFERROR(FILTER( Storyboard!$E:$E ,Storyboard!$J:$J=N$2, SEARCH($A14 , Storyboard!$G:$G )) ),
        IFERROR(FILTER( Storyboard!$E:$E ,Storyboard!$J:$J=N$2, SEARCH($A14 , Storyboard!$H:$H ) )),
        0.5*IFERROR(FILTER( Storyboard!$E:$E ,Storyboard!$J:$J=N$2, SEARCH($A15 , Storyboard!$I:$I ) )))"),"21")</f>
        <v>21</v>
      </c>
    </row>
    <row r="15">
      <c r="A15" s="8" t="s">
        <v>45</v>
      </c>
      <c r="B15" s="1" t="str">
        <f>Sum(Sumif( Storyboard!F:F,A15,Storyboard!E:E),Sumif( Storyboard!G:G,A15,Storyboard!E:E),Sumif( Storyboard!H:H,A15,Storyboard!E:E),0.5*Sumif( Storyboard!I:I,A15,Storyboard!E:E))</f>
        <v>210</v>
      </c>
      <c r="C15" s="7" t="str">
        <f>IFERROR(__xludf.DUMMYFUNCTION("SUM(        IFERROR(FILTER( Storyboard!$E:$E ,Storyboard!$J:$J=C$2, SEARCH($A15 , Storyboard!$F:$F )) ),
        IFERROR(FILTER( Storyboard!$E:$E ,Storyboard!$J:$J=C$2, SEARCH($A15 , Storyboard!$G:$G )) ),
        IFERROR(FILTER( Storyboard!$E:$E ,Storyboard!$J:$J=C$2, SEARCH($A15 , Storyboard!$H:$H ) )),
        0.5*IFERROR(FILTER( Storyboard!$E:$E ,Storyboard!$J:$J=C$2, SEARCH($A16 , Storyboard!$I:$I ) )))"),"69")</f>
        <v>69</v>
      </c>
      <c r="D15" s="7" t="str">
        <f>IFERROR(__xludf.DUMMYFUNCTION("SUM(        IFERROR(FILTER( Storyboard!$E:$E ,Storyboard!$J:$J=D$2, SEARCH($A15 , Storyboard!$F:$F )) ),
        IFERROR(FILTER( Storyboard!$E:$E ,Storyboard!$J:$J=D$2, SEARCH($A15 , Storyboard!$G:$G )) ),
        IFERROR(FILTER( Storyboard!$E:$E ,Storyboard!$J:$J=D$2, SEARCH($A15 , Storyboard!$H:$H ) )),
        0.5*IFERROR(FILTER( Storyboard!$E:$E ,Storyboard!$J:$J=D$2, SEARCH($A16 , Storyboard!$I:$I ) )))"),"0")</f>
        <v>0</v>
      </c>
      <c r="E15" s="7" t="str">
        <f>IFERROR(__xludf.DUMMYFUNCTION("SUM(        IFERROR(FILTER( Storyboard!$E:$E ,Storyboard!$J:$J=E$2, SEARCH($A15 , Storyboard!$F:$F )) ),
        IFERROR(FILTER( Storyboard!$E:$E ,Storyboard!$J:$J=E$2, SEARCH($A15 , Storyboard!$G:$G )) ),
        IFERROR(FILTER( Storyboard!$E:$E ,Storyboard!$J:$J=E$2, SEARCH($A15 , Storyboard!$H:$H ) )),
        0.5*IFERROR(FILTER( Storyboard!$E:$E ,Storyboard!$J:$J=E$2, SEARCH($A16 , Storyboard!$I:$I ) )))"),"8")</f>
        <v>8</v>
      </c>
      <c r="F15" s="7" t="str">
        <f>IFERROR(__xludf.DUMMYFUNCTION("SUM(        IFERROR(FILTER( Storyboard!$E:$E ,Storyboard!$J:$J=F$2, SEARCH($A15 , Storyboard!$F:$F )) ),
        IFERROR(FILTER( Storyboard!$E:$E ,Storyboard!$J:$J=F$2, SEARCH($A15 , Storyboard!$G:$G )) ),
        IFERROR(FILTER( Storyboard!$E:$E ,Storyboard!$J:$J=F$2, SEARCH($A15 , Storyboard!$H:$H ) )),
        0.5*IFERROR(FILTER( Storyboard!$E:$E ,Storyboard!$J:$J=F$2, SEARCH($A16 , Storyboard!$I:$I ) )))"),"0")</f>
        <v>0</v>
      </c>
      <c r="G15" s="7" t="str">
        <f>IFERROR(__xludf.DUMMYFUNCTION("SUM(        IFERROR(FILTER( Storyboard!$E:$E ,Storyboard!$J:$J=G$2, SEARCH($A15 , Storyboard!$F:$F )) ),
        IFERROR(FILTER( Storyboard!$E:$E ,Storyboard!$J:$J=G$2, SEARCH($A15 , Storyboard!$G:$G )) ),
        IFERROR(FILTER( Storyboard!$E:$E ,Storyboard!$J:$J=G$2, SEARCH($A15 , Storyboard!$H:$H ) )),
        0.5*IFERROR(FILTER( Storyboard!$E:$E ,Storyboard!$J:$J=G$2, SEARCH($A16 , Storyboard!$I:$I ) )))"),"0")</f>
        <v>0</v>
      </c>
      <c r="H15" s="7" t="str">
        <f>IFERROR(__xludf.DUMMYFUNCTION("SUM(        IFERROR(FILTER( Storyboard!$E:$E ,Storyboard!$J:$J=H$2, SEARCH($A15 , Storyboard!$F:$F )) ),
        IFERROR(FILTER( Storyboard!$E:$E ,Storyboard!$J:$J=H$2, SEARCH($A15 , Storyboard!$G:$G )) ),
        IFERROR(FILTER( Storyboard!$E:$E ,Storyboard!$J:$J=H$2, SEARCH($A15 , Storyboard!$H:$H ) )),
        0.5*IFERROR(FILTER( Storyboard!$E:$E ,Storyboard!$J:$J=H$2, SEARCH($A16 , Storyboard!$I:$I ) )))"),"8")</f>
        <v>8</v>
      </c>
      <c r="I15" s="7" t="str">
        <f>IFERROR(__xludf.DUMMYFUNCTION("SUM(        IFERROR(FILTER( Storyboard!$E:$E ,Storyboard!$J:$J=I$2, SEARCH($A15 , Storyboard!$F:$F )) ),
        IFERROR(FILTER( Storyboard!$E:$E ,Storyboard!$J:$J=I$2, SEARCH($A15 , Storyboard!$G:$G )) ),
        IFERROR(FILTER( Storyboard!$E:$E ,Storyboard!$J:$J=I$2, SEARCH($A15 , Storyboard!$H:$H ) )),
        0.5*IFERROR(FILTER( Storyboard!$E:$E ,Storyboard!$J:$J=I$2, SEARCH($A16 , Storyboard!$I:$I ) )))"),"7.5")</f>
        <v>7.5</v>
      </c>
      <c r="J15" s="7" t="str">
        <f>IFERROR(__xludf.DUMMYFUNCTION("SUM(        IFERROR(FILTER( Storyboard!$E:$E ,Storyboard!$J:$J=J$2, SEARCH($A15 , Storyboard!$F:$F )) ),
        IFERROR(FILTER( Storyboard!$E:$E ,Storyboard!$J:$J=J$2, SEARCH($A15 , Storyboard!$G:$G )) ),
        IFERROR(FILTER( Storyboard!$E:$E ,Storyboard!$J:$J=J$2, SEARCH($A15 , Storyboard!$H:$H ) )),
        0.5*IFERROR(FILTER( Storyboard!$E:$E ,Storyboard!$J:$J=J$2, SEARCH($A16 , Storyboard!$I:$I ) )))"),"56.5")</f>
        <v>56.5</v>
      </c>
      <c r="K15" s="7" t="str">
        <f>IFERROR(__xludf.DUMMYFUNCTION("SUM(        IFERROR(FILTER( Storyboard!$E:$E ,Storyboard!$J:$J=K$2, SEARCH($A15 , Storyboard!$F:$F )) ),
        IFERROR(FILTER( Storyboard!$E:$E ,Storyboard!$J:$J=K$2, SEARCH($A15 , Storyboard!$G:$G )) ),
        IFERROR(FILTER( Storyboard!$E:$E ,Storyboard!$J:$J=K$2, SEARCH($A15 , Storyboard!$H:$H ) )),
        0.5*IFERROR(FILTER( Storyboard!$E:$E ,Storyboard!$J:$J=K$2, SEARCH($A16 , Storyboard!$I:$I ) )))"),"0")</f>
        <v>0</v>
      </c>
      <c r="L15" s="7" t="str">
        <f>IFERROR(__xludf.DUMMYFUNCTION("SUM(        IFERROR(FILTER( Storyboard!$E:$E ,Storyboard!$J:$J=L$2, SEARCH($A15 , Storyboard!$F:$F )) ),
        IFERROR(FILTER( Storyboard!$E:$E ,Storyboard!$J:$J=L$2, SEARCH($A15 , Storyboard!$G:$G )) ),
        IFERROR(FILTER( Storyboard!$E:$E ,Storyboard!$J:$J=L$2, SEARCH($A15 , Storyboard!$H:$H ) )),
        0.5*IFERROR(FILTER( Storyboard!$E:$E ,Storyboard!$J:$J=L$2, SEARCH($A16 , Storyboard!$I:$I ) )))"),"0")</f>
        <v>0</v>
      </c>
      <c r="M15" s="7" t="str">
        <f>IFERROR(__xludf.DUMMYFUNCTION("SUM(        IFERROR(FILTER( Storyboard!$E:$E ,Storyboard!$J:$J=M$2, SEARCH($A15 , Storyboard!$F:$F )) ),
        IFERROR(FILTER( Storyboard!$E:$E ,Storyboard!$J:$J=M$2, SEARCH($A15 , Storyboard!$G:$G )) ),
        IFERROR(FILTER( Storyboard!$E:$E ,Storyboard!$J:$J=M$2, SEARCH($A15 , Storyboard!$H:$H ) )),
        0.5*IFERROR(FILTER( Storyboard!$E:$E ,Storyboard!$J:$J=M$2, SEARCH($A16 , Storyboard!$I:$I ) )))"),"0")</f>
        <v>0</v>
      </c>
      <c r="N15" s="7" t="str">
        <f>IFERROR(__xludf.DUMMYFUNCTION("SUM(        IFERROR(FILTER( Storyboard!$E:$E ,Storyboard!$J:$J=N$2, SEARCH($A15 , Storyboard!$F:$F )) ),
        IFERROR(FILTER( Storyboard!$E:$E ,Storyboard!$J:$J=N$2, SEARCH($A15 , Storyboard!$G:$G )) ),
        IFERROR(FILTER( Storyboard!$E:$E ,Storyboard!$J:$J=N$2, SEARCH($A15 , Storyboard!$H:$H ) )),
        0.5*IFERROR(FILTER( Storyboard!$E:$E ,Storyboard!$J:$J=N$2, SEARCH($A16 , Storyboard!$I:$I ) )))"),"80")</f>
        <v>80</v>
      </c>
    </row>
    <row r="16">
      <c r="C16" s="1"/>
    </row>
    <row r="20">
      <c r="H2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71"/>
    <col customWidth="1" min="2" max="2" width="14.43"/>
    <col customWidth="1" min="3" max="3" width="44.71"/>
    <col customWidth="1" min="4" max="4" width="7.86"/>
    <col customWidth="1" min="5" max="5" width="9.0"/>
    <col customWidth="1" min="6" max="6" width="17.71"/>
    <col customWidth="1" min="7" max="7" width="12.71"/>
    <col customWidth="1" min="8" max="8" width="12.57"/>
    <col customWidth="1" min="9" max="9" width="13.0"/>
    <col customWidth="1" min="10" max="10" width="10.86"/>
    <col customWidth="1" min="11" max="11" width="10.43"/>
    <col customWidth="1" min="12" max="12" width="15.0"/>
    <col customWidth="1" min="13" max="13" width="15.14"/>
    <col customWidth="1" min="14" max="14" width="5.29"/>
    <col customWidth="1" min="15" max="15" width="17.57"/>
    <col customWidth="1" min="16" max="16" width="7.57"/>
  </cols>
  <sheetData>
    <row r="1" ht="14.25" customHeight="1">
      <c r="A1" s="1" t="s">
        <v>46</v>
      </c>
      <c r="B1" s="1" t="s">
        <v>47</v>
      </c>
      <c r="C1" s="13" t="s">
        <v>1</v>
      </c>
      <c r="D1" s="1" t="s">
        <v>2</v>
      </c>
      <c r="E1" s="1" t="s">
        <v>3</v>
      </c>
      <c r="F1" s="1" t="s">
        <v>4</v>
      </c>
      <c r="G1" s="1" t="s">
        <v>5</v>
      </c>
      <c r="H1" s="1" t="s">
        <v>6</v>
      </c>
      <c r="I1" s="1" t="s">
        <v>48</v>
      </c>
      <c r="J1" s="1" t="s">
        <v>49</v>
      </c>
      <c r="K1" s="1" t="s">
        <v>50</v>
      </c>
      <c r="L1" s="1" t="s">
        <v>51</v>
      </c>
      <c r="M1" s="14" t="s">
        <v>52</v>
      </c>
      <c r="N1" s="1" t="s">
        <v>53</v>
      </c>
      <c r="O1" s="15" t="s">
        <v>54</v>
      </c>
      <c r="P1" s="16" t="s">
        <v>55</v>
      </c>
      <c r="Q1" s="1" t="s">
        <v>56</v>
      </c>
    </row>
    <row r="2" ht="14.25" customHeight="1">
      <c r="A2" s="17" t="s">
        <v>57</v>
      </c>
      <c r="B2" s="18"/>
      <c r="C2" s="3"/>
      <c r="D2" s="19"/>
      <c r="F2" s="1"/>
      <c r="G2" s="1"/>
      <c r="H2" s="1"/>
      <c r="I2" s="1"/>
      <c r="J2" s="1"/>
      <c r="K2" s="1"/>
      <c r="L2" s="1"/>
      <c r="M2" s="20"/>
      <c r="N2" s="1"/>
      <c r="O2" s="14"/>
    </row>
    <row r="3" ht="14.25" customHeight="1">
      <c r="A3" s="17"/>
      <c r="B3" s="18" t="s">
        <v>58</v>
      </c>
      <c r="C3" s="1" t="s">
        <v>59</v>
      </c>
      <c r="D3" s="14" t="s">
        <v>7</v>
      </c>
      <c r="E3" s="1">
        <v>4.0</v>
      </c>
      <c r="F3" s="1" t="s">
        <v>44</v>
      </c>
      <c r="G3" s="1" t="s">
        <v>45</v>
      </c>
      <c r="H3" s="1"/>
      <c r="I3" s="1"/>
      <c r="J3" s="1" t="s">
        <v>31</v>
      </c>
      <c r="K3" s="1" t="s">
        <v>30</v>
      </c>
      <c r="L3" s="1" t="s">
        <v>45</v>
      </c>
      <c r="M3" s="20"/>
      <c r="N3" s="1" t="s">
        <v>60</v>
      </c>
      <c r="O3" s="21" t="str">
        <f>HYPERLINK("https://github.com/RefugeesWelcomeApp/ApplicationDevelopment/blob/master/Solution_Design/Story%20Board/Storys/RA-29-Wo%20gibt%20es%20Was%20L%C3%B6sungsdesign.txt","RA-29-Wo gibt es Was Lösungsdesign")</f>
        <v>RA-29-Wo gibt es Was Lösungsdesign</v>
      </c>
      <c r="P3" s="1" t="s">
        <v>60</v>
      </c>
      <c r="Q3" s="1" t="s">
        <v>61</v>
      </c>
    </row>
    <row r="4" ht="14.25" customHeight="1">
      <c r="A4" s="17"/>
      <c r="B4" s="18" t="s">
        <v>62</v>
      </c>
      <c r="C4" s="1" t="s">
        <v>63</v>
      </c>
      <c r="D4" s="14" t="s">
        <v>7</v>
      </c>
      <c r="E4" s="1">
        <v>6.0</v>
      </c>
      <c r="F4" s="1" t="s">
        <v>40</v>
      </c>
      <c r="G4" s="1" t="s">
        <v>45</v>
      </c>
      <c r="H4" s="1"/>
      <c r="I4" s="1"/>
      <c r="J4" s="1" t="s">
        <v>33</v>
      </c>
      <c r="K4" s="1" t="s">
        <v>31</v>
      </c>
      <c r="L4" s="1" t="s">
        <v>45</v>
      </c>
      <c r="M4" s="14" t="s">
        <v>59</v>
      </c>
      <c r="N4" s="1" t="s">
        <v>64</v>
      </c>
      <c r="O4" s="21" t="str">
        <f>HYPERLINK("https://github.com/RefugeesWelcomeApp/ApplicationDevelopment/blob/master/Solution_Design/Story%20Board/Storys/RA-30-VIsual%20Design%20Wo%20gibt%20es%20was.txt","RA-30-VIsual Design Wo gibt es was")</f>
        <v>RA-30-VIsual Design Wo gibt es was</v>
      </c>
      <c r="P4" s="1" t="s">
        <v>60</v>
      </c>
      <c r="Q4" s="1" t="s">
        <v>65</v>
      </c>
    </row>
    <row r="5" ht="14.25" customHeight="1">
      <c r="A5" s="17"/>
      <c r="B5" s="18" t="s">
        <v>66</v>
      </c>
      <c r="C5" s="1" t="s">
        <v>67</v>
      </c>
      <c r="D5" s="14" t="s">
        <v>7</v>
      </c>
      <c r="E5" s="1">
        <v>5.0</v>
      </c>
      <c r="F5" s="1" t="s">
        <v>45</v>
      </c>
      <c r="G5" s="1" t="s">
        <v>14</v>
      </c>
      <c r="H5" s="1" t="s">
        <v>8</v>
      </c>
      <c r="I5" s="1" t="s">
        <v>38</v>
      </c>
      <c r="J5" s="1" t="s">
        <v>32</v>
      </c>
      <c r="K5" s="1" t="s">
        <v>31</v>
      </c>
      <c r="L5" s="1" t="s">
        <v>16</v>
      </c>
      <c r="M5" s="14" t="s">
        <v>59</v>
      </c>
      <c r="N5" s="1" t="s">
        <v>64</v>
      </c>
      <c r="O5" s="21" t="str">
        <f>HYPERLINK("https://github.com/RefugeesWelcomeApp/ApplicationDevelopment/blob/master/Solution_Design/Story%20Board/Storys/RA-31-%20DB%20Design%20Wo%20gibt%20es%20was.txt","RA-31- DB Design Wo gibt es was")</f>
        <v>RA-31- DB Design Wo gibt es was</v>
      </c>
      <c r="P5" s="1" t="s">
        <v>60</v>
      </c>
      <c r="Q5" s="1" t="s">
        <v>61</v>
      </c>
    </row>
    <row r="6" ht="14.25" customHeight="1">
      <c r="A6" s="17"/>
      <c r="B6" s="18" t="s">
        <v>68</v>
      </c>
      <c r="C6" s="1" t="s">
        <v>69</v>
      </c>
      <c r="D6" s="14" t="s">
        <v>7</v>
      </c>
      <c r="E6" s="1">
        <v>15.0</v>
      </c>
      <c r="F6" s="1" t="s">
        <v>45</v>
      </c>
      <c r="G6" s="1" t="s">
        <v>8</v>
      </c>
      <c r="H6" s="1" t="s">
        <v>14</v>
      </c>
      <c r="I6" s="1" t="s">
        <v>41</v>
      </c>
      <c r="J6" s="1" t="s">
        <v>33</v>
      </c>
      <c r="K6" s="1" t="s">
        <v>30</v>
      </c>
      <c r="L6" s="1" t="s">
        <v>45</v>
      </c>
      <c r="M6" s="14" t="s">
        <v>59</v>
      </c>
      <c r="N6" s="1"/>
      <c r="O6" s="21" t="str">
        <f>HYPERLINK("https://github.com/RefugeesWelcomeApp/ApplicationDevelopment/blob/master/Solution_Design/Story%20Board/Storys/RA-37-Wo%20gibt%20es%20Was%20Dateninhalt.txt","RA-37-Wo gibt es Was Dateninhalt")</f>
        <v>RA-37-Wo gibt es Was Dateninhalt</v>
      </c>
      <c r="P6" s="1" t="s">
        <v>60</v>
      </c>
      <c r="Q6" s="1" t="s">
        <v>61</v>
      </c>
    </row>
    <row r="7" ht="14.25" customHeight="1">
      <c r="A7" s="17"/>
      <c r="B7" s="18" t="s">
        <v>66</v>
      </c>
      <c r="C7" s="1" t="s">
        <v>70</v>
      </c>
      <c r="D7" s="1" t="s">
        <v>7</v>
      </c>
      <c r="E7" s="1">
        <v>20.0</v>
      </c>
      <c r="F7" s="1" t="s">
        <v>8</v>
      </c>
      <c r="G7" s="1" t="s">
        <v>40</v>
      </c>
      <c r="H7" s="1" t="s">
        <v>45</v>
      </c>
      <c r="I7" s="1" t="s">
        <v>16</v>
      </c>
      <c r="J7" s="1" t="s">
        <v>37</v>
      </c>
      <c r="K7" s="1" t="s">
        <v>31</v>
      </c>
      <c r="L7" s="1" t="s">
        <v>16</v>
      </c>
      <c r="M7" s="1" t="s">
        <v>71</v>
      </c>
      <c r="N7" s="1"/>
      <c r="O7" s="22" t="str">
        <f>HYPERLINK("https://github.com/RefugeesWelcomeApp/ApplicationDevelopment/blob/master/Solution_Design/Story%20Board/Storys/RA-38-Wo%20gibt%20es%20Was%20Dev%20Umsetzung.txt","RA-38-Wo gibt es Was Dev Umsetzung.txt")</f>
        <v>RA-38-Wo gibt es Was Dev Umsetzung.txt</v>
      </c>
      <c r="P7" s="1" t="s">
        <v>60</v>
      </c>
      <c r="Q7" s="1" t="s">
        <v>61</v>
      </c>
    </row>
    <row r="8" ht="14.25" customHeight="1">
      <c r="A8" s="17"/>
      <c r="B8" s="18"/>
      <c r="C8" s="3"/>
      <c r="D8" s="19"/>
      <c r="F8" s="1"/>
      <c r="G8" s="1"/>
      <c r="H8" s="1"/>
      <c r="I8" s="1"/>
      <c r="J8" s="1"/>
      <c r="K8" s="1"/>
      <c r="L8" s="1"/>
      <c r="M8" s="20"/>
      <c r="N8" s="1"/>
      <c r="O8" s="14"/>
    </row>
    <row r="9" ht="14.25" customHeight="1">
      <c r="A9" s="17" t="s">
        <v>72</v>
      </c>
      <c r="B9" s="18"/>
      <c r="C9" s="3"/>
      <c r="D9" s="19"/>
      <c r="F9" s="1"/>
      <c r="G9" s="1"/>
      <c r="H9" s="1"/>
      <c r="I9" s="1"/>
      <c r="J9" s="1"/>
      <c r="K9" s="1"/>
      <c r="L9" s="1"/>
      <c r="M9" s="20"/>
      <c r="N9" s="1"/>
      <c r="O9" s="14"/>
    </row>
    <row r="10" ht="14.25" customHeight="1">
      <c r="A10" s="17"/>
      <c r="B10" s="18" t="s">
        <v>58</v>
      </c>
      <c r="C10" s="13" t="s">
        <v>73</v>
      </c>
      <c r="D10" s="14" t="s">
        <v>74</v>
      </c>
      <c r="E10" s="13">
        <v>12.0</v>
      </c>
      <c r="F10" s="13" t="s">
        <v>44</v>
      </c>
      <c r="G10" s="13" t="s">
        <v>16</v>
      </c>
      <c r="H10" s="13"/>
      <c r="I10" s="13"/>
      <c r="J10" s="13" t="s">
        <v>37</v>
      </c>
      <c r="K10" s="13" t="s">
        <v>28</v>
      </c>
      <c r="L10" s="13" t="s">
        <v>16</v>
      </c>
      <c r="M10" s="14"/>
      <c r="N10" s="13" t="s">
        <v>60</v>
      </c>
      <c r="O10" s="23" t="str">
        <f>HYPERLINK("https://github.com/RefugeesWelcomeApp/ApplicationDevelopment/blob/master/Solution_Design/Story%20Board/Storys/RA-28-Open%20Streetmap%20Integration_Solution%20Design.txt","RA-28-Open Streetmap Integration_Solution Design")</f>
        <v>RA-28-Open Streetmap Integration_Solution Design</v>
      </c>
      <c r="P10" s="18" t="s">
        <v>60</v>
      </c>
      <c r="Q10" s="1" t="s">
        <v>65</v>
      </c>
    </row>
    <row r="11" ht="14.25" customHeight="1">
      <c r="A11" s="17"/>
      <c r="B11" s="18" t="s">
        <v>66</v>
      </c>
      <c r="C11" s="1" t="s">
        <v>75</v>
      </c>
      <c r="D11" s="19">
        <v>0.1</v>
      </c>
      <c r="E11" s="1">
        <v>3.0</v>
      </c>
      <c r="F11" s="1" t="s">
        <v>42</v>
      </c>
      <c r="G11" s="1" t="s">
        <v>16</v>
      </c>
      <c r="H11" s="1"/>
      <c r="I11" s="1"/>
      <c r="J11" s="1" t="s">
        <v>37</v>
      </c>
      <c r="K11" s="1" t="s">
        <v>30</v>
      </c>
      <c r="L11" s="1" t="s">
        <v>16</v>
      </c>
      <c r="M11" s="14" t="s">
        <v>73</v>
      </c>
      <c r="N11" s="1" t="s">
        <v>64</v>
      </c>
      <c r="O11" s="21" t="str">
        <f>HYPERLINK("https://github.com/RefugeesWelcomeApp/ApplicationDevelopment/blob/master/Solution_Design/Story%20Board/Storys/RA-39-%20Open%20Streetmap%20Schnittstelle%20Implementierung.txt","RA-39- Open Streetmap Schnittstelle Implementierung")</f>
        <v>RA-39- Open Streetmap Schnittstelle Implementierung</v>
      </c>
      <c r="P11" s="1" t="s">
        <v>60</v>
      </c>
      <c r="Q11" s="1" t="s">
        <v>61</v>
      </c>
    </row>
    <row r="12" ht="14.25" customHeight="1">
      <c r="A12" s="17"/>
      <c r="B12" s="18"/>
      <c r="C12" s="3"/>
      <c r="D12" s="19"/>
      <c r="F12" s="1"/>
      <c r="G12" s="1"/>
      <c r="H12" s="1"/>
      <c r="I12" s="1"/>
      <c r="J12" s="1"/>
      <c r="K12" s="1"/>
      <c r="L12" s="1"/>
      <c r="M12" s="20"/>
      <c r="N12" s="1"/>
      <c r="O12" s="14"/>
    </row>
    <row r="13" ht="14.25" customHeight="1">
      <c r="A13" s="17" t="s">
        <v>76</v>
      </c>
      <c r="B13" s="18"/>
      <c r="C13" s="3"/>
      <c r="D13" s="19"/>
      <c r="F13" s="1"/>
      <c r="G13" s="1"/>
      <c r="H13" s="1"/>
      <c r="I13" s="1"/>
      <c r="J13" s="1"/>
      <c r="K13" s="1"/>
      <c r="L13" s="1"/>
      <c r="M13" s="20"/>
      <c r="N13" s="1"/>
      <c r="O13" s="14"/>
    </row>
    <row r="14" ht="14.25" customHeight="1">
      <c r="A14" s="1"/>
      <c r="B14" s="18" t="s">
        <v>58</v>
      </c>
      <c r="C14" s="1" t="s">
        <v>77</v>
      </c>
      <c r="D14" s="14" t="s">
        <v>7</v>
      </c>
      <c r="E14" s="1">
        <v>11.0</v>
      </c>
      <c r="F14" s="1" t="s">
        <v>45</v>
      </c>
      <c r="G14" s="1" t="s">
        <v>38</v>
      </c>
      <c r="H14" s="1" t="s">
        <v>39</v>
      </c>
      <c r="I14" s="1" t="s">
        <v>16</v>
      </c>
      <c r="J14" s="1" t="s">
        <v>33</v>
      </c>
      <c r="K14" s="1" t="s">
        <v>0</v>
      </c>
      <c r="M14" s="14" t="s">
        <v>78</v>
      </c>
      <c r="N14" s="1" t="s">
        <v>60</v>
      </c>
      <c r="O14" s="24" t="str">
        <f>HYPERLINK("https://github.com/RefugeesWelcomeApp/ApplicationDevelopment/blob/master/Solution_Design/Story%20Board/Storys/RA-08-Struktur%20der%20Webseite","RA-08-Struktur der Webseite")</f>
        <v>RA-08-Struktur der Webseite</v>
      </c>
      <c r="P14" s="1" t="s">
        <v>60</v>
      </c>
      <c r="Q14" s="1" t="s">
        <v>61</v>
      </c>
    </row>
    <row r="15" ht="14.25" customHeight="1">
      <c r="A15" s="13"/>
      <c r="B15" s="18" t="s">
        <v>62</v>
      </c>
      <c r="C15" s="13" t="s">
        <v>79</v>
      </c>
      <c r="D15" s="14" t="s">
        <v>7</v>
      </c>
      <c r="E15" s="1">
        <v>1.0</v>
      </c>
      <c r="F15" s="1" t="s">
        <v>8</v>
      </c>
      <c r="G15" s="1" t="s">
        <v>9</v>
      </c>
      <c r="H15" s="1"/>
      <c r="I15" s="1"/>
      <c r="J15" s="1" t="s">
        <v>0</v>
      </c>
      <c r="K15" s="1" t="s">
        <v>0</v>
      </c>
      <c r="L15" s="1" t="s">
        <v>9</v>
      </c>
      <c r="M15" s="14" t="s">
        <v>78</v>
      </c>
      <c r="N15" s="1" t="s">
        <v>60</v>
      </c>
      <c r="O15" s="24" t="str">
        <f>HYPERLINK("https://github.com/RefugeesWelcomeApp/ApplicationDevelopment/blob/master/Solution_Design/Story%20Board/Storys/RA-09-Anlegen%20Initial%20Mockup%28Skizze%29.txt","RA-09-Anlegen Initial Mockup(Skizze)")</f>
        <v>RA-09-Anlegen Initial Mockup(Skizze)</v>
      </c>
      <c r="P15" s="1" t="s">
        <v>60</v>
      </c>
      <c r="Q15" s="1" t="s">
        <v>65</v>
      </c>
    </row>
    <row r="16" ht="14.25" customHeight="1">
      <c r="A16" s="13"/>
      <c r="B16" s="18" t="s">
        <v>62</v>
      </c>
      <c r="C16" s="13" t="s">
        <v>10</v>
      </c>
      <c r="D16" s="14" t="s">
        <v>7</v>
      </c>
      <c r="E16" s="1">
        <v>4.0</v>
      </c>
      <c r="F16" s="1" t="s">
        <v>9</v>
      </c>
      <c r="G16" s="1" t="s">
        <v>8</v>
      </c>
      <c r="H16" s="1"/>
      <c r="I16" s="1"/>
      <c r="J16" s="1" t="s">
        <v>0</v>
      </c>
      <c r="K16" s="1" t="s">
        <v>0</v>
      </c>
      <c r="L16" s="1" t="s">
        <v>9</v>
      </c>
      <c r="M16" s="14" t="s">
        <v>80</v>
      </c>
      <c r="N16" s="1" t="s">
        <v>60</v>
      </c>
      <c r="O16" s="24" t="str">
        <f>HYPERLINK("https://github.com/RefugeesWelcomeApp/ApplicationDevelopment/blob/master/Solution_Design/Story%20Board/Storys/RA-10-%C3%9Cbernahme%20des%20Initial%20Mockup%20in%20PPT.txt","RA-10-Übernahme des Initial Mockup in PPT")</f>
        <v>RA-10-Übernahme des Initial Mockup in PPT</v>
      </c>
      <c r="P16" s="1" t="s">
        <v>60</v>
      </c>
      <c r="Q16" s="1" t="s">
        <v>65</v>
      </c>
    </row>
    <row r="17" ht="14.25" customHeight="1">
      <c r="B17" s="18" t="s">
        <v>62</v>
      </c>
      <c r="C17" s="13" t="s">
        <v>11</v>
      </c>
      <c r="D17" s="14" t="s">
        <v>7</v>
      </c>
      <c r="E17" s="1">
        <v>3.0</v>
      </c>
      <c r="F17" s="1" t="s">
        <v>9</v>
      </c>
      <c r="G17" s="1" t="s">
        <v>12</v>
      </c>
      <c r="H17" s="1"/>
      <c r="I17" s="1"/>
      <c r="J17" s="1" t="s">
        <v>0</v>
      </c>
      <c r="K17" s="1" t="s">
        <v>0</v>
      </c>
      <c r="L17" s="1" t="s">
        <v>9</v>
      </c>
      <c r="M17" s="14" t="s">
        <v>81</v>
      </c>
      <c r="N17" s="1" t="s">
        <v>60</v>
      </c>
      <c r="O17" s="24" t="str">
        <f>HYPERLINK("https://github.com/RefugeesWelcomeApp/ApplicationDevelopment/blob/master/Solution_Design/Story%20Board/Storys/RA-11-Anlegen%20eines%20Layout%20MockUps.txt","RA-11-Anlegen eines Layout MockUps")</f>
        <v>RA-11-Anlegen eines Layout MockUps</v>
      </c>
      <c r="P17" s="1" t="s">
        <v>60</v>
      </c>
      <c r="Q17" s="1" t="s">
        <v>65</v>
      </c>
    </row>
    <row r="18" ht="14.25" customHeight="1">
      <c r="B18" s="18" t="s">
        <v>58</v>
      </c>
      <c r="C18" s="1" t="s">
        <v>82</v>
      </c>
      <c r="D18" s="19">
        <v>0.5</v>
      </c>
      <c r="E18" s="1">
        <v>2.0</v>
      </c>
      <c r="F18" s="1" t="s">
        <v>42</v>
      </c>
      <c r="G18" s="1" t="s">
        <v>16</v>
      </c>
      <c r="H18" s="1" t="s">
        <v>44</v>
      </c>
      <c r="I18" s="1"/>
      <c r="J18" s="1" t="s">
        <v>37</v>
      </c>
      <c r="K18" s="1" t="s">
        <v>28</v>
      </c>
      <c r="L18" s="1" t="s">
        <v>16</v>
      </c>
      <c r="M18" s="14"/>
      <c r="N18" s="1"/>
      <c r="O18" s="24" t="str">
        <f>HYPERLINK("https://github.com/RefugeesWelcomeApp/ApplicationDevelopment/blob/master/Solution_Design/Story%20Board/Storys/RA-25-Ausarbeitung%20grundlegende%20L%C3%B6sungsarchitekturr.txt","RA-25-Ausarbeitung grundlegende Lösungsarchitekturr")</f>
        <v>RA-25-Ausarbeitung grundlegende Lösungsarchitekturr</v>
      </c>
      <c r="P18" s="1" t="s">
        <v>60</v>
      </c>
      <c r="Q18" s="1" t="s">
        <v>65</v>
      </c>
    </row>
    <row r="19" ht="14.25" customHeight="1">
      <c r="B19" s="18" t="s">
        <v>66</v>
      </c>
      <c r="C19" s="1" t="s">
        <v>83</v>
      </c>
      <c r="D19" s="14" t="s">
        <v>7</v>
      </c>
      <c r="E19" s="1">
        <v>5.0</v>
      </c>
      <c r="F19" s="1" t="s">
        <v>39</v>
      </c>
      <c r="G19" s="1"/>
      <c r="H19" s="1"/>
      <c r="I19" s="1" t="s">
        <v>40</v>
      </c>
      <c r="J19" s="1" t="s">
        <v>33</v>
      </c>
      <c r="K19" s="1" t="s">
        <v>29</v>
      </c>
      <c r="L19" s="1" t="s">
        <v>16</v>
      </c>
      <c r="M19" s="14"/>
      <c r="N19" s="1"/>
      <c r="O19" s="21" t="str">
        <f>HYPERLINK("https://github.com/RefugeesWelcomeApp/ApplicationDevelopment/blob/master/Solution_Design/Story%20Board/Storys/RA-40-%20Search%20engine%20optimisation.txt","RA-40- Search engine optimisation")</f>
        <v>RA-40- Search engine optimisation</v>
      </c>
      <c r="P19" s="1" t="s">
        <v>60</v>
      </c>
      <c r="Q19" s="1" t="s">
        <v>61</v>
      </c>
    </row>
    <row r="20" ht="23.25" customHeight="1">
      <c r="B20" s="18" t="s">
        <v>62</v>
      </c>
      <c r="C20" s="14" t="s">
        <v>84</v>
      </c>
      <c r="D20" s="14" t="s">
        <v>7</v>
      </c>
      <c r="E20" s="14">
        <v>7.0</v>
      </c>
      <c r="F20" s="14" t="s">
        <v>40</v>
      </c>
      <c r="G20" s="14" t="s">
        <v>16</v>
      </c>
      <c r="H20" s="14"/>
      <c r="I20" s="14"/>
      <c r="J20" s="14" t="s">
        <v>32</v>
      </c>
      <c r="K20" s="14" t="s">
        <v>30</v>
      </c>
      <c r="L20" s="14" t="s">
        <v>45</v>
      </c>
      <c r="M20" s="14" t="s">
        <v>81</v>
      </c>
      <c r="N20" s="14"/>
      <c r="O20" s="23" t="str">
        <f>HYPERLINK("https://github.com/RefugeesWelcomeApp/ApplicationDevelopment/blob/master/Solution_Design/Story%20Board/Storys/RA-42-%20Website%20Design_Visual%20Design.txt","RA-42- Website Design_Visual Design")</f>
        <v>RA-42- Website Design_Visual Design</v>
      </c>
      <c r="P20" s="1" t="s">
        <v>60</v>
      </c>
      <c r="Q20" s="1" t="s">
        <v>61</v>
      </c>
    </row>
    <row r="21" ht="14.25" customHeight="1">
      <c r="B21" s="18" t="s">
        <v>68</v>
      </c>
      <c r="C21" s="14" t="s">
        <v>85</v>
      </c>
      <c r="D21" s="14" t="s">
        <v>7</v>
      </c>
      <c r="E21" s="14">
        <v>5.0</v>
      </c>
      <c r="F21" s="14" t="s">
        <v>43</v>
      </c>
      <c r="G21" s="14" t="s">
        <v>44</v>
      </c>
      <c r="H21" s="14" t="s">
        <v>16</v>
      </c>
      <c r="I21" s="14"/>
      <c r="J21" s="14" t="s">
        <v>32</v>
      </c>
      <c r="K21" s="14" t="s">
        <v>30</v>
      </c>
      <c r="L21" s="14" t="s">
        <v>16</v>
      </c>
      <c r="M21" s="14"/>
      <c r="N21" s="14"/>
      <c r="O21" s="24" t="str">
        <f>HYPERLINK("https://github.com/RefugeesWelcomeApp/ApplicationDevelopment/blob/master/Solution_Design/Story%20Board/Storys/RA-46-%20rechtliches%20zum%20Webseiten%20Betrieb.txt","RA-46- rechtliches zum Webseiten Betrieb")</f>
        <v>RA-46- rechtliches zum Webseiten Betrieb</v>
      </c>
      <c r="P21" s="1" t="s">
        <v>60</v>
      </c>
      <c r="Q21" s="1" t="s">
        <v>61</v>
      </c>
    </row>
    <row r="22" ht="14.25" customHeight="1">
      <c r="B22" s="18" t="s">
        <v>58</v>
      </c>
      <c r="C22" s="1" t="s">
        <v>86</v>
      </c>
      <c r="D22" s="6">
        <v>0.2</v>
      </c>
      <c r="E22" s="1">
        <v>20.0</v>
      </c>
      <c r="F22" s="1" t="s">
        <v>8</v>
      </c>
      <c r="G22" s="1" t="s">
        <v>45</v>
      </c>
      <c r="H22" s="1" t="s">
        <v>12</v>
      </c>
      <c r="I22" s="1" t="s">
        <v>38</v>
      </c>
      <c r="J22" s="1" t="s">
        <v>37</v>
      </c>
      <c r="K22" s="1" t="s">
        <v>32</v>
      </c>
      <c r="L22" s="1" t="s">
        <v>45</v>
      </c>
      <c r="M22" s="1"/>
      <c r="N22" s="1"/>
      <c r="O22" s="22" t="str">
        <f>HYPERLINK("https://github.com/RefugeesWelcomeApp/ApplicationDevelopment/blob/master/Solution_Design/Story%20Board/Storys/RA-47-Benutzerfreundlichkeit_Analyse_Solution_Design_Visual_Design.txt","RA-47-Benutzerfreundlichkeit_Analyse_Solution_Design_Visual_Design")</f>
        <v>RA-47-Benutzerfreundlichkeit_Analyse_Solution_Design_Visual_Design</v>
      </c>
      <c r="P22" s="1" t="s">
        <v>60</v>
      </c>
      <c r="Q22" s="1" t="s">
        <v>61</v>
      </c>
    </row>
    <row r="23" ht="14.25" customHeight="1">
      <c r="B23" s="18"/>
      <c r="C23" s="1"/>
      <c r="D23" s="19"/>
      <c r="E23" s="1"/>
      <c r="F23" s="1"/>
      <c r="G23" s="1"/>
      <c r="H23" s="1"/>
      <c r="I23" s="1"/>
      <c r="J23" s="1"/>
      <c r="K23" s="1"/>
      <c r="L23" s="1"/>
      <c r="M23" s="14"/>
      <c r="N23" s="1"/>
      <c r="O23" s="25"/>
    </row>
    <row r="24" ht="14.25" customHeight="1">
      <c r="A24" s="26" t="s">
        <v>87</v>
      </c>
      <c r="B24" s="18"/>
      <c r="C24" s="3"/>
      <c r="D24" s="19"/>
      <c r="F24" s="1"/>
      <c r="G24" s="1"/>
      <c r="H24" s="1"/>
      <c r="I24" s="1"/>
      <c r="J24" s="1"/>
      <c r="K24" s="1"/>
      <c r="L24" s="1"/>
      <c r="M24" s="20"/>
      <c r="N24" s="1"/>
      <c r="O24" s="14"/>
    </row>
    <row r="25" ht="14.25" customHeight="1">
      <c r="B25" s="18" t="s">
        <v>58</v>
      </c>
      <c r="C25" s="27" t="s">
        <v>88</v>
      </c>
      <c r="D25" s="28" t="s">
        <v>7</v>
      </c>
      <c r="E25" s="27">
        <v>15.0</v>
      </c>
      <c r="F25" s="27" t="s">
        <v>16</v>
      </c>
      <c r="G25" s="27" t="s">
        <v>39</v>
      </c>
      <c r="H25" s="27"/>
      <c r="I25" s="27" t="s">
        <v>41</v>
      </c>
      <c r="J25" s="27" t="s">
        <v>33</v>
      </c>
      <c r="K25" s="27" t="s">
        <v>0</v>
      </c>
      <c r="L25" s="27" t="s">
        <v>8</v>
      </c>
      <c r="M25" s="28"/>
      <c r="N25" s="27" t="s">
        <v>60</v>
      </c>
      <c r="O25" s="29" t="str">
        <f>HYPERLINK("https://github.com/RefugeesWelcomeApp/ApplicationDevelopment/blob/master/Solution_Design/Story%20Board/Storys/RA-12-Formularkausalit%C3%A4t.txt","RA-12-Formularkausalität")</f>
        <v>RA-12-Formularkausalität</v>
      </c>
      <c r="P25" s="1" t="s">
        <v>60</v>
      </c>
      <c r="Q25" s="1" t="s">
        <v>61</v>
      </c>
    </row>
    <row r="26" ht="14.25" customHeight="1">
      <c r="B26" s="18" t="s">
        <v>66</v>
      </c>
      <c r="C26" s="27" t="s">
        <v>89</v>
      </c>
      <c r="D26" s="28" t="s">
        <v>90</v>
      </c>
      <c r="E26" s="27">
        <v>5.0</v>
      </c>
      <c r="F26" s="27" t="s">
        <v>16</v>
      </c>
      <c r="G26" s="27"/>
      <c r="H26" s="27"/>
      <c r="I26" s="27"/>
      <c r="J26" s="27" t="s">
        <v>37</v>
      </c>
      <c r="K26" s="27" t="s">
        <v>33</v>
      </c>
      <c r="L26" s="27"/>
      <c r="M26" s="28" t="s">
        <v>91</v>
      </c>
      <c r="N26" s="27" t="s">
        <v>64</v>
      </c>
      <c r="O26" s="30" t="s">
        <v>89</v>
      </c>
      <c r="P26" s="1" t="s">
        <v>60</v>
      </c>
      <c r="Q26" s="1" t="s">
        <v>61</v>
      </c>
    </row>
    <row r="27" ht="14.25" customHeight="1">
      <c r="B27" s="18"/>
      <c r="C27" s="27"/>
      <c r="D27" s="31"/>
      <c r="E27" s="27"/>
      <c r="F27" s="27"/>
      <c r="G27" s="27"/>
      <c r="H27" s="27"/>
      <c r="I27" s="27"/>
      <c r="J27" s="27"/>
      <c r="K27" s="27"/>
      <c r="L27" s="27"/>
      <c r="M27" s="28"/>
      <c r="N27" s="27"/>
      <c r="O27" s="30"/>
    </row>
    <row r="28" ht="14.25" customHeight="1">
      <c r="A28" s="26" t="s">
        <v>92</v>
      </c>
      <c r="B28" s="18"/>
      <c r="C28" s="3"/>
      <c r="D28" s="19"/>
      <c r="F28" s="1"/>
      <c r="G28" s="1"/>
      <c r="H28" s="1"/>
      <c r="I28" s="1"/>
      <c r="J28" s="1"/>
      <c r="K28" s="1"/>
      <c r="L28" s="1"/>
      <c r="M28" s="20"/>
      <c r="N28" s="1"/>
      <c r="O28" s="14"/>
    </row>
    <row r="29" ht="14.25" customHeight="1">
      <c r="A29" s="26"/>
      <c r="B29" s="18" t="s">
        <v>66</v>
      </c>
      <c r="C29" s="14" t="s">
        <v>93</v>
      </c>
      <c r="D29" s="14" t="s">
        <v>7</v>
      </c>
      <c r="E29" s="14">
        <v>3.0</v>
      </c>
      <c r="F29" s="14" t="s">
        <v>42</v>
      </c>
      <c r="G29" s="14" t="s">
        <v>16</v>
      </c>
      <c r="H29" s="14"/>
      <c r="I29" s="14"/>
      <c r="J29" s="14" t="s">
        <v>33</v>
      </c>
      <c r="K29" s="14" t="s">
        <v>30</v>
      </c>
      <c r="L29" s="14" t="s">
        <v>16</v>
      </c>
      <c r="M29" s="14"/>
      <c r="N29" s="14"/>
      <c r="O29" s="14" t="s">
        <v>93</v>
      </c>
      <c r="P29" s="1" t="s">
        <v>60</v>
      </c>
      <c r="Q29" s="1" t="s">
        <v>65</v>
      </c>
    </row>
    <row r="30" ht="14.25" customHeight="1">
      <c r="A30" s="26"/>
      <c r="B30" s="18" t="s">
        <v>66</v>
      </c>
      <c r="C30" s="14" t="s">
        <v>94</v>
      </c>
      <c r="D30" s="14" t="s">
        <v>7</v>
      </c>
      <c r="E30" s="14">
        <v>10.0</v>
      </c>
      <c r="F30" s="14" t="s">
        <v>16</v>
      </c>
      <c r="G30" s="14"/>
      <c r="H30" s="14"/>
      <c r="I30" s="14"/>
      <c r="J30" s="14" t="s">
        <v>37</v>
      </c>
      <c r="K30" s="14" t="s">
        <v>30</v>
      </c>
      <c r="L30" s="14" t="s">
        <v>16</v>
      </c>
      <c r="M30" s="14"/>
      <c r="N30" s="14"/>
      <c r="O30" s="14" t="s">
        <v>93</v>
      </c>
      <c r="P30" s="1" t="s">
        <v>60</v>
      </c>
      <c r="Q30" s="1" t="s">
        <v>65</v>
      </c>
    </row>
    <row r="31" ht="14.25" customHeight="1">
      <c r="A31" s="26"/>
      <c r="B31" s="18"/>
      <c r="C31" s="3"/>
      <c r="D31" s="19"/>
      <c r="F31" s="1"/>
      <c r="G31" s="1"/>
      <c r="H31" s="1"/>
      <c r="I31" s="1"/>
      <c r="J31" s="1"/>
      <c r="K31" s="1"/>
      <c r="L31" s="1"/>
      <c r="M31" s="20"/>
      <c r="N31" s="1"/>
      <c r="O31" s="14"/>
    </row>
    <row r="32" ht="14.25" customHeight="1">
      <c r="A32" s="26" t="s">
        <v>95</v>
      </c>
      <c r="B32" s="18"/>
      <c r="C32" s="3"/>
      <c r="D32" s="19"/>
      <c r="F32" s="1"/>
      <c r="G32" s="1"/>
      <c r="H32" s="1"/>
      <c r="I32" s="1"/>
      <c r="J32" s="1"/>
      <c r="K32" s="1"/>
      <c r="L32" s="1"/>
      <c r="M32" s="20"/>
      <c r="N32" s="1"/>
      <c r="O32" s="14"/>
    </row>
    <row r="33" ht="14.25" customHeight="1">
      <c r="A33" s="26"/>
      <c r="B33" s="18" t="s">
        <v>58</v>
      </c>
      <c r="C33" s="1" t="s">
        <v>96</v>
      </c>
      <c r="D33" s="14" t="s">
        <v>7</v>
      </c>
      <c r="E33" s="1">
        <v>8.0</v>
      </c>
      <c r="F33" s="1" t="s">
        <v>8</v>
      </c>
      <c r="G33" s="1" t="s">
        <v>16</v>
      </c>
      <c r="H33" s="1"/>
      <c r="I33" s="1"/>
      <c r="J33" s="1" t="s">
        <v>32</v>
      </c>
      <c r="K33" s="1" t="s">
        <v>28</v>
      </c>
      <c r="L33" s="1" t="s">
        <v>45</v>
      </c>
      <c r="M33" s="14" t="s">
        <v>97</v>
      </c>
      <c r="N33" s="1" t="s">
        <v>60</v>
      </c>
      <c r="O33" s="21" t="str">
        <f>HYPERLINK("https://github.com/RefugeesWelcomeApp/ApplicationDevelopment/blob/master/Solution_Design/Story%20Board/Storys/RA-35-Schwarzes%20Brett.txt","RA-35-Schwarzes Brett")</f>
        <v>RA-35-Schwarzes Brett</v>
      </c>
      <c r="P33" s="1" t="s">
        <v>60</v>
      </c>
      <c r="Q33" s="1" t="s">
        <v>65</v>
      </c>
    </row>
    <row r="34" ht="14.25" customHeight="1">
      <c r="A34" s="26"/>
      <c r="B34" s="18" t="s">
        <v>66</v>
      </c>
      <c r="C34" s="1" t="s">
        <v>98</v>
      </c>
      <c r="D34" s="14" t="s">
        <v>90</v>
      </c>
      <c r="E34" s="1">
        <v>20.0</v>
      </c>
      <c r="F34" s="1" t="s">
        <v>45</v>
      </c>
      <c r="G34" s="1" t="s">
        <v>16</v>
      </c>
      <c r="H34" s="1" t="s">
        <v>8</v>
      </c>
      <c r="I34" s="1"/>
      <c r="J34" s="1" t="s">
        <v>37</v>
      </c>
      <c r="K34" s="1" t="s">
        <v>33</v>
      </c>
      <c r="L34" s="1" t="s">
        <v>45</v>
      </c>
      <c r="M34" s="14" t="s">
        <v>99</v>
      </c>
      <c r="N34" s="1" t="s">
        <v>64</v>
      </c>
      <c r="O34" s="26" t="s">
        <v>98</v>
      </c>
      <c r="P34" s="1" t="s">
        <v>60</v>
      </c>
      <c r="Q34" s="1" t="s">
        <v>61</v>
      </c>
    </row>
    <row r="35" ht="14.25" customHeight="1">
      <c r="A35" s="26"/>
      <c r="B35" s="18"/>
      <c r="C35" s="3"/>
      <c r="D35" s="19"/>
      <c r="F35" s="1"/>
      <c r="G35" s="1"/>
      <c r="H35" s="1"/>
      <c r="I35" s="1"/>
      <c r="J35" s="1"/>
      <c r="K35" s="1"/>
      <c r="L35" s="1"/>
      <c r="M35" s="20"/>
      <c r="N35" s="1"/>
      <c r="O35" s="14"/>
    </row>
    <row r="36" ht="14.25" customHeight="1">
      <c r="A36" s="1" t="s">
        <v>100</v>
      </c>
      <c r="B36" s="18"/>
      <c r="D36" s="19"/>
      <c r="F36" s="1"/>
      <c r="G36" s="1"/>
      <c r="H36" s="1"/>
      <c r="I36" s="1"/>
      <c r="J36" s="1"/>
      <c r="K36" s="1"/>
      <c r="L36" s="1"/>
      <c r="M36" s="20"/>
      <c r="N36" s="1"/>
      <c r="O36" s="14"/>
    </row>
    <row r="37" ht="14.25" customHeight="1">
      <c r="A37" s="1"/>
      <c r="B37" s="18" t="s">
        <v>58</v>
      </c>
      <c r="C37" s="1" t="s">
        <v>101</v>
      </c>
      <c r="D37" s="1" t="s">
        <v>7</v>
      </c>
      <c r="E37" s="1">
        <v>5.0</v>
      </c>
      <c r="F37" s="1" t="s">
        <v>42</v>
      </c>
      <c r="G37" s="1" t="s">
        <v>16</v>
      </c>
      <c r="H37" s="1"/>
      <c r="I37" s="1"/>
      <c r="J37" s="1" t="s">
        <v>33</v>
      </c>
      <c r="K37" s="1" t="s">
        <v>31</v>
      </c>
      <c r="L37" s="1" t="s">
        <v>45</v>
      </c>
      <c r="M37" s="1"/>
      <c r="N37" s="1"/>
      <c r="O37" s="21" t="str">
        <f>HYPERLINK("https://github.com/RefugeesWelcomeApp/ApplicationDevelopment/blob/master/Solution_Design/Story%20Board/Storys/RA-44-%20Wiki%20Funktionalit%C3%A4ten_Analyse.txt","RA-44- Wiki Funktionalitäten_Analyse")</f>
        <v>RA-44- Wiki Funktionalitäten_Analyse</v>
      </c>
      <c r="P37" s="1" t="s">
        <v>60</v>
      </c>
      <c r="Q37" s="1" t="s">
        <v>65</v>
      </c>
    </row>
    <row r="38" ht="14.25" customHeight="1">
      <c r="A38" s="1"/>
      <c r="B38" s="18" t="s">
        <v>66</v>
      </c>
      <c r="C38" s="14" t="s">
        <v>102</v>
      </c>
      <c r="D38" s="14" t="s">
        <v>7</v>
      </c>
      <c r="E38" s="14">
        <v>80.0</v>
      </c>
      <c r="F38" s="14" t="s">
        <v>16</v>
      </c>
      <c r="G38" s="14"/>
      <c r="H38" s="14"/>
      <c r="I38" s="14" t="s">
        <v>40</v>
      </c>
      <c r="J38" s="14" t="s">
        <v>37</v>
      </c>
      <c r="K38" s="14" t="s">
        <v>32</v>
      </c>
      <c r="L38" s="14" t="s">
        <v>16</v>
      </c>
      <c r="M38" s="14" t="s">
        <v>103</v>
      </c>
      <c r="N38" s="14"/>
      <c r="O38" s="23" t="str">
        <f>HYPERLINK("https://github.com/RefugeesWelcomeApp/ApplicationDevelopment/blob/master/Solution_Design/Story%20Board/Storys/RA-45-%20Wiki%20Funktionalit%C3%A4ten%20Implementierung_Dev_Aufgabe.txt","RA-45- Wiki Funktionalitäten Implementierung_Dev_Aufgabe")</f>
        <v>RA-45- Wiki Funktionalitäten Implementierung_Dev_Aufgabe</v>
      </c>
      <c r="P38" s="1" t="s">
        <v>60</v>
      </c>
      <c r="Q38" s="1" t="s">
        <v>65</v>
      </c>
    </row>
    <row r="39" ht="14.25" customHeight="1">
      <c r="A39" s="1"/>
      <c r="B39" s="18" t="s">
        <v>66</v>
      </c>
      <c r="C39" s="14" t="s">
        <v>104</v>
      </c>
      <c r="D39" s="14" t="s">
        <v>7</v>
      </c>
      <c r="E39" s="14">
        <v>20.0</v>
      </c>
      <c r="F39" s="14" t="s">
        <v>16</v>
      </c>
      <c r="G39" s="14"/>
      <c r="H39" s="14"/>
      <c r="I39" s="14" t="s">
        <v>40</v>
      </c>
      <c r="J39" s="14" t="s">
        <v>37</v>
      </c>
      <c r="K39" s="14" t="s">
        <v>37</v>
      </c>
      <c r="L39" s="14" t="s">
        <v>16</v>
      </c>
      <c r="M39" s="14"/>
      <c r="N39" s="14"/>
      <c r="O39" s="14"/>
      <c r="P39" s="1" t="s">
        <v>60</v>
      </c>
      <c r="Q39" s="1" t="s">
        <v>65</v>
      </c>
    </row>
    <row r="40" ht="14.25" customHeight="1">
      <c r="A40" s="32"/>
      <c r="B40" s="33" t="s">
        <v>66</v>
      </c>
      <c r="C40" s="34" t="s">
        <v>105</v>
      </c>
      <c r="D40" s="35" t="s">
        <v>7</v>
      </c>
      <c r="E40" s="36">
        <v>3.0</v>
      </c>
      <c r="F40" s="34" t="s">
        <v>38</v>
      </c>
      <c r="G40" s="37" t="s">
        <v>16</v>
      </c>
      <c r="H40" s="38"/>
      <c r="I40" s="35"/>
      <c r="J40" s="35" t="s">
        <v>37</v>
      </c>
      <c r="K40" s="34" t="s">
        <v>37</v>
      </c>
      <c r="L40" s="35" t="s">
        <v>16</v>
      </c>
      <c r="M40" s="35"/>
      <c r="N40" s="38"/>
      <c r="O40" s="39"/>
      <c r="P40" s="40" t="s">
        <v>60</v>
      </c>
      <c r="Q40" s="40" t="s">
        <v>65</v>
      </c>
    </row>
    <row r="41" ht="14.25" customHeight="1">
      <c r="A41" s="1"/>
      <c r="B41" s="18"/>
      <c r="C41" s="3"/>
      <c r="D41" s="19"/>
      <c r="F41" s="1"/>
      <c r="G41" s="1"/>
      <c r="H41" s="1"/>
      <c r="I41" s="1"/>
      <c r="J41" s="1"/>
      <c r="K41" s="1"/>
      <c r="L41" s="1"/>
      <c r="M41" s="20"/>
      <c r="N41" s="1"/>
      <c r="O41" s="14"/>
    </row>
    <row r="42" ht="14.25" customHeight="1">
      <c r="A42" t="s">
        <v>106</v>
      </c>
      <c r="B42" s="18"/>
      <c r="C42" s="41"/>
      <c r="D42" s="41"/>
      <c r="E42" s="41"/>
      <c r="F42" s="41"/>
      <c r="G42" s="41"/>
      <c r="H42" s="41"/>
      <c r="I42" s="41"/>
      <c r="J42" s="41"/>
      <c r="K42" s="41"/>
      <c r="L42" s="41"/>
      <c r="M42" s="42"/>
      <c r="N42" s="41"/>
      <c r="O42" s="42"/>
    </row>
    <row r="43" ht="14.25" customHeight="1">
      <c r="B43" s="18" t="s">
        <v>68</v>
      </c>
      <c r="C43" s="27" t="s">
        <v>13</v>
      </c>
      <c r="D43" s="14" t="s">
        <v>7</v>
      </c>
      <c r="E43" s="1">
        <v>3.0</v>
      </c>
      <c r="F43" s="1" t="s">
        <v>14</v>
      </c>
      <c r="G43" s="1"/>
      <c r="H43" s="1"/>
      <c r="I43" s="1"/>
      <c r="J43" s="1" t="s">
        <v>0</v>
      </c>
      <c r="K43" s="1" t="s">
        <v>0</v>
      </c>
      <c r="L43" s="1" t="s">
        <v>8</v>
      </c>
      <c r="M43" s="20"/>
      <c r="N43" s="1" t="s">
        <v>60</v>
      </c>
      <c r="O43" s="24" t="str">
        <f>HYPERLINK("https://github.com/RefugeesWelcomeApp/ApplicationDevelopment/blob/d02a1d38f47c16718b5b6690b8b0be0401db8309/Solution_Design/Story%20Board/Storys/RA-06-Rechtliches%20Einmaleins.txt","RA-06-Rechtliches Einmaleins")</f>
        <v>RA-06-Rechtliches Einmaleins</v>
      </c>
      <c r="P43" s="1" t="s">
        <v>60</v>
      </c>
      <c r="Q43" s="1" t="s">
        <v>65</v>
      </c>
    </row>
    <row r="44" ht="14.25" customHeight="1">
      <c r="B44" s="18" t="s">
        <v>68</v>
      </c>
      <c r="C44" s="41" t="s">
        <v>107</v>
      </c>
      <c r="D44" s="14" t="s">
        <v>7</v>
      </c>
      <c r="E44" s="1">
        <v>1.5</v>
      </c>
      <c r="F44" s="1" t="s">
        <v>39</v>
      </c>
      <c r="G44" s="1"/>
      <c r="H44" s="1"/>
      <c r="I44" s="1"/>
      <c r="J44" s="1" t="s">
        <v>29</v>
      </c>
      <c r="K44" s="1" t="s">
        <v>0</v>
      </c>
      <c r="L44" s="1" t="s">
        <v>8</v>
      </c>
      <c r="M44" s="20"/>
      <c r="N44" s="1" t="s">
        <v>60</v>
      </c>
      <c r="O44" s="24" t="str">
        <f>HYPERLINK("https://github.com/RefugeesWelcomeApp/ApplicationDevelopment/blob/master/Solution_Design/Story%20Board/Storys/RA-07-h%C3%A4ufig%20genutzte%20Rufnummern%20(Notrufnummern)%20%2B%20deren%20Aufgabengebiete.txt","RA-07-häufig genutzte Rufnummern (Notrufnummern) + deren Aufgabengebiete")</f>
        <v>RA-07-häufig genutzte Rufnummern (Notrufnummern) + deren Aufgabengebiete</v>
      </c>
      <c r="P44" s="1" t="s">
        <v>60</v>
      </c>
      <c r="Q44" s="1" t="s">
        <v>65</v>
      </c>
    </row>
    <row r="45" ht="14.25" customHeight="1">
      <c r="B45" s="18" t="s">
        <v>68</v>
      </c>
      <c r="C45" s="27" t="s">
        <v>108</v>
      </c>
      <c r="D45" s="14" t="s">
        <v>7</v>
      </c>
      <c r="E45" s="1">
        <v>1.0</v>
      </c>
      <c r="F45" s="1" t="s">
        <v>41</v>
      </c>
      <c r="G45" s="1" t="s">
        <v>40</v>
      </c>
      <c r="H45" s="1" t="s">
        <v>14</v>
      </c>
      <c r="I45" s="1"/>
      <c r="J45" s="1" t="s">
        <v>32</v>
      </c>
      <c r="K45" s="1" t="s">
        <v>0</v>
      </c>
      <c r="L45" s="1" t="s">
        <v>38</v>
      </c>
      <c r="M45" s="20"/>
      <c r="N45" s="1" t="s">
        <v>60</v>
      </c>
      <c r="O45" s="43" t="str">
        <f>HYPERLINK("https://github.com/RefugeesWelcomeApp/ApplicationDevelopment/blob/master/Solution_Design/Story%20Board/Storys/RA-13%20Anlaufstationen%20f%C3%BCr%20z.B.%20kurzfristige%20Unterk%C3%BCnfte_Tafel_DRK.txt","RA-13 Anlaufstationen")</f>
        <v>RA-13 Anlaufstationen</v>
      </c>
      <c r="P45" s="1" t="s">
        <v>60</v>
      </c>
      <c r="Q45" s="1" t="s">
        <v>65</v>
      </c>
    </row>
    <row r="46" ht="14.25" customHeight="1">
      <c r="B46" s="18" t="s">
        <v>68</v>
      </c>
      <c r="C46" s="27" t="s">
        <v>109</v>
      </c>
      <c r="D46" s="14" t="s">
        <v>74</v>
      </c>
      <c r="E46" s="1">
        <v>0.0</v>
      </c>
      <c r="F46" s="1" t="s">
        <v>14</v>
      </c>
      <c r="G46" s="1"/>
      <c r="H46" s="1"/>
      <c r="I46" s="1" t="s">
        <v>41</v>
      </c>
      <c r="J46" s="1" t="s">
        <v>32</v>
      </c>
      <c r="K46" s="1" t="s">
        <v>0</v>
      </c>
      <c r="L46" s="1" t="s">
        <v>38</v>
      </c>
      <c r="M46" s="20"/>
      <c r="N46" s="1" t="s">
        <v>60</v>
      </c>
      <c r="O46" s="43" t="str">
        <f>HYPERLINK("https://github.com/RefugeesWelcomeApp/ApplicationDevelopment/blob/master/Solution_Design/Story%20Board/Storys/RA-14%20Infos%20der%20lokalen%20Refugee%20Law%20Clinics%20-%20andere%20lokale%20Vereine.txt","RA-14 Refugee Law Clinics + Aufgabengebiete")</f>
        <v>RA-14 Refugee Law Clinics + Aufgabengebiete</v>
      </c>
      <c r="P46" s="1" t="s">
        <v>60</v>
      </c>
      <c r="Q46" s="1" t="s">
        <v>65</v>
      </c>
    </row>
    <row r="47" ht="14.25" customHeight="1">
      <c r="B47" s="18" t="s">
        <v>68</v>
      </c>
      <c r="C47" s="27" t="s">
        <v>110</v>
      </c>
      <c r="D47" s="44">
        <v>0.7</v>
      </c>
      <c r="E47" s="27">
        <v>3.0</v>
      </c>
      <c r="F47" s="27" t="s">
        <v>43</v>
      </c>
      <c r="G47" s="27" t="s">
        <v>44</v>
      </c>
      <c r="H47" s="27"/>
      <c r="I47" s="27"/>
      <c r="J47" s="27" t="s">
        <v>32</v>
      </c>
      <c r="K47" s="27" t="s">
        <v>30</v>
      </c>
      <c r="L47" s="27" t="s">
        <v>45</v>
      </c>
      <c r="M47" s="27"/>
      <c r="N47" s="27"/>
      <c r="O47" s="45" t="str">
        <f>HYPERLINK("https://github.com/RefugeesWelcomeApp/ApplicationDevelopment/tree/master/Solution_Design/Story%20Board/Storys/RA-23-Gesundheitssystem%20Kostenlose%20%C3%84rzte%20Wo%20finde%20ich%20einen%20in%20meiner%20N%C3%A4he","RA-23-Gesundheitssystem")</f>
        <v>RA-23-Gesundheitssystem</v>
      </c>
      <c r="P47" s="1" t="s">
        <v>60</v>
      </c>
      <c r="Q47" s="1" t="s">
        <v>65</v>
      </c>
    </row>
    <row r="48" ht="14.25" customHeight="1">
      <c r="B48" s="18" t="s">
        <v>68</v>
      </c>
      <c r="C48" s="27" t="s">
        <v>111</v>
      </c>
      <c r="D48" s="14" t="s">
        <v>7</v>
      </c>
      <c r="E48" s="1">
        <v>4.0</v>
      </c>
      <c r="F48" s="1" t="s">
        <v>42</v>
      </c>
      <c r="G48" s="1" t="s">
        <v>43</v>
      </c>
      <c r="H48" s="1" t="s">
        <v>8</v>
      </c>
      <c r="I48" s="1"/>
      <c r="J48" s="1" t="s">
        <v>32</v>
      </c>
      <c r="K48" s="1" t="s">
        <v>28</v>
      </c>
      <c r="L48" s="1" t="s">
        <v>16</v>
      </c>
      <c r="M48" s="20"/>
      <c r="N48" s="1" t="s">
        <v>60</v>
      </c>
      <c r="O48" s="29" t="str">
        <f>HYPERLINK("https://github.com/RefugeesWelcomeApp/ApplicationDevelopment/blob/master/Solution_Design/Story%20Board/Storys/RA-24-Linksammlung%20zu%20anderen%20Hilfeseiten%20und%20Funktionalit%C3%A4ten.txt","RA-24-Linksammlung zu anderen Hilfeseiten und Funktionalitäten")</f>
        <v>RA-24-Linksammlung zu anderen Hilfeseiten und Funktionalitäten</v>
      </c>
      <c r="P48" s="1" t="s">
        <v>60</v>
      </c>
      <c r="Q48" s="1" t="s">
        <v>65</v>
      </c>
    </row>
    <row r="49" ht="14.25" customHeight="1">
      <c r="B49" s="18" t="s">
        <v>68</v>
      </c>
      <c r="C49" s="27" t="s">
        <v>112</v>
      </c>
      <c r="D49" s="28" t="s">
        <v>7</v>
      </c>
      <c r="E49" s="27"/>
      <c r="F49" s="27" t="s">
        <v>41</v>
      </c>
      <c r="G49" s="27" t="s">
        <v>14</v>
      </c>
      <c r="H49" s="27"/>
      <c r="I49" s="27"/>
      <c r="J49" s="27" t="s">
        <v>32</v>
      </c>
      <c r="K49" s="27" t="s">
        <v>31</v>
      </c>
      <c r="L49" s="27" t="s">
        <v>45</v>
      </c>
      <c r="M49" s="27"/>
      <c r="N49" s="27"/>
      <c r="O49" s="46" t="str">
        <f>HYPERLINK("https://github.com/RefugeesWelcomeApp/ApplicationDevelopment/blob/master/Solution_Design/Story%20Board/Storys/RA-26-Beh%C3%B6rdenkontaktdaten%20zu%20den%20jeweiligen%20Standorten.txt","RA-26")</f>
        <v>RA-26</v>
      </c>
      <c r="P49" s="1" t="s">
        <v>60</v>
      </c>
      <c r="Q49" s="1" t="s">
        <v>65</v>
      </c>
    </row>
    <row r="50" ht="14.25" customHeight="1">
      <c r="B50" s="18" t="s">
        <v>66</v>
      </c>
      <c r="C50" s="27" t="s">
        <v>113</v>
      </c>
      <c r="D50" s="47">
        <v>0.3</v>
      </c>
      <c r="E50" s="27">
        <v>10.0</v>
      </c>
      <c r="F50" s="27" t="s">
        <v>16</v>
      </c>
      <c r="G50" s="27" t="s">
        <v>45</v>
      </c>
      <c r="H50" s="27" t="s">
        <v>39</v>
      </c>
      <c r="I50" s="27" t="s">
        <v>16</v>
      </c>
      <c r="J50" s="27" t="s">
        <v>37</v>
      </c>
      <c r="K50" s="27" t="s">
        <v>29</v>
      </c>
      <c r="L50" s="27" t="s">
        <v>16</v>
      </c>
      <c r="M50" s="27"/>
      <c r="N50" s="27" t="s">
        <v>60</v>
      </c>
      <c r="O50" s="45" t="str">
        <f>HYPERLINK("https://github.com/RefugeesWelcomeApp/ApplicationDevelopment/blob/master/Solution_Design/Story%20Board/Storys/RA-32-Translation.txt","RA-32-Translation")</f>
        <v>RA-32-Translation</v>
      </c>
      <c r="P50" s="1" t="s">
        <v>60</v>
      </c>
      <c r="Q50" s="1" t="s">
        <v>65</v>
      </c>
    </row>
    <row r="51" ht="14.25" customHeight="1">
      <c r="B51" s="18" t="s">
        <v>58</v>
      </c>
      <c r="C51" s="27" t="s">
        <v>114</v>
      </c>
      <c r="D51" s="28" t="s">
        <v>7</v>
      </c>
      <c r="E51" s="27">
        <v>5.0</v>
      </c>
      <c r="F51" s="27" t="s">
        <v>12</v>
      </c>
      <c r="G51" s="27"/>
      <c r="H51" s="27"/>
      <c r="I51" s="27"/>
      <c r="J51" s="27" t="s">
        <v>32</v>
      </c>
      <c r="K51" s="27" t="s">
        <v>32</v>
      </c>
      <c r="L51" s="27"/>
      <c r="M51" s="27"/>
      <c r="N51" s="27"/>
      <c r="O51" s="28" t="s">
        <v>114</v>
      </c>
      <c r="P51" s="1" t="s">
        <v>60</v>
      </c>
      <c r="Q51" s="1" t="s">
        <v>65</v>
      </c>
    </row>
    <row r="52" ht="14.25" customHeight="1">
      <c r="B52" s="18" t="s">
        <v>66</v>
      </c>
      <c r="C52" s="27" t="s">
        <v>115</v>
      </c>
      <c r="D52" s="28" t="s">
        <v>7</v>
      </c>
      <c r="E52" s="27">
        <v>12.0</v>
      </c>
      <c r="F52" s="27" t="s">
        <v>16</v>
      </c>
      <c r="G52" s="27" t="s">
        <v>45</v>
      </c>
      <c r="H52" s="27"/>
      <c r="I52" s="27"/>
      <c r="J52" s="27" t="s">
        <v>33</v>
      </c>
      <c r="K52" s="27" t="s">
        <v>32</v>
      </c>
      <c r="L52" s="27" t="s">
        <v>45</v>
      </c>
      <c r="M52" s="27"/>
      <c r="N52" s="27"/>
      <c r="O52" s="27"/>
      <c r="P52" s="1" t="s">
        <v>60</v>
      </c>
      <c r="Q52" s="1" t="s">
        <v>61</v>
      </c>
    </row>
    <row r="53">
      <c r="B53" s="18"/>
    </row>
    <row r="54" ht="14.25" customHeight="1">
      <c r="A54" s="1" t="s">
        <v>116</v>
      </c>
      <c r="B54" s="18"/>
      <c r="C54" s="3"/>
      <c r="D54" s="19"/>
      <c r="F54" s="1"/>
      <c r="G54" s="1"/>
      <c r="H54" s="1"/>
      <c r="I54" s="1"/>
      <c r="J54" s="1"/>
      <c r="K54" s="1"/>
      <c r="L54" s="1"/>
      <c r="M54" s="20"/>
      <c r="N54" s="1"/>
      <c r="O54" s="14"/>
    </row>
    <row r="55" ht="14.25" customHeight="1">
      <c r="B55" s="18" t="s">
        <v>58</v>
      </c>
      <c r="C55" s="1" t="s">
        <v>117</v>
      </c>
      <c r="D55" s="14" t="s">
        <v>7</v>
      </c>
      <c r="E55" s="1">
        <v>8.0</v>
      </c>
      <c r="F55" s="1" t="s">
        <v>12</v>
      </c>
      <c r="G55" s="1" t="s">
        <v>16</v>
      </c>
      <c r="H55" s="1" t="s">
        <v>40</v>
      </c>
      <c r="I55" s="1"/>
      <c r="J55" s="1" t="s">
        <v>32</v>
      </c>
      <c r="K55" s="1" t="s">
        <v>28</v>
      </c>
      <c r="L55" s="1" t="s">
        <v>16</v>
      </c>
      <c r="M55" s="14"/>
      <c r="N55" s="1" t="s">
        <v>60</v>
      </c>
      <c r="O55" s="24" t="str">
        <f>HYPERLINK("https://github.com/RefugeesWelcomeApp/ApplicationDevelopment/blob/master/Solution_Design/Story%20Board/Storys/RA-16-Ausarbeitung%20Authentifizierungs-L%C3%B6sung.txt","RA-16-Ausarbeitung Authentifizierungs-Lösung")</f>
        <v>RA-16-Ausarbeitung Authentifizierungs-Lösung</v>
      </c>
      <c r="P55" s="1" t="s">
        <v>60</v>
      </c>
      <c r="Q55" s="1" t="s">
        <v>61</v>
      </c>
    </row>
    <row r="56" ht="27.0" customHeight="1">
      <c r="B56" s="18" t="s">
        <v>58</v>
      </c>
      <c r="C56" s="1" t="s">
        <v>118</v>
      </c>
      <c r="D56" s="14" t="s">
        <v>7</v>
      </c>
      <c r="E56" s="1">
        <v>1.0</v>
      </c>
      <c r="F56" s="1" t="s">
        <v>12</v>
      </c>
      <c r="G56" s="1"/>
      <c r="H56" s="1"/>
      <c r="I56" s="1"/>
      <c r="J56" s="1" t="s">
        <v>32</v>
      </c>
      <c r="K56" s="1" t="s">
        <v>28</v>
      </c>
      <c r="L56" s="1" t="s">
        <v>45</v>
      </c>
      <c r="M56" s="14" t="s">
        <v>119</v>
      </c>
      <c r="N56" s="1" t="s">
        <v>60</v>
      </c>
      <c r="O56" s="24" t="str">
        <f>HYPERLINK("https://github.com/RefugeesWelcomeApp/ApplicationDevelopment/blob/master/Solution_Design/Story%20Board/Storys/RA-20-UML%20Authentifizierung.txt","RA-20-UML Authentifizierung")</f>
        <v>RA-20-UML Authentifizierung</v>
      </c>
      <c r="P56" s="1" t="s">
        <v>60</v>
      </c>
      <c r="Q56" s="1" t="s">
        <v>61</v>
      </c>
    </row>
    <row r="57" ht="27.0" customHeight="1">
      <c r="B57" s="18" t="s">
        <v>66</v>
      </c>
      <c r="C57" s="1" t="s">
        <v>120</v>
      </c>
      <c r="D57" s="14" t="s">
        <v>7</v>
      </c>
      <c r="E57" s="1">
        <v>10.0</v>
      </c>
      <c r="F57" s="1" t="s">
        <v>43</v>
      </c>
      <c r="G57" s="1" t="s">
        <v>16</v>
      </c>
      <c r="H57" s="1" t="s">
        <v>16</v>
      </c>
      <c r="I57" s="1"/>
      <c r="J57" s="1" t="s">
        <v>33</v>
      </c>
      <c r="K57" s="1" t="s">
        <v>33</v>
      </c>
      <c r="L57" s="1"/>
      <c r="M57" s="14" t="s">
        <v>119</v>
      </c>
      <c r="N57" s="1" t="s">
        <v>60</v>
      </c>
      <c r="O57" s="25" t="s">
        <v>121</v>
      </c>
      <c r="P57" s="1" t="s">
        <v>60</v>
      </c>
      <c r="Q57" s="1" t="s">
        <v>61</v>
      </c>
    </row>
    <row r="58" ht="14.25" customHeight="1">
      <c r="B58" s="18"/>
      <c r="C58" s="1"/>
      <c r="D58" s="19"/>
      <c r="E58" s="1"/>
      <c r="F58" s="1"/>
      <c r="G58" s="1"/>
      <c r="H58" s="1"/>
      <c r="I58" s="1"/>
      <c r="J58" s="1"/>
      <c r="K58" s="1"/>
      <c r="L58" s="1"/>
      <c r="M58" s="14"/>
      <c r="N58" s="1"/>
      <c r="O58" s="14"/>
    </row>
    <row r="59" ht="14.25" customHeight="1">
      <c r="A59" s="1" t="s">
        <v>122</v>
      </c>
      <c r="B59" s="18"/>
      <c r="C59" s="3"/>
      <c r="D59" s="19"/>
      <c r="F59" s="1"/>
      <c r="G59" s="1"/>
      <c r="H59" s="1"/>
      <c r="I59" s="1"/>
      <c r="J59" s="1"/>
      <c r="K59" s="1"/>
      <c r="L59" s="1"/>
      <c r="M59" s="20"/>
      <c r="N59" s="1"/>
      <c r="O59" s="14"/>
    </row>
    <row r="60" ht="14.25" customHeight="1">
      <c r="A60" s="1"/>
      <c r="B60" s="18" t="s">
        <v>123</v>
      </c>
      <c r="C60" s="13" t="s">
        <v>124</v>
      </c>
      <c r="D60" s="13"/>
      <c r="E60" s="13">
        <v>12.0</v>
      </c>
      <c r="F60" s="13"/>
      <c r="G60" s="13"/>
      <c r="H60" s="13"/>
      <c r="I60" s="13"/>
      <c r="J60" s="13" t="s">
        <v>27</v>
      </c>
      <c r="K60" s="13"/>
      <c r="L60" s="13" t="s">
        <v>45</v>
      </c>
      <c r="M60" s="13"/>
      <c r="N60" s="13" t="s">
        <v>60</v>
      </c>
      <c r="O60" s="13"/>
      <c r="P60" s="1" t="s">
        <v>60</v>
      </c>
      <c r="Q60" s="1" t="s">
        <v>61</v>
      </c>
    </row>
    <row r="61" ht="14.25" customHeight="1">
      <c r="A61" s="1"/>
      <c r="B61" s="18"/>
      <c r="C61" s="3"/>
      <c r="D61" s="19"/>
      <c r="F61" s="1"/>
      <c r="G61" s="1"/>
      <c r="H61" s="1"/>
      <c r="I61" s="1"/>
      <c r="J61" s="1"/>
      <c r="K61" s="1"/>
      <c r="L61" s="1"/>
      <c r="M61" s="20"/>
      <c r="N61" s="1"/>
      <c r="O61" s="14"/>
    </row>
    <row r="62" ht="14.25" customHeight="1">
      <c r="A62" s="13" t="s">
        <v>125</v>
      </c>
      <c r="B62" s="18"/>
      <c r="C62" s="3"/>
      <c r="D62" s="19"/>
      <c r="F62" s="1"/>
      <c r="G62" s="1"/>
      <c r="H62" s="1"/>
      <c r="I62" s="1"/>
      <c r="J62" s="1"/>
      <c r="K62" s="1"/>
      <c r="L62" s="1"/>
      <c r="M62" s="20"/>
      <c r="N62" s="1"/>
      <c r="O62" s="20"/>
    </row>
    <row r="63" ht="14.25" customHeight="1">
      <c r="B63" s="18" t="s">
        <v>66</v>
      </c>
      <c r="C63" s="13" t="s">
        <v>126</v>
      </c>
      <c r="D63" s="14" t="s">
        <v>7</v>
      </c>
      <c r="E63" s="1">
        <v>5.0</v>
      </c>
      <c r="F63" s="1" t="s">
        <v>16</v>
      </c>
      <c r="G63" s="1"/>
      <c r="J63" s="1" t="s">
        <v>32</v>
      </c>
      <c r="K63" s="1" t="s">
        <v>0</v>
      </c>
      <c r="L63" s="1" t="s">
        <v>45</v>
      </c>
      <c r="M63" s="14" t="s">
        <v>64</v>
      </c>
      <c r="N63" s="1" t="s">
        <v>60</v>
      </c>
      <c r="O63" s="24" t="str">
        <f>HYPERLINK("https://github.com/RefugeesWelcomeApp/ApplicationDevelopment/blob/master/Solution_Design/Story%20Board/Storys/RA-04-Applikationsserver%20aufstetzen","RA-04-Applikationsserver aufstetzen")</f>
        <v>RA-04-Applikationsserver aufstetzen</v>
      </c>
      <c r="P63" s="1" t="s">
        <v>60</v>
      </c>
      <c r="Q63" s="1" t="s">
        <v>61</v>
      </c>
    </row>
    <row r="64" ht="14.25" customHeight="1">
      <c r="B64" s="1" t="s">
        <v>66</v>
      </c>
      <c r="C64" s="13" t="s">
        <v>127</v>
      </c>
      <c r="D64" s="14" t="s">
        <v>7</v>
      </c>
      <c r="E64" s="1">
        <v>2.0</v>
      </c>
      <c r="F64" s="1" t="s">
        <v>16</v>
      </c>
      <c r="G64" s="1"/>
      <c r="H64" s="1"/>
      <c r="I64" s="1"/>
      <c r="J64" s="1" t="s">
        <v>30</v>
      </c>
      <c r="K64" s="1" t="s">
        <v>0</v>
      </c>
      <c r="L64" s="1" t="s">
        <v>8</v>
      </c>
      <c r="M64" s="14" t="s">
        <v>64</v>
      </c>
      <c r="N64" s="1" t="s">
        <v>60</v>
      </c>
      <c r="O64" s="24" t="str">
        <f>HYPERLINK("https://github.com/RefugeesWelcomeApp/ApplicationDevelopment/blob/master/Solution_Design/Story%20Board/Storys/RA-05-Datenbankserver%20aufsetzen.txt","RA-05-Datenbankserver aufsetzen")</f>
        <v>RA-05-Datenbankserver aufsetzen</v>
      </c>
      <c r="P64" s="1" t="s">
        <v>60</v>
      </c>
      <c r="Q64" s="1" t="s">
        <v>61</v>
      </c>
    </row>
    <row r="65" ht="14.25" customHeight="1">
      <c r="B65" s="1" t="s">
        <v>58</v>
      </c>
      <c r="C65" s="1" t="s">
        <v>128</v>
      </c>
      <c r="D65" s="14" t="s">
        <v>7</v>
      </c>
      <c r="E65" s="1">
        <v>20.0</v>
      </c>
      <c r="F65" s="1" t="s">
        <v>16</v>
      </c>
      <c r="G65" s="1" t="s">
        <v>42</v>
      </c>
      <c r="H65" s="1"/>
      <c r="I65" s="1" t="s">
        <v>43</v>
      </c>
      <c r="J65" s="1" t="s">
        <v>33</v>
      </c>
      <c r="K65" s="1" t="s">
        <v>28</v>
      </c>
      <c r="L65" s="1" t="s">
        <v>16</v>
      </c>
      <c r="M65" s="14"/>
      <c r="N65" s="1" t="s">
        <v>60</v>
      </c>
      <c r="O65" s="24" t="str">
        <f>HYPERLINK("https://github.com/RefugeesWelcomeApp/ApplicationDevelopment/blob/master/Solution_Design/Story%20Board/Storys/RA-15-Findung%20einer%20einfach%20integrierbaren%20Wiki-L%C3%B6sung.txt","RA-15-Findung einer einfach integrierbaren Wiki-Lösung")</f>
        <v>RA-15-Findung einer einfach integrierbaren Wiki-Lösung</v>
      </c>
      <c r="P65" s="1" t="s">
        <v>60</v>
      </c>
      <c r="Q65" s="1" t="s">
        <v>61</v>
      </c>
    </row>
    <row r="66" ht="18.75" customHeight="1">
      <c r="A66" s="13" t="s">
        <v>125</v>
      </c>
      <c r="B66" s="18" t="s">
        <v>66</v>
      </c>
      <c r="C66" s="13" t="s">
        <v>129</v>
      </c>
      <c r="D66" s="14" t="s">
        <v>7</v>
      </c>
      <c r="E66" s="1">
        <v>2.0</v>
      </c>
      <c r="F66" s="1" t="s">
        <v>16</v>
      </c>
      <c r="L66" s="1" t="s">
        <v>16</v>
      </c>
      <c r="M66" s="20"/>
      <c r="O66" s="24" t="str">
        <f>HYPERLINK("https://github.com/RefugeesWelcomeApp/ApplicationDevelopment/blob/master/Solution_Design/Story%20Board/Storys/RA-18-Webdomain%20einrichten%20%2B%20mit%20CloudFlare%20absichern.txt","RA-18-Webdomain einrichten + mit CloudFlare absichern")</f>
        <v>RA-18-Webdomain einrichten + mit CloudFlare absichern</v>
      </c>
      <c r="P66" s="1" t="s">
        <v>60</v>
      </c>
      <c r="Q66" s="1" t="s">
        <v>61</v>
      </c>
    </row>
    <row r="67" ht="18.75" customHeight="1">
      <c r="B67" s="1" t="s">
        <v>66</v>
      </c>
      <c r="C67" s="13" t="s">
        <v>130</v>
      </c>
      <c r="D67" s="14" t="s">
        <v>7</v>
      </c>
      <c r="E67" s="1">
        <v>2.0</v>
      </c>
      <c r="F67" t="s">
        <v>16</v>
      </c>
      <c r="J67" s="1" t="s">
        <v>30</v>
      </c>
      <c r="K67" t="s">
        <v>0</v>
      </c>
      <c r="L67" s="1" t="s">
        <v>16</v>
      </c>
      <c r="M67" s="20"/>
      <c r="O67" s="24" t="str">
        <f>HYPERLINK("https://github.com/RefugeesWelcomeApp/ApplicationDevelopment/blob/master/Solution_Design/Story%20Board/Storys/RA-19-WebServer%20aufsetzen%20%2B%20konfigurieren.txt","RA-19-WebServer aufsetzen + konfigurieren")</f>
        <v>RA-19-WebServer aufsetzen + konfigurieren</v>
      </c>
      <c r="P67" s="1" t="s">
        <v>60</v>
      </c>
      <c r="Q67" s="1" t="s">
        <v>61</v>
      </c>
    </row>
    <row r="68" ht="30.75" customHeight="1">
      <c r="B68" s="18" t="s">
        <v>66</v>
      </c>
      <c r="C68" s="48" t="s">
        <v>131</v>
      </c>
      <c r="D68" s="14" t="s">
        <v>7</v>
      </c>
      <c r="E68" s="1">
        <v>10.0</v>
      </c>
      <c r="F68" s="1" t="s">
        <v>40</v>
      </c>
      <c r="G68" s="1" t="s">
        <v>16</v>
      </c>
      <c r="J68" s="1" t="s">
        <v>30</v>
      </c>
      <c r="K68" s="1" t="s">
        <v>30</v>
      </c>
      <c r="L68" s="1" t="s">
        <v>16</v>
      </c>
      <c r="M68" s="20"/>
      <c r="O68" s="24" t="str">
        <f>HYPERLINK("https://github.com/RefugeesWelcomeApp/ApplicationDevelopment/blob/master/Solution_Design/Story%20Board/Storys/RA-22-Website%20Grundger%C3%BCst%20anlegen%20(Design%20Ideen%20siehe%20refugees.telekom.de%3B%20Nutzung%20des%20Foundation%20Framework).txt","RA-22-Website Grundgerüst anlegen (Design Ideen siehe refugees.telekom.de; Nutzung des Foundation Framework)")</f>
        <v>RA-22-Website Grundgerüst anlegen (Design Ideen siehe refugees.telekom.de; Nutzung des Foundation Framework)</v>
      </c>
      <c r="P68" s="1" t="s">
        <v>60</v>
      </c>
      <c r="Q68" s="1" t="s">
        <v>61</v>
      </c>
    </row>
    <row r="69" ht="30.75" customHeight="1">
      <c r="A69" s="1"/>
      <c r="B69" s="18" t="s">
        <v>58</v>
      </c>
      <c r="C69" s="1" t="s">
        <v>132</v>
      </c>
      <c r="D69" s="19">
        <v>0.8</v>
      </c>
      <c r="E69" s="1">
        <v>4.0</v>
      </c>
      <c r="F69" s="1" t="s">
        <v>14</v>
      </c>
      <c r="G69" s="1" t="s">
        <v>38</v>
      </c>
      <c r="H69" s="1" t="s">
        <v>16</v>
      </c>
      <c r="I69" s="1" t="s">
        <v>41</v>
      </c>
      <c r="J69" s="1" t="s">
        <v>32</v>
      </c>
      <c r="K69" s="1" t="s">
        <v>29</v>
      </c>
      <c r="L69" s="1" t="s">
        <v>16</v>
      </c>
      <c r="M69" s="14" t="s">
        <v>97</v>
      </c>
      <c r="N69" s="1" t="s">
        <v>60</v>
      </c>
      <c r="O69" s="21" t="str">
        <f>HYPERLINK("https://github.com/RefugeesWelcomeApp/ApplicationDevelopment/blob/master/Solution_Design/Story%20Board/Storys/RA-33-Grobkonzept%20Zusammenarbeit%20der%20Module.txt","RA-33-Grobkonzept Zusammenarbeit der Module")</f>
        <v>RA-33-Grobkonzept Zusammenarbeit der Module</v>
      </c>
      <c r="P69" s="1" t="s">
        <v>60</v>
      </c>
      <c r="Q69" s="1" t="s">
        <v>61</v>
      </c>
    </row>
    <row r="70" ht="30.75" customHeight="1">
      <c r="B70" s="18" t="s">
        <v>66</v>
      </c>
      <c r="C70" s="1" t="s">
        <v>133</v>
      </c>
      <c r="D70" s="14" t="s">
        <v>7</v>
      </c>
      <c r="E70" s="1">
        <v>30.0</v>
      </c>
      <c r="F70" s="1" t="s">
        <v>38</v>
      </c>
      <c r="G70" s="1" t="s">
        <v>16</v>
      </c>
      <c r="H70" s="1" t="s">
        <v>8</v>
      </c>
      <c r="I70" s="1"/>
      <c r="J70" s="1" t="s">
        <v>33</v>
      </c>
      <c r="K70" s="1" t="s">
        <v>28</v>
      </c>
      <c r="L70" s="1" t="s">
        <v>16</v>
      </c>
      <c r="M70" s="14" t="s">
        <v>64</v>
      </c>
      <c r="N70" s="1" t="s">
        <v>64</v>
      </c>
      <c r="O70" s="21" t="str">
        <f>HYPERLINK("https://github.com/RefugeesWelcomeApp/ApplicationDevelopment/blob/master/Solution_Design/Story%20Board/Storys/RA-34-Interface%20DB%20zu%20TomEE.txt","RA-34-Interface DB zu TomEE")</f>
        <v>RA-34-Interface DB zu TomEE</v>
      </c>
      <c r="P70" s="1" t="s">
        <v>60</v>
      </c>
      <c r="Q70" s="1" t="s">
        <v>61</v>
      </c>
    </row>
    <row r="71" ht="30.75" customHeight="1">
      <c r="B71" s="18" t="s">
        <v>58</v>
      </c>
      <c r="C71" s="1" t="s">
        <v>134</v>
      </c>
      <c r="D71" s="1" t="s">
        <v>7</v>
      </c>
      <c r="E71" s="1">
        <v>6.0</v>
      </c>
      <c r="F71" s="1" t="s">
        <v>14</v>
      </c>
      <c r="G71" s="1" t="s">
        <v>16</v>
      </c>
      <c r="H71" s="1"/>
      <c r="I71" s="1"/>
      <c r="J71" s="1" t="s">
        <v>33</v>
      </c>
      <c r="K71" s="1" t="s">
        <v>30</v>
      </c>
      <c r="L71" s="1" t="s">
        <v>45</v>
      </c>
      <c r="M71" s="1"/>
      <c r="N71" s="1"/>
      <c r="O71" s="22" t="str">
        <f>HYPERLINK("https://github.com/RefugeesWelcomeApp/ApplicationDevelopment/blob/master/Solution_Design/Story%20Board/Storys/RA-48-%20Caching_Solution_Design.txt","RA-48- Caching_Solution_Design")</f>
        <v>RA-48- Caching_Solution_Design</v>
      </c>
      <c r="P71" s="1" t="s">
        <v>60</v>
      </c>
      <c r="Q71" s="1" t="s">
        <v>65</v>
      </c>
    </row>
    <row r="72" ht="30.75" customHeight="1">
      <c r="B72" s="18" t="s">
        <v>66</v>
      </c>
      <c r="C72" s="14" t="s">
        <v>135</v>
      </c>
      <c r="D72" s="14" t="s">
        <v>7</v>
      </c>
      <c r="E72" s="14">
        <v>10.0</v>
      </c>
      <c r="F72" s="14" t="s">
        <v>16</v>
      </c>
      <c r="G72" s="14"/>
      <c r="H72" s="14"/>
      <c r="I72" s="14"/>
      <c r="J72" s="14" t="s">
        <v>33</v>
      </c>
      <c r="K72" s="14" t="s">
        <v>31</v>
      </c>
      <c r="L72" s="14" t="s">
        <v>16</v>
      </c>
      <c r="M72" s="14" t="s">
        <v>136</v>
      </c>
      <c r="N72" s="14"/>
      <c r="O72" s="23" t="str">
        <f>HYPERLINK("https://github.com/RefugeesWelcomeApp/ApplicationDevelopment/blob/master/Solution_Design/Story%20Board/Storys/RA-50-%20Caching_Dev_Aufgabe.txt","RA-50- Caching_Dev_Aufgabe")</f>
        <v>RA-50- Caching_Dev_Aufgabe</v>
      </c>
      <c r="P72" s="1" t="s">
        <v>60</v>
      </c>
      <c r="Q72" s="1" t="s">
        <v>61</v>
      </c>
    </row>
    <row r="73" ht="30.75" customHeight="1">
      <c r="B73" s="18" t="s">
        <v>66</v>
      </c>
      <c r="C73" s="48" t="s">
        <v>137</v>
      </c>
      <c r="D73" s="14" t="s">
        <v>7</v>
      </c>
      <c r="E73" s="1">
        <v>40.0</v>
      </c>
      <c r="F73" s="1" t="s">
        <v>38</v>
      </c>
      <c r="G73" s="1" t="s">
        <v>16</v>
      </c>
      <c r="H73" s="1" t="s">
        <v>8</v>
      </c>
      <c r="J73" s="1" t="s">
        <v>33</v>
      </c>
      <c r="K73" s="1" t="s">
        <v>33</v>
      </c>
      <c r="M73" s="14" t="s">
        <v>138</v>
      </c>
      <c r="O73" s="25" t="s">
        <v>137</v>
      </c>
      <c r="P73" s="1" t="s">
        <v>60</v>
      </c>
      <c r="Q73" s="1" t="s">
        <v>61</v>
      </c>
    </row>
    <row r="74" ht="30.75" customHeight="1">
      <c r="B74" s="18" t="s">
        <v>139</v>
      </c>
      <c r="C74" s="48" t="s">
        <v>140</v>
      </c>
      <c r="D74" s="14" t="s">
        <v>7</v>
      </c>
      <c r="E74" s="1">
        <v>5.0</v>
      </c>
      <c r="F74" s="1" t="s">
        <v>45</v>
      </c>
      <c r="G74" s="1" t="s">
        <v>38</v>
      </c>
      <c r="H74" s="1" t="s">
        <v>16</v>
      </c>
      <c r="J74" s="1" t="s">
        <v>33</v>
      </c>
      <c r="K74" s="1" t="s">
        <v>33</v>
      </c>
      <c r="M74" s="14"/>
      <c r="O74" s="25" t="s">
        <v>140</v>
      </c>
      <c r="P74" s="1"/>
      <c r="Q74" s="1"/>
    </row>
    <row r="75" ht="30.75" customHeight="1">
      <c r="B75" s="18"/>
      <c r="C75" s="48"/>
      <c r="D75" s="19"/>
      <c r="F75" s="1"/>
      <c r="M75" s="20"/>
      <c r="O75" s="25"/>
    </row>
    <row r="76" ht="14.25" customHeight="1">
      <c r="A76" s="1" t="s">
        <v>141</v>
      </c>
      <c r="B76" s="18"/>
      <c r="C76" s="3"/>
      <c r="D76" s="19"/>
      <c r="E76" s="1"/>
      <c r="F76" s="1"/>
      <c r="G76" s="1"/>
      <c r="H76" s="1"/>
      <c r="I76" s="1"/>
      <c r="M76" s="20"/>
      <c r="O76" s="20"/>
    </row>
    <row r="77" ht="14.25" customHeight="1">
      <c r="B77" s="18" t="s">
        <v>123</v>
      </c>
      <c r="C77" s="13" t="s">
        <v>142</v>
      </c>
      <c r="D77" s="19">
        <v>0.1</v>
      </c>
      <c r="E77" s="1">
        <v>2.0</v>
      </c>
      <c r="F77" s="1" t="s">
        <v>38</v>
      </c>
      <c r="G77" s="1" t="s">
        <v>8</v>
      </c>
      <c r="H77" s="1"/>
      <c r="I77" s="1"/>
      <c r="J77" s="1" t="s">
        <v>27</v>
      </c>
      <c r="K77" s="1" t="s">
        <v>0</v>
      </c>
      <c r="M77" s="14" t="s">
        <v>78</v>
      </c>
      <c r="N77" s="1" t="s">
        <v>60</v>
      </c>
      <c r="O77" s="20"/>
      <c r="P77" s="1" t="s">
        <v>60</v>
      </c>
    </row>
    <row r="78" ht="14.25" customHeight="1">
      <c r="B78" s="18" t="s">
        <v>123</v>
      </c>
      <c r="C78" s="13" t="s">
        <v>143</v>
      </c>
      <c r="D78" s="19">
        <v>0.1</v>
      </c>
      <c r="E78" s="1">
        <v>2.0</v>
      </c>
      <c r="F78" s="1" t="s">
        <v>8</v>
      </c>
      <c r="G78" s="1" t="s">
        <v>45</v>
      </c>
      <c r="H78" s="1"/>
      <c r="I78" s="1"/>
      <c r="J78" s="1" t="s">
        <v>27</v>
      </c>
      <c r="K78" s="1" t="s">
        <v>0</v>
      </c>
      <c r="M78" s="14">
        <v>69.0</v>
      </c>
      <c r="N78" s="1" t="s">
        <v>60</v>
      </c>
      <c r="O78" s="20"/>
      <c r="P78" s="1" t="s">
        <v>60</v>
      </c>
    </row>
    <row r="79" ht="14.25" customHeight="1">
      <c r="B79" s="18" t="s">
        <v>123</v>
      </c>
      <c r="C79" s="13" t="s">
        <v>144</v>
      </c>
      <c r="D79" s="19">
        <v>0.1</v>
      </c>
      <c r="E79" s="1">
        <v>4.5</v>
      </c>
      <c r="F79" s="1" t="s">
        <v>45</v>
      </c>
      <c r="G79" s="1" t="s">
        <v>8</v>
      </c>
      <c r="H79" s="1"/>
      <c r="I79" s="1"/>
      <c r="J79" s="1" t="s">
        <v>27</v>
      </c>
      <c r="K79" s="1" t="s">
        <v>0</v>
      </c>
      <c r="M79" s="14">
        <v>70.0</v>
      </c>
      <c r="N79" s="1" t="s">
        <v>60</v>
      </c>
      <c r="O79" s="20"/>
      <c r="P79" s="1" t="s">
        <v>60</v>
      </c>
    </row>
    <row r="80" ht="29.25" customHeight="1">
      <c r="A80" s="1"/>
      <c r="B80" s="18" t="s">
        <v>58</v>
      </c>
      <c r="C80" s="13" t="s">
        <v>145</v>
      </c>
      <c r="D80" s="1" t="s">
        <v>7</v>
      </c>
      <c r="E80" s="1">
        <v>4.0</v>
      </c>
      <c r="F80" s="1" t="s">
        <v>16</v>
      </c>
      <c r="G80" s="1" t="s">
        <v>45</v>
      </c>
      <c r="H80" s="1"/>
      <c r="I80" s="1"/>
      <c r="J80" s="1" t="s">
        <v>31</v>
      </c>
      <c r="K80" s="1" t="s">
        <v>31</v>
      </c>
      <c r="L80" s="1"/>
      <c r="M80" s="1"/>
      <c r="N80" s="1"/>
      <c r="O80" s="1"/>
      <c r="P80" s="1" t="s">
        <v>60</v>
      </c>
      <c r="Q80" s="1" t="s">
        <v>61</v>
      </c>
    </row>
    <row r="81" ht="14.25" customHeight="1">
      <c r="A81" s="1"/>
      <c r="B81" s="18" t="s">
        <v>62</v>
      </c>
      <c r="C81" s="1" t="s">
        <v>146</v>
      </c>
      <c r="D81" s="6">
        <v>0.2</v>
      </c>
      <c r="E81" s="1">
        <v>10.0</v>
      </c>
      <c r="F81" s="1" t="s">
        <v>8</v>
      </c>
      <c r="G81" s="1" t="s">
        <v>14</v>
      </c>
      <c r="H81" s="1"/>
      <c r="I81" s="1"/>
      <c r="J81" s="1" t="s">
        <v>37</v>
      </c>
      <c r="K81" s="1" t="s">
        <v>33</v>
      </c>
      <c r="L81" s="1" t="s">
        <v>45</v>
      </c>
      <c r="M81" s="1"/>
      <c r="N81" s="1"/>
      <c r="O81" s="22" t="str">
        <f>HYPERLINK("https://github.com/RefugeesWelcomeApp/ApplicationDevelopment/blob/master/Solution_Design/Story%20Board/Storys/RA-41-%20Bereitstellung%20Grafiken%20und%20Symbole.txt","A-41- Bereitstellung Grafiken und Symbole.txt")</f>
        <v>A-41- Bereitstellung Grafiken und Symbole.txt</v>
      </c>
      <c r="P81" s="1" t="s">
        <v>60</v>
      </c>
      <c r="Q81" s="1" t="s">
        <v>61</v>
      </c>
    </row>
    <row r="82" ht="14.25" customHeight="1">
      <c r="A82" s="1"/>
      <c r="B82" s="18" t="s">
        <v>123</v>
      </c>
      <c r="C82" s="27" t="s">
        <v>147</v>
      </c>
      <c r="D82" s="47">
        <v>0.3</v>
      </c>
      <c r="E82" s="27">
        <v>10.0</v>
      </c>
      <c r="F82" s="27" t="s">
        <v>43</v>
      </c>
      <c r="G82" s="27" t="s">
        <v>39</v>
      </c>
      <c r="H82" s="27" t="s">
        <v>41</v>
      </c>
      <c r="I82" s="27" t="s">
        <v>8</v>
      </c>
      <c r="J82" s="27"/>
      <c r="K82" s="27" t="s">
        <v>33</v>
      </c>
      <c r="L82" s="27" t="s">
        <v>45</v>
      </c>
      <c r="M82" s="27"/>
      <c r="N82" s="27"/>
      <c r="O82" s="29" t="str">
        <f>HYPERLINK("https://github.com/RefugeesWelcomeApp/ApplicationDevelopment/blob/master/Solution_Design/Story%20Board/Storys/RA-49-%20Planung_go_Live.txt","RA-49- Planung_go_Live")</f>
        <v>RA-49- Planung_go_Live</v>
      </c>
      <c r="P82" s="1" t="s">
        <v>60</v>
      </c>
      <c r="Q82" s="1" t="s">
        <v>61</v>
      </c>
    </row>
    <row r="83" ht="14.25" customHeight="1">
      <c r="A83" s="1"/>
      <c r="B83" s="18" t="s">
        <v>123</v>
      </c>
      <c r="C83" s="1" t="s">
        <v>148</v>
      </c>
      <c r="D83" s="19">
        <v>0.4</v>
      </c>
      <c r="E83" s="1">
        <v>25.0</v>
      </c>
      <c r="F83" s="1" t="s">
        <v>8</v>
      </c>
      <c r="G83" s="1" t="s">
        <v>38</v>
      </c>
      <c r="H83" s="1" t="s">
        <v>14</v>
      </c>
      <c r="I83" s="1" t="s">
        <v>45</v>
      </c>
      <c r="J83" s="1" t="s">
        <v>27</v>
      </c>
      <c r="K83" s="1"/>
      <c r="L83" s="1"/>
      <c r="M83" s="14"/>
      <c r="N83" s="1"/>
      <c r="O83" s="25" t="s">
        <v>148</v>
      </c>
      <c r="P83" s="1" t="s">
        <v>60</v>
      </c>
      <c r="Q83" s="1" t="s">
        <v>61</v>
      </c>
    </row>
    <row r="84" ht="14.25" customHeight="1">
      <c r="A84" s="1"/>
      <c r="B84" s="18" t="s">
        <v>123</v>
      </c>
      <c r="C84" s="1" t="s">
        <v>149</v>
      </c>
      <c r="D84" s="19"/>
      <c r="E84" s="1">
        <v>2.0</v>
      </c>
      <c r="F84" s="1" t="s">
        <v>41</v>
      </c>
      <c r="G84" s="1"/>
      <c r="H84" s="1"/>
      <c r="I84" s="1" t="s">
        <v>45</v>
      </c>
      <c r="J84" s="1" t="s">
        <v>37</v>
      </c>
      <c r="K84" s="1" t="s">
        <v>32</v>
      </c>
      <c r="L84" s="1"/>
      <c r="M84" s="14"/>
      <c r="N84" s="1"/>
      <c r="O84" s="25" t="s">
        <v>149</v>
      </c>
      <c r="P84" s="1" t="s">
        <v>60</v>
      </c>
      <c r="Q84" s="1" t="s">
        <v>65</v>
      </c>
    </row>
    <row r="85" ht="14.25" customHeight="1">
      <c r="A85" s="1"/>
      <c r="B85" s="18"/>
      <c r="C85" s="1"/>
      <c r="D85" s="19"/>
      <c r="E85" s="1"/>
      <c r="F85" s="1"/>
      <c r="G85" s="1"/>
      <c r="H85" s="1"/>
      <c r="I85" s="1"/>
      <c r="J85" s="1"/>
      <c r="K85" s="1"/>
      <c r="L85" s="1"/>
      <c r="M85" s="14"/>
      <c r="N85" s="1"/>
      <c r="O85" s="25"/>
    </row>
    <row r="86" ht="14.25" customHeight="1">
      <c r="A86" s="1" t="s">
        <v>150</v>
      </c>
      <c r="B86" s="18"/>
      <c r="C86" s="3"/>
      <c r="D86" s="14" t="s">
        <v>7</v>
      </c>
      <c r="E86" s="1">
        <v>3.0</v>
      </c>
      <c r="F86" s="1" t="s">
        <v>8</v>
      </c>
      <c r="J86" s="1" t="s">
        <v>27</v>
      </c>
      <c r="K86" s="1" t="s">
        <v>27</v>
      </c>
      <c r="M86" s="20"/>
      <c r="O86" s="20"/>
    </row>
    <row r="87" ht="14.25" customHeight="1">
      <c r="B87" s="18" t="s">
        <v>123</v>
      </c>
      <c r="C87" s="13" t="s">
        <v>15</v>
      </c>
      <c r="D87" s="14" t="s">
        <v>7</v>
      </c>
      <c r="E87" s="1">
        <v>2.0</v>
      </c>
      <c r="F87" s="1" t="s">
        <v>16</v>
      </c>
      <c r="G87" s="1"/>
      <c r="H87" s="1"/>
      <c r="I87" s="1"/>
      <c r="J87" s="1" t="s">
        <v>0</v>
      </c>
      <c r="K87" s="1" t="s">
        <v>0</v>
      </c>
      <c r="L87" s="1" t="s">
        <v>45</v>
      </c>
      <c r="M87" s="14" t="s">
        <v>78</v>
      </c>
      <c r="N87" s="1" t="s">
        <v>60</v>
      </c>
      <c r="O87" s="43" t="str">
        <f>HYPERLINK("https://github.com/RefugeesWelcomeApp/ApplicationDevelopment/blob/master/Solution_Design/Story%20Board/Storys/RA-01-GitHub%20Tutorial.docx","RA-01-Tutorial")</f>
        <v>RA-01-Tutorial</v>
      </c>
      <c r="P87" s="1" t="s">
        <v>60</v>
      </c>
      <c r="Q87" s="1" t="s">
        <v>151</v>
      </c>
    </row>
    <row r="88" ht="14.25" customHeight="1">
      <c r="B88" s="18" t="s">
        <v>123</v>
      </c>
      <c r="C88" s="13" t="s">
        <v>152</v>
      </c>
      <c r="D88" s="14" t="s">
        <v>7</v>
      </c>
      <c r="E88" s="1">
        <v>7.0</v>
      </c>
      <c r="F88" s="1" t="s">
        <v>8</v>
      </c>
      <c r="G88" s="1" t="s">
        <v>38</v>
      </c>
      <c r="H88" s="1"/>
      <c r="I88" s="1"/>
      <c r="J88" s="1" t="s">
        <v>31</v>
      </c>
      <c r="K88" s="1" t="s">
        <v>0</v>
      </c>
      <c r="L88" s="1" t="s">
        <v>45</v>
      </c>
      <c r="M88" s="14" t="s">
        <v>78</v>
      </c>
      <c r="N88" s="1" t="s">
        <v>60</v>
      </c>
      <c r="O88" s="43" t="str">
        <f>HYPERLINK("https://github.com/RefugeesWelcomeApp/ApplicationDevelopment/blob/master/Solution_Design/Story%20Board/Storys/RA-02-Story%20Table%20erstellen.txt","RA-02-Story Table erstellen")</f>
        <v>RA-02-Story Table erstellen</v>
      </c>
      <c r="P88" s="1" t="s">
        <v>60</v>
      </c>
      <c r="Q88" s="1" t="s">
        <v>61</v>
      </c>
    </row>
    <row r="89" ht="26.25" customHeight="1">
      <c r="B89" s="18" t="s">
        <v>123</v>
      </c>
      <c r="C89" s="13" t="s">
        <v>153</v>
      </c>
      <c r="D89" s="19">
        <v>0.0</v>
      </c>
      <c r="E89" s="1">
        <v>10.0</v>
      </c>
      <c r="F89" s="1" t="s">
        <v>8</v>
      </c>
      <c r="G89" s="1"/>
      <c r="H89" s="1"/>
      <c r="I89" s="1"/>
      <c r="J89" s="1" t="s">
        <v>27</v>
      </c>
      <c r="L89" s="1" t="s">
        <v>45</v>
      </c>
      <c r="M89" s="14" t="s">
        <v>78</v>
      </c>
      <c r="N89" s="1" t="s">
        <v>60</v>
      </c>
      <c r="O89" s="24" t="str">
        <f t="shared" ref="O89:O94" si="1">HYPERLINK("https://github.com/RefugeesWelcomeApp/ApplicationDevelopment/blob/master/Solution_Design/Story%20Board/Storys/RA-03-Story%20Erstellung","RA-03-Story Erstellung")</f>
        <v>RA-03-Story Erstellung</v>
      </c>
      <c r="P89" s="1" t="s">
        <v>60</v>
      </c>
      <c r="Q89" s="1" t="s">
        <v>65</v>
      </c>
    </row>
    <row r="90" ht="26.25" customHeight="1">
      <c r="B90" s="18" t="s">
        <v>123</v>
      </c>
      <c r="C90" s="13" t="s">
        <v>154</v>
      </c>
      <c r="D90" s="19">
        <v>0.0</v>
      </c>
      <c r="E90" s="1">
        <v>50.0</v>
      </c>
      <c r="F90" s="1" t="s">
        <v>45</v>
      </c>
      <c r="G90" s="1"/>
      <c r="H90" s="1"/>
      <c r="I90" s="1"/>
      <c r="J90" s="1" t="s">
        <v>27</v>
      </c>
      <c r="K90" s="1"/>
      <c r="L90" s="1" t="s">
        <v>45</v>
      </c>
      <c r="M90" s="14" t="s">
        <v>78</v>
      </c>
      <c r="N90" s="1" t="s">
        <v>60</v>
      </c>
      <c r="O90" s="24" t="str">
        <f t="shared" si="1"/>
        <v>RA-03-Story Erstellung</v>
      </c>
      <c r="P90" s="1" t="s">
        <v>60</v>
      </c>
      <c r="Q90" s="1" t="s">
        <v>65</v>
      </c>
    </row>
    <row r="91" ht="14.25" customHeight="1">
      <c r="B91" s="18" t="s">
        <v>123</v>
      </c>
      <c r="C91" s="13" t="s">
        <v>155</v>
      </c>
      <c r="D91" s="19">
        <v>0.0</v>
      </c>
      <c r="E91" s="1">
        <v>5.0</v>
      </c>
      <c r="F91" s="1" t="s">
        <v>12</v>
      </c>
      <c r="G91" s="1"/>
      <c r="H91" s="1"/>
      <c r="I91" s="1"/>
      <c r="J91" s="1" t="s">
        <v>27</v>
      </c>
      <c r="L91" s="1" t="s">
        <v>45</v>
      </c>
      <c r="M91" s="14" t="s">
        <v>78</v>
      </c>
      <c r="N91" s="1" t="s">
        <v>60</v>
      </c>
      <c r="O91" s="24" t="str">
        <f t="shared" si="1"/>
        <v>RA-03-Story Erstellung</v>
      </c>
      <c r="P91" s="1" t="s">
        <v>60</v>
      </c>
      <c r="Q91" s="1" t="s">
        <v>65</v>
      </c>
    </row>
    <row r="92" ht="14.25" customHeight="1">
      <c r="A92" s="49"/>
      <c r="B92" s="18" t="s">
        <v>123</v>
      </c>
      <c r="C92" s="50" t="s">
        <v>156</v>
      </c>
      <c r="D92" s="51">
        <v>0.0</v>
      </c>
      <c r="E92" s="50">
        <v>1.0</v>
      </c>
      <c r="F92" s="50" t="s">
        <v>9</v>
      </c>
      <c r="G92" s="50"/>
      <c r="H92" s="50"/>
      <c r="I92" s="50"/>
      <c r="J92" s="50" t="s">
        <v>27</v>
      </c>
      <c r="K92" s="50"/>
      <c r="L92" s="50" t="s">
        <v>45</v>
      </c>
      <c r="M92" s="52" t="s">
        <v>78</v>
      </c>
      <c r="N92" s="50" t="s">
        <v>60</v>
      </c>
      <c r="O92" s="53" t="str">
        <f t="shared" si="1"/>
        <v>RA-03-Story Erstellung</v>
      </c>
      <c r="P92" s="49" t="s">
        <v>60</v>
      </c>
      <c r="Q92" s="49" t="s">
        <v>65</v>
      </c>
    </row>
    <row r="93" ht="14.25" customHeight="1">
      <c r="B93" s="18" t="s">
        <v>123</v>
      </c>
      <c r="C93" s="13" t="s">
        <v>157</v>
      </c>
      <c r="D93" s="19">
        <v>0.0</v>
      </c>
      <c r="E93" s="13">
        <v>33.0</v>
      </c>
      <c r="F93" s="13" t="s">
        <v>38</v>
      </c>
      <c r="G93" s="13"/>
      <c r="H93" s="13"/>
      <c r="I93" s="13"/>
      <c r="J93" s="13" t="s">
        <v>27</v>
      </c>
      <c r="K93" s="13"/>
      <c r="L93" s="13" t="s">
        <v>8</v>
      </c>
      <c r="M93" s="14" t="s">
        <v>78</v>
      </c>
      <c r="N93" s="13" t="s">
        <v>60</v>
      </c>
      <c r="O93" s="23" t="str">
        <f t="shared" si="1"/>
        <v>RA-03-Story Erstellung</v>
      </c>
      <c r="P93" s="1" t="s">
        <v>60</v>
      </c>
      <c r="Q93" s="1" t="s">
        <v>65</v>
      </c>
    </row>
    <row r="94" ht="14.25" customHeight="1">
      <c r="B94" s="18" t="s">
        <v>123</v>
      </c>
      <c r="C94" s="13" t="s">
        <v>158</v>
      </c>
      <c r="D94" s="19">
        <v>0.0</v>
      </c>
      <c r="E94" s="13">
        <v>32.0</v>
      </c>
      <c r="F94" s="13" t="s">
        <v>16</v>
      </c>
      <c r="G94" s="13"/>
      <c r="H94" s="13"/>
      <c r="I94" s="13"/>
      <c r="J94" s="13" t="s">
        <v>27</v>
      </c>
      <c r="K94" s="13"/>
      <c r="L94" s="13" t="s">
        <v>8</v>
      </c>
      <c r="M94" s="14" t="s">
        <v>78</v>
      </c>
      <c r="N94" s="13" t="s">
        <v>60</v>
      </c>
      <c r="O94" s="23" t="str">
        <f t="shared" si="1"/>
        <v>RA-03-Story Erstellung</v>
      </c>
      <c r="P94" s="1" t="s">
        <v>60</v>
      </c>
      <c r="Q94" s="1" t="s">
        <v>65</v>
      </c>
    </row>
    <row r="95" ht="26.25" customHeight="1">
      <c r="A95" s="1"/>
      <c r="B95" s="18" t="s">
        <v>123</v>
      </c>
      <c r="C95" s="13" t="s">
        <v>159</v>
      </c>
      <c r="D95" s="14" t="s">
        <v>7</v>
      </c>
      <c r="E95" s="13">
        <v>8.0</v>
      </c>
      <c r="F95" s="13" t="s">
        <v>45</v>
      </c>
      <c r="G95" s="13" t="s">
        <v>16</v>
      </c>
      <c r="H95" s="13"/>
      <c r="I95" s="13"/>
      <c r="J95" s="13" t="s">
        <v>28</v>
      </c>
      <c r="K95" s="13" t="s">
        <v>0</v>
      </c>
      <c r="L95" s="14" t="s">
        <v>45</v>
      </c>
      <c r="M95" s="14" t="s">
        <v>78</v>
      </c>
      <c r="N95" s="13" t="s">
        <v>60</v>
      </c>
      <c r="O95" s="24" t="str">
        <f>HYPERLINK("https://github.com/RefugeesWelcomeApp/ApplicationDevelopment/blob/master/Solution_Design/Story%20Board/Storys/RA-17-Arbeitsmethode.txt","RA-17-Arbeitsmethode")</f>
        <v>RA-17-Arbeitsmethode</v>
      </c>
      <c r="P95" s="1" t="s">
        <v>60</v>
      </c>
      <c r="Q95" s="1" t="s">
        <v>61</v>
      </c>
    </row>
    <row r="96" ht="14.25" customHeight="1">
      <c r="B96" s="18" t="s">
        <v>123</v>
      </c>
      <c r="C96" s="13" t="s">
        <v>160</v>
      </c>
      <c r="D96" s="14" t="s">
        <v>7</v>
      </c>
      <c r="E96" s="13">
        <v>2.0</v>
      </c>
      <c r="F96" s="13" t="s">
        <v>38</v>
      </c>
      <c r="G96" s="13" t="s">
        <v>8</v>
      </c>
      <c r="H96" s="13"/>
      <c r="I96" s="13"/>
      <c r="J96" s="13" t="s">
        <v>31</v>
      </c>
      <c r="K96" s="13" t="s">
        <v>0</v>
      </c>
      <c r="L96" s="13" t="s">
        <v>38</v>
      </c>
      <c r="M96" s="14" t="s">
        <v>78</v>
      </c>
      <c r="N96" s="13" t="s">
        <v>60</v>
      </c>
      <c r="O96" s="24" t="str">
        <f>HYPERLINK("https://github.com/RefugeesWelcomeApp/ApplicationDevelopment/blob/master/Solution_Design/Story%20Board/Storys/RA-27-Orga%20Refinement%20-%20Scope%2C%20Analyse%20and%20Definition.txt","RA-27-Orga Refinement - Scope, Analyse and Definition")</f>
        <v>RA-27-Orga Refinement - Scope, Analyse and Definition</v>
      </c>
      <c r="P96" s="1" t="s">
        <v>60</v>
      </c>
      <c r="Q96" s="1" t="s">
        <v>65</v>
      </c>
    </row>
    <row r="97" ht="14.25" customHeight="1">
      <c r="B97" s="18" t="s">
        <v>123</v>
      </c>
      <c r="C97" s="13" t="s">
        <v>161</v>
      </c>
      <c r="D97" s="19">
        <v>0.2</v>
      </c>
      <c r="E97" s="13">
        <v>3.0</v>
      </c>
      <c r="F97" s="13" t="s">
        <v>38</v>
      </c>
      <c r="G97" s="13" t="s">
        <v>8</v>
      </c>
      <c r="H97" s="13"/>
      <c r="I97" s="13"/>
      <c r="J97" s="13" t="s">
        <v>33</v>
      </c>
      <c r="K97" s="13" t="s">
        <v>28</v>
      </c>
      <c r="L97" s="13" t="s">
        <v>38</v>
      </c>
      <c r="M97" s="14" t="s">
        <v>78</v>
      </c>
      <c r="N97" s="13" t="s">
        <v>60</v>
      </c>
      <c r="O97" s="24" t="str">
        <f>HYPERLINK("https://github.com/RefugeesWelcomeApp/ApplicationDevelopment/blob/master/Solution_Design/Story%20Board/Storys/RA-51-Risikoanalyse.txt","RA-51-Risikoanalyse")</f>
        <v>RA-51-Risikoanalyse</v>
      </c>
      <c r="P97" s="1" t="s">
        <v>60</v>
      </c>
      <c r="Q97" s="1" t="s">
        <v>61</v>
      </c>
    </row>
    <row r="98" ht="14.25" customHeight="1">
      <c r="B98" s="18" t="s">
        <v>123</v>
      </c>
      <c r="C98" s="13" t="s">
        <v>162</v>
      </c>
      <c r="D98" s="14" t="s">
        <v>7</v>
      </c>
      <c r="E98" s="13">
        <v>1.0</v>
      </c>
      <c r="F98" s="13" t="s">
        <v>42</v>
      </c>
      <c r="G98" s="13"/>
      <c r="H98" s="13"/>
      <c r="I98" s="13"/>
      <c r="J98" s="13" t="s">
        <v>31</v>
      </c>
      <c r="K98" s="13" t="s">
        <v>27</v>
      </c>
      <c r="L98" s="13" t="s">
        <v>8</v>
      </c>
      <c r="M98" s="14" t="s">
        <v>78</v>
      </c>
      <c r="N98" s="13" t="s">
        <v>60</v>
      </c>
      <c r="O98" s="25"/>
      <c r="P98" s="1" t="s">
        <v>60</v>
      </c>
      <c r="Q98" s="1" t="s">
        <v>151</v>
      </c>
    </row>
    <row r="99" ht="14.25" customHeight="1">
      <c r="B99" s="18" t="s">
        <v>123</v>
      </c>
      <c r="C99" s="13" t="s">
        <v>163</v>
      </c>
      <c r="D99" s="19">
        <v>0.0</v>
      </c>
      <c r="E99" s="13">
        <v>4.0</v>
      </c>
      <c r="F99" s="13" t="s">
        <v>38</v>
      </c>
      <c r="G99" s="13"/>
      <c r="H99" s="13"/>
      <c r="I99" s="13"/>
      <c r="J99" s="13" t="s">
        <v>27</v>
      </c>
      <c r="K99" s="13" t="s">
        <v>27</v>
      </c>
      <c r="L99" s="13" t="s">
        <v>38</v>
      </c>
      <c r="M99" s="14" t="s">
        <v>78</v>
      </c>
      <c r="N99" s="13" t="s">
        <v>60</v>
      </c>
      <c r="O99" s="25"/>
      <c r="P99" s="1" t="s">
        <v>60</v>
      </c>
      <c r="Q99" s="1" t="s">
        <v>151</v>
      </c>
    </row>
    <row r="100" ht="14.25" customHeight="1">
      <c r="B100" s="18" t="s">
        <v>123</v>
      </c>
      <c r="C100" s="13" t="s">
        <v>164</v>
      </c>
      <c r="D100" s="19">
        <v>0.0</v>
      </c>
      <c r="E100" s="13">
        <v>12.0</v>
      </c>
      <c r="F100" s="13" t="s">
        <v>38</v>
      </c>
      <c r="G100" s="13"/>
      <c r="H100" s="13"/>
      <c r="I100" s="13"/>
      <c r="J100" s="13" t="s">
        <v>27</v>
      </c>
      <c r="K100" s="13" t="s">
        <v>27</v>
      </c>
      <c r="L100" s="13" t="s">
        <v>38</v>
      </c>
      <c r="M100" s="14" t="s">
        <v>78</v>
      </c>
      <c r="N100" s="13" t="s">
        <v>60</v>
      </c>
      <c r="O100" s="25"/>
      <c r="P100" s="1" t="s">
        <v>60</v>
      </c>
      <c r="Q100" s="1" t="s">
        <v>151</v>
      </c>
    </row>
    <row r="101" ht="14.25" customHeight="1">
      <c r="B101" s="18"/>
      <c r="C101" s="13"/>
      <c r="D101" s="19"/>
      <c r="E101" s="13"/>
      <c r="F101" s="13"/>
      <c r="G101" s="13"/>
      <c r="H101" s="13"/>
      <c r="I101" s="13"/>
      <c r="J101" s="13"/>
      <c r="K101" s="13"/>
      <c r="L101" s="13"/>
      <c r="M101" s="14"/>
      <c r="N101" s="13"/>
      <c r="O101" s="25"/>
    </row>
    <row r="102" ht="14.25" customHeight="1">
      <c r="A102" s="1" t="s">
        <v>165</v>
      </c>
      <c r="B102" s="18"/>
      <c r="C102" s="3"/>
      <c r="D102" s="19"/>
      <c r="F102" s="1"/>
      <c r="G102" s="1"/>
      <c r="H102" s="1"/>
      <c r="I102" s="1"/>
      <c r="J102" s="1"/>
      <c r="K102" s="1"/>
      <c r="L102" s="1"/>
      <c r="M102" s="20"/>
      <c r="N102" s="1"/>
      <c r="O102" s="14"/>
    </row>
    <row r="103" ht="14.25" customHeight="1">
      <c r="A103" s="1" t="s">
        <v>166</v>
      </c>
      <c r="B103" s="18" t="s">
        <v>123</v>
      </c>
      <c r="C103" s="13" t="s">
        <v>167</v>
      </c>
      <c r="D103" s="19"/>
      <c r="E103" s="13"/>
      <c r="F103" s="13"/>
      <c r="G103" s="13"/>
      <c r="H103" s="13"/>
      <c r="I103" s="13"/>
      <c r="J103" s="13" t="s">
        <v>28</v>
      </c>
      <c r="K103" s="13"/>
      <c r="L103" s="13" t="s">
        <v>16</v>
      </c>
      <c r="M103" s="14"/>
      <c r="N103" s="13"/>
      <c r="O103" s="25" t="s">
        <v>168</v>
      </c>
      <c r="P103" s="1" t="s">
        <v>60</v>
      </c>
      <c r="Q103" s="1" t="s">
        <v>65</v>
      </c>
    </row>
    <row r="104" ht="14.25" customHeight="1">
      <c r="A104" s="1"/>
      <c r="B104" s="18"/>
      <c r="C104" s="13"/>
      <c r="D104" s="19"/>
      <c r="E104" s="13"/>
      <c r="F104" s="13"/>
      <c r="G104" s="13"/>
      <c r="H104" s="13"/>
      <c r="I104" s="13"/>
      <c r="J104" s="13"/>
      <c r="K104" s="13"/>
      <c r="L104" s="13"/>
      <c r="M104" s="14"/>
      <c r="N104" s="13"/>
      <c r="O104" s="25"/>
    </row>
    <row r="105" ht="14.25" customHeight="1">
      <c r="B105" s="18"/>
      <c r="C105" s="3"/>
      <c r="D105" s="20"/>
      <c r="M105" s="20"/>
      <c r="O105" s="20"/>
    </row>
    <row r="106" ht="14.25" customHeight="1">
      <c r="B106" s="18"/>
      <c r="C106" s="3"/>
      <c r="D106" s="20"/>
      <c r="M106" s="20"/>
      <c r="O106" s="20"/>
    </row>
    <row r="107" ht="14.25" customHeight="1">
      <c r="B107" s="18"/>
      <c r="C107" s="3"/>
      <c r="D107" s="20"/>
      <c r="M107" s="20"/>
      <c r="O107" s="20"/>
    </row>
  </sheetData>
  <autoFilter ref="$B$1:$Q$107"/>
  <conditionalFormatting sqref="P1:P9 P11:P52 P54:P107">
    <cfRule type="containsText" dxfId="1" priority="1" operator="containsText" text="Nein">
      <formula>NOT(ISERROR(SEARCH(("Nein"),(P1))))</formula>
    </cfRule>
  </conditionalFormatting>
  <conditionalFormatting sqref="P1:P52 P54:P107">
    <cfRule type="colorScale" priority="2">
      <colorScale>
        <cfvo type="min"/>
        <cfvo type="max"/>
        <color rgb="FF57BB8A"/>
        <color rgb="FFFFFFFF"/>
      </colorScale>
    </cfRule>
  </conditionalFormatting>
  <conditionalFormatting sqref="B2:O107">
    <cfRule type="expression" dxfId="2" priority="3">
      <formula>$B2="Entwicklung"</formula>
    </cfRule>
  </conditionalFormatting>
  <conditionalFormatting sqref="B2:O107">
    <cfRule type="expression" dxfId="3" priority="4">
      <formula>$B2="Analyse Pre Dev"</formula>
    </cfRule>
  </conditionalFormatting>
  <conditionalFormatting sqref="B2:O107">
    <cfRule type="expression" dxfId="4" priority="5">
      <formula>$B2="Research"</formula>
    </cfRule>
  </conditionalFormatting>
  <conditionalFormatting sqref="B2:O107">
    <cfRule type="expression" dxfId="5" priority="6">
      <formula>$B2="Visual Design"</formula>
    </cfRule>
  </conditionalFormatting>
  <conditionalFormatting sqref="B2:O107">
    <cfRule type="expression" dxfId="6" priority="7">
      <formula>$B2="Solution Design"</formula>
    </cfRule>
  </conditionalFormatting>
  <conditionalFormatting sqref="B2:O107">
    <cfRule type="expression" dxfId="7" priority="8">
      <formula>$B2="Organisation"</formula>
    </cfRule>
  </conditionalFormatting>
  <conditionalFormatting sqref="A2:O107">
    <cfRule type="expression" dxfId="8" priority="9">
      <formula>len($A2)&gt;0</formula>
    </cfRule>
  </conditionalFormatting>
  <conditionalFormatting sqref="A2:A107">
    <cfRule type="expression" dxfId="9" priority="10">
      <formula>(len($F2)&gt;0)=($P2&gt;"Ja")=(len($C2)&gt;0)&gt;(len(Q2)&gt;0)</formula>
    </cfRule>
  </conditionalFormatting>
  <conditionalFormatting sqref="A2:A107">
    <cfRule type="expression" dxfId="10" priority="11">
      <formula>(len($F2)&gt;0)=($P2&gt;"Ja")=(len($C2)&gt;0)&gt;(Q2&gt;"1 - Unverzichtbar")</formula>
    </cfRule>
  </conditionalFormatting>
  <conditionalFormatting sqref="A2:A107">
    <cfRule type="expression" dxfId="11" priority="12">
      <formula>(len($F2)&gt;0)=($P2&gt;"Ja")=(len($C2)&gt;0)&gt;(Q2&gt;"2 - Notwendig")</formula>
    </cfRule>
  </conditionalFormatting>
  <conditionalFormatting sqref="A2:A107">
    <cfRule type="expression" dxfId="12" priority="13">
      <formula>(len($F2)&gt;0)=($P2&gt;"Ja")=(len($C2)&gt;0)</formula>
    </cfRule>
  </conditionalFormatting>
  <dataValidations>
    <dataValidation type="list" allowBlank="1" showErrorMessage="1" sqref="Q2:Q107">
      <formula1>"1 - Unverzichtbar,2 - Notwendig,3 - Optional"</formula1>
    </dataValidation>
    <dataValidation type="list" allowBlank="1" showErrorMessage="1" sqref="D2:D107">
      <formula1>"0%,10%,20%,30%,40%,50%,60%,70%,80%,85% - Arbeit durch Team(leiter) geprüft,90% - Dokumentation im GitHub &amp; durch Team(leitung) grob geprüft,95% - Github; zur Prüfung für Anfo-Team bereit,99% - Github &amp; von Anfor-Team geprüft,100% - GitHub und vom Team abgenommen"</formula1>
    </dataValidation>
    <dataValidation type="list" allowBlank="1" showErrorMessage="1" sqref="N2:N52 P2:P52 N54:N107 P54:P107">
      <formula1>"Ja,Nein"</formula1>
    </dataValidation>
    <dataValidation type="list" allowBlank="1" showErrorMessage="1" sqref="J2:K107">
      <formula1>Auslastung!$C$2:$N$2</formula1>
    </dataValidation>
    <dataValidation type="list" allowBlank="1" showErrorMessage="1" sqref="B2:B107">
      <formula1>"Entwicklung,Visual Design,Research,Solution Design,Organisation,Analyse Pre Dev"</formula1>
    </dataValidation>
    <dataValidation type="list" allowBlank="1" showErrorMessage="1" sqref="F2:I24 F25:G25 I25 F26:I52 L2:L52 F54:I83 F84 H84:I84 F85:I107 L54:L107">
      <formula1>Auslastung!$A$3:$A$15</formula1>
    </dataValidation>
  </dataValidations>
  <hyperlinks>
    <hyperlink r:id="rId2" ref="O3"/>
    <hyperlink r:id="rId3" ref="O4"/>
    <hyperlink r:id="rId4" ref="O5"/>
    <hyperlink r:id="rId5" ref="O6"/>
    <hyperlink r:id="rId6" ref="O7"/>
    <hyperlink r:id="rId7" ref="O10"/>
    <hyperlink r:id="rId8" ref="O11"/>
    <hyperlink r:id="rId9" ref="O14"/>
    <hyperlink r:id="rId10" ref="O15"/>
    <hyperlink r:id="rId11" ref="O16"/>
    <hyperlink r:id="rId12" ref="O17"/>
    <hyperlink r:id="rId13" ref="O18"/>
    <hyperlink r:id="rId14" ref="O19"/>
    <hyperlink r:id="rId15" ref="O20"/>
    <hyperlink r:id="rId16" ref="O21"/>
    <hyperlink r:id="rId17" ref="O22"/>
    <hyperlink r:id="rId18" ref="O25"/>
    <hyperlink r:id="rId19" ref="O33"/>
    <hyperlink r:id="rId20" ref="O37"/>
    <hyperlink r:id="rId21" ref="O38"/>
    <hyperlink r:id="rId22" ref="O43"/>
    <hyperlink r:id="rId23" ref="O44"/>
    <hyperlink r:id="rId24" ref="O45"/>
    <hyperlink r:id="rId25" ref="O46"/>
    <hyperlink r:id="rId26" ref="O47"/>
    <hyperlink r:id="rId27" ref="O48"/>
    <hyperlink r:id="rId28" ref="O49"/>
    <hyperlink r:id="rId29" ref="O50"/>
    <hyperlink r:id="rId30" ref="O55"/>
    <hyperlink r:id="rId31" ref="O56"/>
    <hyperlink r:id="rId32" ref="O63"/>
    <hyperlink r:id="rId33" ref="O64"/>
    <hyperlink r:id="rId34" ref="O65"/>
    <hyperlink r:id="rId35" ref="O66"/>
    <hyperlink r:id="rId36" ref="O67"/>
    <hyperlink r:id="rId37" ref="O68"/>
    <hyperlink r:id="rId38" ref="O69"/>
    <hyperlink r:id="rId39" ref="O70"/>
    <hyperlink r:id="rId40" ref="O71"/>
    <hyperlink r:id="rId41" ref="O72"/>
    <hyperlink r:id="rId42" ref="O81"/>
    <hyperlink r:id="rId43" ref="O82"/>
    <hyperlink r:id="rId44" ref="O87"/>
    <hyperlink r:id="rId45" ref="O88"/>
    <hyperlink r:id="rId46" ref="O89"/>
    <hyperlink r:id="rId47" ref="O90"/>
    <hyperlink r:id="rId48" ref="O91"/>
    <hyperlink r:id="rId49" ref="O92"/>
    <hyperlink r:id="rId50" ref="O93"/>
    <hyperlink r:id="rId51" ref="O94"/>
    <hyperlink r:id="rId52" ref="O95"/>
    <hyperlink r:id="rId53" ref="O96"/>
    <hyperlink r:id="rId54" ref="O97"/>
  </hyperlinks>
  <drawing r:id="rId55"/>
  <legacyDrawing r:id="rId5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2" width="11.29"/>
    <col customWidth="1" min="3" max="4" width="37.57"/>
    <col customWidth="1" min="5" max="5" width="46.29"/>
    <col customWidth="1" min="6" max="6" width="50.29"/>
    <col customWidth="1" min="7" max="7" width="46.57"/>
    <col customWidth="1" min="11" max="11" width="18.86"/>
  </cols>
  <sheetData>
    <row r="1">
      <c r="A1" s="54" t="s">
        <v>169</v>
      </c>
      <c r="B1" s="1" t="s">
        <v>170</v>
      </c>
      <c r="C1" s="1" t="s">
        <v>171</v>
      </c>
      <c r="D1" s="1"/>
      <c r="E1" s="1" t="s">
        <v>172</v>
      </c>
      <c r="F1" s="1" t="s">
        <v>173</v>
      </c>
      <c r="G1" s="1"/>
      <c r="H1" s="1"/>
      <c r="J1" s="55"/>
      <c r="K1" s="1"/>
    </row>
    <row r="2">
      <c r="A2" s="1">
        <v>1.0</v>
      </c>
      <c r="B2" s="1"/>
      <c r="C2" s="1"/>
      <c r="D2" s="1">
        <v>18.0</v>
      </c>
      <c r="E2" s="1"/>
      <c r="F2" s="1"/>
      <c r="G2" s="1"/>
      <c r="H2" s="1"/>
      <c r="J2" s="55"/>
      <c r="K2" s="1"/>
    </row>
    <row r="3">
      <c r="A3" s="1">
        <v>2.0</v>
      </c>
      <c r="B3" s="1"/>
      <c r="C3" s="1"/>
      <c r="D3" s="1">
        <v>19.0</v>
      </c>
      <c r="E3" s="1"/>
      <c r="F3" s="1"/>
      <c r="G3" s="1"/>
      <c r="H3" s="1"/>
      <c r="J3" s="55"/>
      <c r="K3" s="1"/>
    </row>
    <row r="4">
      <c r="A4" s="1">
        <v>3.0</v>
      </c>
      <c r="B4" s="1"/>
      <c r="C4" s="1"/>
      <c r="D4" s="1">
        <v>20.0</v>
      </c>
      <c r="E4" s="1"/>
      <c r="F4" s="1"/>
      <c r="G4" s="1"/>
      <c r="H4" s="1"/>
      <c r="J4" s="55"/>
      <c r="K4" s="1"/>
    </row>
    <row r="5">
      <c r="A5" s="1">
        <v>4.0</v>
      </c>
      <c r="B5" s="1"/>
      <c r="C5" s="1"/>
      <c r="D5" s="1">
        <v>21.0</v>
      </c>
      <c r="E5" s="1"/>
      <c r="F5" s="1"/>
      <c r="G5" s="1"/>
      <c r="H5" s="1"/>
      <c r="J5" s="55"/>
      <c r="K5" s="1"/>
    </row>
    <row r="6">
      <c r="A6" s="1">
        <v>5.0</v>
      </c>
      <c r="B6" s="1"/>
      <c r="C6" s="1"/>
      <c r="D6" s="1">
        <v>22.0</v>
      </c>
      <c r="E6" s="1"/>
      <c r="F6" s="1"/>
      <c r="G6" s="1"/>
      <c r="H6" s="1"/>
      <c r="J6" s="55"/>
      <c r="K6" s="1"/>
    </row>
    <row r="7">
      <c r="A7" s="1">
        <v>6.0</v>
      </c>
      <c r="B7" s="1"/>
      <c r="C7" s="1"/>
      <c r="D7" s="1">
        <v>23.0</v>
      </c>
      <c r="E7" s="1"/>
      <c r="F7" s="1"/>
      <c r="G7" s="1"/>
      <c r="H7" s="1"/>
      <c r="J7" s="55"/>
      <c r="K7" s="1"/>
    </row>
    <row r="8">
      <c r="A8" s="1">
        <v>7.0</v>
      </c>
      <c r="B8" s="1"/>
      <c r="C8" s="1"/>
      <c r="D8" s="1">
        <v>24.0</v>
      </c>
      <c r="E8" s="1"/>
      <c r="F8" s="1"/>
      <c r="G8" s="1"/>
      <c r="H8" s="1"/>
      <c r="J8" s="55"/>
      <c r="K8" s="1"/>
    </row>
    <row r="9">
      <c r="A9" s="1">
        <v>8.0</v>
      </c>
      <c r="B9" s="1"/>
      <c r="C9" s="1"/>
      <c r="D9" s="1">
        <v>25.0</v>
      </c>
      <c r="E9" s="1"/>
      <c r="F9" s="1"/>
      <c r="G9" s="1"/>
      <c r="H9" s="1"/>
      <c r="J9" s="55"/>
      <c r="K9" s="1"/>
    </row>
    <row r="10">
      <c r="A10" s="1">
        <v>9.0</v>
      </c>
      <c r="B10" s="1"/>
      <c r="C10" s="1"/>
      <c r="D10" s="1">
        <v>26.0</v>
      </c>
      <c r="E10" s="1"/>
      <c r="F10" s="1"/>
      <c r="G10" s="1"/>
      <c r="H10" s="1"/>
      <c r="J10" s="55"/>
      <c r="K10" s="1"/>
    </row>
    <row r="11">
      <c r="A11" s="1">
        <v>10.0</v>
      </c>
      <c r="B11" s="1"/>
      <c r="C11" s="1"/>
      <c r="D11" s="1">
        <v>27.0</v>
      </c>
      <c r="E11" s="1"/>
      <c r="F11" s="1"/>
      <c r="G11" s="1"/>
      <c r="H11" s="1"/>
      <c r="J11" s="55"/>
      <c r="K11" s="1"/>
    </row>
    <row r="12">
      <c r="A12" s="1">
        <v>11.0</v>
      </c>
      <c r="B12" s="1"/>
      <c r="C12" s="1"/>
      <c r="D12" s="1">
        <v>28.0</v>
      </c>
      <c r="E12" s="1"/>
      <c r="F12" s="1"/>
      <c r="G12" s="1"/>
      <c r="H12" s="1"/>
      <c r="J12" s="55"/>
      <c r="K12" s="1"/>
    </row>
    <row r="13">
      <c r="A13" s="1">
        <v>12.0</v>
      </c>
      <c r="B13" s="1"/>
      <c r="C13" s="1"/>
      <c r="D13" s="1">
        <v>29.0</v>
      </c>
      <c r="E13" s="1"/>
      <c r="F13" s="1"/>
      <c r="G13" s="1"/>
      <c r="H13" s="1"/>
      <c r="J13" s="55"/>
      <c r="K13" s="1"/>
    </row>
    <row r="14">
      <c r="A14" s="1">
        <v>13.0</v>
      </c>
      <c r="B14" s="1"/>
      <c r="C14" s="1"/>
      <c r="D14" s="1">
        <v>30.0</v>
      </c>
      <c r="E14" s="1"/>
      <c r="F14" s="1"/>
      <c r="G14" s="1"/>
      <c r="H14" s="1"/>
      <c r="J14" s="55"/>
      <c r="K14" s="1"/>
    </row>
    <row r="15">
      <c r="A15" s="1">
        <v>14.0</v>
      </c>
      <c r="B15" s="1"/>
      <c r="C15" s="1"/>
      <c r="D15" s="1">
        <v>31.0</v>
      </c>
      <c r="E15" s="1"/>
      <c r="F15" s="1"/>
      <c r="G15" s="1"/>
      <c r="H15" s="1"/>
      <c r="J15" s="55"/>
      <c r="K15" s="1"/>
    </row>
    <row r="16">
      <c r="A16" s="1">
        <v>15.0</v>
      </c>
      <c r="B16" s="1"/>
      <c r="C16" s="1"/>
      <c r="D16" s="1">
        <v>32.0</v>
      </c>
      <c r="E16" s="1"/>
      <c r="F16" s="1"/>
      <c r="G16" s="1"/>
      <c r="H16" s="1"/>
      <c r="J16" s="55"/>
      <c r="K16" s="1"/>
    </row>
    <row r="17">
      <c r="A17" s="1">
        <v>16.0</v>
      </c>
      <c r="B17" s="1"/>
      <c r="C17" s="1"/>
      <c r="D17" s="1">
        <v>33.0</v>
      </c>
      <c r="E17" s="1"/>
      <c r="F17" s="1"/>
      <c r="G17" s="1"/>
      <c r="H17" s="1"/>
      <c r="J17" s="55"/>
      <c r="K17" s="1"/>
    </row>
    <row r="18">
      <c r="A18" s="1">
        <v>17.0</v>
      </c>
      <c r="B18" s="1"/>
      <c r="C18" s="1"/>
      <c r="D18" s="1">
        <v>34.0</v>
      </c>
      <c r="E18" s="1"/>
      <c r="F18" s="1"/>
      <c r="G18" s="1"/>
      <c r="H18" s="1"/>
      <c r="J18" s="55"/>
      <c r="K18" s="1"/>
    </row>
    <row r="19">
      <c r="A19" s="1"/>
      <c r="B19" s="1"/>
      <c r="C19" s="1"/>
      <c r="D19" s="1"/>
      <c r="E19" s="1"/>
      <c r="F19" s="1"/>
      <c r="G19" s="1"/>
      <c r="H19" s="1"/>
      <c r="J19" s="55"/>
      <c r="K19" s="1"/>
    </row>
    <row r="20">
      <c r="A20" s="1" t="s">
        <v>174</v>
      </c>
      <c r="B20" s="1" t="s">
        <v>175</v>
      </c>
      <c r="C20" s="1" t="s">
        <v>176</v>
      </c>
      <c r="D20" s="1" t="s">
        <v>177</v>
      </c>
      <c r="E20" s="1" t="s">
        <v>178</v>
      </c>
      <c r="F20" s="1" t="s">
        <v>179</v>
      </c>
      <c r="G20" s="1" t="s">
        <v>180</v>
      </c>
      <c r="H20" s="1" t="s">
        <v>181</v>
      </c>
      <c r="J20" s="55"/>
      <c r="K20" s="1" t="s">
        <v>182</v>
      </c>
    </row>
    <row r="21">
      <c r="A21" s="56" t="s">
        <v>183</v>
      </c>
      <c r="C21" s="57" t="s">
        <v>184</v>
      </c>
      <c r="D21" s="58"/>
      <c r="E21" s="57" t="s">
        <v>185</v>
      </c>
      <c r="F21" s="57" t="s">
        <v>186</v>
      </c>
      <c r="G21" s="57" t="s">
        <v>187</v>
      </c>
      <c r="J21" s="55"/>
      <c r="K21" s="1" t="s">
        <v>188</v>
      </c>
    </row>
    <row r="22">
      <c r="A22" s="56" t="s">
        <v>189</v>
      </c>
      <c r="C22" s="57" t="s">
        <v>190</v>
      </c>
      <c r="D22" s="58"/>
      <c r="E22" s="57" t="s">
        <v>191</v>
      </c>
      <c r="F22" s="57" t="s">
        <v>192</v>
      </c>
      <c r="G22" s="57" t="s">
        <v>193</v>
      </c>
      <c r="J22" s="55"/>
      <c r="K22" s="1" t="s">
        <v>194</v>
      </c>
    </row>
    <row r="23">
      <c r="A23" s="56" t="s">
        <v>195</v>
      </c>
      <c r="C23" s="57" t="s">
        <v>196</v>
      </c>
      <c r="D23" s="58"/>
      <c r="E23" s="57" t="s">
        <v>197</v>
      </c>
      <c r="F23" s="58"/>
      <c r="G23" s="57" t="s">
        <v>197</v>
      </c>
      <c r="J23" s="55"/>
      <c r="K23" s="1" t="s">
        <v>138</v>
      </c>
    </row>
    <row r="24">
      <c r="A24" s="56" t="s">
        <v>198</v>
      </c>
      <c r="C24" s="57" t="s">
        <v>197</v>
      </c>
      <c r="D24" s="58"/>
      <c r="E24" s="57" t="s">
        <v>197</v>
      </c>
      <c r="F24" s="58"/>
      <c r="G24" s="57" t="s">
        <v>197</v>
      </c>
      <c r="J24" s="55"/>
      <c r="K24" s="1" t="s">
        <v>91</v>
      </c>
    </row>
    <row r="25">
      <c r="A25" s="56" t="s">
        <v>199</v>
      </c>
      <c r="C25" s="57" t="s">
        <v>197</v>
      </c>
      <c r="D25" s="58"/>
      <c r="E25" s="57" t="s">
        <v>197</v>
      </c>
      <c r="F25" s="58"/>
      <c r="G25" s="57" t="s">
        <v>197</v>
      </c>
      <c r="J25" s="55"/>
      <c r="K25" s="1" t="s">
        <v>200</v>
      </c>
    </row>
    <row r="26">
      <c r="A26" s="56" t="s">
        <v>201</v>
      </c>
      <c r="C26" s="57" t="s">
        <v>197</v>
      </c>
      <c r="D26" s="58"/>
      <c r="E26" s="56" t="s">
        <v>197</v>
      </c>
      <c r="F26" s="58"/>
      <c r="G26" s="57" t="s">
        <v>197</v>
      </c>
      <c r="J26" s="55"/>
      <c r="K26" s="22" t="s">
        <v>202</v>
      </c>
    </row>
    <row r="27">
      <c r="A27" s="56" t="s">
        <v>203</v>
      </c>
      <c r="C27" s="57" t="s">
        <v>197</v>
      </c>
      <c r="D27" s="58"/>
      <c r="E27" s="57" t="s">
        <v>197</v>
      </c>
      <c r="F27" s="58"/>
      <c r="G27" s="57" t="s">
        <v>197</v>
      </c>
      <c r="J27" s="55"/>
      <c r="K27" s="59" t="s">
        <v>204</v>
      </c>
      <c r="L27" s="1" t="s">
        <v>205</v>
      </c>
    </row>
    <row r="28">
      <c r="A28" s="56" t="s">
        <v>81</v>
      </c>
      <c r="C28" s="57" t="s">
        <v>206</v>
      </c>
      <c r="D28" s="58"/>
      <c r="E28" s="57" t="s">
        <v>207</v>
      </c>
      <c r="F28" s="58"/>
      <c r="G28" s="57" t="s">
        <v>208</v>
      </c>
      <c r="J28" s="55"/>
      <c r="K28" s="1" t="s">
        <v>209</v>
      </c>
    </row>
    <row r="29">
      <c r="A29" s="56" t="s">
        <v>80</v>
      </c>
      <c r="C29" s="57" t="s">
        <v>210</v>
      </c>
      <c r="D29" s="58"/>
      <c r="E29" s="57" t="s">
        <v>211</v>
      </c>
      <c r="F29" s="58"/>
      <c r="G29" s="57" t="s">
        <v>212</v>
      </c>
      <c r="J29" s="55"/>
      <c r="K29" s="1" t="s">
        <v>213</v>
      </c>
    </row>
    <row r="30">
      <c r="A30" s="56" t="s">
        <v>214</v>
      </c>
      <c r="C30" s="57" t="s">
        <v>215</v>
      </c>
      <c r="D30" s="58"/>
      <c r="E30" s="57" t="s">
        <v>216</v>
      </c>
      <c r="F30" s="58"/>
      <c r="G30" s="57" t="s">
        <v>212</v>
      </c>
      <c r="J30" s="55"/>
      <c r="K30" s="60" t="s">
        <v>217</v>
      </c>
    </row>
    <row r="31">
      <c r="A31" s="56" t="s">
        <v>218</v>
      </c>
      <c r="C31" s="57" t="s">
        <v>219</v>
      </c>
      <c r="D31" s="58"/>
      <c r="E31" s="57" t="s">
        <v>220</v>
      </c>
      <c r="F31" s="58"/>
      <c r="G31" s="57" t="s">
        <v>221</v>
      </c>
      <c r="J31" s="55"/>
    </row>
    <row r="32">
      <c r="A32" s="56" t="s">
        <v>91</v>
      </c>
      <c r="C32" s="57" t="s">
        <v>197</v>
      </c>
      <c r="D32" s="58"/>
      <c r="E32" s="57" t="s">
        <v>222</v>
      </c>
      <c r="F32" s="58"/>
      <c r="G32" s="57" t="s">
        <v>223</v>
      </c>
      <c r="J32" s="55"/>
    </row>
    <row r="33">
      <c r="A33" s="56" t="s">
        <v>224</v>
      </c>
      <c r="C33" s="57" t="s">
        <v>225</v>
      </c>
      <c r="D33" s="58"/>
      <c r="E33" s="57" t="s">
        <v>226</v>
      </c>
      <c r="F33" s="58"/>
      <c r="G33" s="57" t="s">
        <v>227</v>
      </c>
      <c r="J33" s="55"/>
      <c r="K33" s="1" t="s">
        <v>228</v>
      </c>
    </row>
    <row r="34">
      <c r="A34" s="56" t="s">
        <v>229</v>
      </c>
      <c r="C34" s="57" t="s">
        <v>197</v>
      </c>
      <c r="D34" s="58"/>
      <c r="E34" s="57" t="s">
        <v>230</v>
      </c>
      <c r="F34" s="58"/>
      <c r="G34" s="57" t="s">
        <v>231</v>
      </c>
      <c r="J34" s="55"/>
      <c r="K34" s="1" t="s">
        <v>232</v>
      </c>
    </row>
    <row r="35">
      <c r="A35" s="56" t="s">
        <v>233</v>
      </c>
      <c r="C35" s="57" t="s">
        <v>197</v>
      </c>
      <c r="D35" s="58"/>
      <c r="E35" s="57" t="s">
        <v>197</v>
      </c>
      <c r="F35" s="58"/>
      <c r="G35" s="57" t="s">
        <v>197</v>
      </c>
      <c r="J35" s="55"/>
      <c r="K35" s="1" t="s">
        <v>234</v>
      </c>
    </row>
    <row r="36">
      <c r="A36" s="56" t="s">
        <v>119</v>
      </c>
      <c r="C36" s="57" t="s">
        <v>197</v>
      </c>
      <c r="D36" s="58"/>
      <c r="E36" s="57" t="s">
        <v>235</v>
      </c>
      <c r="F36" s="57" t="s">
        <v>236</v>
      </c>
      <c r="G36" s="57" t="s">
        <v>237</v>
      </c>
      <c r="J36" s="55"/>
    </row>
    <row r="37">
      <c r="A37" s="56" t="s">
        <v>238</v>
      </c>
      <c r="C37" s="57" t="s">
        <v>197</v>
      </c>
      <c r="D37" s="58"/>
      <c r="E37" s="57" t="s">
        <v>197</v>
      </c>
      <c r="F37" s="57" t="s">
        <v>197</v>
      </c>
      <c r="G37" s="57" t="s">
        <v>197</v>
      </c>
      <c r="J37" s="55"/>
    </row>
    <row r="38">
      <c r="A38" s="56" t="s">
        <v>239</v>
      </c>
      <c r="C38" s="57" t="s">
        <v>197</v>
      </c>
      <c r="D38" s="58"/>
      <c r="E38" s="57" t="s">
        <v>197</v>
      </c>
      <c r="F38" s="57" t="s">
        <v>197</v>
      </c>
      <c r="G38" s="57" t="s">
        <v>197</v>
      </c>
      <c r="J38" s="55"/>
    </row>
    <row r="39">
      <c r="A39" s="56" t="s">
        <v>240</v>
      </c>
      <c r="C39" s="57" t="s">
        <v>197</v>
      </c>
      <c r="D39" s="58"/>
      <c r="E39" s="57" t="s">
        <v>197</v>
      </c>
      <c r="F39" s="57" t="s">
        <v>197</v>
      </c>
      <c r="G39" s="57" t="s">
        <v>197</v>
      </c>
      <c r="J39" s="55"/>
    </row>
    <row r="40">
      <c r="A40" s="56" t="s">
        <v>241</v>
      </c>
      <c r="C40" s="57" t="s">
        <v>242</v>
      </c>
      <c r="D40" s="58"/>
      <c r="E40" s="57" t="s">
        <v>243</v>
      </c>
      <c r="F40" s="57" t="s">
        <v>244</v>
      </c>
      <c r="G40" s="57" t="s">
        <v>197</v>
      </c>
      <c r="J40" s="55"/>
    </row>
    <row r="41">
      <c r="A41" s="56" t="s">
        <v>245</v>
      </c>
      <c r="C41" s="57" t="s">
        <v>246</v>
      </c>
      <c r="D41" s="58"/>
      <c r="E41" s="57" t="s">
        <v>197</v>
      </c>
      <c r="F41" s="57" t="s">
        <v>197</v>
      </c>
      <c r="G41" s="57" t="s">
        <v>247</v>
      </c>
      <c r="J41" s="55"/>
    </row>
    <row r="42">
      <c r="A42" s="56" t="s">
        <v>248</v>
      </c>
      <c r="C42" s="57" t="s">
        <v>197</v>
      </c>
      <c r="D42" s="58"/>
      <c r="E42" s="57" t="s">
        <v>249</v>
      </c>
      <c r="F42" s="57" t="s">
        <v>197</v>
      </c>
      <c r="G42" s="57" t="s">
        <v>250</v>
      </c>
      <c r="J42" s="55"/>
    </row>
    <row r="43">
      <c r="A43" s="56" t="s">
        <v>251</v>
      </c>
      <c r="C43" s="57" t="s">
        <v>197</v>
      </c>
      <c r="D43" s="58"/>
      <c r="E43" s="57" t="s">
        <v>252</v>
      </c>
      <c r="F43" s="58"/>
      <c r="G43" s="57" t="s">
        <v>197</v>
      </c>
      <c r="J43" s="55"/>
    </row>
    <row r="44">
      <c r="A44" s="56" t="s">
        <v>253</v>
      </c>
      <c r="C44" s="57" t="s">
        <v>254</v>
      </c>
      <c r="D44" s="58"/>
      <c r="E44" s="57" t="s">
        <v>255</v>
      </c>
      <c r="F44" s="57" t="s">
        <v>197</v>
      </c>
      <c r="G44" s="57" t="s">
        <v>256</v>
      </c>
      <c r="J44" s="55"/>
    </row>
    <row r="45">
      <c r="A45" s="56" t="s">
        <v>257</v>
      </c>
      <c r="C45" s="57" t="s">
        <v>220</v>
      </c>
      <c r="D45" s="58"/>
      <c r="E45" s="57" t="s">
        <v>258</v>
      </c>
      <c r="F45" s="57" t="s">
        <v>259</v>
      </c>
      <c r="G45" s="57" t="s">
        <v>260</v>
      </c>
      <c r="J45" s="55"/>
    </row>
    <row r="46">
      <c r="A46" s="56" t="s">
        <v>261</v>
      </c>
      <c r="C46" s="58"/>
      <c r="D46" s="58"/>
      <c r="E46" s="57" t="s">
        <v>262</v>
      </c>
      <c r="F46" s="57" t="s">
        <v>263</v>
      </c>
      <c r="G46" s="57" t="s">
        <v>264</v>
      </c>
      <c r="J46" s="55"/>
    </row>
    <row r="47">
      <c r="A47" s="56" t="s">
        <v>265</v>
      </c>
      <c r="C47" s="58"/>
      <c r="D47" s="58"/>
      <c r="E47" s="57" t="s">
        <v>266</v>
      </c>
      <c r="F47" s="57" t="s">
        <v>197</v>
      </c>
      <c r="G47" s="57" t="s">
        <v>267</v>
      </c>
      <c r="J47" s="55"/>
    </row>
    <row r="48">
      <c r="A48" s="56" t="s">
        <v>268</v>
      </c>
      <c r="C48" s="58"/>
      <c r="D48" s="58"/>
      <c r="E48" s="57" t="s">
        <v>269</v>
      </c>
      <c r="F48" s="57" t="s">
        <v>270</v>
      </c>
      <c r="G48" s="57" t="s">
        <v>271</v>
      </c>
      <c r="J48" s="55"/>
    </row>
    <row r="49">
      <c r="A49" s="56" t="s">
        <v>272</v>
      </c>
      <c r="C49" s="58"/>
      <c r="D49" s="58"/>
      <c r="E49" s="57" t="s">
        <v>197</v>
      </c>
      <c r="F49" s="58"/>
      <c r="G49" s="57" t="s">
        <v>273</v>
      </c>
      <c r="J49" s="55"/>
    </row>
    <row r="50">
      <c r="A50" s="56" t="s">
        <v>274</v>
      </c>
      <c r="C50" s="58"/>
      <c r="D50" s="58"/>
      <c r="E50" s="57" t="s">
        <v>197</v>
      </c>
      <c r="F50" s="57" t="s">
        <v>275</v>
      </c>
      <c r="G50" s="57" t="s">
        <v>276</v>
      </c>
      <c r="J50" s="55"/>
    </row>
    <row r="51">
      <c r="A51" s="56" t="s">
        <v>71</v>
      </c>
      <c r="C51" s="58"/>
      <c r="D51" s="58"/>
      <c r="E51" s="1" t="s">
        <v>197</v>
      </c>
      <c r="F51" s="57" t="s">
        <v>197</v>
      </c>
      <c r="G51" s="57" t="s">
        <v>277</v>
      </c>
      <c r="J51" s="55"/>
    </row>
    <row r="52">
      <c r="A52" s="56" t="s">
        <v>278</v>
      </c>
      <c r="C52" s="58"/>
      <c r="D52" s="58"/>
      <c r="E52" s="57" t="s">
        <v>279</v>
      </c>
      <c r="F52" s="57" t="s">
        <v>280</v>
      </c>
      <c r="G52" s="57" t="s">
        <v>281</v>
      </c>
      <c r="J52" s="55"/>
    </row>
    <row r="53">
      <c r="A53" s="56" t="s">
        <v>282</v>
      </c>
      <c r="C53" s="58"/>
      <c r="D53" s="58"/>
      <c r="E53" s="57" t="s">
        <v>230</v>
      </c>
      <c r="F53" s="57" t="s">
        <v>197</v>
      </c>
      <c r="G53" s="57" t="s">
        <v>283</v>
      </c>
      <c r="J53" s="55"/>
    </row>
    <row r="54">
      <c r="A54" s="56" t="s">
        <v>284</v>
      </c>
      <c r="C54" s="58"/>
      <c r="D54" s="58"/>
      <c r="E54" s="57" t="s">
        <v>285</v>
      </c>
      <c r="F54" s="57" t="s">
        <v>197</v>
      </c>
      <c r="G54" s="57" t="s">
        <v>197</v>
      </c>
      <c r="J54" s="55"/>
    </row>
    <row r="55">
      <c r="A55" s="56" t="s">
        <v>99</v>
      </c>
      <c r="C55" s="58"/>
      <c r="D55" s="58"/>
      <c r="E55" s="57" t="s">
        <v>197</v>
      </c>
      <c r="F55" s="57" t="s">
        <v>197</v>
      </c>
      <c r="G55" s="57" t="s">
        <v>286</v>
      </c>
      <c r="J55" s="55"/>
    </row>
    <row r="56">
      <c r="A56" s="56" t="s">
        <v>287</v>
      </c>
      <c r="C56" s="58"/>
      <c r="D56" s="58"/>
      <c r="E56" s="57" t="s">
        <v>288</v>
      </c>
      <c r="F56" s="58"/>
      <c r="G56" s="57" t="s">
        <v>289</v>
      </c>
      <c r="J56" s="55"/>
    </row>
    <row r="57">
      <c r="A57" s="56" t="s">
        <v>290</v>
      </c>
      <c r="C57" s="58"/>
      <c r="D57" s="58"/>
      <c r="E57" s="57" t="s">
        <v>197</v>
      </c>
      <c r="F57" s="57" t="s">
        <v>291</v>
      </c>
      <c r="G57" s="57" t="s">
        <v>197</v>
      </c>
      <c r="J57" s="55"/>
    </row>
    <row r="58">
      <c r="A58" s="56" t="s">
        <v>292</v>
      </c>
      <c r="C58" s="58"/>
      <c r="D58" s="58"/>
      <c r="E58" s="57" t="s">
        <v>293</v>
      </c>
      <c r="F58" s="57" t="s">
        <v>294</v>
      </c>
      <c r="G58" s="57" t="s">
        <v>295</v>
      </c>
      <c r="J58" s="55"/>
    </row>
    <row r="59">
      <c r="A59" s="56" t="s">
        <v>296</v>
      </c>
      <c r="C59" s="58"/>
      <c r="D59" s="58"/>
      <c r="E59" s="57" t="s">
        <v>197</v>
      </c>
      <c r="F59" s="57" t="s">
        <v>197</v>
      </c>
      <c r="G59" s="57" t="s">
        <v>197</v>
      </c>
      <c r="J59" s="55"/>
    </row>
    <row r="60">
      <c r="A60" s="56" t="s">
        <v>297</v>
      </c>
      <c r="C60" s="58"/>
      <c r="D60" s="58"/>
      <c r="E60" s="57" t="s">
        <v>197</v>
      </c>
      <c r="F60" s="57" t="s">
        <v>298</v>
      </c>
      <c r="G60" s="57" t="s">
        <v>299</v>
      </c>
      <c r="J60" s="55"/>
    </row>
    <row r="61">
      <c r="A61" s="56" t="s">
        <v>300</v>
      </c>
      <c r="C61" s="58"/>
      <c r="D61" s="58"/>
      <c r="E61" s="57" t="s">
        <v>301</v>
      </c>
      <c r="F61" s="57" t="s">
        <v>302</v>
      </c>
      <c r="G61" s="57" t="s">
        <v>303</v>
      </c>
      <c r="J61" s="55"/>
    </row>
    <row r="62">
      <c r="A62" s="56" t="s">
        <v>304</v>
      </c>
      <c r="C62" s="58"/>
      <c r="D62" s="58"/>
      <c r="E62" s="57" t="s">
        <v>305</v>
      </c>
      <c r="F62" s="57" t="s">
        <v>197</v>
      </c>
      <c r="G62" s="57" t="s">
        <v>306</v>
      </c>
      <c r="J62" s="55"/>
    </row>
    <row r="63">
      <c r="A63" s="56" t="s">
        <v>307</v>
      </c>
      <c r="C63" s="58"/>
      <c r="D63" s="58"/>
      <c r="E63" s="57" t="s">
        <v>197</v>
      </c>
      <c r="F63" s="57" t="s">
        <v>197</v>
      </c>
      <c r="G63" s="57" t="s">
        <v>197</v>
      </c>
      <c r="J63" s="55"/>
    </row>
    <row r="64">
      <c r="A64" s="56" t="s">
        <v>308</v>
      </c>
      <c r="C64" s="58"/>
      <c r="D64" s="58"/>
      <c r="E64" s="57" t="s">
        <v>197</v>
      </c>
      <c r="F64" s="57" t="s">
        <v>197</v>
      </c>
      <c r="G64" s="57" t="s">
        <v>197</v>
      </c>
      <c r="J64" s="55"/>
    </row>
    <row r="65">
      <c r="A65" s="56" t="s">
        <v>103</v>
      </c>
      <c r="C65" s="58"/>
      <c r="D65" s="58"/>
      <c r="E65" s="57" t="s">
        <v>197</v>
      </c>
      <c r="F65" s="57" t="s">
        <v>309</v>
      </c>
      <c r="G65" s="57" t="s">
        <v>310</v>
      </c>
      <c r="J65" s="55"/>
    </row>
    <row r="66">
      <c r="A66" s="56" t="s">
        <v>311</v>
      </c>
      <c r="C66" s="58"/>
      <c r="D66" s="58"/>
      <c r="E66" s="57" t="s">
        <v>197</v>
      </c>
      <c r="F66" s="57" t="s">
        <v>197</v>
      </c>
      <c r="G66" s="57" t="s">
        <v>312</v>
      </c>
      <c r="J66" s="55"/>
    </row>
    <row r="67">
      <c r="A67" s="56" t="s">
        <v>313</v>
      </c>
      <c r="C67" s="58"/>
      <c r="D67" s="58"/>
      <c r="E67" s="57" t="s">
        <v>314</v>
      </c>
      <c r="F67" s="57" t="s">
        <v>315</v>
      </c>
      <c r="G67" s="57" t="s">
        <v>197</v>
      </c>
      <c r="J67" s="55"/>
    </row>
    <row r="68">
      <c r="A68" s="56" t="s">
        <v>136</v>
      </c>
      <c r="C68" s="58"/>
      <c r="D68" s="58"/>
      <c r="E68" s="57" t="s">
        <v>197</v>
      </c>
      <c r="F68" s="57" t="s">
        <v>197</v>
      </c>
      <c r="G68" s="57" t="s">
        <v>197</v>
      </c>
      <c r="J68" s="55"/>
    </row>
    <row r="69">
      <c r="A69" s="56" t="s">
        <v>316</v>
      </c>
      <c r="C69" s="58"/>
      <c r="D69" s="58"/>
      <c r="E69" s="57" t="s">
        <v>317</v>
      </c>
      <c r="F69" s="57" t="s">
        <v>318</v>
      </c>
      <c r="G69" s="57" t="s">
        <v>319</v>
      </c>
      <c r="J69" s="55"/>
    </row>
    <row r="70">
      <c r="A70" s="56" t="s">
        <v>320</v>
      </c>
      <c r="C70" s="58"/>
      <c r="D70" s="58"/>
      <c r="E70" s="57" t="s">
        <v>197</v>
      </c>
      <c r="F70" s="57" t="s">
        <v>321</v>
      </c>
      <c r="G70" s="57" t="s">
        <v>322</v>
      </c>
      <c r="J70" s="55"/>
    </row>
    <row r="71">
      <c r="A71" s="56" t="s">
        <v>323</v>
      </c>
      <c r="C71" s="58"/>
      <c r="D71" s="58"/>
      <c r="E71" s="57" t="s">
        <v>266</v>
      </c>
      <c r="F71" s="57" t="s">
        <v>324</v>
      </c>
      <c r="G71" s="57" t="s">
        <v>325</v>
      </c>
      <c r="J71" s="55"/>
    </row>
    <row r="72">
      <c r="A72" s="56" t="s">
        <v>326</v>
      </c>
      <c r="C72" s="58"/>
      <c r="D72" s="58"/>
      <c r="E72" s="57" t="s">
        <v>327</v>
      </c>
      <c r="F72" s="57" t="s">
        <v>328</v>
      </c>
      <c r="G72" s="57" t="s">
        <v>329</v>
      </c>
      <c r="J72" s="55"/>
    </row>
    <row r="88">
      <c r="A88" s="1" t="s">
        <v>330</v>
      </c>
      <c r="D88" s="61"/>
      <c r="G88" s="61"/>
    </row>
    <row r="89">
      <c r="D89" s="61"/>
      <c r="G89" s="61"/>
    </row>
    <row r="90">
      <c r="A90" s="62" t="s">
        <v>331</v>
      </c>
      <c r="B90" s="62" t="s">
        <v>332</v>
      </c>
      <c r="C90" s="63"/>
      <c r="D90" s="64"/>
      <c r="E90" s="62" t="s">
        <v>333</v>
      </c>
      <c r="F90" s="63"/>
      <c r="G90" s="64"/>
      <c r="H90" s="62" t="s">
        <v>334</v>
      </c>
      <c r="I90" s="63"/>
      <c r="J90" s="63"/>
      <c r="K90" s="63"/>
      <c r="L90" s="63"/>
      <c r="M90" s="63"/>
      <c r="N90" s="63"/>
      <c r="O90" s="63"/>
      <c r="P90" s="63"/>
      <c r="Q90" s="63"/>
      <c r="R90" s="63"/>
      <c r="S90" s="63"/>
      <c r="T90" s="63"/>
      <c r="U90" s="63"/>
      <c r="V90" s="63"/>
      <c r="W90" s="63"/>
      <c r="X90" s="63"/>
      <c r="Y90" s="63"/>
      <c r="Z90" s="63"/>
    </row>
    <row r="91">
      <c r="A91" s="65" t="s">
        <v>57</v>
      </c>
      <c r="B91" s="66" t="s">
        <v>335</v>
      </c>
      <c r="C91" s="66" t="s">
        <v>336</v>
      </c>
      <c r="D91" s="67" t="s">
        <v>337</v>
      </c>
      <c r="E91" s="66" t="s">
        <v>338</v>
      </c>
      <c r="F91" s="66" t="s">
        <v>339</v>
      </c>
      <c r="G91" s="67" t="s">
        <v>340</v>
      </c>
      <c r="H91" s="66" t="s">
        <v>341</v>
      </c>
      <c r="I91" s="68" t="s">
        <v>342</v>
      </c>
      <c r="J91" s="69"/>
    </row>
    <row r="92">
      <c r="A92" s="69"/>
      <c r="B92" s="69"/>
      <c r="C92" s="69"/>
      <c r="D92" s="70"/>
      <c r="E92" s="68" t="s">
        <v>343</v>
      </c>
      <c r="F92" s="71"/>
      <c r="G92" s="72"/>
      <c r="H92" s="69"/>
      <c r="I92" s="69"/>
      <c r="J92" s="69"/>
    </row>
    <row r="93">
      <c r="A93" s="69"/>
      <c r="B93" s="69"/>
      <c r="C93" s="69"/>
      <c r="D93" s="70"/>
      <c r="E93" s="69"/>
      <c r="F93" s="69"/>
      <c r="G93" s="70"/>
      <c r="H93" s="69"/>
      <c r="I93" s="69"/>
      <c r="J93" s="69"/>
    </row>
    <row r="94">
      <c r="A94" s="17" t="s">
        <v>72</v>
      </c>
      <c r="B94" s="73" t="s">
        <v>344</v>
      </c>
      <c r="D94" s="61"/>
      <c r="E94" s="66" t="s">
        <v>345</v>
      </c>
      <c r="F94" s="66" t="s">
        <v>346</v>
      </c>
      <c r="G94" s="72"/>
      <c r="H94" s="66" t="s">
        <v>347</v>
      </c>
      <c r="I94" s="66" t="s">
        <v>348</v>
      </c>
      <c r="J94" s="66" t="s">
        <v>346</v>
      </c>
    </row>
    <row r="95">
      <c r="B95" s="73" t="s">
        <v>349</v>
      </c>
      <c r="D95" s="61"/>
      <c r="E95" s="66" t="s">
        <v>350</v>
      </c>
      <c r="F95" s="68" t="s">
        <v>351</v>
      </c>
      <c r="G95" s="72"/>
      <c r="H95" s="71"/>
      <c r="I95" s="71"/>
      <c r="J95" s="71"/>
    </row>
    <row r="96">
      <c r="D96" s="61"/>
      <c r="G96" s="61"/>
    </row>
    <row r="97">
      <c r="A97" s="65" t="s">
        <v>76</v>
      </c>
      <c r="B97" s="66" t="s">
        <v>352</v>
      </c>
      <c r="C97" s="68" t="s">
        <v>353</v>
      </c>
      <c r="D97" s="70"/>
      <c r="E97" s="66" t="s">
        <v>354</v>
      </c>
      <c r="F97" s="71"/>
      <c r="G97" s="72"/>
      <c r="H97" s="66" t="s">
        <v>355</v>
      </c>
      <c r="I97" s="69"/>
      <c r="J97" s="69"/>
    </row>
    <row r="98">
      <c r="A98" s="69"/>
      <c r="B98" s="66" t="s">
        <v>356</v>
      </c>
      <c r="C98" s="69"/>
      <c r="D98" s="70"/>
      <c r="E98" s="66" t="s">
        <v>62</v>
      </c>
      <c r="F98" s="71"/>
      <c r="G98" s="72"/>
      <c r="H98" s="71"/>
      <c r="I98" s="69"/>
      <c r="J98" s="69"/>
    </row>
    <row r="99">
      <c r="A99" s="69"/>
      <c r="B99" s="69"/>
      <c r="C99" s="69"/>
      <c r="D99" s="70"/>
      <c r="E99" s="69"/>
      <c r="F99" s="69"/>
      <c r="G99" s="70"/>
      <c r="H99" s="69"/>
      <c r="I99" s="69"/>
      <c r="J99" s="69"/>
    </row>
    <row r="100">
      <c r="A100" s="17" t="s">
        <v>357</v>
      </c>
      <c r="B100" s="17" t="s">
        <v>358</v>
      </c>
      <c r="D100" s="61"/>
      <c r="E100" s="17" t="s">
        <v>359</v>
      </c>
      <c r="G100" s="61"/>
      <c r="H100" s="17" t="s">
        <v>360</v>
      </c>
    </row>
    <row r="101">
      <c r="B101" s="17" t="s">
        <v>361</v>
      </c>
      <c r="D101" s="61"/>
      <c r="E101" s="17" t="s">
        <v>362</v>
      </c>
      <c r="G101" s="61"/>
    </row>
    <row r="102">
      <c r="C102" s="74"/>
      <c r="D102" s="75"/>
      <c r="E102" s="74"/>
      <c r="F102" s="74"/>
      <c r="G102" s="75"/>
      <c r="H102" s="74"/>
      <c r="I102" s="74"/>
    </row>
    <row r="103">
      <c r="A103" s="65" t="s">
        <v>92</v>
      </c>
      <c r="B103" s="66" t="s">
        <v>363</v>
      </c>
      <c r="C103" s="76"/>
      <c r="D103" s="77"/>
      <c r="E103" s="66" t="s">
        <v>364</v>
      </c>
      <c r="F103" s="66" t="s">
        <v>365</v>
      </c>
      <c r="H103" s="76"/>
      <c r="I103" s="76"/>
      <c r="J103" s="69"/>
    </row>
    <row r="104">
      <c r="A104" s="69"/>
      <c r="B104" s="69"/>
      <c r="C104" s="69"/>
      <c r="D104" s="70"/>
      <c r="E104" s="69"/>
      <c r="F104" s="69"/>
      <c r="G104" s="70"/>
      <c r="H104" s="69"/>
      <c r="I104" s="69"/>
      <c r="J104" s="69"/>
    </row>
    <row r="105">
      <c r="A105" s="17"/>
      <c r="B105" s="17"/>
      <c r="D105" s="61"/>
      <c r="E105" s="17"/>
      <c r="F105" s="17"/>
      <c r="G105" s="78"/>
      <c r="H105" s="1"/>
      <c r="J105" s="1"/>
    </row>
    <row r="106">
      <c r="D106" s="61"/>
      <c r="E106" s="17"/>
      <c r="F106" s="17"/>
      <c r="G106" s="61"/>
      <c r="H106" s="1"/>
    </row>
    <row r="107">
      <c r="B107" s="1"/>
      <c r="C107" s="1"/>
      <c r="D107" s="61"/>
      <c r="G107" s="61"/>
    </row>
    <row r="108">
      <c r="A108" s="1" t="s">
        <v>366</v>
      </c>
      <c r="B108" s="68" t="s">
        <v>367</v>
      </c>
      <c r="C108" s="67"/>
      <c r="D108" s="61"/>
      <c r="E108" s="66" t="s">
        <v>368</v>
      </c>
      <c r="G108" s="61"/>
      <c r="J108" s="1" t="s">
        <v>369</v>
      </c>
    </row>
    <row r="109">
      <c r="D109" s="67" t="s">
        <v>362</v>
      </c>
      <c r="G109" s="61"/>
    </row>
    <row r="110">
      <c r="A110" s="79" t="s">
        <v>95</v>
      </c>
      <c r="B110" s="79" t="s">
        <v>370</v>
      </c>
      <c r="C110" s="79" t="s">
        <v>371</v>
      </c>
      <c r="D110" s="80"/>
      <c r="E110" s="79" t="s">
        <v>372</v>
      </c>
      <c r="F110" s="81" t="s">
        <v>373</v>
      </c>
      <c r="G110" s="82" t="s">
        <v>374</v>
      </c>
      <c r="H110" s="83"/>
      <c r="I110" s="83"/>
      <c r="J110" s="83"/>
    </row>
    <row r="111">
      <c r="A111" s="83"/>
      <c r="B111" s="83"/>
      <c r="C111" s="83"/>
      <c r="D111" s="80"/>
      <c r="E111" s="81" t="s">
        <v>362</v>
      </c>
      <c r="F111" s="81" t="s">
        <v>375</v>
      </c>
      <c r="G111" s="80"/>
      <c r="H111" s="83"/>
      <c r="I111" s="83"/>
      <c r="J111" s="83"/>
    </row>
    <row r="112">
      <c r="A112" s="17" t="s">
        <v>376</v>
      </c>
      <c r="D112" s="75"/>
      <c r="E112" s="74"/>
      <c r="F112" s="17"/>
      <c r="G112" s="78"/>
      <c r="H112" s="74"/>
      <c r="I112" s="74"/>
    </row>
    <row r="113">
      <c r="C113" s="17"/>
      <c r="D113" s="61"/>
      <c r="G113" s="61"/>
      <c r="H113" s="74"/>
      <c r="I113" s="74"/>
    </row>
    <row r="114">
      <c r="A114" s="81" t="s">
        <v>377</v>
      </c>
      <c r="B114" s="81" t="s">
        <v>378</v>
      </c>
      <c r="C114" s="81" t="s">
        <v>379</v>
      </c>
      <c r="D114" s="80"/>
      <c r="E114" s="81" t="s">
        <v>380</v>
      </c>
      <c r="F114" s="83"/>
      <c r="G114" s="80"/>
      <c r="H114" s="81" t="s">
        <v>355</v>
      </c>
      <c r="I114" s="84"/>
      <c r="J114" s="83"/>
    </row>
    <row r="115">
      <c r="A115" s="83"/>
      <c r="B115" s="81" t="s">
        <v>381</v>
      </c>
      <c r="C115" s="79"/>
      <c r="D115" s="80"/>
      <c r="E115" s="83"/>
      <c r="F115" s="83"/>
      <c r="G115" s="80"/>
      <c r="H115" s="84"/>
      <c r="I115" s="84"/>
      <c r="J115" s="83"/>
    </row>
    <row r="116">
      <c r="A116" s="83"/>
      <c r="B116" s="81" t="s">
        <v>382</v>
      </c>
      <c r="C116" s="79" t="s">
        <v>383</v>
      </c>
      <c r="D116" s="80"/>
      <c r="E116" s="83"/>
      <c r="F116" s="83"/>
      <c r="G116" s="80"/>
      <c r="H116" s="84"/>
      <c r="I116" s="84"/>
      <c r="J116" s="83"/>
    </row>
    <row r="117">
      <c r="D117" s="61"/>
      <c r="G117" s="61"/>
    </row>
    <row r="118">
      <c r="A118" s="1" t="s">
        <v>122</v>
      </c>
      <c r="B118" s="1" t="s">
        <v>384</v>
      </c>
      <c r="C118" s="17"/>
      <c r="D118" s="61"/>
      <c r="E118" s="1" t="s">
        <v>385</v>
      </c>
      <c r="G118" s="61"/>
    </row>
    <row r="119">
      <c r="D119" s="61"/>
      <c r="E119" s="1" t="s">
        <v>386</v>
      </c>
      <c r="F119" s="1" t="s">
        <v>387</v>
      </c>
      <c r="G119" s="75"/>
    </row>
    <row r="120">
      <c r="D120" s="61"/>
      <c r="E120" s="1"/>
      <c r="G120" s="61"/>
    </row>
    <row r="121">
      <c r="A121" s="1" t="s">
        <v>116</v>
      </c>
      <c r="B121" s="1" t="s">
        <v>388</v>
      </c>
      <c r="D121" s="61"/>
      <c r="E121" s="1" t="s">
        <v>389</v>
      </c>
      <c r="G121" s="61"/>
      <c r="H121" s="1" t="s">
        <v>369</v>
      </c>
    </row>
    <row r="122">
      <c r="A122" s="1" t="s">
        <v>390</v>
      </c>
      <c r="B122" s="1" t="s">
        <v>391</v>
      </c>
      <c r="D122" s="61"/>
      <c r="E122" s="1" t="s">
        <v>392</v>
      </c>
      <c r="F122" s="1" t="s">
        <v>393</v>
      </c>
      <c r="G122" s="61"/>
      <c r="J122" s="1" t="s">
        <v>394</v>
      </c>
    </row>
    <row r="123">
      <c r="A123" s="13" t="s">
        <v>395</v>
      </c>
      <c r="B123" s="1" t="s">
        <v>396</v>
      </c>
      <c r="D123" s="61"/>
      <c r="G123" s="61"/>
    </row>
    <row r="124">
      <c r="D124" s="61"/>
      <c r="G124" s="61"/>
    </row>
    <row r="125">
      <c r="D125" s="61"/>
      <c r="G125" s="61"/>
    </row>
    <row r="126">
      <c r="D126" s="61"/>
      <c r="G126" s="61"/>
    </row>
    <row r="127">
      <c r="D127" s="61"/>
      <c r="G127" s="61"/>
    </row>
    <row r="128">
      <c r="D128" s="61"/>
      <c r="G128" s="61"/>
    </row>
    <row r="129">
      <c r="D129" s="61"/>
      <c r="G129" s="61"/>
    </row>
    <row r="130">
      <c r="D130" s="61"/>
      <c r="G130" s="61"/>
    </row>
    <row r="131">
      <c r="D131" s="61"/>
      <c r="G131" s="61"/>
    </row>
    <row r="132">
      <c r="A132" s="85" t="s">
        <v>397</v>
      </c>
      <c r="B132" s="86"/>
      <c r="C132" s="86"/>
      <c r="D132" s="87"/>
      <c r="E132" s="86"/>
      <c r="F132" s="86"/>
      <c r="G132" s="88"/>
      <c r="H132" s="86"/>
      <c r="I132" s="86"/>
      <c r="J132" s="86"/>
    </row>
    <row r="133" ht="24.75" customHeight="1">
      <c r="A133" s="89" t="s">
        <v>398</v>
      </c>
      <c r="B133" s="1"/>
      <c r="D133" s="61"/>
      <c r="G133" s="61"/>
    </row>
    <row r="134">
      <c r="A134" s="90" t="s">
        <v>399</v>
      </c>
      <c r="D134" s="61"/>
      <c r="G134" s="61"/>
    </row>
    <row r="135">
      <c r="A135" s="90" t="s">
        <v>400</v>
      </c>
      <c r="D135" s="61"/>
      <c r="G135" s="61"/>
    </row>
    <row r="136">
      <c r="A136" s="90" t="s">
        <v>401</v>
      </c>
      <c r="D136" s="61"/>
      <c r="G136" s="61"/>
    </row>
    <row r="137">
      <c r="A137" s="90" t="s">
        <v>402</v>
      </c>
      <c r="D137" s="61"/>
      <c r="G137" s="61"/>
    </row>
    <row r="138">
      <c r="A138" s="90" t="s">
        <v>403</v>
      </c>
      <c r="D138" s="61"/>
      <c r="G138" s="61"/>
    </row>
    <row r="139">
      <c r="A139" s="91" t="s">
        <v>404</v>
      </c>
      <c r="D139" s="61"/>
      <c r="G139" s="61"/>
    </row>
    <row r="140">
      <c r="A140" s="91" t="s">
        <v>405</v>
      </c>
      <c r="D140" s="61"/>
      <c r="G140" s="61"/>
    </row>
    <row r="141">
      <c r="A141" s="91" t="s">
        <v>406</v>
      </c>
      <c r="D141" s="61"/>
      <c r="G141" s="61"/>
    </row>
    <row r="142">
      <c r="A142" s="91" t="s">
        <v>407</v>
      </c>
      <c r="D142" s="61"/>
      <c r="G142" s="61"/>
    </row>
    <row r="143">
      <c r="A143" s="92" t="s">
        <v>408</v>
      </c>
      <c r="D143" s="61"/>
      <c r="G143" s="61"/>
    </row>
    <row r="144">
      <c r="A144" s="92" t="s">
        <v>409</v>
      </c>
      <c r="D144" s="61"/>
      <c r="G144" s="61"/>
    </row>
    <row r="145">
      <c r="D145" s="61"/>
      <c r="G145" s="61"/>
    </row>
    <row r="146">
      <c r="D146" s="61"/>
      <c r="G146" s="61"/>
    </row>
    <row r="147">
      <c r="A147" s="93" t="s">
        <v>410</v>
      </c>
      <c r="D147" s="61"/>
      <c r="G147" s="61"/>
    </row>
    <row r="148">
      <c r="A148" s="94" t="s">
        <v>411</v>
      </c>
      <c r="D148" s="61"/>
      <c r="G148" s="61"/>
    </row>
    <row r="149">
      <c r="D149" s="61"/>
      <c r="G149" s="61"/>
    </row>
    <row r="150">
      <c r="A150" s="1" t="s">
        <v>412</v>
      </c>
      <c r="D150" s="61"/>
      <c r="G150" s="61"/>
    </row>
    <row r="151">
      <c r="D151" s="61"/>
      <c r="G151" s="61"/>
    </row>
    <row r="152">
      <c r="D152" s="61"/>
      <c r="G152" s="61"/>
    </row>
    <row r="153">
      <c r="D153" s="61"/>
      <c r="G153" s="61"/>
    </row>
    <row r="154">
      <c r="D154" s="61"/>
      <c r="G154" s="61"/>
    </row>
    <row r="155">
      <c r="D155" s="61"/>
      <c r="G155" s="61"/>
    </row>
    <row r="156">
      <c r="A156" s="1" t="s">
        <v>413</v>
      </c>
      <c r="D156" s="61"/>
      <c r="G156" s="61"/>
    </row>
    <row r="157">
      <c r="A157" s="1" t="s">
        <v>414</v>
      </c>
      <c r="D157" s="61"/>
      <c r="G157" s="61"/>
    </row>
    <row r="158">
      <c r="D158" s="61"/>
      <c r="G158" s="61"/>
    </row>
    <row r="159">
      <c r="D159" s="61"/>
      <c r="G159" s="61"/>
    </row>
    <row r="160">
      <c r="D160" s="61"/>
      <c r="G160" s="61"/>
    </row>
    <row r="161">
      <c r="D161" s="61"/>
      <c r="G161" s="61"/>
    </row>
    <row r="162">
      <c r="D162" s="61"/>
      <c r="G162" s="61"/>
    </row>
    <row r="163">
      <c r="D163" s="61"/>
      <c r="G163" s="61"/>
    </row>
    <row r="164">
      <c r="D164" s="61"/>
      <c r="G164" s="61"/>
    </row>
    <row r="165">
      <c r="D165" s="61"/>
      <c r="G165" s="61"/>
    </row>
    <row r="166">
      <c r="D166" s="61"/>
      <c r="G166" s="61"/>
    </row>
    <row r="167">
      <c r="D167" s="61"/>
      <c r="G167" s="61"/>
    </row>
    <row r="168">
      <c r="D168" s="61"/>
      <c r="G168" s="61"/>
    </row>
    <row r="169">
      <c r="D169" s="61"/>
      <c r="G169" s="61"/>
    </row>
    <row r="170">
      <c r="D170" s="61"/>
      <c r="G170" s="61"/>
    </row>
    <row r="171">
      <c r="D171" s="61"/>
      <c r="G171" s="61"/>
    </row>
    <row r="172">
      <c r="D172" s="61"/>
      <c r="G172" s="61"/>
    </row>
    <row r="173">
      <c r="D173" s="61"/>
      <c r="G173" s="61"/>
    </row>
    <row r="174">
      <c r="D174" s="61"/>
      <c r="G174" s="61"/>
    </row>
    <row r="175">
      <c r="D175" s="61"/>
      <c r="G175" s="61"/>
    </row>
    <row r="176">
      <c r="D176" s="61"/>
      <c r="G176" s="61"/>
    </row>
    <row r="177">
      <c r="D177" s="61"/>
      <c r="G177" s="61"/>
    </row>
    <row r="178">
      <c r="D178" s="61"/>
      <c r="G178" s="61"/>
    </row>
    <row r="179">
      <c r="D179" s="61"/>
      <c r="G179" s="61"/>
    </row>
    <row r="180">
      <c r="D180" s="61"/>
      <c r="G180" s="61"/>
    </row>
    <row r="181">
      <c r="D181" s="61"/>
      <c r="G181" s="61"/>
    </row>
    <row r="182">
      <c r="D182" s="61"/>
      <c r="G182" s="61"/>
    </row>
    <row r="183">
      <c r="D183" s="61"/>
      <c r="G183" s="61"/>
    </row>
    <row r="184">
      <c r="D184" s="61"/>
      <c r="G184" s="61"/>
    </row>
    <row r="185">
      <c r="D185" s="61"/>
      <c r="G185" s="61"/>
    </row>
    <row r="186">
      <c r="D186" s="61"/>
      <c r="G186" s="61"/>
    </row>
    <row r="187">
      <c r="D187" s="61"/>
      <c r="G187" s="61"/>
    </row>
    <row r="188">
      <c r="D188" s="61"/>
      <c r="G188" s="61"/>
    </row>
    <row r="189">
      <c r="D189" s="61"/>
      <c r="G189" s="61"/>
    </row>
    <row r="190">
      <c r="D190" s="61"/>
      <c r="G190" s="61"/>
    </row>
    <row r="191">
      <c r="D191" s="61"/>
      <c r="G191" s="61"/>
    </row>
    <row r="192">
      <c r="D192" s="61"/>
      <c r="G192" s="61"/>
    </row>
    <row r="193">
      <c r="D193" s="61"/>
      <c r="G193" s="61"/>
    </row>
    <row r="194">
      <c r="D194" s="61"/>
      <c r="G194" s="61"/>
    </row>
    <row r="195">
      <c r="D195" s="61"/>
      <c r="G195" s="61"/>
    </row>
    <row r="196">
      <c r="D196" s="61"/>
      <c r="G196" s="61"/>
    </row>
    <row r="197">
      <c r="D197" s="61"/>
      <c r="G197" s="61"/>
    </row>
    <row r="198">
      <c r="D198" s="61"/>
      <c r="G198" s="61"/>
    </row>
    <row r="199">
      <c r="D199" s="61"/>
      <c r="G199" s="61"/>
    </row>
    <row r="200">
      <c r="D200" s="61"/>
      <c r="G200" s="61"/>
    </row>
    <row r="201">
      <c r="D201" s="61"/>
      <c r="G201" s="61"/>
    </row>
    <row r="202">
      <c r="D202" s="61"/>
      <c r="G202" s="61"/>
    </row>
    <row r="203">
      <c r="D203" s="61"/>
      <c r="G203" s="61"/>
    </row>
    <row r="204">
      <c r="D204" s="61"/>
      <c r="G204" s="61"/>
    </row>
    <row r="205">
      <c r="D205" s="61"/>
      <c r="G205" s="61"/>
    </row>
    <row r="206">
      <c r="D206" s="61"/>
      <c r="G206" s="61"/>
    </row>
    <row r="207">
      <c r="D207" s="61"/>
      <c r="G207" s="61"/>
    </row>
    <row r="208">
      <c r="D208" s="61"/>
      <c r="G208" s="61"/>
    </row>
    <row r="209">
      <c r="D209" s="61"/>
      <c r="G209" s="61"/>
    </row>
    <row r="210">
      <c r="D210" s="61"/>
      <c r="G210" s="61"/>
    </row>
    <row r="211">
      <c r="D211" s="61"/>
      <c r="G211" s="61"/>
    </row>
    <row r="212">
      <c r="D212" s="61"/>
      <c r="G212" s="61"/>
    </row>
    <row r="213">
      <c r="D213" s="61"/>
      <c r="G213" s="61"/>
    </row>
    <row r="214">
      <c r="D214" s="61"/>
      <c r="G214" s="61"/>
    </row>
    <row r="215">
      <c r="D215" s="61"/>
      <c r="G215" s="61"/>
    </row>
    <row r="216">
      <c r="D216" s="61"/>
      <c r="G216" s="61"/>
    </row>
    <row r="217">
      <c r="D217" s="61"/>
      <c r="G217" s="61"/>
    </row>
    <row r="218">
      <c r="D218" s="61"/>
      <c r="G218" s="61"/>
    </row>
    <row r="219">
      <c r="D219" s="61"/>
      <c r="G219" s="61"/>
    </row>
    <row r="220">
      <c r="D220" s="61"/>
      <c r="G220" s="61"/>
    </row>
    <row r="221">
      <c r="D221" s="61"/>
      <c r="G221" s="61"/>
    </row>
    <row r="222">
      <c r="D222" s="61"/>
      <c r="G222" s="61"/>
    </row>
    <row r="223">
      <c r="D223" s="61"/>
      <c r="G223" s="61"/>
    </row>
    <row r="224">
      <c r="D224" s="61"/>
      <c r="G224" s="61"/>
    </row>
    <row r="225">
      <c r="D225" s="61"/>
      <c r="G225" s="61"/>
    </row>
    <row r="226">
      <c r="D226" s="61"/>
      <c r="G226" s="61"/>
    </row>
    <row r="227">
      <c r="D227" s="61"/>
      <c r="G227" s="61"/>
    </row>
    <row r="228">
      <c r="D228" s="61"/>
      <c r="G228" s="61"/>
    </row>
    <row r="229">
      <c r="D229" s="61"/>
      <c r="G229" s="61"/>
    </row>
    <row r="230">
      <c r="D230" s="61"/>
      <c r="G230" s="61"/>
    </row>
    <row r="231">
      <c r="D231" s="61"/>
      <c r="G231" s="61"/>
    </row>
    <row r="232">
      <c r="D232" s="61"/>
      <c r="G232" s="61"/>
    </row>
    <row r="233">
      <c r="D233" s="61"/>
      <c r="G233" s="61"/>
    </row>
    <row r="234">
      <c r="D234" s="61"/>
      <c r="G234" s="61"/>
    </row>
    <row r="235">
      <c r="D235" s="61"/>
      <c r="G235" s="61"/>
    </row>
    <row r="236">
      <c r="D236" s="61"/>
      <c r="G236" s="61"/>
    </row>
    <row r="237">
      <c r="D237" s="61"/>
      <c r="G237" s="61"/>
    </row>
    <row r="238">
      <c r="D238" s="61"/>
      <c r="G238" s="61"/>
    </row>
    <row r="239">
      <c r="D239" s="61"/>
      <c r="G239" s="61"/>
    </row>
    <row r="240">
      <c r="D240" s="61"/>
      <c r="G240" s="61"/>
    </row>
    <row r="241">
      <c r="D241" s="61"/>
      <c r="G241" s="61"/>
    </row>
    <row r="242">
      <c r="D242" s="61"/>
      <c r="G242" s="61"/>
    </row>
    <row r="243">
      <c r="D243" s="61"/>
      <c r="G243" s="61"/>
    </row>
    <row r="244">
      <c r="D244" s="61"/>
      <c r="G244" s="61"/>
    </row>
    <row r="245">
      <c r="D245" s="61"/>
      <c r="G245" s="61"/>
    </row>
    <row r="246">
      <c r="D246" s="61"/>
      <c r="G246" s="61"/>
    </row>
    <row r="247">
      <c r="D247" s="61"/>
      <c r="G247" s="61"/>
    </row>
    <row r="248">
      <c r="D248" s="61"/>
      <c r="G248" s="61"/>
    </row>
    <row r="249">
      <c r="D249" s="61"/>
      <c r="G249" s="61"/>
    </row>
    <row r="250">
      <c r="D250" s="61"/>
      <c r="G250" s="61"/>
    </row>
    <row r="251">
      <c r="D251" s="61"/>
      <c r="G251" s="61"/>
    </row>
    <row r="252">
      <c r="D252" s="61"/>
      <c r="G252" s="61"/>
    </row>
    <row r="253">
      <c r="D253" s="61"/>
      <c r="G253" s="61"/>
    </row>
    <row r="254">
      <c r="D254" s="61"/>
      <c r="G254" s="61"/>
    </row>
    <row r="255">
      <c r="D255" s="61"/>
      <c r="G255" s="61"/>
    </row>
    <row r="256">
      <c r="D256" s="61"/>
      <c r="G256" s="61"/>
    </row>
    <row r="257">
      <c r="D257" s="61"/>
      <c r="G257" s="61"/>
    </row>
    <row r="258">
      <c r="D258" s="61"/>
      <c r="G258" s="61"/>
    </row>
    <row r="259">
      <c r="D259" s="61"/>
      <c r="G259" s="61"/>
    </row>
    <row r="260">
      <c r="D260" s="61"/>
      <c r="G260" s="61"/>
    </row>
    <row r="261">
      <c r="D261" s="61"/>
      <c r="G261" s="61"/>
    </row>
    <row r="262">
      <c r="D262" s="61"/>
      <c r="G262" s="61"/>
    </row>
    <row r="263">
      <c r="D263" s="61"/>
      <c r="G263" s="61"/>
    </row>
    <row r="264">
      <c r="D264" s="61"/>
      <c r="G264" s="61"/>
    </row>
    <row r="265">
      <c r="D265" s="61"/>
      <c r="G265" s="61"/>
    </row>
    <row r="266">
      <c r="D266" s="61"/>
      <c r="G266" s="61"/>
    </row>
    <row r="267">
      <c r="D267" s="61"/>
      <c r="G267" s="61"/>
    </row>
    <row r="268">
      <c r="D268" s="61"/>
      <c r="G268" s="61"/>
    </row>
    <row r="269">
      <c r="D269" s="61"/>
      <c r="G269" s="61"/>
    </row>
    <row r="270">
      <c r="D270" s="61"/>
      <c r="G270" s="61"/>
    </row>
    <row r="271">
      <c r="D271" s="61"/>
      <c r="G271" s="61"/>
    </row>
    <row r="272">
      <c r="D272" s="61"/>
      <c r="G272" s="61"/>
    </row>
    <row r="273">
      <c r="D273" s="61"/>
      <c r="G273" s="61"/>
    </row>
    <row r="274">
      <c r="D274" s="61"/>
      <c r="G274" s="61"/>
    </row>
    <row r="275">
      <c r="D275" s="61"/>
      <c r="G275" s="61"/>
    </row>
    <row r="276">
      <c r="D276" s="61"/>
      <c r="G276" s="61"/>
    </row>
    <row r="277">
      <c r="D277" s="61"/>
      <c r="G277" s="61"/>
    </row>
    <row r="278">
      <c r="D278" s="61"/>
      <c r="G278" s="61"/>
    </row>
    <row r="279">
      <c r="D279" s="61"/>
      <c r="G279" s="61"/>
    </row>
    <row r="280">
      <c r="D280" s="61"/>
      <c r="G280" s="61"/>
    </row>
    <row r="281">
      <c r="D281" s="61"/>
      <c r="G281" s="61"/>
    </row>
    <row r="282">
      <c r="D282" s="61"/>
      <c r="G282" s="61"/>
    </row>
    <row r="283">
      <c r="D283" s="61"/>
      <c r="G283" s="61"/>
    </row>
    <row r="284">
      <c r="D284" s="61"/>
      <c r="G284" s="61"/>
    </row>
    <row r="285">
      <c r="D285" s="61"/>
      <c r="G285" s="61"/>
    </row>
    <row r="286">
      <c r="D286" s="61"/>
      <c r="G286" s="61"/>
    </row>
    <row r="287">
      <c r="D287" s="61"/>
      <c r="G287" s="61"/>
    </row>
    <row r="288">
      <c r="D288" s="61"/>
      <c r="G288" s="61"/>
    </row>
    <row r="289">
      <c r="D289" s="61"/>
      <c r="G289" s="61"/>
    </row>
    <row r="290">
      <c r="D290" s="61"/>
      <c r="G290" s="61"/>
    </row>
    <row r="291">
      <c r="D291" s="61"/>
      <c r="G291" s="61"/>
    </row>
    <row r="292">
      <c r="D292" s="61"/>
      <c r="G292" s="61"/>
    </row>
    <row r="293">
      <c r="D293" s="61"/>
      <c r="G293" s="61"/>
    </row>
    <row r="294">
      <c r="D294" s="61"/>
      <c r="G294" s="61"/>
    </row>
    <row r="295">
      <c r="D295" s="61"/>
      <c r="G295" s="61"/>
    </row>
    <row r="296">
      <c r="D296" s="61"/>
      <c r="G296" s="61"/>
    </row>
    <row r="297">
      <c r="D297" s="61"/>
      <c r="G297" s="61"/>
    </row>
    <row r="298">
      <c r="D298" s="61"/>
      <c r="G298" s="61"/>
    </row>
    <row r="299">
      <c r="D299" s="61"/>
      <c r="G299" s="61"/>
    </row>
    <row r="300">
      <c r="D300" s="61"/>
      <c r="G300" s="61"/>
    </row>
    <row r="301">
      <c r="D301" s="61"/>
      <c r="G301" s="61"/>
    </row>
    <row r="302">
      <c r="D302" s="61"/>
      <c r="G302" s="61"/>
    </row>
    <row r="303">
      <c r="D303" s="61"/>
      <c r="G303" s="61"/>
    </row>
    <row r="304">
      <c r="D304" s="61"/>
      <c r="G304" s="61"/>
    </row>
    <row r="305">
      <c r="D305" s="61"/>
      <c r="G305" s="61"/>
    </row>
    <row r="306">
      <c r="D306" s="61"/>
      <c r="G306" s="61"/>
    </row>
    <row r="307">
      <c r="D307" s="61"/>
      <c r="G307" s="61"/>
    </row>
    <row r="308">
      <c r="D308" s="61"/>
      <c r="G308" s="61"/>
    </row>
    <row r="309">
      <c r="D309" s="61"/>
      <c r="G309" s="61"/>
    </row>
    <row r="310">
      <c r="D310" s="61"/>
      <c r="G310" s="61"/>
    </row>
    <row r="311">
      <c r="D311" s="61"/>
      <c r="G311" s="61"/>
    </row>
    <row r="312">
      <c r="D312" s="61"/>
      <c r="G312" s="61"/>
    </row>
    <row r="313">
      <c r="D313" s="61"/>
      <c r="G313" s="61"/>
    </row>
    <row r="314">
      <c r="D314" s="61"/>
      <c r="G314" s="61"/>
    </row>
    <row r="315">
      <c r="D315" s="61"/>
      <c r="G315" s="61"/>
    </row>
    <row r="316">
      <c r="D316" s="61"/>
      <c r="G316" s="61"/>
    </row>
    <row r="317">
      <c r="D317" s="61"/>
      <c r="G317" s="61"/>
    </row>
    <row r="318">
      <c r="D318" s="61"/>
      <c r="G318" s="61"/>
    </row>
    <row r="319">
      <c r="D319" s="61"/>
      <c r="G319" s="61"/>
    </row>
    <row r="320">
      <c r="D320" s="61"/>
      <c r="G320" s="61"/>
    </row>
    <row r="321">
      <c r="D321" s="61"/>
      <c r="G321" s="61"/>
    </row>
    <row r="322">
      <c r="D322" s="61"/>
      <c r="G322" s="61"/>
    </row>
    <row r="323">
      <c r="D323" s="61"/>
      <c r="G323" s="61"/>
    </row>
    <row r="324">
      <c r="D324" s="61"/>
      <c r="G324" s="61"/>
    </row>
    <row r="325">
      <c r="D325" s="61"/>
      <c r="G325" s="61"/>
    </row>
    <row r="326">
      <c r="D326" s="61"/>
      <c r="G326" s="61"/>
    </row>
    <row r="327">
      <c r="D327" s="61"/>
      <c r="G327" s="61"/>
    </row>
    <row r="328">
      <c r="D328" s="61"/>
      <c r="G328" s="61"/>
    </row>
    <row r="329">
      <c r="D329" s="61"/>
      <c r="G329" s="61"/>
    </row>
    <row r="330">
      <c r="D330" s="61"/>
      <c r="G330" s="61"/>
    </row>
    <row r="331">
      <c r="D331" s="61"/>
      <c r="G331" s="61"/>
    </row>
    <row r="332">
      <c r="D332" s="61"/>
      <c r="G332" s="61"/>
    </row>
    <row r="333">
      <c r="D333" s="61"/>
      <c r="G333" s="61"/>
    </row>
    <row r="334">
      <c r="D334" s="61"/>
      <c r="G334" s="61"/>
    </row>
    <row r="335">
      <c r="D335" s="61"/>
      <c r="G335" s="61"/>
    </row>
    <row r="336">
      <c r="D336" s="61"/>
      <c r="G336" s="61"/>
    </row>
    <row r="337">
      <c r="D337" s="61"/>
      <c r="G337" s="61"/>
    </row>
    <row r="338">
      <c r="D338" s="61"/>
      <c r="G338" s="61"/>
    </row>
    <row r="339">
      <c r="D339" s="61"/>
      <c r="G339" s="61"/>
    </row>
    <row r="340">
      <c r="D340" s="61"/>
      <c r="G340" s="61"/>
    </row>
    <row r="341">
      <c r="D341" s="61"/>
      <c r="G341" s="61"/>
    </row>
    <row r="342">
      <c r="D342" s="61"/>
      <c r="G342" s="61"/>
    </row>
    <row r="343">
      <c r="D343" s="61"/>
      <c r="G343" s="61"/>
    </row>
    <row r="344">
      <c r="D344" s="61"/>
      <c r="G344" s="61"/>
    </row>
    <row r="345">
      <c r="D345" s="61"/>
      <c r="G345" s="61"/>
    </row>
    <row r="346">
      <c r="D346" s="61"/>
      <c r="G346" s="61"/>
    </row>
    <row r="347">
      <c r="D347" s="61"/>
      <c r="G347" s="61"/>
    </row>
    <row r="348">
      <c r="D348" s="61"/>
      <c r="G348" s="61"/>
    </row>
    <row r="349">
      <c r="D349" s="61"/>
      <c r="G349" s="61"/>
    </row>
    <row r="350">
      <c r="D350" s="61"/>
      <c r="G350" s="61"/>
    </row>
    <row r="351">
      <c r="D351" s="61"/>
      <c r="G351" s="61"/>
    </row>
    <row r="352">
      <c r="D352" s="61"/>
      <c r="G352" s="61"/>
    </row>
    <row r="353">
      <c r="D353" s="61"/>
      <c r="G353" s="61"/>
    </row>
    <row r="354">
      <c r="D354" s="61"/>
      <c r="G354" s="61"/>
    </row>
    <row r="355">
      <c r="D355" s="61"/>
      <c r="G355" s="61"/>
    </row>
    <row r="356">
      <c r="D356" s="61"/>
      <c r="G356" s="61"/>
    </row>
    <row r="357">
      <c r="D357" s="61"/>
      <c r="G357" s="61"/>
    </row>
    <row r="358">
      <c r="D358" s="61"/>
      <c r="G358" s="61"/>
    </row>
    <row r="359">
      <c r="D359" s="61"/>
      <c r="G359" s="61"/>
    </row>
    <row r="360">
      <c r="D360" s="61"/>
      <c r="G360" s="61"/>
    </row>
    <row r="361">
      <c r="D361" s="61"/>
      <c r="G361" s="61"/>
    </row>
    <row r="362">
      <c r="D362" s="61"/>
      <c r="G362" s="61"/>
    </row>
    <row r="363">
      <c r="D363" s="61"/>
      <c r="G363" s="61"/>
    </row>
    <row r="364">
      <c r="D364" s="61"/>
      <c r="G364" s="61"/>
    </row>
    <row r="365">
      <c r="D365" s="61"/>
      <c r="G365" s="61"/>
    </row>
    <row r="366">
      <c r="D366" s="61"/>
      <c r="G366" s="61"/>
    </row>
    <row r="367">
      <c r="D367" s="61"/>
      <c r="G367" s="61"/>
    </row>
    <row r="368">
      <c r="D368" s="61"/>
      <c r="G368" s="61"/>
    </row>
    <row r="369">
      <c r="D369" s="61"/>
      <c r="G369" s="61"/>
    </row>
    <row r="370">
      <c r="D370" s="61"/>
      <c r="G370" s="61"/>
    </row>
    <row r="371">
      <c r="D371" s="61"/>
      <c r="G371" s="61"/>
    </row>
    <row r="372">
      <c r="D372" s="61"/>
      <c r="G372" s="61"/>
    </row>
    <row r="373">
      <c r="D373" s="61"/>
      <c r="G373" s="61"/>
    </row>
    <row r="374">
      <c r="D374" s="61"/>
      <c r="G374" s="61"/>
    </row>
    <row r="375">
      <c r="D375" s="61"/>
      <c r="G375" s="61"/>
    </row>
    <row r="376">
      <c r="D376" s="61"/>
      <c r="G376" s="61"/>
    </row>
    <row r="377">
      <c r="D377" s="61"/>
      <c r="G377" s="61"/>
    </row>
    <row r="378">
      <c r="D378" s="61"/>
      <c r="G378" s="61"/>
    </row>
    <row r="379">
      <c r="D379" s="61"/>
      <c r="G379" s="61"/>
    </row>
    <row r="380">
      <c r="D380" s="61"/>
      <c r="G380" s="61"/>
    </row>
    <row r="381">
      <c r="D381" s="61"/>
      <c r="G381" s="61"/>
    </row>
    <row r="382">
      <c r="D382" s="61"/>
      <c r="G382" s="61"/>
    </row>
    <row r="383">
      <c r="D383" s="61"/>
      <c r="G383" s="61"/>
    </row>
    <row r="384">
      <c r="D384" s="61"/>
      <c r="G384" s="61"/>
    </row>
    <row r="385">
      <c r="D385" s="61"/>
      <c r="G385" s="61"/>
    </row>
    <row r="386">
      <c r="D386" s="61"/>
      <c r="G386" s="61"/>
    </row>
    <row r="387">
      <c r="D387" s="61"/>
      <c r="G387" s="61"/>
    </row>
    <row r="388">
      <c r="D388" s="61"/>
      <c r="G388" s="61"/>
    </row>
    <row r="389">
      <c r="D389" s="61"/>
      <c r="G389" s="61"/>
    </row>
    <row r="390">
      <c r="D390" s="61"/>
      <c r="G390" s="61"/>
    </row>
    <row r="391">
      <c r="D391" s="61"/>
      <c r="G391" s="61"/>
    </row>
    <row r="392">
      <c r="D392" s="61"/>
      <c r="G392" s="61"/>
    </row>
    <row r="393">
      <c r="D393" s="61"/>
      <c r="G393" s="61"/>
    </row>
    <row r="394">
      <c r="D394" s="61"/>
      <c r="G394" s="61"/>
    </row>
    <row r="395">
      <c r="D395" s="61"/>
      <c r="G395" s="61"/>
    </row>
    <row r="396">
      <c r="D396" s="61"/>
      <c r="G396" s="61"/>
    </row>
    <row r="397">
      <c r="D397" s="61"/>
      <c r="G397" s="61"/>
    </row>
    <row r="398">
      <c r="D398" s="61"/>
      <c r="G398" s="61"/>
    </row>
    <row r="399">
      <c r="D399" s="61"/>
      <c r="G399" s="61"/>
    </row>
    <row r="400">
      <c r="D400" s="61"/>
      <c r="G400" s="61"/>
    </row>
    <row r="401">
      <c r="D401" s="61"/>
      <c r="G401" s="61"/>
    </row>
    <row r="402">
      <c r="D402" s="61"/>
      <c r="G402" s="61"/>
    </row>
    <row r="403">
      <c r="D403" s="61"/>
      <c r="G403" s="61"/>
    </row>
    <row r="404">
      <c r="D404" s="61"/>
      <c r="G404" s="61"/>
    </row>
    <row r="405">
      <c r="D405" s="61"/>
      <c r="G405" s="61"/>
    </row>
    <row r="406">
      <c r="D406" s="61"/>
      <c r="G406" s="61"/>
    </row>
    <row r="407">
      <c r="D407" s="61"/>
      <c r="G407" s="61"/>
    </row>
    <row r="408">
      <c r="D408" s="61"/>
      <c r="G408" s="61"/>
    </row>
    <row r="409">
      <c r="D409" s="61"/>
      <c r="G409" s="61"/>
    </row>
    <row r="410">
      <c r="D410" s="61"/>
      <c r="G410" s="61"/>
    </row>
    <row r="411">
      <c r="D411" s="61"/>
      <c r="G411" s="61"/>
    </row>
    <row r="412">
      <c r="D412" s="61"/>
      <c r="G412" s="61"/>
    </row>
    <row r="413">
      <c r="D413" s="61"/>
      <c r="G413" s="61"/>
    </row>
    <row r="414">
      <c r="D414" s="61"/>
      <c r="G414" s="61"/>
    </row>
    <row r="415">
      <c r="D415" s="61"/>
      <c r="G415" s="61"/>
    </row>
    <row r="416">
      <c r="D416" s="61"/>
      <c r="G416" s="61"/>
    </row>
    <row r="417">
      <c r="D417" s="61"/>
      <c r="G417" s="61"/>
    </row>
    <row r="418">
      <c r="D418" s="61"/>
      <c r="G418" s="61"/>
    </row>
    <row r="419">
      <c r="D419" s="61"/>
      <c r="G419" s="61"/>
    </row>
    <row r="420">
      <c r="D420" s="61"/>
      <c r="G420" s="61"/>
    </row>
    <row r="421">
      <c r="D421" s="61"/>
      <c r="G421" s="61"/>
    </row>
    <row r="422">
      <c r="D422" s="61"/>
      <c r="G422" s="61"/>
    </row>
    <row r="423">
      <c r="D423" s="61"/>
      <c r="G423" s="61"/>
    </row>
    <row r="424">
      <c r="D424" s="61"/>
      <c r="G424" s="61"/>
    </row>
    <row r="425">
      <c r="D425" s="61"/>
      <c r="G425" s="61"/>
    </row>
    <row r="426">
      <c r="D426" s="61"/>
      <c r="G426" s="61"/>
    </row>
    <row r="427">
      <c r="D427" s="61"/>
      <c r="G427" s="61"/>
    </row>
    <row r="428">
      <c r="D428" s="61"/>
      <c r="G428" s="61"/>
    </row>
    <row r="429">
      <c r="D429" s="61"/>
      <c r="G429" s="61"/>
    </row>
    <row r="430">
      <c r="D430" s="61"/>
      <c r="G430" s="61"/>
    </row>
    <row r="431">
      <c r="D431" s="61"/>
      <c r="G431" s="61"/>
    </row>
    <row r="432">
      <c r="D432" s="61"/>
      <c r="G432" s="61"/>
    </row>
    <row r="433">
      <c r="D433" s="61"/>
      <c r="G433" s="61"/>
    </row>
    <row r="434">
      <c r="D434" s="61"/>
      <c r="G434" s="61"/>
    </row>
    <row r="435">
      <c r="D435" s="61"/>
      <c r="G435" s="61"/>
    </row>
    <row r="436">
      <c r="D436" s="61"/>
      <c r="G436" s="61"/>
    </row>
    <row r="437">
      <c r="D437" s="61"/>
      <c r="G437" s="61"/>
    </row>
    <row r="438">
      <c r="D438" s="61"/>
      <c r="G438" s="61"/>
    </row>
    <row r="439">
      <c r="D439" s="61"/>
      <c r="G439" s="61"/>
    </row>
    <row r="440">
      <c r="D440" s="61"/>
      <c r="G440" s="61"/>
    </row>
    <row r="441">
      <c r="D441" s="61"/>
      <c r="G441" s="61"/>
    </row>
    <row r="442">
      <c r="D442" s="61"/>
      <c r="G442" s="61"/>
    </row>
    <row r="443">
      <c r="D443" s="61"/>
      <c r="G443" s="61"/>
    </row>
    <row r="444">
      <c r="D444" s="61"/>
      <c r="G444" s="61"/>
    </row>
    <row r="445">
      <c r="D445" s="61"/>
      <c r="G445" s="61"/>
    </row>
    <row r="446">
      <c r="D446" s="61"/>
      <c r="G446" s="61"/>
    </row>
    <row r="447">
      <c r="D447" s="61"/>
      <c r="G447" s="61"/>
    </row>
    <row r="448">
      <c r="D448" s="61"/>
      <c r="G448" s="61"/>
    </row>
    <row r="449">
      <c r="D449" s="61"/>
      <c r="G449" s="61"/>
    </row>
    <row r="450">
      <c r="D450" s="61"/>
      <c r="G450" s="61"/>
    </row>
    <row r="451">
      <c r="D451" s="61"/>
      <c r="G451" s="61"/>
    </row>
    <row r="452">
      <c r="D452" s="61"/>
      <c r="G452" s="61"/>
    </row>
    <row r="453">
      <c r="D453" s="61"/>
      <c r="G453" s="61"/>
    </row>
    <row r="454">
      <c r="D454" s="61"/>
      <c r="G454" s="61"/>
    </row>
    <row r="455">
      <c r="D455" s="61"/>
      <c r="G455" s="61"/>
    </row>
    <row r="456">
      <c r="D456" s="61"/>
      <c r="G456" s="61"/>
    </row>
    <row r="457">
      <c r="D457" s="61"/>
      <c r="G457" s="61"/>
    </row>
    <row r="458">
      <c r="D458" s="61"/>
      <c r="G458" s="61"/>
    </row>
    <row r="459">
      <c r="D459" s="61"/>
      <c r="G459" s="61"/>
    </row>
    <row r="460">
      <c r="D460" s="61"/>
      <c r="G460" s="61"/>
    </row>
    <row r="461">
      <c r="D461" s="61"/>
      <c r="G461" s="61"/>
    </row>
    <row r="462">
      <c r="D462" s="61"/>
      <c r="G462" s="61"/>
    </row>
    <row r="463">
      <c r="D463" s="61"/>
      <c r="G463" s="61"/>
    </row>
    <row r="464">
      <c r="D464" s="61"/>
      <c r="G464" s="61"/>
    </row>
    <row r="465">
      <c r="D465" s="61"/>
      <c r="G465" s="61"/>
    </row>
    <row r="466">
      <c r="D466" s="61"/>
      <c r="G466" s="61"/>
    </row>
    <row r="467">
      <c r="D467" s="61"/>
      <c r="G467" s="61"/>
    </row>
    <row r="468">
      <c r="D468" s="61"/>
      <c r="G468" s="61"/>
    </row>
    <row r="469">
      <c r="D469" s="61"/>
      <c r="G469" s="61"/>
    </row>
    <row r="470">
      <c r="D470" s="61"/>
      <c r="G470" s="61"/>
    </row>
    <row r="471">
      <c r="D471" s="61"/>
      <c r="G471" s="61"/>
    </row>
    <row r="472">
      <c r="D472" s="61"/>
      <c r="G472" s="61"/>
    </row>
    <row r="473">
      <c r="D473" s="61"/>
      <c r="G473" s="61"/>
    </row>
    <row r="474">
      <c r="D474" s="61"/>
      <c r="G474" s="61"/>
    </row>
    <row r="475">
      <c r="D475" s="61"/>
      <c r="G475" s="61"/>
    </row>
    <row r="476">
      <c r="D476" s="61"/>
      <c r="G476" s="61"/>
    </row>
    <row r="477">
      <c r="D477" s="61"/>
      <c r="G477" s="61"/>
    </row>
    <row r="478">
      <c r="D478" s="61"/>
      <c r="G478" s="61"/>
    </row>
    <row r="479">
      <c r="D479" s="61"/>
      <c r="G479" s="61"/>
    </row>
    <row r="480">
      <c r="D480" s="61"/>
      <c r="G480" s="61"/>
    </row>
    <row r="481">
      <c r="D481" s="61"/>
      <c r="G481" s="61"/>
    </row>
    <row r="482">
      <c r="D482" s="61"/>
      <c r="G482" s="61"/>
    </row>
    <row r="483">
      <c r="D483" s="61"/>
      <c r="G483" s="61"/>
    </row>
    <row r="484">
      <c r="D484" s="61"/>
      <c r="G484" s="61"/>
    </row>
    <row r="485">
      <c r="D485" s="61"/>
      <c r="G485" s="61"/>
    </row>
    <row r="486">
      <c r="D486" s="61"/>
      <c r="G486" s="61"/>
    </row>
    <row r="487">
      <c r="D487" s="61"/>
      <c r="G487" s="61"/>
    </row>
    <row r="488">
      <c r="D488" s="61"/>
      <c r="G488" s="61"/>
    </row>
    <row r="489">
      <c r="D489" s="61"/>
      <c r="G489" s="61"/>
    </row>
    <row r="490">
      <c r="D490" s="61"/>
      <c r="G490" s="61"/>
    </row>
    <row r="491">
      <c r="D491" s="61"/>
      <c r="G491" s="61"/>
    </row>
    <row r="492">
      <c r="D492" s="61"/>
      <c r="G492" s="61"/>
    </row>
    <row r="493">
      <c r="D493" s="61"/>
      <c r="G493" s="61"/>
    </row>
    <row r="494">
      <c r="D494" s="61"/>
      <c r="G494" s="61"/>
    </row>
    <row r="495">
      <c r="D495" s="61"/>
      <c r="G495" s="61"/>
    </row>
    <row r="496">
      <c r="D496" s="61"/>
      <c r="G496" s="61"/>
    </row>
    <row r="497">
      <c r="D497" s="61"/>
      <c r="G497" s="61"/>
    </row>
    <row r="498">
      <c r="D498" s="61"/>
      <c r="G498" s="61"/>
    </row>
    <row r="499">
      <c r="D499" s="61"/>
      <c r="G499" s="61"/>
    </row>
    <row r="500">
      <c r="D500" s="61"/>
      <c r="G500" s="61"/>
    </row>
    <row r="501">
      <c r="D501" s="61"/>
      <c r="G501" s="61"/>
    </row>
    <row r="502">
      <c r="D502" s="61"/>
      <c r="G502" s="61"/>
    </row>
    <row r="503">
      <c r="D503" s="61"/>
      <c r="G503" s="61"/>
    </row>
    <row r="504">
      <c r="D504" s="61"/>
      <c r="G504" s="61"/>
    </row>
    <row r="505">
      <c r="D505" s="61"/>
      <c r="G505" s="61"/>
    </row>
    <row r="506">
      <c r="D506" s="61"/>
      <c r="G506" s="61"/>
    </row>
    <row r="507">
      <c r="D507" s="61"/>
      <c r="G507" s="61"/>
    </row>
    <row r="508">
      <c r="D508" s="61"/>
      <c r="G508" s="61"/>
    </row>
    <row r="509">
      <c r="D509" s="61"/>
      <c r="G509" s="61"/>
    </row>
    <row r="510">
      <c r="D510" s="61"/>
      <c r="G510" s="61"/>
    </row>
    <row r="511">
      <c r="D511" s="61"/>
      <c r="G511" s="61"/>
    </row>
    <row r="512">
      <c r="D512" s="61"/>
      <c r="G512" s="61"/>
    </row>
    <row r="513">
      <c r="D513" s="61"/>
      <c r="G513" s="61"/>
    </row>
    <row r="514">
      <c r="D514" s="61"/>
      <c r="G514" s="61"/>
    </row>
    <row r="515">
      <c r="D515" s="61"/>
      <c r="G515" s="61"/>
    </row>
    <row r="516">
      <c r="D516" s="61"/>
      <c r="G516" s="61"/>
    </row>
    <row r="517">
      <c r="D517" s="61"/>
      <c r="G517" s="61"/>
    </row>
    <row r="518">
      <c r="D518" s="61"/>
      <c r="G518" s="61"/>
    </row>
    <row r="519">
      <c r="D519" s="61"/>
      <c r="G519" s="61"/>
    </row>
    <row r="520">
      <c r="D520" s="61"/>
      <c r="G520" s="61"/>
    </row>
    <row r="521">
      <c r="D521" s="61"/>
      <c r="G521" s="61"/>
    </row>
    <row r="522">
      <c r="D522" s="61"/>
      <c r="G522" s="61"/>
    </row>
    <row r="523">
      <c r="D523" s="61"/>
      <c r="G523" s="61"/>
    </row>
    <row r="524">
      <c r="D524" s="61"/>
      <c r="G524" s="61"/>
    </row>
    <row r="525">
      <c r="D525" s="61"/>
      <c r="G525" s="61"/>
    </row>
    <row r="526">
      <c r="D526" s="61"/>
      <c r="G526" s="61"/>
    </row>
    <row r="527">
      <c r="D527" s="61"/>
      <c r="G527" s="61"/>
    </row>
    <row r="528">
      <c r="D528" s="61"/>
      <c r="G528" s="61"/>
    </row>
    <row r="529">
      <c r="D529" s="61"/>
      <c r="G529" s="61"/>
    </row>
    <row r="530">
      <c r="D530" s="61"/>
      <c r="G530" s="61"/>
    </row>
    <row r="531">
      <c r="D531" s="61"/>
      <c r="G531" s="61"/>
    </row>
    <row r="532">
      <c r="D532" s="61"/>
      <c r="G532" s="61"/>
    </row>
    <row r="533">
      <c r="D533" s="61"/>
      <c r="G533" s="61"/>
    </row>
    <row r="534">
      <c r="D534" s="61"/>
      <c r="G534" s="61"/>
    </row>
    <row r="535">
      <c r="D535" s="61"/>
      <c r="G535" s="61"/>
    </row>
    <row r="536">
      <c r="D536" s="61"/>
      <c r="G536" s="61"/>
    </row>
    <row r="537">
      <c r="D537" s="61"/>
      <c r="G537" s="61"/>
    </row>
    <row r="538">
      <c r="D538" s="61"/>
      <c r="G538" s="61"/>
    </row>
    <row r="539">
      <c r="D539" s="61"/>
      <c r="G539" s="61"/>
    </row>
    <row r="540">
      <c r="D540" s="61"/>
      <c r="G540" s="61"/>
    </row>
    <row r="541">
      <c r="D541" s="61"/>
      <c r="G541" s="61"/>
    </row>
    <row r="542">
      <c r="D542" s="61"/>
      <c r="G542" s="61"/>
    </row>
    <row r="543">
      <c r="D543" s="61"/>
      <c r="G543" s="61"/>
    </row>
    <row r="544">
      <c r="D544" s="61"/>
      <c r="G544" s="61"/>
    </row>
    <row r="545">
      <c r="D545" s="61"/>
      <c r="G545" s="61"/>
    </row>
    <row r="546">
      <c r="D546" s="61"/>
      <c r="G546" s="61"/>
    </row>
    <row r="547">
      <c r="D547" s="61"/>
      <c r="G547" s="61"/>
    </row>
    <row r="548">
      <c r="D548" s="61"/>
      <c r="G548" s="61"/>
    </row>
    <row r="549">
      <c r="D549" s="61"/>
      <c r="G549" s="61"/>
    </row>
    <row r="550">
      <c r="D550" s="61"/>
      <c r="G550" s="61"/>
    </row>
    <row r="551">
      <c r="D551" s="61"/>
      <c r="G551" s="61"/>
    </row>
    <row r="552">
      <c r="D552" s="61"/>
      <c r="G552" s="61"/>
    </row>
    <row r="553">
      <c r="D553" s="61"/>
      <c r="G553" s="61"/>
    </row>
    <row r="554">
      <c r="D554" s="61"/>
      <c r="G554" s="61"/>
    </row>
    <row r="555">
      <c r="D555" s="61"/>
      <c r="G555" s="61"/>
    </row>
    <row r="556">
      <c r="D556" s="61"/>
      <c r="G556" s="61"/>
    </row>
    <row r="557">
      <c r="D557" s="61"/>
      <c r="G557" s="61"/>
    </row>
    <row r="558">
      <c r="D558" s="61"/>
      <c r="G558" s="61"/>
    </row>
    <row r="559">
      <c r="D559" s="61"/>
      <c r="G559" s="61"/>
    </row>
    <row r="560">
      <c r="D560" s="61"/>
      <c r="G560" s="61"/>
    </row>
    <row r="561">
      <c r="D561" s="61"/>
      <c r="G561" s="61"/>
    </row>
    <row r="562">
      <c r="D562" s="61"/>
      <c r="G562" s="61"/>
    </row>
    <row r="563">
      <c r="D563" s="61"/>
      <c r="G563" s="61"/>
    </row>
    <row r="564">
      <c r="D564" s="61"/>
      <c r="G564" s="61"/>
    </row>
    <row r="565">
      <c r="D565" s="61"/>
      <c r="G565" s="61"/>
    </row>
    <row r="566">
      <c r="D566" s="61"/>
      <c r="G566" s="61"/>
    </row>
    <row r="567">
      <c r="D567" s="61"/>
      <c r="G567" s="61"/>
    </row>
    <row r="568">
      <c r="D568" s="61"/>
      <c r="G568" s="61"/>
    </row>
    <row r="569">
      <c r="D569" s="61"/>
      <c r="G569" s="61"/>
    </row>
    <row r="570">
      <c r="D570" s="61"/>
      <c r="G570" s="61"/>
    </row>
    <row r="571">
      <c r="D571" s="61"/>
      <c r="G571" s="61"/>
    </row>
    <row r="572">
      <c r="D572" s="61"/>
      <c r="G572" s="61"/>
    </row>
    <row r="573">
      <c r="D573" s="61"/>
      <c r="G573" s="61"/>
    </row>
    <row r="574">
      <c r="D574" s="61"/>
      <c r="G574" s="61"/>
    </row>
    <row r="575">
      <c r="D575" s="61"/>
      <c r="G575" s="61"/>
    </row>
    <row r="576">
      <c r="D576" s="61"/>
      <c r="G576" s="61"/>
    </row>
    <row r="577">
      <c r="D577" s="61"/>
      <c r="G577" s="61"/>
    </row>
    <row r="578">
      <c r="D578" s="61"/>
      <c r="G578" s="61"/>
    </row>
    <row r="579">
      <c r="D579" s="61"/>
      <c r="G579" s="61"/>
    </row>
    <row r="580">
      <c r="D580" s="61"/>
      <c r="G580" s="61"/>
    </row>
    <row r="581">
      <c r="D581" s="61"/>
      <c r="G581" s="61"/>
    </row>
    <row r="582">
      <c r="D582" s="61"/>
      <c r="G582" s="61"/>
    </row>
    <row r="583">
      <c r="D583" s="61"/>
      <c r="G583" s="61"/>
    </row>
    <row r="584">
      <c r="D584" s="61"/>
      <c r="G584" s="61"/>
    </row>
    <row r="585">
      <c r="D585" s="61"/>
      <c r="G585" s="61"/>
    </row>
    <row r="586">
      <c r="D586" s="61"/>
      <c r="G586" s="61"/>
    </row>
    <row r="587">
      <c r="D587" s="61"/>
      <c r="G587" s="61"/>
    </row>
    <row r="588">
      <c r="D588" s="61"/>
      <c r="G588" s="61"/>
    </row>
    <row r="589">
      <c r="D589" s="61"/>
      <c r="G589" s="61"/>
    </row>
    <row r="590">
      <c r="D590" s="61"/>
      <c r="G590" s="61"/>
    </row>
    <row r="591">
      <c r="D591" s="61"/>
      <c r="G591" s="61"/>
    </row>
    <row r="592">
      <c r="D592" s="61"/>
      <c r="G592" s="61"/>
    </row>
    <row r="593">
      <c r="D593" s="61"/>
      <c r="G593" s="61"/>
    </row>
    <row r="594">
      <c r="D594" s="61"/>
      <c r="G594" s="61"/>
    </row>
    <row r="595">
      <c r="D595" s="61"/>
      <c r="G595" s="61"/>
    </row>
    <row r="596">
      <c r="D596" s="61"/>
      <c r="G596" s="61"/>
    </row>
    <row r="597">
      <c r="D597" s="61"/>
      <c r="G597" s="61"/>
    </row>
    <row r="598">
      <c r="D598" s="61"/>
      <c r="G598" s="61"/>
    </row>
    <row r="599">
      <c r="D599" s="61"/>
      <c r="G599" s="61"/>
    </row>
    <row r="600">
      <c r="D600" s="61"/>
      <c r="G600" s="61"/>
    </row>
    <row r="601">
      <c r="D601" s="61"/>
      <c r="G601" s="61"/>
    </row>
    <row r="602">
      <c r="D602" s="61"/>
      <c r="G602" s="61"/>
    </row>
    <row r="603">
      <c r="D603" s="61"/>
      <c r="G603" s="61"/>
    </row>
    <row r="604">
      <c r="D604" s="61"/>
      <c r="G604" s="61"/>
    </row>
    <row r="605">
      <c r="D605" s="61"/>
      <c r="G605" s="61"/>
    </row>
    <row r="606">
      <c r="D606" s="61"/>
      <c r="G606" s="61"/>
    </row>
    <row r="607">
      <c r="D607" s="61"/>
      <c r="G607" s="61"/>
    </row>
    <row r="608">
      <c r="D608" s="61"/>
      <c r="G608" s="61"/>
    </row>
    <row r="609">
      <c r="D609" s="61"/>
      <c r="G609" s="61"/>
    </row>
    <row r="610">
      <c r="D610" s="61"/>
      <c r="G610" s="61"/>
    </row>
    <row r="611">
      <c r="D611" s="61"/>
      <c r="G611" s="61"/>
    </row>
    <row r="612">
      <c r="D612" s="61"/>
      <c r="G612" s="61"/>
    </row>
    <row r="613">
      <c r="D613" s="61"/>
      <c r="G613" s="61"/>
    </row>
    <row r="614">
      <c r="D614" s="61"/>
      <c r="G614" s="61"/>
    </row>
    <row r="615">
      <c r="D615" s="61"/>
      <c r="G615" s="61"/>
    </row>
    <row r="616">
      <c r="D616" s="61"/>
      <c r="G616" s="61"/>
    </row>
    <row r="617">
      <c r="D617" s="61"/>
      <c r="G617" s="61"/>
    </row>
    <row r="618">
      <c r="D618" s="61"/>
      <c r="G618" s="61"/>
    </row>
    <row r="619">
      <c r="D619" s="61"/>
      <c r="G619" s="61"/>
    </row>
    <row r="620">
      <c r="D620" s="61"/>
      <c r="G620" s="61"/>
    </row>
    <row r="621">
      <c r="D621" s="61"/>
      <c r="G621" s="61"/>
    </row>
    <row r="622">
      <c r="D622" s="61"/>
      <c r="G622" s="61"/>
    </row>
    <row r="623">
      <c r="D623" s="61"/>
      <c r="G623" s="61"/>
    </row>
    <row r="624">
      <c r="D624" s="61"/>
      <c r="G624" s="61"/>
    </row>
    <row r="625">
      <c r="D625" s="61"/>
      <c r="G625" s="61"/>
    </row>
    <row r="626">
      <c r="D626" s="61"/>
      <c r="G626" s="61"/>
    </row>
    <row r="627">
      <c r="D627" s="61"/>
      <c r="G627" s="61"/>
    </row>
    <row r="628">
      <c r="D628" s="61"/>
      <c r="G628" s="61"/>
    </row>
    <row r="629">
      <c r="D629" s="61"/>
      <c r="G629" s="61"/>
    </row>
    <row r="630">
      <c r="D630" s="61"/>
      <c r="G630" s="61"/>
    </row>
    <row r="631">
      <c r="D631" s="61"/>
      <c r="G631" s="61"/>
    </row>
    <row r="632">
      <c r="D632" s="61"/>
      <c r="G632" s="61"/>
    </row>
    <row r="633">
      <c r="D633" s="61"/>
      <c r="G633" s="61"/>
    </row>
    <row r="634">
      <c r="D634" s="61"/>
      <c r="G634" s="61"/>
    </row>
    <row r="635">
      <c r="D635" s="61"/>
      <c r="G635" s="61"/>
    </row>
    <row r="636">
      <c r="D636" s="61"/>
      <c r="G636" s="61"/>
    </row>
    <row r="637">
      <c r="D637" s="61"/>
      <c r="G637" s="61"/>
    </row>
    <row r="638">
      <c r="D638" s="61"/>
      <c r="G638" s="61"/>
    </row>
    <row r="639">
      <c r="D639" s="61"/>
      <c r="G639" s="61"/>
    </row>
    <row r="640">
      <c r="D640" s="61"/>
      <c r="G640" s="61"/>
    </row>
    <row r="641">
      <c r="D641" s="61"/>
      <c r="G641" s="61"/>
    </row>
    <row r="642">
      <c r="D642" s="61"/>
      <c r="G642" s="61"/>
    </row>
    <row r="643">
      <c r="D643" s="61"/>
      <c r="G643" s="61"/>
    </row>
    <row r="644">
      <c r="D644" s="61"/>
      <c r="G644" s="61"/>
    </row>
    <row r="645">
      <c r="D645" s="61"/>
      <c r="G645" s="61"/>
    </row>
    <row r="646">
      <c r="D646" s="61"/>
      <c r="G646" s="61"/>
    </row>
    <row r="647">
      <c r="D647" s="61"/>
      <c r="G647" s="61"/>
    </row>
    <row r="648">
      <c r="D648" s="61"/>
      <c r="G648" s="61"/>
    </row>
    <row r="649">
      <c r="D649" s="61"/>
      <c r="G649" s="61"/>
    </row>
    <row r="650">
      <c r="D650" s="61"/>
      <c r="G650" s="61"/>
    </row>
    <row r="651">
      <c r="D651" s="61"/>
      <c r="G651" s="61"/>
    </row>
    <row r="652">
      <c r="D652" s="61"/>
      <c r="G652" s="61"/>
    </row>
    <row r="653">
      <c r="D653" s="61"/>
      <c r="G653" s="61"/>
    </row>
    <row r="654">
      <c r="D654" s="61"/>
      <c r="G654" s="61"/>
    </row>
    <row r="655">
      <c r="D655" s="61"/>
      <c r="G655" s="61"/>
    </row>
    <row r="656">
      <c r="D656" s="61"/>
      <c r="G656" s="61"/>
    </row>
    <row r="657">
      <c r="D657" s="61"/>
      <c r="G657" s="61"/>
    </row>
    <row r="658">
      <c r="D658" s="61"/>
      <c r="G658" s="61"/>
    </row>
    <row r="659">
      <c r="D659" s="61"/>
      <c r="G659" s="61"/>
    </row>
    <row r="660">
      <c r="D660" s="61"/>
      <c r="G660" s="61"/>
    </row>
    <row r="661">
      <c r="D661" s="61"/>
      <c r="G661" s="61"/>
    </row>
    <row r="662">
      <c r="D662" s="61"/>
      <c r="G662" s="61"/>
    </row>
    <row r="663">
      <c r="D663" s="61"/>
      <c r="G663" s="61"/>
    </row>
    <row r="664">
      <c r="D664" s="61"/>
      <c r="G664" s="61"/>
    </row>
    <row r="665">
      <c r="D665" s="61"/>
      <c r="G665" s="61"/>
    </row>
    <row r="666">
      <c r="D666" s="61"/>
      <c r="G666" s="61"/>
    </row>
    <row r="667">
      <c r="D667" s="61"/>
      <c r="G667" s="61"/>
    </row>
    <row r="668">
      <c r="D668" s="61"/>
      <c r="G668" s="61"/>
    </row>
    <row r="669">
      <c r="D669" s="61"/>
      <c r="G669" s="61"/>
    </row>
    <row r="670">
      <c r="D670" s="61"/>
      <c r="G670" s="61"/>
    </row>
    <row r="671">
      <c r="D671" s="61"/>
      <c r="G671" s="61"/>
    </row>
    <row r="672">
      <c r="D672" s="61"/>
      <c r="G672" s="61"/>
    </row>
    <row r="673">
      <c r="D673" s="61"/>
      <c r="G673" s="61"/>
    </row>
    <row r="674">
      <c r="D674" s="61"/>
      <c r="G674" s="61"/>
    </row>
    <row r="675">
      <c r="D675" s="61"/>
      <c r="G675" s="61"/>
    </row>
    <row r="676">
      <c r="D676" s="61"/>
      <c r="G676" s="61"/>
    </row>
    <row r="677">
      <c r="D677" s="61"/>
      <c r="G677" s="61"/>
    </row>
    <row r="678">
      <c r="D678" s="61"/>
      <c r="G678" s="61"/>
    </row>
    <row r="679">
      <c r="D679" s="61"/>
      <c r="G679" s="61"/>
    </row>
    <row r="680">
      <c r="D680" s="61"/>
      <c r="G680" s="61"/>
    </row>
    <row r="681">
      <c r="D681" s="61"/>
      <c r="G681" s="61"/>
    </row>
    <row r="682">
      <c r="D682" s="61"/>
      <c r="G682" s="61"/>
    </row>
    <row r="683">
      <c r="D683" s="61"/>
      <c r="G683" s="61"/>
    </row>
    <row r="684">
      <c r="D684" s="61"/>
      <c r="G684" s="61"/>
    </row>
    <row r="685">
      <c r="D685" s="61"/>
      <c r="G685" s="61"/>
    </row>
    <row r="686">
      <c r="D686" s="61"/>
      <c r="G686" s="61"/>
    </row>
    <row r="687">
      <c r="D687" s="61"/>
      <c r="G687" s="61"/>
    </row>
    <row r="688">
      <c r="D688" s="61"/>
      <c r="G688" s="61"/>
    </row>
    <row r="689">
      <c r="D689" s="61"/>
      <c r="G689" s="61"/>
    </row>
    <row r="690">
      <c r="D690" s="61"/>
      <c r="G690" s="61"/>
    </row>
    <row r="691">
      <c r="D691" s="61"/>
      <c r="G691" s="61"/>
    </row>
    <row r="692">
      <c r="D692" s="61"/>
      <c r="G692" s="61"/>
    </row>
    <row r="693">
      <c r="D693" s="61"/>
      <c r="G693" s="61"/>
    </row>
    <row r="694">
      <c r="D694" s="61"/>
      <c r="G694" s="61"/>
    </row>
    <row r="695">
      <c r="D695" s="61"/>
      <c r="G695" s="61"/>
    </row>
    <row r="696">
      <c r="D696" s="61"/>
      <c r="G696" s="61"/>
    </row>
    <row r="697">
      <c r="D697" s="61"/>
      <c r="G697" s="61"/>
    </row>
    <row r="698">
      <c r="D698" s="61"/>
      <c r="G698" s="61"/>
    </row>
    <row r="699">
      <c r="D699" s="61"/>
      <c r="G699" s="61"/>
    </row>
    <row r="700">
      <c r="D700" s="61"/>
      <c r="G700" s="61"/>
    </row>
    <row r="701">
      <c r="D701" s="61"/>
      <c r="G701" s="61"/>
    </row>
    <row r="702">
      <c r="D702" s="61"/>
      <c r="G702" s="61"/>
    </row>
    <row r="703">
      <c r="D703" s="61"/>
      <c r="G703" s="61"/>
    </row>
    <row r="704">
      <c r="D704" s="61"/>
      <c r="G704" s="61"/>
    </row>
    <row r="705">
      <c r="D705" s="61"/>
      <c r="G705" s="61"/>
    </row>
    <row r="706">
      <c r="D706" s="61"/>
      <c r="G706" s="61"/>
    </row>
    <row r="707">
      <c r="D707" s="61"/>
      <c r="G707" s="61"/>
    </row>
    <row r="708">
      <c r="D708" s="61"/>
      <c r="G708" s="61"/>
    </row>
    <row r="709">
      <c r="D709" s="61"/>
      <c r="G709" s="61"/>
    </row>
    <row r="710">
      <c r="D710" s="61"/>
      <c r="G710" s="61"/>
    </row>
    <row r="711">
      <c r="D711" s="61"/>
      <c r="G711" s="61"/>
    </row>
    <row r="712">
      <c r="D712" s="61"/>
      <c r="G712" s="61"/>
    </row>
    <row r="713">
      <c r="D713" s="61"/>
      <c r="G713" s="61"/>
    </row>
    <row r="714">
      <c r="D714" s="61"/>
      <c r="G714" s="61"/>
    </row>
    <row r="715">
      <c r="D715" s="61"/>
      <c r="G715" s="61"/>
    </row>
    <row r="716">
      <c r="D716" s="61"/>
      <c r="G716" s="61"/>
    </row>
    <row r="717">
      <c r="D717" s="61"/>
      <c r="G717" s="61"/>
    </row>
    <row r="718">
      <c r="D718" s="61"/>
      <c r="G718" s="61"/>
    </row>
    <row r="719">
      <c r="D719" s="61"/>
      <c r="G719" s="61"/>
    </row>
    <row r="720">
      <c r="D720" s="61"/>
      <c r="G720" s="61"/>
    </row>
    <row r="721">
      <c r="D721" s="61"/>
      <c r="G721" s="61"/>
    </row>
    <row r="722">
      <c r="D722" s="61"/>
      <c r="G722" s="61"/>
    </row>
    <row r="723">
      <c r="D723" s="61"/>
      <c r="G723" s="61"/>
    </row>
    <row r="724">
      <c r="D724" s="61"/>
      <c r="G724" s="61"/>
    </row>
    <row r="725">
      <c r="D725" s="61"/>
      <c r="G725" s="61"/>
    </row>
    <row r="726">
      <c r="D726" s="61"/>
      <c r="G726" s="61"/>
    </row>
    <row r="727">
      <c r="D727" s="61"/>
      <c r="G727" s="61"/>
    </row>
    <row r="728">
      <c r="D728" s="61"/>
      <c r="G728" s="61"/>
    </row>
    <row r="729">
      <c r="D729" s="61"/>
      <c r="G729" s="61"/>
    </row>
    <row r="730">
      <c r="D730" s="61"/>
      <c r="G730" s="61"/>
    </row>
    <row r="731">
      <c r="D731" s="61"/>
      <c r="G731" s="61"/>
    </row>
    <row r="732">
      <c r="D732" s="61"/>
      <c r="G732" s="61"/>
    </row>
    <row r="733">
      <c r="D733" s="61"/>
      <c r="G733" s="61"/>
    </row>
    <row r="734">
      <c r="D734" s="61"/>
      <c r="G734" s="61"/>
    </row>
    <row r="735">
      <c r="D735" s="61"/>
      <c r="G735" s="61"/>
    </row>
    <row r="736">
      <c r="D736" s="61"/>
      <c r="G736" s="61"/>
    </row>
    <row r="737">
      <c r="D737" s="61"/>
      <c r="G737" s="61"/>
    </row>
    <row r="738">
      <c r="D738" s="61"/>
      <c r="G738" s="61"/>
    </row>
    <row r="739">
      <c r="D739" s="61"/>
      <c r="G739" s="61"/>
    </row>
    <row r="740">
      <c r="D740" s="61"/>
      <c r="G740" s="61"/>
    </row>
    <row r="741">
      <c r="D741" s="61"/>
      <c r="G741" s="61"/>
    </row>
    <row r="742">
      <c r="D742" s="61"/>
      <c r="G742" s="61"/>
    </row>
    <row r="743">
      <c r="D743" s="61"/>
      <c r="G743" s="61"/>
    </row>
    <row r="744">
      <c r="D744" s="61"/>
      <c r="G744" s="61"/>
    </row>
    <row r="745">
      <c r="D745" s="61"/>
      <c r="G745" s="61"/>
    </row>
    <row r="746">
      <c r="D746" s="61"/>
      <c r="G746" s="61"/>
    </row>
    <row r="747">
      <c r="D747" s="61"/>
      <c r="G747" s="61"/>
    </row>
    <row r="748">
      <c r="D748" s="61"/>
      <c r="G748" s="61"/>
    </row>
    <row r="749">
      <c r="D749" s="61"/>
      <c r="G749" s="61"/>
    </row>
    <row r="750">
      <c r="D750" s="61"/>
      <c r="G750" s="61"/>
    </row>
    <row r="751">
      <c r="D751" s="61"/>
      <c r="G751" s="61"/>
    </row>
    <row r="752">
      <c r="D752" s="61"/>
      <c r="G752" s="61"/>
    </row>
    <row r="753">
      <c r="D753" s="61"/>
      <c r="G753" s="61"/>
    </row>
    <row r="754">
      <c r="D754" s="61"/>
      <c r="G754" s="61"/>
    </row>
    <row r="755">
      <c r="D755" s="61"/>
      <c r="G755" s="61"/>
    </row>
    <row r="756">
      <c r="D756" s="61"/>
      <c r="G756" s="61"/>
    </row>
    <row r="757">
      <c r="D757" s="61"/>
      <c r="G757" s="61"/>
    </row>
    <row r="758">
      <c r="D758" s="61"/>
      <c r="G758" s="61"/>
    </row>
    <row r="759">
      <c r="D759" s="61"/>
      <c r="G759" s="61"/>
    </row>
    <row r="760">
      <c r="D760" s="61"/>
      <c r="G760" s="61"/>
    </row>
    <row r="761">
      <c r="D761" s="61"/>
      <c r="G761" s="61"/>
    </row>
    <row r="762">
      <c r="D762" s="61"/>
      <c r="G762" s="61"/>
    </row>
    <row r="763">
      <c r="D763" s="61"/>
      <c r="G763" s="61"/>
    </row>
    <row r="764">
      <c r="D764" s="61"/>
      <c r="G764" s="61"/>
    </row>
    <row r="765">
      <c r="D765" s="61"/>
      <c r="G765" s="61"/>
    </row>
    <row r="766">
      <c r="D766" s="61"/>
      <c r="G766" s="61"/>
    </row>
    <row r="767">
      <c r="D767" s="61"/>
      <c r="G767" s="61"/>
    </row>
    <row r="768">
      <c r="D768" s="61"/>
      <c r="G768" s="61"/>
    </row>
    <row r="769">
      <c r="D769" s="61"/>
      <c r="G769" s="61"/>
    </row>
    <row r="770">
      <c r="D770" s="61"/>
      <c r="G770" s="61"/>
    </row>
    <row r="771">
      <c r="D771" s="61"/>
      <c r="G771" s="61"/>
    </row>
    <row r="772">
      <c r="D772" s="61"/>
      <c r="G772" s="61"/>
    </row>
    <row r="773">
      <c r="D773" s="61"/>
      <c r="G773" s="61"/>
    </row>
    <row r="774">
      <c r="D774" s="61"/>
      <c r="G774" s="61"/>
    </row>
    <row r="775">
      <c r="D775" s="61"/>
      <c r="G775" s="61"/>
    </row>
    <row r="776">
      <c r="D776" s="61"/>
      <c r="G776" s="61"/>
    </row>
    <row r="777">
      <c r="D777" s="61"/>
      <c r="G777" s="61"/>
    </row>
    <row r="778">
      <c r="D778" s="61"/>
      <c r="G778" s="61"/>
    </row>
    <row r="779">
      <c r="D779" s="61"/>
      <c r="G779" s="61"/>
    </row>
    <row r="780">
      <c r="D780" s="61"/>
      <c r="G780" s="61"/>
    </row>
    <row r="781">
      <c r="D781" s="61"/>
      <c r="G781" s="61"/>
    </row>
    <row r="782">
      <c r="D782" s="61"/>
      <c r="G782" s="61"/>
    </row>
    <row r="783">
      <c r="D783" s="61"/>
      <c r="G783" s="61"/>
    </row>
    <row r="784">
      <c r="D784" s="61"/>
      <c r="G784" s="61"/>
    </row>
    <row r="785">
      <c r="D785" s="61"/>
      <c r="G785" s="61"/>
    </row>
    <row r="786">
      <c r="D786" s="61"/>
      <c r="G786" s="61"/>
    </row>
    <row r="787">
      <c r="D787" s="61"/>
      <c r="G787" s="61"/>
    </row>
    <row r="788">
      <c r="D788" s="61"/>
      <c r="G788" s="61"/>
    </row>
    <row r="789">
      <c r="D789" s="61"/>
      <c r="G789" s="61"/>
    </row>
    <row r="790">
      <c r="D790" s="61"/>
      <c r="G790" s="61"/>
    </row>
    <row r="791">
      <c r="D791" s="61"/>
      <c r="G791" s="61"/>
    </row>
    <row r="792">
      <c r="D792" s="61"/>
      <c r="G792" s="61"/>
    </row>
    <row r="793">
      <c r="D793" s="61"/>
      <c r="G793" s="61"/>
    </row>
    <row r="794">
      <c r="D794" s="61"/>
      <c r="G794" s="61"/>
    </row>
    <row r="795">
      <c r="D795" s="61"/>
      <c r="G795" s="61"/>
    </row>
    <row r="796">
      <c r="D796" s="61"/>
      <c r="G796" s="61"/>
    </row>
    <row r="797">
      <c r="D797" s="61"/>
      <c r="G797" s="61"/>
    </row>
    <row r="798">
      <c r="D798" s="61"/>
      <c r="G798" s="61"/>
    </row>
    <row r="799">
      <c r="D799" s="61"/>
      <c r="G799" s="61"/>
    </row>
    <row r="800">
      <c r="D800" s="61"/>
      <c r="G800" s="61"/>
    </row>
    <row r="801">
      <c r="D801" s="61"/>
      <c r="G801" s="61"/>
    </row>
    <row r="802">
      <c r="D802" s="61"/>
      <c r="G802" s="61"/>
    </row>
    <row r="803">
      <c r="D803" s="61"/>
      <c r="G803" s="61"/>
    </row>
    <row r="804">
      <c r="D804" s="61"/>
      <c r="G804" s="61"/>
    </row>
    <row r="805">
      <c r="D805" s="61"/>
      <c r="G805" s="61"/>
    </row>
    <row r="806">
      <c r="D806" s="61"/>
      <c r="G806" s="61"/>
    </row>
    <row r="807">
      <c r="D807" s="61"/>
      <c r="G807" s="61"/>
    </row>
    <row r="808">
      <c r="D808" s="61"/>
      <c r="G808" s="61"/>
    </row>
    <row r="809">
      <c r="D809" s="61"/>
      <c r="G809" s="61"/>
    </row>
    <row r="810">
      <c r="D810" s="61"/>
      <c r="G810" s="61"/>
    </row>
    <row r="811">
      <c r="D811" s="61"/>
      <c r="G811" s="61"/>
    </row>
    <row r="812">
      <c r="D812" s="61"/>
      <c r="G812" s="61"/>
    </row>
    <row r="813">
      <c r="D813" s="61"/>
      <c r="G813" s="61"/>
    </row>
    <row r="814">
      <c r="D814" s="61"/>
      <c r="G814" s="61"/>
    </row>
    <row r="815">
      <c r="D815" s="61"/>
      <c r="G815" s="61"/>
    </row>
    <row r="816">
      <c r="D816" s="61"/>
      <c r="G816" s="61"/>
    </row>
    <row r="817">
      <c r="D817" s="61"/>
      <c r="G817" s="61"/>
    </row>
    <row r="818">
      <c r="D818" s="61"/>
      <c r="G818" s="61"/>
    </row>
    <row r="819">
      <c r="D819" s="61"/>
      <c r="G819" s="61"/>
    </row>
    <row r="820">
      <c r="D820" s="61"/>
      <c r="G820" s="61"/>
    </row>
    <row r="821">
      <c r="D821" s="61"/>
      <c r="G821" s="61"/>
    </row>
    <row r="822">
      <c r="D822" s="61"/>
      <c r="G822" s="61"/>
    </row>
    <row r="823">
      <c r="D823" s="61"/>
      <c r="G823" s="61"/>
    </row>
    <row r="824">
      <c r="D824" s="61"/>
      <c r="G824" s="61"/>
    </row>
    <row r="825">
      <c r="D825" s="61"/>
      <c r="G825" s="61"/>
    </row>
    <row r="826">
      <c r="D826" s="61"/>
      <c r="G826" s="61"/>
    </row>
    <row r="827">
      <c r="D827" s="61"/>
      <c r="G827" s="61"/>
    </row>
    <row r="828">
      <c r="D828" s="61"/>
      <c r="G828" s="61"/>
    </row>
    <row r="829">
      <c r="D829" s="61"/>
      <c r="G829" s="61"/>
    </row>
    <row r="830">
      <c r="D830" s="61"/>
      <c r="G830" s="61"/>
    </row>
    <row r="831">
      <c r="D831" s="61"/>
      <c r="G831" s="61"/>
    </row>
    <row r="832">
      <c r="D832" s="61"/>
      <c r="G832" s="61"/>
    </row>
    <row r="833">
      <c r="D833" s="61"/>
      <c r="G833" s="61"/>
    </row>
    <row r="834">
      <c r="D834" s="61"/>
      <c r="G834" s="61"/>
    </row>
    <row r="835">
      <c r="D835" s="61"/>
      <c r="G835" s="61"/>
    </row>
    <row r="836">
      <c r="D836" s="61"/>
      <c r="G836" s="61"/>
    </row>
    <row r="837">
      <c r="D837" s="61"/>
      <c r="G837" s="61"/>
    </row>
    <row r="838">
      <c r="D838" s="61"/>
      <c r="G838" s="61"/>
    </row>
    <row r="839">
      <c r="D839" s="61"/>
      <c r="G839" s="61"/>
    </row>
    <row r="840">
      <c r="D840" s="61"/>
      <c r="G840" s="61"/>
    </row>
    <row r="841">
      <c r="D841" s="61"/>
      <c r="G841" s="61"/>
    </row>
    <row r="842">
      <c r="D842" s="61"/>
      <c r="G842" s="61"/>
    </row>
    <row r="843">
      <c r="D843" s="61"/>
      <c r="G843" s="61"/>
    </row>
    <row r="844">
      <c r="D844" s="61"/>
      <c r="G844" s="61"/>
    </row>
    <row r="845">
      <c r="D845" s="61"/>
      <c r="G845" s="61"/>
    </row>
    <row r="846">
      <c r="D846" s="61"/>
      <c r="G846" s="61"/>
    </row>
    <row r="847">
      <c r="D847" s="61"/>
      <c r="G847" s="61"/>
    </row>
    <row r="848">
      <c r="D848" s="61"/>
      <c r="G848" s="61"/>
    </row>
    <row r="849">
      <c r="D849" s="61"/>
      <c r="G849" s="61"/>
    </row>
    <row r="850">
      <c r="D850" s="61"/>
      <c r="G850" s="61"/>
    </row>
    <row r="851">
      <c r="D851" s="61"/>
      <c r="G851" s="61"/>
    </row>
    <row r="852">
      <c r="D852" s="61"/>
      <c r="G852" s="61"/>
    </row>
    <row r="853">
      <c r="D853" s="61"/>
      <c r="G853" s="61"/>
    </row>
    <row r="854">
      <c r="D854" s="61"/>
      <c r="G854" s="61"/>
    </row>
    <row r="855">
      <c r="D855" s="61"/>
      <c r="G855" s="61"/>
    </row>
    <row r="856">
      <c r="D856" s="61"/>
      <c r="G856" s="61"/>
    </row>
    <row r="857">
      <c r="D857" s="61"/>
      <c r="G857" s="61"/>
    </row>
    <row r="858">
      <c r="D858" s="61"/>
      <c r="G858" s="61"/>
    </row>
    <row r="859">
      <c r="D859" s="61"/>
      <c r="G859" s="61"/>
    </row>
    <row r="860">
      <c r="D860" s="61"/>
      <c r="G860" s="61"/>
    </row>
    <row r="861">
      <c r="D861" s="61"/>
      <c r="G861" s="61"/>
    </row>
    <row r="862">
      <c r="D862" s="61"/>
      <c r="G862" s="61"/>
    </row>
    <row r="863">
      <c r="D863" s="61"/>
      <c r="G863" s="61"/>
    </row>
    <row r="864">
      <c r="D864" s="61"/>
      <c r="G864" s="61"/>
    </row>
    <row r="865">
      <c r="D865" s="61"/>
      <c r="G865" s="61"/>
    </row>
    <row r="866">
      <c r="D866" s="61"/>
      <c r="G866" s="61"/>
    </row>
    <row r="867">
      <c r="D867" s="61"/>
      <c r="G867" s="61"/>
    </row>
    <row r="868">
      <c r="D868" s="61"/>
      <c r="G868" s="61"/>
    </row>
    <row r="869">
      <c r="D869" s="61"/>
      <c r="G869" s="61"/>
    </row>
    <row r="870">
      <c r="D870" s="61"/>
      <c r="G870" s="61"/>
    </row>
    <row r="871">
      <c r="D871" s="61"/>
      <c r="G871" s="61"/>
    </row>
    <row r="872">
      <c r="D872" s="61"/>
      <c r="G872" s="61"/>
    </row>
    <row r="873">
      <c r="D873" s="61"/>
      <c r="G873" s="61"/>
    </row>
    <row r="874">
      <c r="D874" s="61"/>
      <c r="G874" s="61"/>
    </row>
    <row r="875">
      <c r="D875" s="61"/>
      <c r="G875" s="61"/>
    </row>
    <row r="876">
      <c r="D876" s="61"/>
      <c r="G876" s="61"/>
    </row>
    <row r="877">
      <c r="D877" s="61"/>
      <c r="G877" s="61"/>
    </row>
    <row r="878">
      <c r="D878" s="61"/>
      <c r="G878" s="61"/>
    </row>
    <row r="879">
      <c r="D879" s="61"/>
      <c r="G879" s="61"/>
    </row>
    <row r="880">
      <c r="D880" s="61"/>
      <c r="G880" s="61"/>
    </row>
    <row r="881">
      <c r="D881" s="61"/>
      <c r="G881" s="61"/>
    </row>
    <row r="882">
      <c r="D882" s="61"/>
      <c r="G882" s="61"/>
    </row>
    <row r="883">
      <c r="D883" s="61"/>
      <c r="G883" s="61"/>
    </row>
    <row r="884">
      <c r="D884" s="61"/>
      <c r="G884" s="61"/>
    </row>
    <row r="885">
      <c r="D885" s="61"/>
      <c r="G885" s="61"/>
    </row>
    <row r="886">
      <c r="D886" s="61"/>
      <c r="G886" s="61"/>
    </row>
    <row r="887">
      <c r="D887" s="61"/>
      <c r="G887" s="61"/>
    </row>
    <row r="888">
      <c r="D888" s="61"/>
      <c r="G888" s="61"/>
    </row>
    <row r="889">
      <c r="D889" s="61"/>
      <c r="G889" s="61"/>
    </row>
    <row r="890">
      <c r="D890" s="61"/>
      <c r="G890" s="61"/>
    </row>
    <row r="891">
      <c r="D891" s="61"/>
      <c r="G891" s="61"/>
    </row>
    <row r="892">
      <c r="D892" s="61"/>
      <c r="G892" s="61"/>
    </row>
    <row r="893">
      <c r="D893" s="61"/>
      <c r="G893" s="61"/>
    </row>
    <row r="894">
      <c r="D894" s="61"/>
      <c r="G894" s="61"/>
    </row>
    <row r="895">
      <c r="D895" s="61"/>
      <c r="G895" s="61"/>
    </row>
    <row r="896">
      <c r="D896" s="61"/>
      <c r="G896" s="61"/>
    </row>
    <row r="897">
      <c r="D897" s="61"/>
      <c r="G897" s="61"/>
    </row>
    <row r="898">
      <c r="D898" s="61"/>
      <c r="G898" s="61"/>
    </row>
    <row r="899">
      <c r="D899" s="61"/>
      <c r="G899" s="61"/>
    </row>
    <row r="900">
      <c r="D900" s="61"/>
      <c r="G900" s="61"/>
    </row>
    <row r="901">
      <c r="D901" s="61"/>
      <c r="G901" s="61"/>
    </row>
    <row r="902">
      <c r="D902" s="61"/>
      <c r="G902" s="61"/>
    </row>
    <row r="903">
      <c r="D903" s="61"/>
      <c r="G903" s="61"/>
    </row>
    <row r="904">
      <c r="D904" s="61"/>
      <c r="G904" s="61"/>
    </row>
    <row r="905">
      <c r="D905" s="61"/>
      <c r="G905" s="61"/>
    </row>
    <row r="906">
      <c r="D906" s="61"/>
      <c r="G906" s="61"/>
    </row>
    <row r="907">
      <c r="D907" s="61"/>
      <c r="G907" s="61"/>
    </row>
    <row r="908">
      <c r="D908" s="61"/>
      <c r="G908" s="61"/>
    </row>
    <row r="909">
      <c r="D909" s="61"/>
      <c r="G909" s="61"/>
    </row>
    <row r="910">
      <c r="D910" s="61"/>
      <c r="G910" s="61"/>
    </row>
    <row r="911">
      <c r="D911" s="61"/>
      <c r="G911" s="61"/>
    </row>
    <row r="912">
      <c r="D912" s="61"/>
      <c r="G912" s="61"/>
    </row>
    <row r="913">
      <c r="D913" s="61"/>
      <c r="G913" s="61"/>
    </row>
    <row r="914">
      <c r="D914" s="61"/>
      <c r="G914" s="61"/>
    </row>
    <row r="915">
      <c r="D915" s="61"/>
      <c r="G915" s="61"/>
    </row>
    <row r="916">
      <c r="D916" s="61"/>
      <c r="G916" s="61"/>
    </row>
    <row r="917">
      <c r="D917" s="61"/>
      <c r="G917" s="61"/>
    </row>
    <row r="918">
      <c r="D918" s="61"/>
      <c r="G918" s="61"/>
    </row>
    <row r="919">
      <c r="D919" s="61"/>
      <c r="G919" s="61"/>
    </row>
    <row r="920">
      <c r="D920" s="61"/>
      <c r="G920" s="61"/>
    </row>
    <row r="921">
      <c r="D921" s="61"/>
      <c r="G921" s="61"/>
    </row>
    <row r="922">
      <c r="D922" s="61"/>
      <c r="G922" s="61"/>
    </row>
    <row r="923">
      <c r="D923" s="61"/>
      <c r="G923" s="61"/>
    </row>
    <row r="924">
      <c r="D924" s="61"/>
      <c r="G924" s="61"/>
    </row>
    <row r="925">
      <c r="D925" s="61"/>
      <c r="G925" s="61"/>
    </row>
    <row r="926">
      <c r="D926" s="61"/>
      <c r="G926" s="61"/>
    </row>
    <row r="927">
      <c r="D927" s="61"/>
      <c r="G927" s="61"/>
    </row>
    <row r="928">
      <c r="D928" s="61"/>
      <c r="G928" s="61"/>
    </row>
    <row r="929">
      <c r="D929" s="61"/>
      <c r="G929" s="61"/>
    </row>
    <row r="930">
      <c r="D930" s="61"/>
      <c r="G930" s="61"/>
    </row>
    <row r="931">
      <c r="D931" s="61"/>
      <c r="G931" s="61"/>
    </row>
    <row r="932">
      <c r="D932" s="61"/>
      <c r="G932" s="61"/>
    </row>
    <row r="933">
      <c r="D933" s="61"/>
      <c r="G933" s="61"/>
    </row>
    <row r="934">
      <c r="D934" s="61"/>
      <c r="G934" s="61"/>
    </row>
    <row r="935">
      <c r="D935" s="61"/>
      <c r="G935" s="61"/>
    </row>
    <row r="936">
      <c r="D936" s="61"/>
      <c r="G936" s="61"/>
    </row>
    <row r="937">
      <c r="D937" s="61"/>
      <c r="G937" s="61"/>
    </row>
    <row r="938">
      <c r="D938" s="61"/>
      <c r="G938" s="61"/>
    </row>
    <row r="939">
      <c r="D939" s="61"/>
      <c r="G939" s="61"/>
    </row>
    <row r="940">
      <c r="D940" s="61"/>
      <c r="G940" s="61"/>
    </row>
    <row r="941">
      <c r="D941" s="61"/>
      <c r="G941" s="61"/>
    </row>
    <row r="942">
      <c r="D942" s="61"/>
      <c r="G942" s="61"/>
    </row>
    <row r="943">
      <c r="D943" s="61"/>
      <c r="G943" s="61"/>
    </row>
    <row r="944">
      <c r="D944" s="61"/>
      <c r="G944" s="61"/>
    </row>
    <row r="945">
      <c r="D945" s="61"/>
      <c r="G945" s="61"/>
    </row>
    <row r="946">
      <c r="D946" s="61"/>
      <c r="G946" s="61"/>
    </row>
    <row r="947">
      <c r="D947" s="61"/>
      <c r="G947" s="61"/>
    </row>
    <row r="948">
      <c r="D948" s="61"/>
      <c r="G948" s="61"/>
    </row>
    <row r="949">
      <c r="D949" s="61"/>
      <c r="G949" s="61"/>
    </row>
    <row r="950">
      <c r="D950" s="61"/>
      <c r="G950" s="61"/>
    </row>
    <row r="951">
      <c r="D951" s="61"/>
      <c r="G951" s="61"/>
    </row>
    <row r="952">
      <c r="D952" s="61"/>
      <c r="G952" s="61"/>
    </row>
    <row r="953">
      <c r="D953" s="61"/>
      <c r="G953" s="61"/>
    </row>
    <row r="954">
      <c r="D954" s="61"/>
      <c r="G954" s="61"/>
    </row>
    <row r="955">
      <c r="D955" s="61"/>
      <c r="G955" s="61"/>
    </row>
    <row r="956">
      <c r="D956" s="61"/>
      <c r="G956" s="61"/>
    </row>
    <row r="957">
      <c r="D957" s="61"/>
      <c r="G957" s="61"/>
    </row>
    <row r="958">
      <c r="D958" s="61"/>
      <c r="G958" s="61"/>
    </row>
    <row r="959">
      <c r="D959" s="61"/>
      <c r="G959" s="61"/>
    </row>
    <row r="960">
      <c r="D960" s="61"/>
      <c r="G960" s="61"/>
    </row>
    <row r="961">
      <c r="D961" s="61"/>
      <c r="G961" s="61"/>
    </row>
    <row r="962">
      <c r="D962" s="61"/>
      <c r="G962" s="61"/>
    </row>
    <row r="963">
      <c r="D963" s="61"/>
      <c r="G963" s="61"/>
    </row>
    <row r="964">
      <c r="D964" s="61"/>
      <c r="G964" s="61"/>
    </row>
    <row r="965">
      <c r="D965" s="61"/>
      <c r="G965" s="61"/>
    </row>
    <row r="966">
      <c r="D966" s="61"/>
      <c r="G966" s="61"/>
    </row>
    <row r="967">
      <c r="D967" s="61"/>
      <c r="G967" s="61"/>
    </row>
    <row r="968">
      <c r="D968" s="61"/>
      <c r="G968" s="61"/>
    </row>
    <row r="969">
      <c r="D969" s="61"/>
      <c r="G969" s="61"/>
    </row>
    <row r="970">
      <c r="D970" s="61"/>
      <c r="G970" s="61"/>
    </row>
    <row r="971">
      <c r="D971" s="61"/>
      <c r="G971" s="61"/>
    </row>
    <row r="972">
      <c r="D972" s="61"/>
      <c r="G972" s="61"/>
    </row>
    <row r="973">
      <c r="D973" s="61"/>
      <c r="G973" s="61"/>
    </row>
    <row r="974">
      <c r="D974" s="61"/>
      <c r="G974" s="61"/>
    </row>
    <row r="975">
      <c r="D975" s="61"/>
      <c r="G975" s="61"/>
    </row>
    <row r="976">
      <c r="D976" s="61"/>
      <c r="G976" s="61"/>
    </row>
    <row r="977">
      <c r="D977" s="61"/>
      <c r="G977" s="61"/>
    </row>
    <row r="978">
      <c r="D978" s="61"/>
      <c r="G978" s="61"/>
    </row>
    <row r="979">
      <c r="D979" s="61"/>
      <c r="G979" s="61"/>
    </row>
    <row r="980">
      <c r="D980" s="61"/>
      <c r="G980" s="61"/>
    </row>
    <row r="981">
      <c r="D981" s="61"/>
      <c r="G981" s="61"/>
    </row>
    <row r="982">
      <c r="D982" s="61"/>
      <c r="G982" s="61"/>
    </row>
    <row r="983">
      <c r="D983" s="61"/>
      <c r="G983" s="61"/>
    </row>
    <row r="984">
      <c r="D984" s="61"/>
      <c r="G984" s="61"/>
    </row>
    <row r="985">
      <c r="D985" s="61"/>
      <c r="G985" s="61"/>
    </row>
    <row r="986">
      <c r="D986" s="61"/>
      <c r="G986" s="61"/>
    </row>
    <row r="987">
      <c r="D987" s="61"/>
      <c r="G987" s="61"/>
    </row>
    <row r="988">
      <c r="D988" s="61"/>
      <c r="G988" s="61"/>
    </row>
    <row r="989">
      <c r="D989" s="61"/>
      <c r="G989" s="61"/>
    </row>
    <row r="990">
      <c r="D990" s="61"/>
      <c r="G990" s="61"/>
    </row>
    <row r="991">
      <c r="D991" s="61"/>
      <c r="G991" s="61"/>
    </row>
    <row r="992">
      <c r="D992" s="61"/>
      <c r="G992" s="61"/>
    </row>
    <row r="993">
      <c r="D993" s="61"/>
      <c r="G993" s="61"/>
    </row>
    <row r="994">
      <c r="D994" s="61"/>
      <c r="G994" s="61"/>
    </row>
    <row r="995">
      <c r="D995" s="61"/>
      <c r="G995" s="61"/>
    </row>
    <row r="996">
      <c r="D996" s="61"/>
      <c r="G996" s="61"/>
    </row>
    <row r="997">
      <c r="D997" s="61"/>
      <c r="G997" s="61"/>
    </row>
    <row r="998">
      <c r="D998" s="61"/>
      <c r="G998" s="61"/>
    </row>
    <row r="999">
      <c r="D999" s="61"/>
      <c r="G999" s="61"/>
    </row>
    <row r="1000">
      <c r="D1000" s="61"/>
      <c r="G1000" s="61"/>
    </row>
    <row r="1001">
      <c r="D1001" s="61"/>
      <c r="G1001" s="61"/>
    </row>
    <row r="1002">
      <c r="D1002" s="61"/>
      <c r="G1002" s="61"/>
    </row>
    <row r="1003">
      <c r="D1003" s="61"/>
      <c r="G1003" s="61"/>
    </row>
    <row r="1004">
      <c r="D1004" s="61"/>
      <c r="G1004" s="61"/>
    </row>
    <row r="1005">
      <c r="D1005" s="61"/>
      <c r="G1005" s="61"/>
    </row>
    <row r="1006">
      <c r="D1006" s="61"/>
      <c r="G1006" s="61"/>
    </row>
    <row r="1007">
      <c r="D1007" s="61"/>
      <c r="G1007" s="61"/>
    </row>
    <row r="1008">
      <c r="D1008" s="61"/>
      <c r="G1008" s="61"/>
    </row>
    <row r="1009">
      <c r="D1009" s="61"/>
      <c r="G1009" s="61"/>
    </row>
    <row r="1010">
      <c r="D1010" s="61"/>
      <c r="G1010" s="61"/>
    </row>
    <row r="1011">
      <c r="D1011" s="61"/>
      <c r="G1011" s="61"/>
    </row>
    <row r="1012">
      <c r="D1012" s="61"/>
      <c r="G1012" s="61"/>
    </row>
    <row r="1013">
      <c r="D1013" s="61"/>
      <c r="G1013" s="61"/>
    </row>
    <row r="1014">
      <c r="D1014" s="61"/>
      <c r="G1014" s="61"/>
    </row>
    <row r="1015">
      <c r="D1015" s="61"/>
      <c r="G1015" s="61"/>
    </row>
    <row r="1016">
      <c r="D1016" s="61"/>
      <c r="G1016" s="61"/>
    </row>
    <row r="1017">
      <c r="D1017" s="61"/>
      <c r="G1017" s="61"/>
    </row>
    <row r="1018">
      <c r="D1018" s="61"/>
      <c r="G1018" s="61"/>
    </row>
    <row r="1019">
      <c r="D1019" s="61"/>
      <c r="G1019" s="61"/>
    </row>
    <row r="1020">
      <c r="D1020" s="61"/>
      <c r="G1020" s="61"/>
    </row>
    <row r="1021">
      <c r="D1021" s="61"/>
      <c r="G1021" s="61"/>
    </row>
    <row r="1022">
      <c r="D1022" s="61"/>
      <c r="G1022" s="61"/>
    </row>
    <row r="1023">
      <c r="D1023" s="61"/>
      <c r="G1023" s="61"/>
    </row>
    <row r="1024">
      <c r="D1024" s="61"/>
      <c r="G1024" s="61"/>
    </row>
    <row r="1025">
      <c r="D1025" s="61"/>
      <c r="G1025" s="61"/>
    </row>
    <row r="1026">
      <c r="D1026" s="61"/>
      <c r="G1026" s="61"/>
    </row>
    <row r="1027">
      <c r="D1027" s="61"/>
      <c r="G1027" s="61"/>
    </row>
    <row r="1028">
      <c r="D1028" s="61"/>
      <c r="G1028" s="61"/>
    </row>
    <row r="1029">
      <c r="D1029" s="61"/>
      <c r="G1029" s="61"/>
    </row>
    <row r="1030">
      <c r="D1030" s="61"/>
      <c r="G1030" s="61"/>
    </row>
    <row r="1031">
      <c r="D1031" s="61"/>
      <c r="G1031" s="61"/>
    </row>
    <row r="1032">
      <c r="D1032" s="61"/>
      <c r="G1032" s="61"/>
    </row>
    <row r="1033">
      <c r="D1033" s="61"/>
      <c r="G1033" s="61"/>
    </row>
    <row r="1034">
      <c r="D1034" s="61"/>
      <c r="G1034" s="61"/>
    </row>
    <row r="1035">
      <c r="D1035" s="61"/>
      <c r="G1035" s="61"/>
    </row>
    <row r="1036">
      <c r="D1036" s="61"/>
      <c r="G1036" s="61"/>
    </row>
    <row r="1037">
      <c r="D1037" s="61"/>
      <c r="G1037" s="61"/>
    </row>
    <row r="1038">
      <c r="D1038" s="61"/>
      <c r="G1038" s="61"/>
    </row>
    <row r="1039">
      <c r="D1039" s="61"/>
      <c r="G1039" s="61"/>
    </row>
    <row r="1040">
      <c r="D1040" s="61"/>
      <c r="G1040" s="61"/>
    </row>
    <row r="1041">
      <c r="D1041" s="61"/>
      <c r="G1041" s="61"/>
    </row>
    <row r="1042">
      <c r="D1042" s="61"/>
      <c r="G1042" s="61"/>
    </row>
    <row r="1043">
      <c r="D1043" s="61"/>
      <c r="G1043" s="61"/>
    </row>
    <row r="1044">
      <c r="D1044" s="61"/>
      <c r="G1044" s="61"/>
    </row>
    <row r="1045">
      <c r="D1045" s="61"/>
      <c r="G1045" s="61"/>
    </row>
    <row r="1046">
      <c r="D1046" s="61"/>
      <c r="G1046" s="61"/>
    </row>
    <row r="1047">
      <c r="D1047" s="61"/>
      <c r="G1047" s="61"/>
    </row>
    <row r="1048">
      <c r="D1048" s="61"/>
      <c r="G1048" s="61"/>
    </row>
    <row r="1049">
      <c r="D1049" s="61"/>
      <c r="G1049" s="61"/>
    </row>
    <row r="1050">
      <c r="D1050" s="61"/>
      <c r="G1050" s="61"/>
    </row>
    <row r="1051">
      <c r="D1051" s="61"/>
      <c r="G1051" s="61"/>
    </row>
    <row r="1052">
      <c r="D1052" s="61"/>
      <c r="G1052" s="61"/>
    </row>
    <row r="1053">
      <c r="D1053" s="61"/>
      <c r="G1053" s="61"/>
    </row>
    <row r="1054">
      <c r="D1054" s="61"/>
      <c r="G1054" s="61"/>
    </row>
    <row r="1055">
      <c r="D1055" s="61"/>
      <c r="G1055" s="61"/>
    </row>
    <row r="1056">
      <c r="D1056" s="61"/>
      <c r="G1056" s="61"/>
    </row>
    <row r="1057">
      <c r="D1057" s="61"/>
      <c r="G1057" s="61"/>
    </row>
    <row r="1058">
      <c r="D1058" s="61"/>
      <c r="G1058" s="61"/>
    </row>
    <row r="1059">
      <c r="D1059" s="61"/>
      <c r="G1059" s="61"/>
    </row>
    <row r="1060">
      <c r="D1060" s="61"/>
      <c r="G1060" s="61"/>
    </row>
    <row r="1061">
      <c r="D1061" s="61"/>
      <c r="G1061" s="61"/>
    </row>
    <row r="1062">
      <c r="D1062" s="61"/>
      <c r="G1062" s="61"/>
    </row>
    <row r="1063">
      <c r="D1063" s="61"/>
      <c r="G1063" s="61"/>
    </row>
    <row r="1064">
      <c r="D1064" s="61"/>
      <c r="G1064" s="61"/>
    </row>
    <row r="1065">
      <c r="D1065" s="61"/>
      <c r="G1065" s="61"/>
    </row>
    <row r="1066">
      <c r="D1066" s="61"/>
      <c r="G1066" s="61"/>
    </row>
    <row r="1067">
      <c r="D1067" s="61"/>
      <c r="G1067" s="61"/>
    </row>
    <row r="1068">
      <c r="D1068" s="61"/>
      <c r="G1068" s="61"/>
    </row>
    <row r="1069">
      <c r="D1069" s="61"/>
      <c r="G1069" s="61"/>
    </row>
    <row r="1070">
      <c r="D1070" s="61"/>
      <c r="G1070" s="61"/>
    </row>
    <row r="1071">
      <c r="D1071" s="61"/>
      <c r="G1071" s="61"/>
    </row>
    <row r="1072">
      <c r="D1072" s="61"/>
      <c r="G1072" s="61"/>
    </row>
    <row r="1073">
      <c r="D1073" s="61"/>
      <c r="G1073" s="61"/>
    </row>
    <row r="1074">
      <c r="D1074" s="61"/>
      <c r="G1074" s="61"/>
    </row>
    <row r="1075">
      <c r="D1075" s="61"/>
      <c r="G1075" s="61"/>
    </row>
    <row r="1076">
      <c r="D1076" s="61"/>
      <c r="G1076" s="61"/>
    </row>
    <row r="1077">
      <c r="D1077" s="61"/>
      <c r="G1077" s="61"/>
    </row>
    <row r="1078">
      <c r="D1078" s="61"/>
      <c r="G1078" s="61"/>
    </row>
    <row r="1079">
      <c r="D1079" s="61"/>
      <c r="G1079" s="61"/>
    </row>
    <row r="1080">
      <c r="D1080" s="61"/>
      <c r="G1080" s="61"/>
    </row>
    <row r="1081">
      <c r="D1081" s="61"/>
      <c r="G1081" s="61"/>
    </row>
    <row r="1082">
      <c r="D1082" s="61"/>
      <c r="G1082" s="61"/>
    </row>
    <row r="1083">
      <c r="D1083" s="61"/>
      <c r="G1083" s="61"/>
    </row>
    <row r="1084">
      <c r="D1084" s="61"/>
      <c r="G1084" s="61"/>
    </row>
    <row r="1085">
      <c r="D1085" s="61"/>
      <c r="G1085" s="61"/>
    </row>
    <row r="1086">
      <c r="D1086" s="61"/>
      <c r="G1086" s="61"/>
    </row>
    <row r="1087">
      <c r="D1087" s="61"/>
      <c r="G1087" s="61"/>
    </row>
    <row r="1088">
      <c r="D1088" s="61"/>
      <c r="G1088" s="61"/>
    </row>
    <row r="1089">
      <c r="D1089" s="61"/>
      <c r="G1089" s="61"/>
    </row>
    <row r="1090">
      <c r="D1090" s="61"/>
      <c r="G1090" s="61"/>
    </row>
    <row r="1091">
      <c r="D1091" s="61"/>
      <c r="G1091" s="61"/>
    </row>
    <row r="1092">
      <c r="D1092" s="61"/>
      <c r="G1092" s="61"/>
    </row>
    <row r="1093">
      <c r="D1093" s="61"/>
      <c r="G1093" s="61"/>
    </row>
  </sheetData>
  <hyperlinks>
    <hyperlink r:id="rId2" ref="K26"/>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95" t="s">
        <v>415</v>
      </c>
    </row>
    <row r="3">
      <c r="A3" s="21" t="str">
        <f>HYPERLINK("https://www.dropbox.com/s/z2rs1snbjmq2rmf/SE_VPN_UML.pptx?dl=0","How to Enterprise Architect")</f>
        <v>How to Enterprise Architect</v>
      </c>
      <c r="D3" s="96"/>
    </row>
    <row r="4">
      <c r="A4" s="97" t="str">
        <f>HYPERLINK("https://www.dropbox.com/s/l38wct3faf9j2is/Tutorial_Intel.mp4?dl=0","Intellij &amp; TomEE - How To - VIDEO")</f>
        <v>Intellij &amp; TomEE - How To - VIDEO</v>
      </c>
      <c r="D4" s="98"/>
    </row>
    <row r="5">
      <c r="A5" s="21" t="str">
        <f>HYPERLINK("http://10.193.59.11:8080/umkreissuche-war/","TomEE Beispiel - Achtung, nur im Intranet zu erreichen")</f>
        <v>TomEE Beispiel - Achtung, nur im Intranet zu erreichen</v>
      </c>
    </row>
    <row r="9">
      <c r="E9" s="1"/>
      <c r="F9" s="1"/>
      <c r="G9" s="1"/>
      <c r="H9" s="1"/>
      <c r="I9" s="1"/>
      <c r="J9" s="1"/>
    </row>
    <row r="10">
      <c r="C10" s="1"/>
      <c r="E10" s="1"/>
    </row>
    <row r="11">
      <c r="E11" s="1"/>
    </row>
    <row r="12">
      <c r="E12" s="1"/>
    </row>
    <row r="13">
      <c r="E13" s="1"/>
    </row>
    <row r="14">
      <c r="E14" s="1"/>
    </row>
  </sheetData>
  <hyperlinks>
    <hyperlink r:id="rId1" ref="A3"/>
    <hyperlink r:id="rId2" ref="A4"/>
    <hyperlink r:id="rId3" ref="A5"/>
  </hyperlinks>
  <drawing r:id="rId4"/>
</worksheet>
</file>