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Nico\Dropbox (Privat)\HFTL\SE-GitHub\ProjectManagement\1. Portfolio\Risikomanagement\"/>
    </mc:Choice>
  </mc:AlternateContent>
  <bookViews>
    <workbookView xWindow="0" yWindow="1200" windowWidth="19200" windowHeight="6636"/>
  </bookViews>
  <sheets>
    <sheet name="Einordnung" sheetId="2" r:id="rId1"/>
    <sheet name="Risikoübersicht" sheetId="1" r:id="rId2"/>
    <sheet name="Risikomatrix" sheetId="3" r:id="rId3"/>
  </sheets>
  <definedNames>
    <definedName name="_xlcn.WorksheetConnection_Risikoplanung.xlsxRisikoID1" hidden="1">RisikoID[]</definedName>
    <definedName name="_xlcn.WorksheetConnection_Risikoplanung.xlsxRisikouebersicht1" hidden="1">Risikouebersicht[]</definedName>
  </definedNames>
  <calcPr calcId="162913"/>
  <extLst>
    <ext xmlns:x15="http://schemas.microsoft.com/office/spreadsheetml/2010/11/main" uri="{FCE2AD5D-F65C-4FA6-A056-5C36A1767C68}">
      <x15:dataModel>
        <x15:modelTables>
          <x15:modelTable id="Risikouebersicht-855ad3a4-13d3-4d1e-9f0e-ca193aa757ae" name="Risikouebersicht" connection="WorksheetConnection_Risikoplanung.xlsx!Risikouebersicht"/>
          <x15:modelTable id="RisikoID-2eab3d3c-255d-4a1b-aa4f-f2f9d2e92242" name="RisikoID" connection="WorksheetConnection_Risikoplanung.xlsx!RisikoID"/>
        </x15:modelTables>
      </x15:dataModel>
    </ext>
  </extLst>
</workbook>
</file>

<file path=xl/calcChain.xml><?xml version="1.0" encoding="utf-8"?>
<calcChain xmlns="http://schemas.openxmlformats.org/spreadsheetml/2006/main">
  <c r="B21" i="1" l="1"/>
  <c r="J21" i="1"/>
  <c r="B20" i="1"/>
  <c r="J20" i="1"/>
  <c r="A21" i="2"/>
  <c r="A21" i="1" s="1"/>
  <c r="A20" i="2"/>
  <c r="A20" i="1" s="1"/>
  <c r="J17" i="1"/>
  <c r="J4" i="1"/>
  <c r="J5" i="1"/>
  <c r="J6" i="1"/>
  <c r="J7" i="1"/>
  <c r="J8" i="1"/>
  <c r="J9" i="1"/>
  <c r="J10" i="1"/>
  <c r="J11" i="1"/>
  <c r="J12" i="1"/>
  <c r="J13" i="1"/>
  <c r="J14" i="1"/>
  <c r="J15" i="1"/>
  <c r="J16" i="1"/>
  <c r="J18" i="1"/>
  <c r="J19" i="1"/>
  <c r="B19" i="1" l="1"/>
  <c r="A18" i="1"/>
  <c r="B18" i="1"/>
  <c r="B4" i="1"/>
  <c r="B5" i="1"/>
  <c r="B6" i="1"/>
  <c r="B7" i="1"/>
  <c r="B8" i="1"/>
  <c r="B9" i="1"/>
  <c r="B10" i="1"/>
  <c r="B11" i="1"/>
  <c r="B12" i="1"/>
  <c r="B13" i="1"/>
  <c r="B14" i="1"/>
  <c r="B15" i="1"/>
  <c r="B16" i="1"/>
  <c r="B17" i="1"/>
  <c r="A4" i="2"/>
  <c r="A5" i="2"/>
  <c r="A6" i="2"/>
  <c r="A7" i="2"/>
  <c r="A8" i="2"/>
  <c r="A9" i="2"/>
  <c r="A10" i="2"/>
  <c r="A11" i="2"/>
  <c r="A12" i="2"/>
  <c r="A13" i="2"/>
  <c r="A14" i="2"/>
  <c r="A15" i="2"/>
  <c r="A16" i="2"/>
  <c r="A17" i="2"/>
  <c r="A18" i="2"/>
  <c r="A19" i="2"/>
  <c r="A19" i="1" s="1"/>
  <c r="F6" i="2"/>
  <c r="A4" i="1" l="1"/>
  <c r="A5" i="1"/>
  <c r="A9" i="1"/>
  <c r="A11" i="1"/>
  <c r="A12" i="1"/>
  <c r="A16" i="1"/>
  <c r="A17" i="1"/>
  <c r="A15" i="1" l="1"/>
  <c r="A7" i="1"/>
  <c r="A14" i="1"/>
  <c r="A10" i="1"/>
  <c r="A6" i="1"/>
  <c r="A13" i="1"/>
  <c r="A8" i="1"/>
  <c r="E7" i="3"/>
  <c r="E6" i="3"/>
  <c r="E5" i="3"/>
  <c r="E4" i="3"/>
  <c r="E3" i="3"/>
  <c r="B22" i="3"/>
  <c r="B21" i="3"/>
  <c r="B20" i="3"/>
  <c r="B19" i="3"/>
  <c r="B18" i="3"/>
  <c r="B17" i="3"/>
  <c r="B16" i="3"/>
  <c r="B15" i="3"/>
  <c r="B14" i="3"/>
  <c r="B13" i="3"/>
  <c r="B12" i="3"/>
  <c r="B11" i="3"/>
  <c r="B10" i="3"/>
  <c r="B9" i="3"/>
  <c r="B8" i="3"/>
  <c r="B7" i="3"/>
  <c r="B6" i="3"/>
  <c r="B5" i="3"/>
  <c r="B3" i="3"/>
  <c r="B4" i="3"/>
</calcChain>
</file>

<file path=xl/connections.xml><?xml version="1.0" encoding="utf-8"?>
<connections xmlns="http://schemas.openxmlformats.org/spreadsheetml/2006/main">
  <connection id="1" keepAlive="1" name="ThisWorkbookDataModel" description="Datenmodel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Risikoplanung.xlsx!RisikoID" type="102" refreshedVersion="5" minRefreshableVersion="5">
    <extLst>
      <ext xmlns:x15="http://schemas.microsoft.com/office/spreadsheetml/2010/11/main" uri="{DE250136-89BD-433C-8126-D09CA5730AF9}">
        <x15:connection id="RisikoID-2eab3d3c-255d-4a1b-aa4f-f2f9d2e92242">
          <x15:rangePr sourceName="_xlcn.WorksheetConnection_Risikoplanung.xlsxRisikoID1"/>
        </x15:connection>
      </ext>
    </extLst>
  </connection>
  <connection id="3" name="WorksheetConnection_Risikoplanung.xlsx!Risikouebersicht" type="102" refreshedVersion="5" minRefreshableVersion="5">
    <extLst>
      <ext xmlns:x15="http://schemas.microsoft.com/office/spreadsheetml/2010/11/main" uri="{DE250136-89BD-433C-8126-D09CA5730AF9}">
        <x15:connection id="Risikouebersicht-855ad3a4-13d3-4d1e-9f0e-ca193aa757ae">
          <x15:rangePr sourceName="_xlcn.WorksheetConnection_Risikoplanung.xlsxRisikouebersicht1"/>
        </x15:connection>
      </ext>
    </extLst>
  </connection>
</connections>
</file>

<file path=xl/sharedStrings.xml><?xml version="1.0" encoding="utf-8"?>
<sst xmlns="http://schemas.openxmlformats.org/spreadsheetml/2006/main" count="143" uniqueCount="90">
  <si>
    <t>RisikoID</t>
  </si>
  <si>
    <t>Effekt</t>
  </si>
  <si>
    <t>Status</t>
  </si>
  <si>
    <t>Maßnahmen</t>
  </si>
  <si>
    <t>Eintrittswahrscheinlichkeit</t>
  </si>
  <si>
    <t>geschätzer Schaden</t>
  </si>
  <si>
    <t>Tragweite</t>
  </si>
  <si>
    <t>Die Risikoauswirkung in Bezug auf Termin, Budget, Qualität, Nutzen, Team. Allgemeine Richtlinien zur Bewertung sind:
1 = zu vernachlässigen
2 = unkritisch
3 = in Bereichen kritisch
4 = kritisch
5 = projektgefährdend</t>
  </si>
  <si>
    <t>Risikomatrix</t>
  </si>
  <si>
    <t>Risiken mit Tragweite:</t>
  </si>
  <si>
    <t>zu vernachlässigen</t>
  </si>
  <si>
    <t>unkritisch</t>
  </si>
  <si>
    <t>in Bereichen kritisch</t>
  </si>
  <si>
    <t>kritisch</t>
  </si>
  <si>
    <t>projektgefährdend</t>
  </si>
  <si>
    <t>Risiken mit Eintrittswahrscheinlichkeit:</t>
  </si>
  <si>
    <t>ggf. AP</t>
  </si>
  <si>
    <t>Risikoplanung</t>
  </si>
  <si>
    <t>Risiko</t>
  </si>
  <si>
    <t>Verantwortlich</t>
  </si>
  <si>
    <t>Stakeholder intern fällt aus</t>
  </si>
  <si>
    <t>Stakeholder intern fällt dauerhaft aus</t>
  </si>
  <si>
    <t>Stakeholder Fr. Dr. Wieland fällt aus</t>
  </si>
  <si>
    <t>Stakeholder T-Systems (allgemein) fällt aus</t>
  </si>
  <si>
    <t>Stakeholder T-Systems (allgemein) fällt dauerhaft aus</t>
  </si>
  <si>
    <t>Stakeholder telekom.refugee.de fällt aus</t>
  </si>
  <si>
    <t>Stakeholder telekom.refugee.de fällt dauerhaft aus</t>
  </si>
  <si>
    <t>Flüchtlingskrise löst sich auf</t>
  </si>
  <si>
    <t>Serverausfälle</t>
  </si>
  <si>
    <t>Dauerhafte Serverausfälle</t>
  </si>
  <si>
    <t>Software Lizezen ändern sich (laufen aus)</t>
  </si>
  <si>
    <t>Eingriff des Telekomkonzerns in die Projekttätigkeit</t>
  </si>
  <si>
    <t>Technisches Know How unzureichend</t>
  </si>
  <si>
    <t>Verlust GitHub Plattform</t>
  </si>
  <si>
    <t>Supporteinstellungen von Softwareanbietern</t>
  </si>
  <si>
    <t>Stakeholder Fr. Dr. Wieland fällt dauerhaft aus</t>
  </si>
  <si>
    <t>Risikobeschreibung</t>
  </si>
  <si>
    <t xml:space="preserve">Projektmitglieder fallen temporär für das Projekt aus. </t>
  </si>
  <si>
    <t>Entscheidungen können evenutell nicht getroffen werden, Aufgaben können in Verzug kommen, Know How könnte fehlen</t>
  </si>
  <si>
    <t>Projektteamleiter</t>
  </si>
  <si>
    <t>ANFO</t>
  </si>
  <si>
    <t>…</t>
  </si>
  <si>
    <t>Story muss erstellt werden</t>
  </si>
  <si>
    <t>Projektmitglied(er) fallen dauerhaft aus</t>
  </si>
  <si>
    <t>Arbeitsresourcen fallen weg wie auch Know How, Zeitverzug und Managementprobleme können auftreten</t>
  </si>
  <si>
    <t>Sollte keine Auswirkungen auf temporäre Ebene haben.
Zeitliche Verzüge eventuell möglich</t>
  </si>
  <si>
    <t>Story sollte nicht von nöten sein</t>
  </si>
  <si>
    <t>Totalausfall des Aufgabenstellers</t>
  </si>
  <si>
    <t>Es treten mehrere Probleme gleichzeitig auf:
Zeitmanagement
Stakeholderersatzfindung bzgl. Projektsteller
Kommunikation mit HFTL
Bei Nichtfindung eines Ersatzes besteht Risiko des nicht Abschließens des Projektes</t>
  </si>
  <si>
    <t>Informationslieferand und Arbeitgeber fällt aus</t>
  </si>
  <si>
    <t>Verzug durch Informationsbeschaffung und Kooperation mit Drittsystemen. Möglicher Ausfall technischer Umsetzungen</t>
  </si>
  <si>
    <t>Totalausfall der Kooperation mit T-Systems</t>
  </si>
  <si>
    <t>Ausfall der Kooperation und somit für die Öffentlichkeitsarbeit fehlende Resourcen. Neuorientierung für das Projekt mit eventueller Neusuche eines "Schirmherrens"</t>
  </si>
  <si>
    <t>temporärer Ausfall</t>
  </si>
  <si>
    <t>Leichte zeitliche Verzüge bzgl. Informationsabgleiche, -orientierungen und eventuellen Kooperationen mit Drittsystemen</t>
  </si>
  <si>
    <t xml:space="preserve">Totalausfall </t>
  </si>
  <si>
    <t>Verlust von Informationen und Kooperationspartnern</t>
  </si>
  <si>
    <t>Das derzeitige Gesellschaftsproblem wird durch politische und/oder wirtschaftliche Lösungen behoben/beendet</t>
  </si>
  <si>
    <t>Wegfall der Hauptaufgabe und Wegfall der Zielpersonen für das Projekt. Sinnlosigkeit des Projektes.</t>
  </si>
  <si>
    <t>Alle</t>
  </si>
  <si>
    <t>Ausfall der Arbeitsgrundlage für die Offentlichkeitsarbeit und Projektdarstellung</t>
  </si>
  <si>
    <t>Temporäre lokale Arbeitsweisen wären nötig, da keine Abgleichungen mit den Projektmaster zzgl. Synchronisationen möglich wären</t>
  </si>
  <si>
    <t>Developement</t>
  </si>
  <si>
    <t>Totalausfall</t>
  </si>
  <si>
    <t>Arbeitsgrundlage im technischen Sinne fällt weg und Öffentlichkeitsarbeitausfall</t>
  </si>
  <si>
    <t>Ersatz muss geschaffen werden</t>
  </si>
  <si>
    <t>Ausfall muss schnell wie möglich beohoben werden, notfalls Kontakte mit Drittsystemen geschaffen werden und Lösungen im "Eilsystem" gelöst werden</t>
  </si>
  <si>
    <t>Durch Änderungen der Lizenzen können sich die Nutzungsbestimmungen der verwendeten Software ändern und damit kann dies zu zwanghaften Änderungen der technischen Umsetzungen herbeiführen.</t>
  </si>
  <si>
    <t>Ein Effekt wäre, dass eine Open Source Lizenz aufgelöst wird und somit die Software nicht mehr für das Projekt verwendet werden kann. Es ist mit Wegfall der technischen Umsetzung zu rechnen.</t>
  </si>
  <si>
    <t>Absprachen mit Dr. Wieland</t>
  </si>
  <si>
    <t>Absprachen mit Dr. Wieland wenn möglich, sonst mit HfTL</t>
  </si>
  <si>
    <t>Absprachen mit HfTL</t>
  </si>
  <si>
    <t>Der Arbeitgeber T-Systems greift in das Projektgeschehen im Sinne der Öffentlichkeitsarbeit ein, da diese in seinem Sinne nicht gerechtfertig ist</t>
  </si>
  <si>
    <t>Mögliche Effekte wäre, komplette Einstellung des Projekts oder möglich gravierende Änderungseingriffe in das Projekt</t>
  </si>
  <si>
    <t>Vorläufige Kooperation und Kommunikation mit T-Systems</t>
  </si>
  <si>
    <t>Zeitliche Verzüge möglich, da Defezite ausgeglichen werden müssten.</t>
  </si>
  <si>
    <t>Vorabanalyse und Backuplösungen der Resourcen</t>
  </si>
  <si>
    <t>Für technische Umsetzungen aber auch fachliche könnten Ressourcen fehlen. Es besteht auch eine Abhängigkeit mit dem Risiko der ID 1</t>
  </si>
  <si>
    <t>Wegfall der Arbeitsgrundlage bzgl. Der Gruppenarbeit und Versionierung</t>
  </si>
  <si>
    <t>Temporärer Ausfall der gemeinsamen Arbeitsgrundlage und somit fehlendes gemeinsames Kommunikationsportal</t>
  </si>
  <si>
    <t>Komplettes Backup des Projektes wird durch Teamleiter P. Staats mit Hilfe von Dropbox durch geführt. Somit wäre nur ein Verlust der kompletten Versionisierung, da Dropbox eine mindere Versionisierung besitzt. Somit ließen sich auch von Herr P. Staats zeitsprünge realisieren, aber nicht mehr Nachverfolgen, wer für die jeweilige Version zuständig ist</t>
  </si>
  <si>
    <t>Wegfall des Support für sämtliche Plattformen (alle sind möglich) und somit auch Wegfall von Sicherheitsupdates</t>
  </si>
  <si>
    <t>Kkeine Updates mehr zu einer Software (technisch als auch fachlich) - Sicherheitsrisiken entstehen.</t>
  </si>
  <si>
    <t>Storyerstellung bzgl. Ersatz-/Backsystemen im Falle eines Notfalls</t>
  </si>
  <si>
    <t>Projektzuarbeit geringer als benötigt</t>
  </si>
  <si>
    <t>Krisensitzung</t>
  </si>
  <si>
    <t>Gegebene Stories werden ungenügend, oder garnicht zur Deadline geliefert</t>
  </si>
  <si>
    <t>Story wird in unterschiedlichen Instanzen falsch eingeschätzt, weshalb es dadurch zu Fehlinterpretationen oder falschen Lösungen kommen kann. Möglich ist auch eine Unterschätzung der Komplexität</t>
  </si>
  <si>
    <t>Stories falsch eingeschätzt</t>
  </si>
  <si>
    <t>Rechtsradikaler Content gelang auf unsere Plattfrom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</si>
</sst>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quot;"/>
  </numFmts>
  <fonts count="14">
    <font>
      <sz val="11"/>
      <color theme="1"/>
      <name val="Calibri"/>
      <family val="2"/>
      <scheme val="minor"/>
    </font>
    <font>
      <b/>
      <sz val="11"/>
      <color theme="1"/>
      <name val="Calibri"/>
      <family val="2"/>
      <scheme val="minor"/>
    </font>
    <font>
      <b/>
      <sz val="8"/>
      <color theme="1"/>
      <name val="Open Sans"/>
      <family val="2"/>
    </font>
    <font>
      <sz val="8"/>
      <color theme="1"/>
      <name val="Open Sans"/>
      <family val="2"/>
    </font>
    <font>
      <i/>
      <sz val="8"/>
      <color theme="0" tint="-0.499984740745262"/>
      <name val="Open Sans"/>
      <family val="2"/>
    </font>
    <font>
      <sz val="8"/>
      <color theme="1"/>
      <name val="Calibri"/>
      <family val="2"/>
      <scheme val="minor"/>
    </font>
    <font>
      <b/>
      <sz val="8"/>
      <color theme="1"/>
      <name val="Calibri"/>
      <family val="2"/>
      <scheme val="minor"/>
    </font>
    <font>
      <b/>
      <sz val="8"/>
      <name val="Calibri"/>
      <family val="2"/>
      <scheme val="minor"/>
    </font>
    <font>
      <sz val="8"/>
      <name val="Calibri"/>
      <family val="2"/>
      <scheme val="minor"/>
    </font>
    <font>
      <sz val="8"/>
      <color rgb="FFC00000"/>
      <name val="Calibri"/>
      <family val="2"/>
      <scheme val="minor"/>
    </font>
    <font>
      <b/>
      <sz val="10"/>
      <color theme="1" tint="0.34998626667073579"/>
      <name val="Calibri"/>
      <family val="2"/>
      <scheme val="minor"/>
    </font>
    <font>
      <sz val="10"/>
      <color theme="1" tint="0.34998626667073579"/>
      <name val="Calibri"/>
      <family val="2"/>
      <scheme val="minor"/>
    </font>
    <font>
      <sz val="8"/>
      <color theme="1"/>
      <name val="Calibri"/>
      <scheme val="minor"/>
    </font>
    <font>
      <sz val="8"/>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20">
    <border>
      <left/>
      <right/>
      <top/>
      <bottom/>
      <diagonal/>
    </border>
    <border>
      <left/>
      <right/>
      <top/>
      <bottom style="medium">
        <color indexed="64"/>
      </bottom>
      <diagonal/>
    </border>
    <border>
      <left/>
      <right style="thin">
        <color indexed="44"/>
      </right>
      <top style="thin">
        <color indexed="44"/>
      </top>
      <bottom style="thin">
        <color indexed="4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64"/>
      </left>
      <right style="dotted">
        <color indexed="64"/>
      </right>
      <top style="medium">
        <color indexed="64"/>
      </top>
      <bottom style="dotted">
        <color indexed="64"/>
      </bottom>
      <diagonal/>
    </border>
    <border>
      <left style="dotted">
        <color indexed="64"/>
      </left>
      <right style="thin">
        <color indexed="64"/>
      </right>
      <top style="medium">
        <color indexed="64"/>
      </top>
      <bottom style="dotted">
        <color indexed="64"/>
      </bottom>
      <diagonal/>
    </border>
    <border>
      <left style="thin">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thin">
        <color indexed="64"/>
      </left>
      <right style="dotted">
        <color indexed="64"/>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dotted">
        <color indexed="64"/>
      </left>
      <right style="thin">
        <color indexed="64"/>
      </right>
      <top style="thin">
        <color indexed="64"/>
      </top>
      <bottom style="medium">
        <color indexed="64"/>
      </bottom>
      <diagonal/>
    </border>
    <border>
      <left style="thin">
        <color theme="8" tint="0.39997558519241921"/>
      </left>
      <right/>
      <top style="thin">
        <color theme="8" tint="0.39997558519241921"/>
      </top>
      <bottom style="thin">
        <color theme="8" tint="0.39997558519241921"/>
      </bottom>
      <diagonal/>
    </border>
  </borders>
  <cellStyleXfs count="1">
    <xf numFmtId="0" fontId="0" fillId="0" borderId="0"/>
  </cellStyleXfs>
  <cellXfs count="74">
    <xf numFmtId="0" fontId="0" fillId="0" borderId="0" xfId="0"/>
    <xf numFmtId="0" fontId="3" fillId="0" borderId="0" xfId="0" applyFont="1"/>
    <xf numFmtId="0" fontId="3" fillId="0" borderId="0" xfId="0" applyFont="1" applyAlignment="1">
      <alignment horizontal="center"/>
    </xf>
    <xf numFmtId="0" fontId="3" fillId="0" borderId="6" xfId="0" applyFont="1" applyBorder="1" applyAlignment="1">
      <alignment horizontal="center"/>
    </xf>
    <xf numFmtId="0" fontId="4" fillId="0" borderId="7" xfId="0" applyFont="1" applyBorder="1"/>
    <xf numFmtId="0" fontId="3" fillId="0" borderId="9" xfId="0" applyFont="1" applyBorder="1" applyAlignment="1">
      <alignment horizontal="center"/>
    </xf>
    <xf numFmtId="0" fontId="4" fillId="0" borderId="10" xfId="0" applyFont="1" applyBorder="1"/>
    <xf numFmtId="0" fontId="3" fillId="0" borderId="12" xfId="0" applyFont="1" applyBorder="1" applyAlignment="1">
      <alignment horizontal="center"/>
    </xf>
    <xf numFmtId="0" fontId="3" fillId="0" borderId="7" xfId="0" applyFont="1" applyBorder="1" applyAlignment="1">
      <alignment horizontal="center"/>
    </xf>
    <xf numFmtId="0" fontId="3" fillId="0" borderId="10"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9" fontId="2" fillId="0" borderId="11" xfId="0" applyNumberFormat="1" applyFont="1" applyBorder="1" applyAlignment="1">
      <alignment horizontal="center"/>
    </xf>
    <xf numFmtId="9" fontId="2" fillId="0" borderId="5" xfId="0" applyNumberFormat="1" applyFont="1" applyBorder="1" applyAlignment="1">
      <alignment horizontal="center"/>
    </xf>
    <xf numFmtId="9" fontId="2" fillId="0" borderId="8" xfId="0" applyNumberFormat="1" applyFont="1" applyBorder="1" applyAlignment="1">
      <alignment horizontal="center"/>
    </xf>
    <xf numFmtId="0" fontId="2" fillId="0" borderId="13" xfId="0" applyFont="1" applyBorder="1" applyAlignment="1">
      <alignment horizontal="center"/>
    </xf>
    <xf numFmtId="0" fontId="3" fillId="0" borderId="14" xfId="0" applyFont="1" applyBorder="1" applyAlignment="1">
      <alignment horizontal="center"/>
    </xf>
    <xf numFmtId="0" fontId="4" fillId="0" borderId="15" xfId="0" applyFont="1" applyBorder="1"/>
    <xf numFmtId="0" fontId="2" fillId="3" borderId="0" xfId="0" applyFont="1" applyFill="1" applyAlignment="1">
      <alignment horizontal="center"/>
    </xf>
    <xf numFmtId="0" fontId="0" fillId="0" borderId="0" xfId="0" applyFill="1" applyAlignment="1">
      <alignment horizontal="center"/>
    </xf>
    <xf numFmtId="0" fontId="3" fillId="0" borderId="0" xfId="0" applyFont="1" applyFill="1" applyAlignment="1">
      <alignment horizontal="center"/>
    </xf>
    <xf numFmtId="0" fontId="3" fillId="0" borderId="0" xfId="0" applyFont="1" applyFill="1" applyAlignment="1">
      <alignment textRotation="90"/>
    </xf>
    <xf numFmtId="0" fontId="0" fillId="0" borderId="0" xfId="0" applyFont="1" applyFill="1" applyAlignment="1">
      <alignment textRotation="90"/>
    </xf>
    <xf numFmtId="0" fontId="3" fillId="4" borderId="0" xfId="0" applyFont="1" applyFill="1" applyAlignment="1">
      <alignment horizontal="center"/>
    </xf>
    <xf numFmtId="0" fontId="3" fillId="4" borderId="0" xfId="0" applyFont="1" applyFill="1"/>
    <xf numFmtId="0" fontId="2" fillId="0" borderId="0" xfId="0" applyFont="1" applyFill="1" applyBorder="1" applyAlignment="1">
      <alignment horizontal="center"/>
    </xf>
    <xf numFmtId="0" fontId="3" fillId="0" borderId="0" xfId="0" applyFont="1" applyFill="1" applyBorder="1" applyAlignment="1">
      <alignment horizontal="center"/>
    </xf>
    <xf numFmtId="0" fontId="5" fillId="0" borderId="0" xfId="0" applyFont="1"/>
    <xf numFmtId="0" fontId="5" fillId="0" borderId="2" xfId="0" applyFont="1" applyBorder="1" applyAlignment="1">
      <alignment vertical="top" wrapText="1"/>
    </xf>
    <xf numFmtId="0" fontId="5" fillId="0" borderId="0" xfId="0" applyFont="1" applyAlignment="1" applyProtection="1">
      <alignment vertical="center"/>
      <protection locked="0"/>
    </xf>
    <xf numFmtId="0" fontId="6" fillId="0" borderId="1" xfId="0" applyFont="1" applyBorder="1" applyAlignment="1" applyProtection="1">
      <alignment vertical="center" wrapText="1"/>
      <protection locked="0"/>
    </xf>
    <xf numFmtId="49" fontId="6" fillId="0" borderId="1" xfId="0" applyNumberFormat="1" applyFont="1" applyBorder="1" applyAlignment="1" applyProtection="1">
      <alignment horizontal="center" vertical="center"/>
      <protection locked="0"/>
    </xf>
    <xf numFmtId="0" fontId="6" fillId="0" borderId="1" xfId="0" applyFont="1" applyBorder="1" applyAlignment="1" applyProtection="1">
      <alignment vertical="center"/>
      <protection locked="0"/>
    </xf>
    <xf numFmtId="0" fontId="7" fillId="0" borderId="1" xfId="0" applyFont="1" applyBorder="1" applyAlignment="1" applyProtection="1">
      <alignment horizontal="left" vertical="center"/>
      <protection locked="0"/>
    </xf>
    <xf numFmtId="9" fontId="6" fillId="0" borderId="1" xfId="0" applyNumberFormat="1" applyFont="1" applyBorder="1" applyAlignment="1" applyProtection="1">
      <alignment horizontal="center" vertical="center"/>
      <protection locked="0"/>
    </xf>
    <xf numFmtId="164" fontId="6" fillId="0" borderId="1" xfId="0" applyNumberFormat="1" applyFont="1" applyBorder="1" applyAlignment="1" applyProtection="1">
      <alignment horizontal="center" vertical="center"/>
      <protection locked="0"/>
    </xf>
    <xf numFmtId="0" fontId="5" fillId="0" borderId="0" xfId="0" applyFont="1" applyProtection="1">
      <protection locked="0"/>
    </xf>
    <xf numFmtId="0" fontId="5" fillId="0" borderId="0" xfId="0" applyFont="1" applyAlignment="1" applyProtection="1">
      <alignment vertical="center" wrapText="1"/>
      <protection locked="0"/>
    </xf>
    <xf numFmtId="49" fontId="5" fillId="0" borderId="0" xfId="0" applyNumberFormat="1" applyFont="1" applyAlignment="1" applyProtection="1">
      <alignment horizontal="center" vertical="center" wrapText="1"/>
      <protection locked="0"/>
    </xf>
    <xf numFmtId="0" fontId="8" fillId="0" borderId="0" xfId="0" applyFont="1" applyAlignment="1" applyProtection="1">
      <alignment horizontal="center" vertical="center"/>
      <protection locked="0"/>
    </xf>
    <xf numFmtId="9" fontId="5" fillId="0" borderId="0" xfId="0" applyNumberFormat="1" applyFont="1" applyAlignment="1" applyProtection="1">
      <alignment horizontal="center" vertical="center"/>
      <protection locked="0"/>
    </xf>
    <xf numFmtId="0" fontId="5" fillId="0" borderId="0" xfId="0" applyNumberFormat="1" applyFont="1" applyAlignment="1" applyProtection="1">
      <alignment horizontal="center" vertical="center"/>
      <protection locked="0"/>
    </xf>
    <xf numFmtId="164" fontId="5" fillId="0" borderId="0" xfId="0" applyNumberFormat="1" applyFont="1" applyAlignment="1" applyProtection="1">
      <alignment horizontal="center" vertical="center"/>
      <protection locked="0"/>
    </xf>
    <xf numFmtId="0" fontId="9" fillId="0" borderId="0" xfId="0" applyFont="1" applyAlignment="1" applyProtection="1">
      <alignment horizontal="center" vertical="center"/>
      <protection locked="0"/>
    </xf>
    <xf numFmtId="49" fontId="5" fillId="0" borderId="0" xfId="0" applyNumberFormat="1" applyFont="1" applyAlignment="1" applyProtection="1">
      <alignment horizontal="center" vertical="center"/>
      <protection locked="0"/>
    </xf>
    <xf numFmtId="0" fontId="5" fillId="0" borderId="0" xfId="0" applyFont="1" applyAlignment="1" applyProtection="1">
      <alignment horizontal="center"/>
      <protection locked="0"/>
    </xf>
    <xf numFmtId="0" fontId="0" fillId="0" borderId="0" xfId="0" applyProtection="1"/>
    <xf numFmtId="0" fontId="5" fillId="0" borderId="0" xfId="0" applyFont="1" applyAlignment="1" applyProtection="1">
      <alignment vertical="center"/>
    </xf>
    <xf numFmtId="0" fontId="10" fillId="4" borderId="0" xfId="0" applyFont="1" applyFill="1" applyAlignment="1" applyProtection="1">
      <alignment horizontal="center" vertical="center"/>
    </xf>
    <xf numFmtId="0" fontId="11" fillId="4" borderId="0" xfId="0" applyFont="1" applyFill="1" applyAlignment="1" applyProtection="1">
      <alignment vertical="center"/>
    </xf>
    <xf numFmtId="1" fontId="5" fillId="0" borderId="0" xfId="0" applyNumberFormat="1" applyFont="1"/>
    <xf numFmtId="1" fontId="5" fillId="0" borderId="19" xfId="0" applyNumberFormat="1" applyFont="1" applyBorder="1"/>
    <xf numFmtId="0" fontId="12" fillId="0" borderId="0" xfId="0" applyFont="1" applyAlignment="1" applyProtection="1">
      <alignment vertical="center" wrapText="1"/>
      <protection locked="0"/>
    </xf>
    <xf numFmtId="49" fontId="12" fillId="0" borderId="0" xfId="0" applyNumberFormat="1" applyFont="1" applyAlignment="1" applyProtection="1">
      <alignment horizontal="center" vertical="center" wrapText="1"/>
      <protection locked="0"/>
    </xf>
    <xf numFmtId="0" fontId="12" fillId="0" borderId="0" xfId="0" applyFont="1" applyAlignment="1" applyProtection="1">
      <alignment vertical="center"/>
      <protection locked="0"/>
    </xf>
    <xf numFmtId="9" fontId="12" fillId="0" borderId="0" xfId="0" applyNumberFormat="1" applyFont="1" applyAlignment="1" applyProtection="1">
      <alignment horizontal="center" vertical="center"/>
      <protection locked="0"/>
    </xf>
    <xf numFmtId="1" fontId="12" fillId="0" borderId="0" xfId="0" applyNumberFormat="1" applyFont="1" applyAlignment="1" applyProtection="1">
      <alignment horizontal="center" vertical="center"/>
    </xf>
    <xf numFmtId="1" fontId="5" fillId="0" borderId="0" xfId="0" applyNumberFormat="1" applyFont="1" applyAlignment="1" applyProtection="1">
      <alignment horizontal="center" vertical="center"/>
    </xf>
    <xf numFmtId="0" fontId="6" fillId="0" borderId="1" xfId="0" applyFont="1" applyBorder="1" applyAlignment="1" applyProtection="1">
      <alignment horizontal="center"/>
    </xf>
    <xf numFmtId="0" fontId="6" fillId="0" borderId="1" xfId="0" applyNumberFormat="1" applyFont="1" applyBorder="1" applyAlignment="1" applyProtection="1">
      <alignment horizontal="center" vertical="center"/>
    </xf>
    <xf numFmtId="0" fontId="5" fillId="0" borderId="0" xfId="0" applyNumberFormat="1" applyFont="1" applyAlignment="1" applyProtection="1">
      <alignment horizontal="center" vertical="center"/>
    </xf>
    <xf numFmtId="0" fontId="12" fillId="0" borderId="0" xfId="0" applyNumberFormat="1" applyFont="1" applyAlignment="1" applyProtection="1">
      <alignment horizontal="center" vertical="center"/>
    </xf>
    <xf numFmtId="1" fontId="13" fillId="0" borderId="0" xfId="0" applyNumberFormat="1" applyFont="1"/>
    <xf numFmtId="0" fontId="10" fillId="4" borderId="0" xfId="0" applyFont="1" applyFill="1" applyAlignment="1" applyProtection="1">
      <alignment horizontal="center" vertical="center"/>
    </xf>
    <xf numFmtId="0" fontId="11" fillId="4" borderId="0" xfId="0" applyFont="1" applyFill="1" applyAlignment="1" applyProtection="1">
      <alignment vertical="center"/>
    </xf>
    <xf numFmtId="0" fontId="11" fillId="4" borderId="0" xfId="0" applyFont="1" applyFill="1" applyAlignment="1" applyProtection="1">
      <alignment horizontal="left" vertical="top"/>
    </xf>
    <xf numFmtId="0" fontId="2" fillId="2" borderId="16" xfId="0" applyFont="1" applyFill="1" applyBorder="1" applyAlignment="1"/>
    <xf numFmtId="0" fontId="1" fillId="0" borderId="17" xfId="0" applyFont="1" applyBorder="1" applyAlignment="1"/>
    <xf numFmtId="0" fontId="1" fillId="0" borderId="18" xfId="0" applyFont="1" applyBorder="1" applyAlignment="1"/>
    <xf numFmtId="0" fontId="2" fillId="2" borderId="3" xfId="0" applyFont="1" applyFill="1" applyBorder="1" applyAlignment="1">
      <alignment horizontal="center"/>
    </xf>
    <xf numFmtId="0" fontId="1" fillId="0" borderId="4" xfId="0" applyFont="1" applyBorder="1" applyAlignment="1"/>
    <xf numFmtId="0" fontId="2" fillId="3" borderId="0" xfId="0" applyFont="1" applyFill="1" applyAlignment="1">
      <alignment horizontal="center"/>
    </xf>
    <xf numFmtId="1" fontId="12" fillId="0" borderId="0" xfId="0" applyNumberFormat="1" applyFont="1"/>
    <xf numFmtId="0" fontId="12" fillId="0" borderId="0" xfId="0" applyFont="1"/>
  </cellXfs>
  <cellStyles count="1">
    <cellStyle name="Standard" xfId="0" builtinId="0"/>
  </cellStyles>
  <dxfs count="17">
    <dxf>
      <font>
        <b val="0"/>
        <i val="0"/>
        <strike val="0"/>
        <condense val="0"/>
        <extend val="0"/>
        <outline val="0"/>
        <shadow val="0"/>
        <u val="none"/>
        <vertAlign val="baseline"/>
        <sz val="8"/>
        <color theme="1"/>
        <name val="Calibri"/>
        <scheme val="minor"/>
      </font>
      <numFmt numFmtId="164" formatCode="#,##0.00\ &quot;€&quot;"/>
      <alignment horizontal="center" vertical="center" textRotation="0" wrapText="0" indent="0" justifyLastLine="0" shrinkToFit="0" readingOrder="0"/>
      <protection locked="0" hidden="0"/>
    </dxf>
    <dxf>
      <font>
        <b val="0"/>
        <i val="0"/>
        <strike val="0"/>
        <condense val="0"/>
        <extend val="0"/>
        <outline val="0"/>
        <shadow val="0"/>
        <u val="none"/>
        <vertAlign val="baseline"/>
        <sz val="8"/>
        <color theme="1"/>
        <name val="Calibri"/>
        <scheme val="minor"/>
      </font>
      <numFmt numFmtId="0" formatCode="General"/>
      <alignment horizontal="center" vertical="center" textRotation="0" wrapText="0" indent="0" justifyLastLine="0" shrinkToFit="0" readingOrder="0"/>
      <protection locked="1" hidden="0"/>
    </dxf>
    <dxf>
      <font>
        <b val="0"/>
        <i val="0"/>
        <strike val="0"/>
        <condense val="0"/>
        <extend val="0"/>
        <outline val="0"/>
        <shadow val="0"/>
        <u val="none"/>
        <vertAlign val="baseline"/>
        <sz val="8"/>
        <color theme="1"/>
        <name val="Calibri"/>
        <scheme val="minor"/>
      </font>
      <numFmt numFmtId="13" formatCode="0%"/>
      <alignment horizontal="center" vertical="center" textRotation="0" wrapText="0" indent="0" justifyLastLine="0" shrinkToFit="0" readingOrder="0"/>
      <protection locked="0" hidden="0"/>
    </dxf>
    <dxf>
      <font>
        <b val="0"/>
        <i val="0"/>
        <strike val="0"/>
        <condense val="0"/>
        <extend val="0"/>
        <outline val="0"/>
        <shadow val="0"/>
        <u val="none"/>
        <vertAlign val="baseline"/>
        <sz val="8"/>
        <color theme="1"/>
        <name val="Calibri"/>
        <scheme val="minor"/>
      </font>
      <alignment horizontal="general" vertical="center" textRotation="0" wrapText="1" indent="0" justifyLastLine="0" shrinkToFit="0" readingOrder="0"/>
      <protection locked="0" hidden="0"/>
    </dxf>
    <dxf>
      <font>
        <b val="0"/>
        <i val="0"/>
        <strike val="0"/>
        <condense val="0"/>
        <extend val="0"/>
        <outline val="0"/>
        <shadow val="0"/>
        <u val="none"/>
        <vertAlign val="baseline"/>
        <sz val="8"/>
        <color auto="1"/>
        <name val="Calibri"/>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8"/>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8"/>
        <color theme="1"/>
        <name val="Calibri"/>
        <scheme val="minor"/>
      </font>
      <numFmt numFmtId="30" formatCode="@"/>
      <alignment horizontal="center" vertical="center" textRotation="0" wrapText="1" indent="0" justifyLastLine="0" shrinkToFit="0" readingOrder="0"/>
      <protection locked="0" hidden="0"/>
    </dxf>
    <dxf>
      <font>
        <b val="0"/>
        <i val="0"/>
        <strike val="0"/>
        <condense val="0"/>
        <extend val="0"/>
        <outline val="0"/>
        <shadow val="0"/>
        <u val="none"/>
        <vertAlign val="baseline"/>
        <sz val="8"/>
        <color theme="1"/>
        <name val="Calibri"/>
        <scheme val="minor"/>
      </font>
      <alignment horizontal="general" vertical="center" textRotation="0" wrapText="1" indent="0" justifyLastLine="0" shrinkToFit="0" readingOrder="0"/>
      <protection locked="0" hidden="0"/>
    </dxf>
    <dxf>
      <font>
        <b val="0"/>
        <i val="0"/>
        <strike val="0"/>
        <condense val="0"/>
        <extend val="0"/>
        <outline val="0"/>
        <shadow val="0"/>
        <u val="none"/>
        <vertAlign val="baseline"/>
        <sz val="8"/>
        <color theme="1"/>
        <name val="Calibri"/>
        <scheme val="minor"/>
      </font>
      <alignment horizontal="general" vertical="center" textRotation="0" wrapText="1" indent="0" justifyLastLine="0" shrinkToFit="0" readingOrder="0"/>
      <protection locked="0" hidden="0"/>
    </dxf>
    <dxf>
      <font>
        <b val="0"/>
        <i val="0"/>
        <strike val="0"/>
        <condense val="0"/>
        <extend val="0"/>
        <outline val="0"/>
        <shadow val="0"/>
        <u val="none"/>
        <vertAlign val="baseline"/>
        <sz val="8"/>
        <color theme="1"/>
        <name val="Calibri"/>
        <scheme val="minor"/>
      </font>
      <numFmt numFmtId="1" formatCode="0"/>
      <alignment horizontal="center" vertical="center" textRotation="0" wrapText="0" indent="0" justifyLastLine="0" shrinkToFit="0" readingOrder="0"/>
      <protection locked="1" hidden="0"/>
    </dxf>
    <dxf>
      <font>
        <b val="0"/>
        <i val="0"/>
        <strike val="0"/>
        <condense val="0"/>
        <extend val="0"/>
        <outline val="0"/>
        <shadow val="0"/>
        <u val="none"/>
        <vertAlign val="baseline"/>
        <sz val="8"/>
        <color theme="1"/>
        <name val="Calibri"/>
        <scheme val="minor"/>
      </font>
      <numFmt numFmtId="1" formatCode="0"/>
      <alignment horizontal="center" vertical="center" textRotation="0" wrapText="0" indent="0" justifyLastLine="0" shrinkToFit="0" readingOrder="0"/>
      <protection locked="1" hidden="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protection locked="0" hidden="0"/>
    </dxf>
    <dxf>
      <border outline="0">
        <bottom style="medium">
          <color indexed="64"/>
        </bottom>
      </border>
    </dxf>
    <dxf>
      <font>
        <b val="0"/>
        <i val="0"/>
        <strike val="0"/>
        <condense val="0"/>
        <extend val="0"/>
        <outline val="0"/>
        <shadow val="0"/>
        <u val="none"/>
        <vertAlign val="baseline"/>
        <sz val="8"/>
        <color theme="1"/>
        <name val="Calibri"/>
        <scheme val="minor"/>
      </font>
    </dxf>
    <dxf>
      <font>
        <b val="0"/>
        <i val="0"/>
        <strike val="0"/>
        <condense val="0"/>
        <extend val="0"/>
        <outline val="0"/>
        <shadow val="0"/>
        <u val="none"/>
        <vertAlign val="baseline"/>
        <sz val="8"/>
        <color theme="1"/>
        <name val="Calibri"/>
        <scheme val="minor"/>
      </font>
    </dxf>
    <dxf>
      <font>
        <b val="0"/>
        <i val="0"/>
        <strike val="0"/>
        <condense val="0"/>
        <extend val="0"/>
        <outline val="0"/>
        <shadow val="0"/>
        <u val="none"/>
        <vertAlign val="baseline"/>
        <sz val="8"/>
        <color theme="1"/>
        <name val="Calibri"/>
        <scheme val="minor"/>
      </font>
      <numFmt numFmtId="1" formatCode="0"/>
    </dxf>
    <dxf>
      <font>
        <b val="0"/>
        <i val="0"/>
        <strike val="0"/>
        <condense val="0"/>
        <extend val="0"/>
        <outline val="0"/>
        <shadow val="0"/>
        <u val="none"/>
        <vertAlign val="baseline"/>
        <sz val="8"/>
        <color theme="1"/>
        <name val="Calibri"/>
        <scheme val="minor"/>
      </font>
    </dxf>
  </dxfs>
  <tableStyles count="0" defaultTableStyle="TableStyleMedium9" defaultPivotStyle="PivotStyleLight16"/>
  <colors>
    <mruColors>
      <color rgb="FFFFCC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Tragweite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barChart>
        <c:barDir val="col"/>
        <c:grouping val="stacked"/>
        <c:varyColors val="0"/>
        <c:ser>
          <c:idx val="0"/>
          <c:order val="0"/>
          <c:tx>
            <c:v>Anzahl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Risikomatrix!$D$3:$D$7</c:f>
              <c:numCache>
                <c:formatCode>General</c:formatCode>
                <c:ptCount val="5"/>
                <c:pt idx="0">
                  <c:v>1</c:v>
                </c:pt>
                <c:pt idx="1">
                  <c:v>2</c:v>
                </c:pt>
                <c:pt idx="2">
                  <c:v>3</c:v>
                </c:pt>
                <c:pt idx="3">
                  <c:v>4</c:v>
                </c:pt>
                <c:pt idx="4">
                  <c:v>5</c:v>
                </c:pt>
              </c:numCache>
            </c:numRef>
          </c:cat>
          <c:val>
            <c:numRef>
              <c:f>Risikomatrix!$E$3:$E$7</c:f>
              <c:numCache>
                <c:formatCode>General</c:formatCode>
                <c:ptCount val="5"/>
                <c:pt idx="0">
                  <c:v>0</c:v>
                </c:pt>
                <c:pt idx="1">
                  <c:v>2</c:v>
                </c:pt>
                <c:pt idx="2">
                  <c:v>6</c:v>
                </c:pt>
                <c:pt idx="3">
                  <c:v>5</c:v>
                </c:pt>
                <c:pt idx="4">
                  <c:v>5</c:v>
                </c:pt>
              </c:numCache>
            </c:numRef>
          </c:val>
          <c:extLst>
            <c:ext xmlns:c16="http://schemas.microsoft.com/office/drawing/2014/chart" uri="{C3380CC4-5D6E-409C-BE32-E72D297353CC}">
              <c16:uniqueId val="{00000000-5DBD-45BC-A7FA-584E22A3B5BB}"/>
            </c:ext>
          </c:extLst>
        </c:ser>
        <c:dLbls>
          <c:showLegendKey val="0"/>
          <c:showVal val="0"/>
          <c:showCatName val="0"/>
          <c:showSerName val="0"/>
          <c:showPercent val="0"/>
          <c:showBubbleSize val="0"/>
        </c:dLbls>
        <c:gapWidth val="150"/>
        <c:overlap val="100"/>
        <c:axId val="411825112"/>
        <c:axId val="411827464"/>
        <c:extLst>
          <c:ext xmlns:c15="http://schemas.microsoft.com/office/drawing/2012/chart" uri="{02D57815-91ED-43cb-92C2-25804820EDAC}">
            <c15:filteredBarSeries>
              <c15: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extLst>
                      <c:ext uri="{02D57815-91ED-43cb-92C2-25804820EDAC}">
                        <c15:formulaRef>
                          <c15:sqref>Risikomatrix!$D$3:$D$7</c15:sqref>
                        </c15:formulaRef>
                      </c:ext>
                    </c:extLst>
                    <c:numCache>
                      <c:formatCode>General</c:formatCode>
                      <c:ptCount val="5"/>
                      <c:pt idx="0">
                        <c:v>1</c:v>
                      </c:pt>
                      <c:pt idx="1">
                        <c:v>2</c:v>
                      </c:pt>
                      <c:pt idx="2">
                        <c:v>3</c:v>
                      </c:pt>
                      <c:pt idx="3">
                        <c:v>4</c:v>
                      </c:pt>
                      <c:pt idx="4">
                        <c:v>5</c:v>
                      </c:pt>
                    </c:numCache>
                  </c:numRef>
                </c:cat>
                <c:val>
                  <c:numRef>
                    <c:extLst>
                      <c:ext uri="{02D57815-91ED-43cb-92C2-25804820EDAC}">
                        <c15:formulaRef>
                          <c15:sqref>Risikomatrix!$F$3:$F$7</c15:sqref>
                        </c15:formulaRef>
                      </c:ext>
                    </c:extLst>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5DBD-45BC-A7FA-584E22A3B5BB}"/>
                  </c:ext>
                </c:extLst>
              </c15:ser>
            </c15:filteredBarSeries>
          </c:ext>
        </c:extLst>
      </c:barChart>
      <c:catAx>
        <c:axId val="411825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1827464"/>
        <c:crosses val="autoZero"/>
        <c:auto val="1"/>
        <c:lblAlgn val="ctr"/>
        <c:lblOffset val="100"/>
        <c:noMultiLvlLbl val="0"/>
      </c:catAx>
      <c:valAx>
        <c:axId val="411827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1825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Eintrittswahrscheinlichkeit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barChart>
        <c:barDir val="col"/>
        <c:grouping val="clustered"/>
        <c:varyColors val="0"/>
        <c:ser>
          <c:idx val="0"/>
          <c:order val="0"/>
          <c:tx>
            <c:v>Anzahl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Risikomatrix!$A$3:$A$22</c:f>
              <c:numCache>
                <c:formatCode>0%</c:formatCode>
                <c:ptCount val="20"/>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numCache>
            </c:numRef>
          </c:cat>
          <c:val>
            <c:numRef>
              <c:f>Risikomatrix!$B$3:$B$22</c:f>
              <c:numCache>
                <c:formatCode>General</c:formatCode>
                <c:ptCount val="20"/>
                <c:pt idx="0">
                  <c:v>8</c:v>
                </c:pt>
                <c:pt idx="1">
                  <c:v>2</c:v>
                </c:pt>
                <c:pt idx="2">
                  <c:v>2</c:v>
                </c:pt>
                <c:pt idx="3">
                  <c:v>0</c:v>
                </c:pt>
                <c:pt idx="4">
                  <c:v>1</c:v>
                </c:pt>
                <c:pt idx="5">
                  <c:v>0</c:v>
                </c:pt>
                <c:pt idx="6">
                  <c:v>0</c:v>
                </c:pt>
                <c:pt idx="7">
                  <c:v>1</c:v>
                </c:pt>
                <c:pt idx="8">
                  <c:v>1</c:v>
                </c:pt>
                <c:pt idx="9">
                  <c:v>0</c:v>
                </c:pt>
                <c:pt idx="10">
                  <c:v>0</c:v>
                </c:pt>
                <c:pt idx="11">
                  <c:v>1</c:v>
                </c:pt>
                <c:pt idx="12">
                  <c:v>1</c:v>
                </c:pt>
                <c:pt idx="13">
                  <c:v>0</c:v>
                </c:pt>
                <c:pt idx="14">
                  <c:v>1</c:v>
                </c:pt>
                <c:pt idx="15">
                  <c:v>0</c:v>
                </c:pt>
                <c:pt idx="16">
                  <c:v>0</c:v>
                </c:pt>
                <c:pt idx="17">
                  <c:v>0</c:v>
                </c:pt>
                <c:pt idx="18">
                  <c:v>0</c:v>
                </c:pt>
                <c:pt idx="19">
                  <c:v>0</c:v>
                </c:pt>
              </c:numCache>
            </c:numRef>
          </c:val>
          <c:extLst>
            <c:ext xmlns:c16="http://schemas.microsoft.com/office/drawing/2014/chart" uri="{C3380CC4-5D6E-409C-BE32-E72D297353CC}">
              <c16:uniqueId val="{00000000-B09F-4DE4-88FB-9E566F6ABDDA}"/>
            </c:ext>
          </c:extLst>
        </c:ser>
        <c:dLbls>
          <c:showLegendKey val="0"/>
          <c:showVal val="0"/>
          <c:showCatName val="0"/>
          <c:showSerName val="0"/>
          <c:showPercent val="0"/>
          <c:showBubbleSize val="0"/>
        </c:dLbls>
        <c:gapWidth val="100"/>
        <c:overlap val="-24"/>
        <c:axId val="411824720"/>
        <c:axId val="411825504"/>
      </c:barChart>
      <c:catAx>
        <c:axId val="411824720"/>
        <c:scaling>
          <c:orientation val="minMax"/>
        </c:scaling>
        <c:delete val="0"/>
        <c:axPos val="b"/>
        <c:numFmt formatCode="0%"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1825504"/>
        <c:crosses val="autoZero"/>
        <c:auto val="1"/>
        <c:lblAlgn val="ctr"/>
        <c:lblOffset val="100"/>
        <c:noMultiLvlLbl val="0"/>
      </c:catAx>
      <c:valAx>
        <c:axId val="411825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1824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206190</xdr:colOff>
      <xdr:row>7</xdr:row>
      <xdr:rowOff>26894</xdr:rowOff>
    </xdr:from>
    <xdr:to>
      <xdr:col>7</xdr:col>
      <xdr:colOff>466165</xdr:colOff>
      <xdr:row>24</xdr:row>
      <xdr:rowOff>26894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215152</xdr:colOff>
      <xdr:row>24</xdr:row>
      <xdr:rowOff>53789</xdr:rowOff>
    </xdr:from>
    <xdr:to>
      <xdr:col>7</xdr:col>
      <xdr:colOff>466164</xdr:colOff>
      <xdr:row>42</xdr:row>
      <xdr:rowOff>62753</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RisikoID" displayName="RisikoID" ref="A3:C22" totalsRowShown="0" headerRowDxfId="16">
  <autoFilter ref="A3:C22"/>
  <tableColumns count="3">
    <tableColumn id="1" name="RisikoID" dataDxfId="15">
      <calculatedColumnFormula>ROW()-3</calculatedColumnFormula>
    </tableColumn>
    <tableColumn id="2" name="Risiko" dataDxfId="14"/>
    <tableColumn id="3" name="Tragweite" dataDxfId="13"/>
  </tableColumns>
  <tableStyleInfo name="TableStyleMedium6" showFirstColumn="0" showLastColumn="0" showRowStripes="1" showColumnStripes="0"/>
</table>
</file>

<file path=xl/tables/table2.xml><?xml version="1.0" encoding="utf-8"?>
<table xmlns="http://schemas.openxmlformats.org/spreadsheetml/2006/main" id="3" name="Risikouebersicht" displayName="Risikouebersicht" ref="A3:K21" totalsRowShown="0" dataDxfId="11" headerRowBorderDxfId="12">
  <autoFilter ref="A3:K21"/>
  <sortState ref="A4:K17">
    <sortCondition ref="A3:A17"/>
  </sortState>
  <tableColumns count="11">
    <tableColumn id="1" name="RisikoID" dataDxfId="10">
      <calculatedColumnFormula>RisikoID[RisikoID]</calculatedColumnFormula>
    </tableColumn>
    <tableColumn id="2" name="Risiko" dataDxfId="9">
      <calculatedColumnFormula>RisikoID[Risiko]</calculatedColumnFormula>
    </tableColumn>
    <tableColumn id="3" name="Risikobeschreibung" dataDxfId="8"/>
    <tableColumn id="4" name="Effekt" dataDxfId="7"/>
    <tableColumn id="5" name="ggf. AP" dataDxfId="6"/>
    <tableColumn id="6" name="Verantwortlich" dataDxfId="5"/>
    <tableColumn id="7" name="Status" dataDxfId="4"/>
    <tableColumn id="8" name="Maßnahmen" dataDxfId="3"/>
    <tableColumn id="9" name="Eintrittswahrscheinlichkeit" dataDxfId="2"/>
    <tableColumn id="10" name="Tragweite" dataDxfId="1">
      <calculatedColumnFormula>RisikoID[Tragweite]</calculatedColumnFormula>
    </tableColumn>
    <tableColumn id="11" name="geschätzer Schaden"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workbookViewId="0">
      <selection activeCell="B25" sqref="B25"/>
    </sheetView>
  </sheetViews>
  <sheetFormatPr baseColWidth="10" defaultColWidth="11.44140625" defaultRowHeight="10.199999999999999"/>
  <cols>
    <col min="1" max="1" width="11.44140625" style="27"/>
    <col min="2" max="2" width="49.88671875" style="27" bestFit="1" customWidth="1"/>
    <col min="3" max="5" width="11.44140625" style="27"/>
    <col min="6" max="6" width="43.44140625" style="27" customWidth="1"/>
    <col min="7" max="16384" width="11.44140625" style="27"/>
  </cols>
  <sheetData>
    <row r="1" spans="1:6" ht="71.400000000000006">
      <c r="B1" s="28" t="s">
        <v>7</v>
      </c>
    </row>
    <row r="3" spans="1:6">
      <c r="A3" s="27" t="s">
        <v>0</v>
      </c>
      <c r="B3" s="27" t="s">
        <v>18</v>
      </c>
      <c r="C3" s="27" t="s">
        <v>6</v>
      </c>
    </row>
    <row r="4" spans="1:6">
      <c r="A4" s="62">
        <f t="shared" ref="A4:A19" si="0">ROW()-3</f>
        <v>1</v>
      </c>
      <c r="B4" s="27" t="s">
        <v>20</v>
      </c>
      <c r="C4" s="27">
        <v>3</v>
      </c>
    </row>
    <row r="5" spans="1:6">
      <c r="A5" s="50">
        <f t="shared" si="0"/>
        <v>2</v>
      </c>
      <c r="B5" s="27" t="s">
        <v>21</v>
      </c>
      <c r="C5" s="27">
        <v>4</v>
      </c>
    </row>
    <row r="6" spans="1:6">
      <c r="A6" s="50">
        <f t="shared" si="0"/>
        <v>3</v>
      </c>
      <c r="B6" s="27" t="s">
        <v>22</v>
      </c>
      <c r="C6" s="27">
        <v>2</v>
      </c>
      <c r="F6" s="51">
        <f t="shared" ref="F6" si="1">ROW()-1</f>
        <v>5</v>
      </c>
    </row>
    <row r="7" spans="1:6">
      <c r="A7" s="50">
        <f t="shared" si="0"/>
        <v>4</v>
      </c>
      <c r="B7" s="27" t="s">
        <v>35</v>
      </c>
      <c r="C7" s="27">
        <v>5</v>
      </c>
    </row>
    <row r="8" spans="1:6">
      <c r="A8" s="50">
        <f t="shared" si="0"/>
        <v>5</v>
      </c>
      <c r="B8" s="27" t="s">
        <v>23</v>
      </c>
      <c r="C8" s="27">
        <v>3</v>
      </c>
    </row>
    <row r="9" spans="1:6">
      <c r="A9" s="50">
        <f t="shared" si="0"/>
        <v>6</v>
      </c>
      <c r="B9" s="27" t="s">
        <v>24</v>
      </c>
      <c r="C9" s="27">
        <v>4</v>
      </c>
    </row>
    <row r="10" spans="1:6">
      <c r="A10" s="50">
        <f t="shared" si="0"/>
        <v>7</v>
      </c>
      <c r="B10" s="27" t="s">
        <v>25</v>
      </c>
      <c r="C10" s="27">
        <v>2</v>
      </c>
    </row>
    <row r="11" spans="1:6">
      <c r="A11" s="50">
        <f t="shared" si="0"/>
        <v>8</v>
      </c>
      <c r="B11" s="27" t="s">
        <v>26</v>
      </c>
      <c r="C11" s="27">
        <v>3</v>
      </c>
    </row>
    <row r="12" spans="1:6">
      <c r="A12" s="50">
        <f t="shared" si="0"/>
        <v>9</v>
      </c>
      <c r="B12" s="27" t="s">
        <v>27</v>
      </c>
      <c r="C12" s="27">
        <v>5</v>
      </c>
    </row>
    <row r="13" spans="1:6">
      <c r="A13" s="50">
        <f t="shared" si="0"/>
        <v>10</v>
      </c>
      <c r="B13" s="27" t="s">
        <v>28</v>
      </c>
      <c r="C13" s="27">
        <v>3</v>
      </c>
    </row>
    <row r="14" spans="1:6">
      <c r="A14" s="50">
        <f t="shared" si="0"/>
        <v>11</v>
      </c>
      <c r="B14" s="27" t="s">
        <v>29</v>
      </c>
      <c r="C14" s="27">
        <v>4</v>
      </c>
    </row>
    <row r="15" spans="1:6">
      <c r="A15" s="50">
        <f t="shared" si="0"/>
        <v>12</v>
      </c>
      <c r="B15" s="27" t="s">
        <v>30</v>
      </c>
      <c r="C15" s="27">
        <v>4</v>
      </c>
    </row>
    <row r="16" spans="1:6">
      <c r="A16" s="50">
        <f t="shared" si="0"/>
        <v>13</v>
      </c>
      <c r="B16" s="27" t="s">
        <v>31</v>
      </c>
      <c r="C16" s="27">
        <v>5</v>
      </c>
    </row>
    <row r="17" spans="1:3">
      <c r="A17" s="50">
        <f t="shared" si="0"/>
        <v>14</v>
      </c>
      <c r="B17" s="27" t="s">
        <v>32</v>
      </c>
      <c r="C17" s="27">
        <v>4</v>
      </c>
    </row>
    <row r="18" spans="1:3">
      <c r="A18" s="50">
        <f t="shared" si="0"/>
        <v>15</v>
      </c>
      <c r="B18" s="27" t="s">
        <v>33</v>
      </c>
      <c r="C18" s="27">
        <v>3</v>
      </c>
    </row>
    <row r="19" spans="1:3">
      <c r="A19" s="50">
        <f t="shared" si="0"/>
        <v>16</v>
      </c>
      <c r="B19" s="27" t="s">
        <v>34</v>
      </c>
      <c r="C19" s="27">
        <v>3</v>
      </c>
    </row>
    <row r="20" spans="1:3">
      <c r="A20" s="50">
        <f>ROW()-3</f>
        <v>17</v>
      </c>
      <c r="B20" s="27" t="s">
        <v>88</v>
      </c>
      <c r="C20" s="27">
        <v>5</v>
      </c>
    </row>
    <row r="21" spans="1:3">
      <c r="A21" s="50">
        <f>ROW()-3</f>
        <v>18</v>
      </c>
      <c r="B21" s="27" t="s">
        <v>84</v>
      </c>
      <c r="C21" s="27">
        <v>5</v>
      </c>
    </row>
    <row r="22" spans="1:3">
      <c r="A22" s="72">
        <v>19</v>
      </c>
      <c r="B22" s="73" t="s">
        <v>89</v>
      </c>
      <c r="C22" s="73"/>
    </row>
  </sheetData>
  <dataValidations count="2">
    <dataValidation type="custom" allowBlank="1" showInputMessage="1" showErrorMessage="1" sqref="D2:D17">
      <formula1>"1;2;3;4;5"</formula1>
    </dataValidation>
    <dataValidation type="list" allowBlank="1" showInputMessage="1" showErrorMessage="1" sqref="C4:C22">
      <formula1>"1,2,3,4,5"</formula1>
    </dataValidation>
  </dataValidations>
  <pageMargins left="0.7" right="0.7" top="0.78740157499999996" bottom="0.78740157499999996"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opLeftCell="A14" workbookViewId="0">
      <selection activeCell="A22" sqref="A22"/>
    </sheetView>
  </sheetViews>
  <sheetFormatPr baseColWidth="10" defaultColWidth="11.44140625" defaultRowHeight="10.199999999999999"/>
  <cols>
    <col min="1" max="1" width="9.88671875" style="45" bestFit="1" customWidth="1"/>
    <col min="2" max="2" width="33.6640625" style="45" bestFit="1" customWidth="1"/>
    <col min="3" max="3" width="30.109375" style="37" customWidth="1"/>
    <col min="4" max="4" width="31" style="37" customWidth="1"/>
    <col min="5" max="5" width="9.33203125" style="44" bestFit="1" customWidth="1"/>
    <col min="6" max="6" width="16.6640625" style="29" customWidth="1"/>
    <col min="7" max="7" width="20.44140625" style="43" bestFit="1" customWidth="1"/>
    <col min="8" max="8" width="30.5546875" style="37" customWidth="1"/>
    <col min="9" max="9" width="22.109375" style="40" customWidth="1"/>
    <col min="10" max="10" width="9" style="41" customWidth="1"/>
    <col min="11" max="11" width="16.44140625" style="42" bestFit="1" customWidth="1"/>
    <col min="12" max="16384" width="11.44140625" style="36"/>
  </cols>
  <sheetData>
    <row r="1" spans="1:12" s="47" customFormat="1" ht="39.75" customHeight="1">
      <c r="A1" s="63" t="s">
        <v>17</v>
      </c>
      <c r="B1" s="63"/>
      <c r="C1" s="63"/>
      <c r="D1" s="63"/>
      <c r="E1" s="63"/>
      <c r="F1" s="63"/>
      <c r="G1" s="63"/>
      <c r="H1" s="63"/>
      <c r="I1" s="63"/>
      <c r="J1" s="63"/>
      <c r="K1" s="64"/>
      <c r="L1" s="46"/>
    </row>
    <row r="2" spans="1:12" s="47" customFormat="1" ht="15.75" customHeight="1">
      <c r="A2" s="65"/>
      <c r="B2" s="65"/>
      <c r="C2" s="65"/>
      <c r="D2" s="65"/>
      <c r="E2" s="48"/>
      <c r="F2" s="48"/>
      <c r="G2" s="48"/>
      <c r="H2" s="48"/>
      <c r="I2" s="48"/>
      <c r="J2" s="48"/>
      <c r="K2" s="49"/>
      <c r="L2" s="46"/>
    </row>
    <row r="3" spans="1:12" ht="10.8" thickBot="1">
      <c r="A3" s="58" t="s">
        <v>0</v>
      </c>
      <c r="B3" s="58" t="s">
        <v>18</v>
      </c>
      <c r="C3" s="30" t="s">
        <v>36</v>
      </c>
      <c r="D3" s="30" t="s">
        <v>1</v>
      </c>
      <c r="E3" s="31" t="s">
        <v>16</v>
      </c>
      <c r="F3" s="32" t="s">
        <v>19</v>
      </c>
      <c r="G3" s="33" t="s">
        <v>2</v>
      </c>
      <c r="H3" s="30" t="s">
        <v>3</v>
      </c>
      <c r="I3" s="34" t="s">
        <v>4</v>
      </c>
      <c r="J3" s="59" t="s">
        <v>6</v>
      </c>
      <c r="K3" s="35" t="s">
        <v>5</v>
      </c>
    </row>
    <row r="4" spans="1:12" ht="30.6">
      <c r="A4" s="57">
        <f>RisikoID[RisikoID]</f>
        <v>1</v>
      </c>
      <c r="B4" s="57" t="str">
        <f>RisikoID[Risiko]</f>
        <v>Stakeholder intern fällt aus</v>
      </c>
      <c r="C4" s="37" t="s">
        <v>37</v>
      </c>
      <c r="D4" s="37" t="s">
        <v>38</v>
      </c>
      <c r="E4" s="38"/>
      <c r="F4" s="29" t="s">
        <v>39</v>
      </c>
      <c r="G4" s="39" t="s">
        <v>42</v>
      </c>
      <c r="H4" s="37" t="s">
        <v>69</v>
      </c>
      <c r="I4" s="40">
        <v>0.25</v>
      </c>
      <c r="J4" s="60">
        <f>RisikoID[Tragweite]</f>
        <v>3</v>
      </c>
      <c r="K4" s="42" t="s">
        <v>41</v>
      </c>
    </row>
    <row r="5" spans="1:12" ht="30.6">
      <c r="A5" s="56">
        <f>RisikoID[RisikoID]</f>
        <v>2</v>
      </c>
      <c r="B5" s="56" t="str">
        <f>RisikoID[Risiko]</f>
        <v>Stakeholder intern fällt dauerhaft aus</v>
      </c>
      <c r="C5" s="37" t="s">
        <v>43</v>
      </c>
      <c r="D5" s="37" t="s">
        <v>44</v>
      </c>
      <c r="E5" s="53"/>
      <c r="F5" s="54" t="s">
        <v>40</v>
      </c>
      <c r="G5" s="39" t="s">
        <v>42</v>
      </c>
      <c r="H5" s="37" t="s">
        <v>69</v>
      </c>
      <c r="I5" s="55">
        <v>0.4</v>
      </c>
      <c r="J5" s="61">
        <f>RisikoID[Tragweite]</f>
        <v>4</v>
      </c>
      <c r="K5" s="42" t="s">
        <v>41</v>
      </c>
    </row>
    <row r="6" spans="1:12" ht="30.6">
      <c r="A6" s="56">
        <f>RisikoID[RisikoID]</f>
        <v>3</v>
      </c>
      <c r="B6" s="56" t="str">
        <f>RisikoID[Risiko]</f>
        <v>Stakeholder Fr. Dr. Wieland fällt aus</v>
      </c>
      <c r="C6" s="37" t="s">
        <v>53</v>
      </c>
      <c r="D6" s="37" t="s">
        <v>45</v>
      </c>
      <c r="E6" s="53"/>
      <c r="F6" s="54" t="s">
        <v>40</v>
      </c>
      <c r="G6" s="39" t="s">
        <v>46</v>
      </c>
      <c r="H6" s="37" t="s">
        <v>70</v>
      </c>
      <c r="I6" s="55">
        <v>0.05</v>
      </c>
      <c r="J6" s="61">
        <f>RisikoID[Tragweite]</f>
        <v>2</v>
      </c>
      <c r="K6" s="42" t="s">
        <v>41</v>
      </c>
    </row>
    <row r="7" spans="1:12" ht="61.2">
      <c r="A7" s="56">
        <f>RisikoID[RisikoID]</f>
        <v>4</v>
      </c>
      <c r="B7" s="56" t="str">
        <f>RisikoID[Risiko]</f>
        <v>Stakeholder Fr. Dr. Wieland fällt dauerhaft aus</v>
      </c>
      <c r="C7" s="37" t="s">
        <v>47</v>
      </c>
      <c r="D7" s="37" t="s">
        <v>48</v>
      </c>
      <c r="E7" s="53"/>
      <c r="F7" s="54" t="s">
        <v>39</v>
      </c>
      <c r="G7" s="39" t="s">
        <v>42</v>
      </c>
      <c r="H7" s="37" t="s">
        <v>71</v>
      </c>
      <c r="I7" s="55">
        <v>0.1</v>
      </c>
      <c r="J7" s="61">
        <f>RisikoID[Tragweite]</f>
        <v>5</v>
      </c>
      <c r="K7" s="42" t="s">
        <v>41</v>
      </c>
    </row>
    <row r="8" spans="1:12" ht="30.6">
      <c r="A8" s="56">
        <f>RisikoID[RisikoID]</f>
        <v>5</v>
      </c>
      <c r="B8" s="56" t="str">
        <f>RisikoID[Risiko]</f>
        <v>Stakeholder T-Systems (allgemein) fällt aus</v>
      </c>
      <c r="C8" s="37" t="s">
        <v>49</v>
      </c>
      <c r="D8" s="37" t="s">
        <v>50</v>
      </c>
      <c r="E8" s="53"/>
      <c r="F8" s="54" t="s">
        <v>40</v>
      </c>
      <c r="G8" s="39" t="s">
        <v>42</v>
      </c>
      <c r="H8" s="52"/>
      <c r="I8" s="55">
        <v>0.05</v>
      </c>
      <c r="J8" s="61">
        <f>RisikoID[Tragweite]</f>
        <v>3</v>
      </c>
      <c r="K8" s="42" t="s">
        <v>41</v>
      </c>
    </row>
    <row r="9" spans="1:12" ht="40.799999999999997">
      <c r="A9" s="56">
        <f>RisikoID[RisikoID]</f>
        <v>6</v>
      </c>
      <c r="B9" s="56" t="str">
        <f>RisikoID[Risiko]</f>
        <v>Stakeholder T-Systems (allgemein) fällt dauerhaft aus</v>
      </c>
      <c r="C9" s="37" t="s">
        <v>51</v>
      </c>
      <c r="D9" s="37" t="s">
        <v>52</v>
      </c>
      <c r="E9" s="53"/>
      <c r="F9" s="54" t="s">
        <v>40</v>
      </c>
      <c r="G9" s="39" t="s">
        <v>42</v>
      </c>
      <c r="H9" s="52"/>
      <c r="I9" s="55">
        <v>0.05</v>
      </c>
      <c r="J9" s="61">
        <f>RisikoID[Tragweite]</f>
        <v>4</v>
      </c>
      <c r="K9" s="42" t="s">
        <v>41</v>
      </c>
    </row>
    <row r="10" spans="1:12" ht="30.6">
      <c r="A10" s="56">
        <f>RisikoID[RisikoID]</f>
        <v>7</v>
      </c>
      <c r="B10" s="56" t="str">
        <f>RisikoID[Risiko]</f>
        <v>Stakeholder telekom.refugee.de fällt aus</v>
      </c>
      <c r="C10" s="37" t="s">
        <v>53</v>
      </c>
      <c r="D10" s="37" t="s">
        <v>54</v>
      </c>
      <c r="E10" s="53"/>
      <c r="F10" s="54" t="s">
        <v>39</v>
      </c>
      <c r="G10" s="39" t="s">
        <v>42</v>
      </c>
      <c r="H10" s="52"/>
      <c r="I10" s="55">
        <v>0.15</v>
      </c>
      <c r="J10" s="61">
        <f>RisikoID[Tragweite]</f>
        <v>2</v>
      </c>
      <c r="K10" s="42" t="s">
        <v>41</v>
      </c>
    </row>
    <row r="11" spans="1:12" ht="20.399999999999999">
      <c r="A11" s="56">
        <f>RisikoID[RisikoID]</f>
        <v>8</v>
      </c>
      <c r="B11" s="56" t="str">
        <f>RisikoID[Risiko]</f>
        <v>Stakeholder telekom.refugee.de fällt dauerhaft aus</v>
      </c>
      <c r="C11" s="37" t="s">
        <v>55</v>
      </c>
      <c r="D11" s="37" t="s">
        <v>56</v>
      </c>
      <c r="E11" s="53"/>
      <c r="F11" s="54" t="s">
        <v>39</v>
      </c>
      <c r="G11" s="39" t="s">
        <v>42</v>
      </c>
      <c r="H11" s="52"/>
      <c r="I11" s="55">
        <v>0.05</v>
      </c>
      <c r="J11" s="61">
        <f>RisikoID[Tragweite]</f>
        <v>3</v>
      </c>
      <c r="K11" s="42" t="s">
        <v>41</v>
      </c>
    </row>
    <row r="12" spans="1:12" ht="30.6">
      <c r="A12" s="56">
        <f>RisikoID[RisikoID]</f>
        <v>9</v>
      </c>
      <c r="B12" s="56" t="str">
        <f>RisikoID[Risiko]</f>
        <v>Flüchtlingskrise löst sich auf</v>
      </c>
      <c r="C12" s="37" t="s">
        <v>57</v>
      </c>
      <c r="D12" s="37" t="s">
        <v>58</v>
      </c>
      <c r="E12" s="53"/>
      <c r="F12" s="54" t="s">
        <v>59</v>
      </c>
      <c r="G12" s="39" t="s">
        <v>42</v>
      </c>
      <c r="H12" s="52"/>
      <c r="I12" s="55">
        <v>0.05</v>
      </c>
      <c r="J12" s="61">
        <f>RisikoID[Tragweite]</f>
        <v>5</v>
      </c>
      <c r="K12" s="42" t="s">
        <v>41</v>
      </c>
    </row>
    <row r="13" spans="1:12" ht="40.799999999999997">
      <c r="A13" s="56">
        <f>RisikoID[RisikoID]</f>
        <v>10</v>
      </c>
      <c r="B13" s="56" t="str">
        <f>RisikoID[Risiko]</f>
        <v>Serverausfälle</v>
      </c>
      <c r="C13" s="37" t="s">
        <v>60</v>
      </c>
      <c r="D13" s="37" t="s">
        <v>61</v>
      </c>
      <c r="E13" s="53"/>
      <c r="F13" s="54" t="s">
        <v>62</v>
      </c>
      <c r="G13" s="39" t="s">
        <v>42</v>
      </c>
      <c r="H13" s="37" t="s">
        <v>66</v>
      </c>
      <c r="I13" s="55">
        <v>0.1</v>
      </c>
      <c r="J13" s="61">
        <f>RisikoID[Tragweite]</f>
        <v>3</v>
      </c>
      <c r="K13" s="42" t="s">
        <v>41</v>
      </c>
    </row>
    <row r="14" spans="1:12" ht="20.399999999999999">
      <c r="A14" s="56">
        <f>RisikoID[RisikoID]</f>
        <v>11</v>
      </c>
      <c r="B14" s="56" t="str">
        <f>RisikoID[Risiko]</f>
        <v>Dauerhafte Serverausfälle</v>
      </c>
      <c r="C14" s="37" t="s">
        <v>63</v>
      </c>
      <c r="D14" s="37" t="s">
        <v>64</v>
      </c>
      <c r="E14" s="53"/>
      <c r="F14" s="54" t="s">
        <v>62</v>
      </c>
      <c r="G14" s="39" t="s">
        <v>42</v>
      </c>
      <c r="H14" s="37" t="s">
        <v>65</v>
      </c>
      <c r="I14" s="55">
        <v>0.05</v>
      </c>
      <c r="J14" s="61">
        <f>RisikoID[Tragweite]</f>
        <v>4</v>
      </c>
      <c r="K14" s="42" t="s">
        <v>41</v>
      </c>
    </row>
    <row r="15" spans="1:12" ht="51">
      <c r="A15" s="56">
        <f>RisikoID[RisikoID]</f>
        <v>12</v>
      </c>
      <c r="B15" s="56" t="str">
        <f>RisikoID[Risiko]</f>
        <v>Software Lizezen ändern sich (laufen aus)</v>
      </c>
      <c r="C15" s="37" t="s">
        <v>67</v>
      </c>
      <c r="D15" s="37" t="s">
        <v>68</v>
      </c>
      <c r="E15" s="53"/>
      <c r="F15" s="54" t="s">
        <v>62</v>
      </c>
      <c r="G15" s="39" t="s">
        <v>42</v>
      </c>
      <c r="H15" s="52"/>
      <c r="I15" s="55">
        <v>0.05</v>
      </c>
      <c r="J15" s="61">
        <f>RisikoID[Tragweite]</f>
        <v>4</v>
      </c>
      <c r="K15" s="42" t="s">
        <v>41</v>
      </c>
    </row>
    <row r="16" spans="1:12" ht="40.799999999999997">
      <c r="A16" s="56">
        <f>RisikoID[RisikoID]</f>
        <v>13</v>
      </c>
      <c r="B16" s="56" t="str">
        <f>RisikoID[Risiko]</f>
        <v>Eingriff des Telekomkonzerns in die Projekttätigkeit</v>
      </c>
      <c r="C16" s="37" t="s">
        <v>72</v>
      </c>
      <c r="D16" s="37" t="s">
        <v>73</v>
      </c>
      <c r="E16" s="53"/>
      <c r="F16" s="54" t="s">
        <v>40</v>
      </c>
      <c r="G16" s="39" t="s">
        <v>42</v>
      </c>
      <c r="H16" s="37" t="s">
        <v>74</v>
      </c>
      <c r="I16" s="55">
        <v>0.45</v>
      </c>
      <c r="J16" s="61">
        <f>RisikoID[Tragweite]</f>
        <v>5</v>
      </c>
      <c r="K16" s="42" t="s">
        <v>41</v>
      </c>
    </row>
    <row r="17" spans="1:11" ht="40.799999999999997">
      <c r="A17" s="56">
        <f>RisikoID[RisikoID]</f>
        <v>14</v>
      </c>
      <c r="B17" s="56" t="str">
        <f>RisikoID[Risiko]</f>
        <v>Technisches Know How unzureichend</v>
      </c>
      <c r="C17" s="37" t="s">
        <v>77</v>
      </c>
      <c r="D17" s="37" t="s">
        <v>75</v>
      </c>
      <c r="E17" s="53"/>
      <c r="F17" s="54" t="s">
        <v>40</v>
      </c>
      <c r="G17" s="39" t="s">
        <v>42</v>
      </c>
      <c r="H17" s="37" t="s">
        <v>76</v>
      </c>
      <c r="I17" s="55">
        <v>0.6</v>
      </c>
      <c r="J17" s="61">
        <f>RisikoID[Tragweite]</f>
        <v>4</v>
      </c>
      <c r="K17" s="42" t="s">
        <v>41</v>
      </c>
    </row>
    <row r="18" spans="1:11" ht="81.599999999999994">
      <c r="A18" s="56">
        <f>RisikoID[RisikoID]</f>
        <v>15</v>
      </c>
      <c r="B18" s="56" t="str">
        <f>RisikoID[Risiko]</f>
        <v>Verlust GitHub Plattform</v>
      </c>
      <c r="C18" s="37" t="s">
        <v>78</v>
      </c>
      <c r="D18" s="37" t="s">
        <v>79</v>
      </c>
      <c r="E18" s="53"/>
      <c r="F18" s="54" t="s">
        <v>62</v>
      </c>
      <c r="G18" s="39" t="s">
        <v>46</v>
      </c>
      <c r="H18" s="37" t="s">
        <v>80</v>
      </c>
      <c r="I18" s="55">
        <v>0.05</v>
      </c>
      <c r="J18" s="61">
        <f>RisikoID[Tragweite]</f>
        <v>3</v>
      </c>
      <c r="K18" s="42" t="s">
        <v>41</v>
      </c>
    </row>
    <row r="19" spans="1:11" ht="30.6">
      <c r="A19" s="56">
        <f>RisikoID[RisikoID]</f>
        <v>16</v>
      </c>
      <c r="B19" s="56" t="str">
        <f>RisikoID[Risiko]</f>
        <v>Supporteinstellungen von Softwareanbietern</v>
      </c>
      <c r="C19" s="37" t="s">
        <v>81</v>
      </c>
      <c r="D19" s="37" t="s">
        <v>82</v>
      </c>
      <c r="E19" s="53"/>
      <c r="F19" s="54" t="s">
        <v>62</v>
      </c>
      <c r="G19" s="39" t="s">
        <v>42</v>
      </c>
      <c r="H19" s="37" t="s">
        <v>83</v>
      </c>
      <c r="I19" s="55">
        <v>0.15</v>
      </c>
      <c r="J19" s="61">
        <f>RisikoID[Tragweite]</f>
        <v>3</v>
      </c>
      <c r="K19" s="42" t="s">
        <v>41</v>
      </c>
    </row>
    <row r="20" spans="1:11" ht="51">
      <c r="A20" s="57">
        <f>RisikoID[RisikoID]</f>
        <v>17</v>
      </c>
      <c r="B20" s="57" t="str">
        <f>RisikoID[Risiko]</f>
        <v>Stories falsch eingeschätzt</v>
      </c>
      <c r="C20" s="37" t="s">
        <v>87</v>
      </c>
      <c r="D20" s="37" t="s">
        <v>75</v>
      </c>
      <c r="E20" s="38"/>
      <c r="F20" s="29" t="s">
        <v>40</v>
      </c>
      <c r="G20" s="39" t="s">
        <v>42</v>
      </c>
      <c r="H20" s="37" t="s">
        <v>85</v>
      </c>
      <c r="I20" s="40">
        <v>0.65</v>
      </c>
      <c r="J20" s="60">
        <f>RisikoID[Tragweite]</f>
        <v>5</v>
      </c>
    </row>
    <row r="21" spans="1:11" ht="20.399999999999999">
      <c r="A21" s="57">
        <f>RisikoID[RisikoID]</f>
        <v>18</v>
      </c>
      <c r="B21" s="57" t="str">
        <f>RisikoID[Risiko]</f>
        <v>Projektzuarbeit geringer als benötigt</v>
      </c>
      <c r="C21" s="37" t="s">
        <v>86</v>
      </c>
      <c r="D21" s="37" t="s">
        <v>75</v>
      </c>
      <c r="E21" s="38"/>
      <c r="F21" s="29" t="s">
        <v>40</v>
      </c>
      <c r="G21" s="39" t="s">
        <v>42</v>
      </c>
      <c r="H21" s="37" t="s">
        <v>85</v>
      </c>
      <c r="I21" s="40">
        <v>0.75</v>
      </c>
      <c r="J21" s="60">
        <f>RisikoID[Tragweite]</f>
        <v>5</v>
      </c>
    </row>
  </sheetData>
  <dataConsolidate/>
  <mergeCells count="2">
    <mergeCell ref="A1:K1"/>
    <mergeCell ref="A2:D2"/>
  </mergeCells>
  <conditionalFormatting sqref="J4:J21">
    <cfRule type="colorScale" priority="7">
      <colorScale>
        <cfvo type="min"/>
        <cfvo type="percentile" val="50"/>
        <cfvo type="max"/>
        <color rgb="FF63BE7B"/>
        <color rgb="FFFFEB84"/>
        <color rgb="FFF8696B"/>
      </colorScale>
    </cfRule>
  </conditionalFormatting>
  <conditionalFormatting sqref="I4:I21">
    <cfRule type="colorScale" priority="8">
      <colorScale>
        <cfvo type="min"/>
        <cfvo type="percentile" val="50"/>
        <cfvo type="max"/>
        <color rgb="FF63BE7B"/>
        <color rgb="FFFFEB84"/>
        <color rgb="FFF8696B"/>
      </colorScale>
    </cfRule>
  </conditionalFormatting>
  <dataValidations count="2">
    <dataValidation type="list" allowBlank="1" showInputMessage="1" showErrorMessage="1" sqref="I4:I21">
      <formula1>"0%,5%,10%,15%,20%,25%,30%,35%,40%,45%,50%,55%,60%,65%,70%,75%,80%,85%,90%,95%,100%,"</formula1>
    </dataValidation>
    <dataValidation type="list" allowBlank="1" showInputMessage="1" showErrorMessage="1" sqref="F4:F21">
      <formula1>"Projektleiter, Projektteamleiter, Scrum Master, ANFO, Design, Developement, Alle"</formula1>
    </dataValidation>
  </dataValidations>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zoomScale="85" zoomScaleNormal="85" workbookViewId="0">
      <selection activeCell="I19" sqref="I19"/>
    </sheetView>
  </sheetViews>
  <sheetFormatPr baseColWidth="10" defaultColWidth="11.44140625" defaultRowHeight="10.199999999999999"/>
  <cols>
    <col min="1" max="1" width="17.5546875" style="2" customWidth="1"/>
    <col min="2" max="2" width="15.44140625" style="1" customWidth="1"/>
    <col min="3" max="3" width="3.44140625" style="1" customWidth="1"/>
    <col min="4" max="5" width="11.44140625" style="1"/>
    <col min="6" max="6" width="15.88671875" style="1" bestFit="1" customWidth="1"/>
    <col min="7" max="10" width="11.44140625" style="1"/>
    <col min="11" max="11" width="6.5546875" style="1" customWidth="1"/>
    <col min="12" max="12" width="11.33203125" style="2" customWidth="1"/>
    <col min="13" max="17" width="4.6640625" style="2" customWidth="1"/>
    <col min="18" max="16384" width="11.44140625" style="1"/>
  </cols>
  <sheetData>
    <row r="1" spans="1:17" ht="14.4">
      <c r="A1" s="71" t="s">
        <v>8</v>
      </c>
      <c r="B1" s="71"/>
      <c r="C1" s="71"/>
      <c r="D1" s="71"/>
      <c r="E1" s="71"/>
      <c r="F1" s="71"/>
      <c r="G1" s="71"/>
      <c r="H1" s="71"/>
      <c r="I1" s="71"/>
      <c r="J1" s="71"/>
      <c r="K1" s="18"/>
      <c r="L1" s="19"/>
      <c r="M1" s="19"/>
    </row>
    <row r="2" spans="1:17" ht="15" thickBot="1">
      <c r="A2" s="69" t="s">
        <v>15</v>
      </c>
      <c r="B2" s="70"/>
      <c r="C2" s="24"/>
      <c r="D2" s="66" t="s">
        <v>9</v>
      </c>
      <c r="E2" s="67"/>
      <c r="F2" s="68"/>
      <c r="G2" s="24"/>
      <c r="H2" s="24"/>
      <c r="I2" s="24"/>
      <c r="J2" s="24"/>
      <c r="K2"/>
      <c r="L2" s="21"/>
    </row>
    <row r="3" spans="1:17">
      <c r="A3" s="12">
        <v>0.05</v>
      </c>
      <c r="B3" s="7">
        <f>COUNTIF(Risikoübersicht!I:I,5%)</f>
        <v>8</v>
      </c>
      <c r="C3" s="24"/>
      <c r="D3" s="15">
        <v>1</v>
      </c>
      <c r="E3" s="16">
        <f>COUNTIF(Risikoübersicht!J:J,1)</f>
        <v>0</v>
      </c>
      <c r="F3" s="17" t="s">
        <v>10</v>
      </c>
      <c r="G3" s="24"/>
      <c r="H3" s="24"/>
      <c r="I3" s="24"/>
      <c r="J3" s="24"/>
      <c r="K3" s="24"/>
      <c r="L3" s="22"/>
      <c r="M3" s="20"/>
    </row>
    <row r="4" spans="1:17">
      <c r="A4" s="13">
        <v>0.1</v>
      </c>
      <c r="B4" s="8">
        <f>COUNTIF(Risikoübersicht!I:I,10%)</f>
        <v>2</v>
      </c>
      <c r="C4" s="24"/>
      <c r="D4" s="10">
        <v>2</v>
      </c>
      <c r="E4" s="3">
        <f>COUNTIF(Risikoübersicht!J:J,2)</f>
        <v>2</v>
      </c>
      <c r="F4" s="4" t="s">
        <v>11</v>
      </c>
      <c r="G4" s="24"/>
      <c r="H4" s="24"/>
      <c r="I4" s="24"/>
      <c r="J4" s="24"/>
      <c r="K4" s="24"/>
      <c r="L4" s="25"/>
      <c r="M4" s="26"/>
      <c r="N4" s="26"/>
      <c r="O4" s="26"/>
      <c r="P4" s="26"/>
      <c r="Q4" s="26"/>
    </row>
    <row r="5" spans="1:17">
      <c r="A5" s="13">
        <v>0.15</v>
      </c>
      <c r="B5" s="8">
        <f>COUNTIF(Risikoübersicht!I:I,15%)</f>
        <v>2</v>
      </c>
      <c r="C5" s="24"/>
      <c r="D5" s="10">
        <v>3</v>
      </c>
      <c r="E5" s="3">
        <f>COUNTIF(Risikoübersicht!J:J,3)</f>
        <v>6</v>
      </c>
      <c r="F5" s="4" t="s">
        <v>12</v>
      </c>
      <c r="G5" s="24"/>
      <c r="H5" s="24"/>
      <c r="I5" s="24"/>
      <c r="J5" s="24"/>
      <c r="K5" s="24"/>
      <c r="L5" s="25"/>
      <c r="M5" s="26"/>
      <c r="N5" s="26"/>
      <c r="O5" s="26"/>
      <c r="P5" s="26"/>
      <c r="Q5" s="26"/>
    </row>
    <row r="6" spans="1:17">
      <c r="A6" s="13">
        <v>0.2</v>
      </c>
      <c r="B6" s="8">
        <f>COUNTIF(Risikoübersicht!I:I,20%)</f>
        <v>0</v>
      </c>
      <c r="C6" s="24"/>
      <c r="D6" s="10">
        <v>4</v>
      </c>
      <c r="E6" s="3">
        <f>COUNTIF(Risikoübersicht!J:J,4)</f>
        <v>5</v>
      </c>
      <c r="F6" s="4" t="s">
        <v>13</v>
      </c>
      <c r="G6" s="24"/>
      <c r="H6" s="24"/>
      <c r="I6" s="24"/>
      <c r="J6" s="24"/>
      <c r="K6" s="24"/>
      <c r="L6" s="25"/>
      <c r="M6" s="26"/>
      <c r="N6" s="26"/>
      <c r="O6" s="26"/>
      <c r="P6" s="26"/>
      <c r="Q6" s="26"/>
    </row>
    <row r="7" spans="1:17">
      <c r="A7" s="13">
        <v>0.25</v>
      </c>
      <c r="B7" s="8">
        <f>COUNTIF(Risikoübersicht!I:I,25%)</f>
        <v>1</v>
      </c>
      <c r="C7" s="24"/>
      <c r="D7" s="11">
        <v>5</v>
      </c>
      <c r="E7" s="5">
        <f>COUNTIF(Risikoübersicht!J:J,5)</f>
        <v>5</v>
      </c>
      <c r="F7" s="6" t="s">
        <v>14</v>
      </c>
      <c r="G7" s="24"/>
      <c r="H7" s="24"/>
      <c r="I7" s="24"/>
      <c r="J7" s="24"/>
      <c r="K7" s="24"/>
      <c r="L7" s="25"/>
      <c r="M7" s="26"/>
      <c r="N7" s="26"/>
      <c r="O7" s="26"/>
      <c r="P7" s="26"/>
      <c r="Q7" s="26"/>
    </row>
    <row r="8" spans="1:17">
      <c r="A8" s="13">
        <v>0.3</v>
      </c>
      <c r="B8" s="8">
        <f>COUNTIF(Risikoübersicht!I:I,30%)</f>
        <v>0</v>
      </c>
      <c r="C8" s="24"/>
      <c r="G8" s="24"/>
      <c r="H8" s="24"/>
      <c r="I8" s="24"/>
      <c r="J8" s="24"/>
      <c r="K8" s="24"/>
      <c r="L8" s="25"/>
      <c r="M8" s="26"/>
      <c r="N8" s="26"/>
      <c r="O8" s="26"/>
      <c r="P8" s="26"/>
      <c r="Q8" s="26"/>
    </row>
    <row r="9" spans="1:17">
      <c r="A9" s="13">
        <v>0.35</v>
      </c>
      <c r="B9" s="8">
        <f>COUNTIF(Risikoübersicht!I:I,35%)</f>
        <v>0</v>
      </c>
      <c r="C9" s="24"/>
      <c r="G9" s="24"/>
      <c r="H9" s="24"/>
      <c r="I9" s="24"/>
      <c r="J9" s="24"/>
      <c r="K9" s="24"/>
      <c r="L9" s="25"/>
      <c r="M9" s="26"/>
      <c r="N9" s="26"/>
      <c r="O9" s="26"/>
      <c r="P9" s="26"/>
      <c r="Q9" s="26"/>
    </row>
    <row r="10" spans="1:17">
      <c r="A10" s="13">
        <v>0.4</v>
      </c>
      <c r="B10" s="8">
        <f>COUNTIF(Risikoübersicht!I:I,40%)</f>
        <v>1</v>
      </c>
      <c r="C10" s="24"/>
      <c r="G10" s="24"/>
      <c r="H10" s="24"/>
      <c r="I10" s="24"/>
      <c r="J10" s="24"/>
      <c r="K10" s="24"/>
      <c r="L10" s="25"/>
      <c r="M10" s="26"/>
      <c r="N10" s="26"/>
      <c r="O10" s="26"/>
      <c r="P10" s="26"/>
      <c r="Q10" s="26"/>
    </row>
    <row r="11" spans="1:17">
      <c r="A11" s="13">
        <v>0.45</v>
      </c>
      <c r="B11" s="8">
        <f>COUNTIF(Risikoübersicht!I:I,45%)</f>
        <v>1</v>
      </c>
      <c r="C11" s="24"/>
      <c r="G11" s="24"/>
      <c r="H11" s="24"/>
      <c r="I11" s="24"/>
      <c r="J11" s="24"/>
      <c r="K11" s="24"/>
      <c r="L11" s="25"/>
      <c r="M11" s="26"/>
      <c r="N11" s="26"/>
      <c r="O11" s="26"/>
      <c r="P11" s="26"/>
      <c r="Q11" s="26"/>
    </row>
    <row r="12" spans="1:17">
      <c r="A12" s="13">
        <v>0.5</v>
      </c>
      <c r="B12" s="8">
        <f>COUNTIF(Risikoübersicht!I:I,50%)</f>
        <v>0</v>
      </c>
      <c r="C12" s="24"/>
      <c r="G12" s="24"/>
      <c r="H12" s="24"/>
      <c r="I12" s="24"/>
      <c r="J12" s="24"/>
      <c r="K12" s="24"/>
      <c r="L12" s="25"/>
      <c r="M12" s="26"/>
      <c r="N12" s="26"/>
      <c r="O12" s="26"/>
      <c r="P12" s="26"/>
      <c r="Q12" s="26"/>
    </row>
    <row r="13" spans="1:17">
      <c r="A13" s="13">
        <v>0.55000000000000004</v>
      </c>
      <c r="B13" s="8">
        <f>COUNTIF(Risikoübersicht!I:I,55%)</f>
        <v>0</v>
      </c>
      <c r="C13" s="24"/>
      <c r="G13" s="24"/>
      <c r="H13" s="24"/>
      <c r="I13" s="24"/>
      <c r="J13" s="24"/>
      <c r="K13" s="24"/>
      <c r="L13" s="25"/>
      <c r="M13" s="26"/>
      <c r="N13" s="26"/>
      <c r="O13" s="26"/>
      <c r="P13" s="26"/>
      <c r="Q13" s="26"/>
    </row>
    <row r="14" spans="1:17">
      <c r="A14" s="13">
        <v>0.6</v>
      </c>
      <c r="B14" s="8">
        <f>COUNTIF(Risikoübersicht!I:I,60%)</f>
        <v>1</v>
      </c>
      <c r="C14" s="24"/>
      <c r="G14" s="24"/>
      <c r="H14" s="24"/>
      <c r="I14" s="24"/>
      <c r="J14" s="24"/>
      <c r="K14" s="24"/>
      <c r="L14" s="25"/>
      <c r="M14" s="26"/>
      <c r="N14" s="26"/>
      <c r="O14" s="26"/>
      <c r="P14" s="26"/>
      <c r="Q14" s="26"/>
    </row>
    <row r="15" spans="1:17">
      <c r="A15" s="13">
        <v>0.65</v>
      </c>
      <c r="B15" s="8">
        <f>COUNTIF(Risikoübersicht!I:I,65%)</f>
        <v>1</v>
      </c>
      <c r="C15" s="24"/>
      <c r="G15" s="24"/>
      <c r="H15" s="24"/>
      <c r="I15" s="24"/>
      <c r="J15" s="24"/>
      <c r="K15" s="24"/>
      <c r="L15" s="25"/>
      <c r="M15" s="26"/>
      <c r="N15" s="26"/>
      <c r="O15" s="26"/>
      <c r="P15" s="26"/>
      <c r="Q15" s="26"/>
    </row>
    <row r="16" spans="1:17">
      <c r="A16" s="13">
        <v>0.7</v>
      </c>
      <c r="B16" s="8">
        <f>COUNTIF(Risikoübersicht!I:I,70%)</f>
        <v>0</v>
      </c>
      <c r="C16" s="24"/>
      <c r="G16" s="24"/>
      <c r="H16" s="24"/>
      <c r="I16" s="24"/>
      <c r="J16" s="24"/>
      <c r="K16" s="24"/>
      <c r="L16" s="25"/>
      <c r="M16" s="26"/>
      <c r="N16" s="26"/>
      <c r="O16" s="26"/>
      <c r="P16" s="26"/>
      <c r="Q16" s="26"/>
    </row>
    <row r="17" spans="1:17">
      <c r="A17" s="13">
        <v>0.75</v>
      </c>
      <c r="B17" s="8">
        <f>COUNTIF(Risikoübersicht!I:I,75%)</f>
        <v>1</v>
      </c>
      <c r="C17" s="24"/>
      <c r="G17" s="24"/>
      <c r="H17" s="24"/>
      <c r="I17" s="24"/>
      <c r="J17" s="24"/>
      <c r="K17" s="24"/>
      <c r="L17" s="25"/>
      <c r="M17" s="26"/>
      <c r="N17" s="26"/>
      <c r="O17" s="26"/>
      <c r="P17" s="26"/>
      <c r="Q17" s="26"/>
    </row>
    <row r="18" spans="1:17">
      <c r="A18" s="13">
        <v>0.8</v>
      </c>
      <c r="B18" s="8">
        <f>COUNTIF(Risikoübersicht!I:I,80%)</f>
        <v>0</v>
      </c>
      <c r="C18" s="24"/>
      <c r="G18" s="24"/>
      <c r="H18" s="24"/>
      <c r="I18" s="24"/>
      <c r="J18" s="24"/>
      <c r="K18" s="24"/>
      <c r="L18" s="25"/>
      <c r="M18" s="26"/>
      <c r="N18" s="26"/>
      <c r="O18" s="26"/>
      <c r="P18" s="26"/>
      <c r="Q18" s="26"/>
    </row>
    <row r="19" spans="1:17">
      <c r="A19" s="13">
        <v>0.85</v>
      </c>
      <c r="B19" s="8">
        <f>COUNTIF(Risikoübersicht!I:I,85%)</f>
        <v>0</v>
      </c>
      <c r="C19" s="24"/>
      <c r="G19" s="24"/>
      <c r="H19" s="24"/>
      <c r="I19" s="24"/>
      <c r="J19" s="24"/>
      <c r="K19" s="24"/>
      <c r="L19" s="25"/>
      <c r="M19" s="26"/>
      <c r="N19" s="26"/>
      <c r="O19" s="26"/>
      <c r="P19" s="26"/>
      <c r="Q19" s="26"/>
    </row>
    <row r="20" spans="1:17">
      <c r="A20" s="13">
        <v>0.9</v>
      </c>
      <c r="B20" s="8">
        <f>COUNTIF(Risikoübersicht!I:I,90%)</f>
        <v>0</v>
      </c>
      <c r="C20" s="24"/>
      <c r="G20" s="24"/>
      <c r="H20" s="24"/>
      <c r="I20" s="24"/>
      <c r="J20" s="24"/>
      <c r="K20" s="24"/>
      <c r="L20" s="25"/>
      <c r="M20" s="26"/>
      <c r="N20" s="26"/>
      <c r="O20" s="26"/>
      <c r="P20" s="26"/>
      <c r="Q20" s="26"/>
    </row>
    <row r="21" spans="1:17">
      <c r="A21" s="13">
        <v>0.95</v>
      </c>
      <c r="B21" s="8">
        <f>COUNTIF(Risikoübersicht!I:I,95%)</f>
        <v>0</v>
      </c>
      <c r="C21" s="24"/>
      <c r="G21" s="24"/>
      <c r="H21" s="24"/>
      <c r="I21" s="24"/>
      <c r="J21" s="24"/>
      <c r="K21" s="24"/>
      <c r="L21" s="25"/>
      <c r="M21" s="26"/>
      <c r="N21" s="26"/>
      <c r="O21" s="26"/>
      <c r="P21" s="26"/>
      <c r="Q21" s="26"/>
    </row>
    <row r="22" spans="1:17">
      <c r="A22" s="14">
        <v>1</v>
      </c>
      <c r="B22" s="9">
        <f>COUNTIF(Risikoübersicht!I:I,100%)</f>
        <v>0</v>
      </c>
      <c r="C22" s="24"/>
      <c r="G22" s="24"/>
      <c r="H22" s="24"/>
      <c r="I22" s="24"/>
      <c r="J22" s="24"/>
      <c r="K22" s="24"/>
      <c r="L22" s="25"/>
      <c r="M22" s="26"/>
      <c r="N22" s="26"/>
      <c r="O22" s="26"/>
      <c r="P22" s="26"/>
      <c r="Q22" s="26"/>
    </row>
    <row r="23" spans="1:17">
      <c r="A23" s="23"/>
      <c r="B23" s="24"/>
      <c r="C23" s="24"/>
      <c r="D23" s="24"/>
      <c r="E23" s="24"/>
      <c r="F23" s="24"/>
      <c r="G23" s="24"/>
      <c r="H23" s="24"/>
      <c r="I23" s="24"/>
      <c r="J23" s="24"/>
      <c r="K23" s="24"/>
      <c r="L23" s="25"/>
      <c r="M23" s="26"/>
      <c r="N23" s="26"/>
      <c r="O23" s="26"/>
      <c r="P23" s="26"/>
      <c r="Q23" s="26"/>
    </row>
    <row r="24" spans="1:17">
      <c r="A24" s="23"/>
      <c r="B24" s="24"/>
      <c r="C24" s="24"/>
      <c r="D24" s="24"/>
      <c r="E24" s="24"/>
      <c r="F24" s="24"/>
      <c r="G24" s="24"/>
      <c r="H24" s="24"/>
      <c r="I24" s="24"/>
      <c r="J24" s="24"/>
      <c r="K24" s="24"/>
      <c r="L24" s="26"/>
      <c r="M24" s="25"/>
      <c r="N24" s="25"/>
      <c r="O24" s="25"/>
      <c r="P24" s="25"/>
      <c r="Q24" s="25"/>
    </row>
    <row r="25" spans="1:17">
      <c r="A25" s="23"/>
      <c r="B25" s="24"/>
      <c r="C25" s="24"/>
      <c r="D25" s="24"/>
      <c r="E25" s="24"/>
      <c r="F25" s="24"/>
      <c r="G25" s="24"/>
      <c r="H25" s="24"/>
      <c r="I25" s="24"/>
      <c r="J25" s="24"/>
      <c r="K25" s="24"/>
    </row>
    <row r="26" spans="1:17">
      <c r="A26" s="23"/>
      <c r="B26" s="24"/>
      <c r="C26" s="24"/>
      <c r="D26" s="24"/>
      <c r="E26" s="24"/>
      <c r="F26" s="24"/>
      <c r="G26" s="24"/>
      <c r="H26" s="24"/>
      <c r="I26" s="24"/>
      <c r="J26" s="24"/>
      <c r="K26" s="24"/>
    </row>
    <row r="27" spans="1:17">
      <c r="A27" s="23"/>
      <c r="B27" s="24"/>
      <c r="C27" s="24"/>
      <c r="D27" s="24"/>
      <c r="E27" s="24"/>
      <c r="F27" s="24"/>
      <c r="G27" s="24"/>
      <c r="H27" s="24"/>
      <c r="I27" s="24"/>
      <c r="J27" s="24"/>
      <c r="K27" s="24"/>
    </row>
    <row r="28" spans="1:17">
      <c r="A28" s="23"/>
      <c r="B28" s="24"/>
      <c r="C28" s="24"/>
      <c r="D28" s="24"/>
      <c r="E28" s="24"/>
      <c r="F28" s="24"/>
      <c r="G28" s="24"/>
      <c r="H28" s="24"/>
      <c r="I28" s="24"/>
      <c r="J28" s="24"/>
      <c r="K28" s="24"/>
    </row>
    <row r="29" spans="1:17">
      <c r="A29" s="23"/>
      <c r="B29" s="24"/>
      <c r="C29" s="24"/>
      <c r="D29" s="24"/>
      <c r="E29" s="24"/>
      <c r="F29" s="24"/>
      <c r="G29" s="24"/>
      <c r="H29" s="24"/>
      <c r="I29" s="24"/>
      <c r="J29" s="24"/>
      <c r="K29" s="24"/>
    </row>
    <row r="30" spans="1:17">
      <c r="A30" s="23"/>
      <c r="B30" s="24"/>
      <c r="C30" s="24"/>
      <c r="D30" s="24"/>
      <c r="E30" s="24"/>
      <c r="F30" s="24"/>
      <c r="G30" s="24"/>
      <c r="H30" s="24"/>
      <c r="I30" s="24"/>
      <c r="J30" s="24"/>
      <c r="K30" s="24"/>
    </row>
    <row r="31" spans="1:17">
      <c r="A31" s="23"/>
      <c r="B31" s="24"/>
      <c r="C31" s="24"/>
      <c r="D31" s="24"/>
      <c r="E31" s="24"/>
      <c r="F31" s="24"/>
      <c r="G31" s="24"/>
      <c r="H31" s="24"/>
      <c r="I31" s="24"/>
      <c r="J31" s="24"/>
      <c r="K31" s="24"/>
    </row>
    <row r="32" spans="1:17">
      <c r="A32" s="23"/>
      <c r="B32" s="24"/>
      <c r="C32" s="24"/>
      <c r="D32" s="24"/>
      <c r="E32" s="24"/>
      <c r="F32" s="24"/>
      <c r="G32" s="24"/>
      <c r="H32" s="24"/>
      <c r="I32" s="24"/>
      <c r="J32" s="24"/>
      <c r="K32" s="24"/>
    </row>
    <row r="33" spans="1:11">
      <c r="A33" s="23"/>
      <c r="B33" s="24"/>
      <c r="C33" s="24"/>
      <c r="D33" s="24"/>
      <c r="E33" s="24"/>
      <c r="F33" s="24"/>
      <c r="G33" s="24"/>
      <c r="H33" s="24"/>
      <c r="I33" s="24"/>
      <c r="J33" s="24"/>
      <c r="K33" s="24"/>
    </row>
    <row r="34" spans="1:11">
      <c r="A34" s="23"/>
      <c r="B34" s="24"/>
      <c r="C34" s="24"/>
      <c r="D34" s="24"/>
      <c r="E34" s="24"/>
      <c r="F34" s="24"/>
      <c r="G34" s="24"/>
      <c r="H34" s="24"/>
      <c r="I34" s="24"/>
      <c r="J34" s="24"/>
      <c r="K34" s="24"/>
    </row>
    <row r="35" spans="1:11">
      <c r="A35" s="23"/>
      <c r="B35" s="24"/>
      <c r="C35" s="24"/>
      <c r="D35" s="24"/>
      <c r="E35" s="24"/>
      <c r="F35" s="24"/>
      <c r="G35" s="24"/>
      <c r="H35" s="24"/>
      <c r="I35" s="24"/>
      <c r="J35" s="24"/>
      <c r="K35" s="24"/>
    </row>
    <row r="36" spans="1:11">
      <c r="A36" s="23"/>
      <c r="B36" s="24"/>
      <c r="C36" s="24"/>
      <c r="D36" s="24"/>
      <c r="E36" s="24"/>
      <c r="F36" s="24"/>
      <c r="G36" s="24"/>
      <c r="H36" s="24"/>
      <c r="I36" s="24"/>
      <c r="J36" s="24"/>
      <c r="K36" s="24"/>
    </row>
    <row r="37" spans="1:11">
      <c r="A37" s="23"/>
      <c r="B37" s="24"/>
      <c r="C37" s="24"/>
      <c r="D37" s="24"/>
      <c r="E37" s="24"/>
      <c r="F37" s="24"/>
      <c r="G37" s="24"/>
      <c r="H37" s="24"/>
      <c r="I37" s="24"/>
      <c r="J37" s="24"/>
      <c r="K37" s="24"/>
    </row>
    <row r="38" spans="1:11">
      <c r="A38" s="23"/>
      <c r="B38" s="24"/>
      <c r="C38" s="24"/>
      <c r="D38" s="24"/>
      <c r="E38" s="24"/>
      <c r="F38" s="24"/>
      <c r="G38" s="24"/>
      <c r="H38" s="24"/>
      <c r="I38" s="24"/>
      <c r="J38" s="24"/>
      <c r="K38" s="24"/>
    </row>
    <row r="39" spans="1:11">
      <c r="A39" s="23"/>
      <c r="B39" s="24"/>
      <c r="C39" s="24"/>
      <c r="D39" s="24"/>
      <c r="E39" s="24"/>
      <c r="F39" s="24"/>
      <c r="G39" s="24"/>
      <c r="H39" s="24"/>
      <c r="I39" s="24"/>
      <c r="J39" s="24"/>
      <c r="K39" s="24"/>
    </row>
    <row r="40" spans="1:11">
      <c r="A40" s="23"/>
      <c r="B40" s="24"/>
      <c r="C40" s="24"/>
      <c r="D40" s="24"/>
      <c r="E40" s="24"/>
      <c r="F40" s="24"/>
      <c r="G40" s="24"/>
      <c r="H40" s="24"/>
      <c r="I40" s="24"/>
      <c r="J40" s="24"/>
      <c r="K40" s="24"/>
    </row>
    <row r="41" spans="1:11">
      <c r="A41" s="23"/>
      <c r="B41" s="24"/>
      <c r="C41" s="24"/>
      <c r="D41" s="24"/>
      <c r="E41" s="24"/>
      <c r="F41" s="24"/>
      <c r="G41" s="24"/>
      <c r="H41" s="24"/>
      <c r="I41" s="24"/>
      <c r="J41" s="24"/>
      <c r="K41" s="24"/>
    </row>
    <row r="42" spans="1:11">
      <c r="A42" s="23"/>
      <c r="B42" s="24"/>
      <c r="C42" s="24"/>
      <c r="D42" s="24"/>
      <c r="E42" s="24"/>
      <c r="F42" s="24"/>
      <c r="G42" s="24"/>
      <c r="H42" s="24"/>
      <c r="I42" s="24"/>
      <c r="J42" s="24"/>
      <c r="K42" s="24"/>
    </row>
  </sheetData>
  <mergeCells count="3">
    <mergeCell ref="D2:F2"/>
    <mergeCell ref="A2:B2"/>
    <mergeCell ref="A1:J1"/>
  </mergeCells>
  <conditionalFormatting sqref="E3:E7">
    <cfRule type="dataBar" priority="4">
      <dataBar>
        <cfvo type="min"/>
        <cfvo type="max"/>
        <color rgb="FFFF555A"/>
      </dataBar>
      <extLst>
        <ext xmlns:x14="http://schemas.microsoft.com/office/spreadsheetml/2009/9/main" uri="{B025F937-C7B1-47D3-B67F-A62EFF666E3E}">
          <x14:id>{8FFF45AE-E214-46E8-B9F9-EF455C7F0CAE}</x14:id>
        </ext>
      </extLst>
    </cfRule>
  </conditionalFormatting>
  <conditionalFormatting sqref="D3:D7">
    <cfRule type="colorScale" priority="3">
      <colorScale>
        <cfvo type="min"/>
        <cfvo type="percentile" val="50"/>
        <cfvo type="max"/>
        <color rgb="FF63BE7B"/>
        <color rgb="FFFFEB84"/>
        <color rgb="FFF8696B"/>
      </colorScale>
    </cfRule>
  </conditionalFormatting>
  <conditionalFormatting sqref="A3:A22">
    <cfRule type="colorScale" priority="2">
      <colorScale>
        <cfvo type="min"/>
        <cfvo type="percentile" val="50"/>
        <cfvo type="max"/>
        <color rgb="FF63BE7B"/>
        <color rgb="FFFFEB84"/>
        <color rgb="FFF8696B"/>
      </colorScale>
    </cfRule>
  </conditionalFormatting>
  <conditionalFormatting sqref="B3:B22">
    <cfRule type="dataBar" priority="1">
      <dataBar>
        <cfvo type="min"/>
        <cfvo type="max"/>
        <color rgb="FFFF555A"/>
      </dataBar>
      <extLst>
        <ext xmlns:x14="http://schemas.microsoft.com/office/spreadsheetml/2009/9/main" uri="{B025F937-C7B1-47D3-B67F-A62EFF666E3E}">
          <x14:id>{2AD99833-A092-4C1F-9628-C1543C90D71F}</x14:id>
        </ext>
      </extLst>
    </cfRule>
  </conditionalFormatting>
  <pageMargins left="0.7" right="0.7" top="0.78740157499999996" bottom="0.78740157499999996" header="0.3" footer="0.3"/>
  <pageSetup paperSize="9" orientation="landscape"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dataBar" id="{8FFF45AE-E214-46E8-B9F9-EF455C7F0CAE}">
            <x14:dataBar minLength="0" maxLength="100" gradient="0">
              <x14:cfvo type="autoMin"/>
              <x14:cfvo type="autoMax"/>
              <x14:negativeFillColor rgb="FFFF0000"/>
              <x14:axisColor rgb="FF000000"/>
            </x14:dataBar>
          </x14:cfRule>
          <xm:sqref>E3:E7</xm:sqref>
        </x14:conditionalFormatting>
        <x14:conditionalFormatting xmlns:xm="http://schemas.microsoft.com/office/excel/2006/main">
          <x14:cfRule type="dataBar" id="{2AD99833-A092-4C1F-9628-C1543C90D71F}">
            <x14:dataBar minLength="0" maxLength="100" gradient="0">
              <x14:cfvo type="autoMin"/>
              <x14:cfvo type="autoMax"/>
              <x14:negativeFillColor rgb="FFFF0000"/>
              <x14:axisColor rgb="FF000000"/>
            </x14:dataBar>
          </x14:cfRule>
          <xm:sqref>B3:B22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Einordnung</vt:lpstr>
      <vt:lpstr>Risikoübersicht</vt:lpstr>
      <vt:lpstr>Risikomatrix</vt:lpstr>
    </vt:vector>
  </TitlesOfParts>
  <Company>BCW gGmbH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ħʝᵰҩƾҩ ħɣῡƺҩ</dc:creator>
  <cp:lastModifiedBy>Nico Remus</cp:lastModifiedBy>
  <dcterms:created xsi:type="dcterms:W3CDTF">2013-09-30T16:16:22Z</dcterms:created>
  <dcterms:modified xsi:type="dcterms:W3CDTF">2015-12-02T19:18:36Z</dcterms:modified>
</cp:coreProperties>
</file>