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20616" yWindow="636" windowWidth="20736" windowHeight="11760" tabRatio="345"/>
  </bookViews>
  <sheets>
    <sheet name="PROYETO" sheetId="1" r:id="rId1"/>
    <sheet name="Planilha2" sheetId="2" r:id="rId2"/>
    <sheet name="Hoja1" sheetId="3" r:id="rId3"/>
  </sheets>
  <definedNames>
    <definedName name="aporte">PROYETO!$D$17</definedName>
    <definedName name="patrimonio">PROYETO!$D$20</definedName>
    <definedName name="qtd_anos">PROYETO!$D$18</definedName>
    <definedName name="rendimento_carteira">PROYETO!$D$13</definedName>
    <definedName name="salario">PROYETO!$D$12</definedName>
    <definedName name="sugestao_investimento">PROYETO!$D$14</definedName>
    <definedName name="taxa_mensal">PROYETO!$D$19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<sst xmlns="http://schemas.openxmlformats.org/spreadsheetml/2006/main" count="71" uniqueCount="34">
  <si>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</si>
  <si>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</si>
  <si>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</si>
  <si>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</si>
  <si>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</si>
  <si>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</si>
  <si>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</si>
  <si>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</si>
  <si>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</si>
  <si>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</si>
  <si>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</si>
  <si>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</si>
  <si>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</si>
  <si>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</si>
  <si>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</si>
  <si>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</si>
  <si>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</si>
  <si>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</si>
  <si>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</si>
  <si>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</si>
  <si>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</si>
  <si>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</si>
  <si>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</si>
  <si>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</si>
  <si>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</si>
  <si>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</si>
  <si>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</si>
  <si>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</si>
  <si>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</si>
  <si>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</si>
  <si>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</si>
  <si>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 xml:space="preserve">Sugestão de Investimento </t>
  </si>
  <si>
    <t>INVESTIMENTO</t>
  </si>
  <si>
    <t>VALOR INVESTIDO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</si>
</sst>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&quot;R$&quot;\ #,##0.00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6" fontId="10" fillId="4" borderId="6" xfId="0" applyNumberFormat="1" applyFont="1" applyFill="1" applyBorder="1" applyAlignment="1">
      <alignment horizontal="center"/>
    </xf>
    <xf numFmtId="166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6" fontId="10" fillId="4" borderId="9" xfId="0" applyNumberFormat="1" applyFont="1" applyFill="1" applyBorder="1" applyAlignment="1">
      <alignment horizontal="center"/>
    </xf>
    <xf numFmtId="166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6" fontId="10" fillId="4" borderId="12" xfId="0" applyNumberFormat="1" applyFont="1" applyFill="1" applyBorder="1" applyAlignment="1">
      <alignment horizontal="center"/>
    </xf>
    <xf numFmtId="166" fontId="10" fillId="4" borderId="13" xfId="0" applyNumberFormat="1" applyFont="1" applyFill="1" applyBorder="1" applyAlignment="1">
      <alignment horizontal="center"/>
    </xf>
    <xf numFmtId="166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164" fontId="11" fillId="4" borderId="19" xfId="0" applyNumberFormat="1" applyFont="1" applyFill="1" applyBorder="1" applyAlignment="1">
      <alignment horizontal="center"/>
    </xf>
    <xf numFmtId="164" fontId="11" fillId="4" borderId="22" xfId="0" applyNumberFormat="1" applyFont="1" applyFill="1" applyBorder="1" applyAlignment="1">
      <alignment horizontal="center"/>
    </xf>
    <xf numFmtId="166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6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6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6" fontId="3" fillId="7" borderId="0" xfId="0" applyNumberFormat="1" applyFont="1" applyFill="1" applyAlignment="1">
      <alignment horizontal="center"/>
    </xf>
    <xf numFmtId="166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neda" xfId="1" builtinId="4"/>
    <cellStyle name="Neutral" xfId="3" builtinId="2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PROYETO!$C$35</c:f>
              <c:strCache>
                <c:ptCount val="1"/>
                <c:pt idx="0">
                  <c:v>Percentual Sugerido</c:v>
                </c:pt>
              </c:strCache>
            </c:strRef>
          </c:tx>
          <c:cat>
            <c:strRef>
              <c:f>PROYETO!$B$36:$B$41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PROYETO!$C$36:$C$41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1</xdr:row>
      <xdr:rowOff>2894</xdr:rowOff>
    </xdr:from>
    <xdr:to>
      <xdr:col>3</xdr:col>
      <xdr:colOff>1452436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1</xdr:col>
      <xdr:colOff>651163</xdr:colOff>
      <xdr:row>44</xdr:row>
      <xdr:rowOff>135082</xdr:rowOff>
    </xdr:from>
    <xdr:to>
      <xdr:col>3</xdr:col>
      <xdr:colOff>318654</xdr:colOff>
      <xdr:row>60</xdr:row>
      <xdr:rowOff>107372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42"/>
  <sheetViews>
    <sheetView showGridLines="0" tabSelected="1" topLeftCell="A29" zoomScale="110" zoomScaleNormal="110" workbookViewId="0">
      <selection activeCell="C56" sqref="C56"/>
    </sheetView>
  </sheetViews>
  <sheetFormatPr baseColWidth="10" defaultColWidth="0" defaultRowHeight="13.8"/>
  <cols>
    <col min="1" max="1" width="5.5" customWidth="1"/>
    <col min="2" max="2" width="46.796875" customWidth="1"/>
    <col min="3" max="3" width="17.5" bestFit="1" customWidth="1"/>
    <col min="4" max="4" width="20.69921875" customWidth="1"/>
    <col min="9" max="16384" width="8.69921875" hidden="1"/>
  </cols>
  <sheetData>
    <row r="10" spans="2:4" ht="14.4" thickBot="1"/>
    <row r="11" spans="2:4" ht="27">
      <c r="B11" s="4" t="s">
        <v>14</v>
      </c>
      <c r="C11" s="5"/>
      <c r="D11" s="6"/>
    </row>
    <row r="12" spans="2:4" ht="19.2">
      <c r="B12" s="42" t="s">
        <v>13</v>
      </c>
      <c r="C12" s="43"/>
      <c r="D12" s="22">
        <v>5</v>
      </c>
    </row>
    <row r="13" spans="2:4" ht="19.2">
      <c r="B13" s="44" t="s">
        <v>12</v>
      </c>
      <c r="C13" s="45"/>
      <c r="D13" s="23">
        <v>0.3</v>
      </c>
    </row>
    <row r="14" spans="2:4" ht="19.8" thickBot="1">
      <c r="B14" s="51" t="s">
        <v>31</v>
      </c>
      <c r="C14" s="52"/>
      <c r="D14" s="24">
        <f>D12*30%</f>
        <v>1.5</v>
      </c>
    </row>
    <row r="15" spans="2:4" ht="14.4" thickBot="1"/>
    <row r="16" spans="2:4" ht="28.5" customHeight="1">
      <c r="B16" s="48" t="s">
        <v>32</v>
      </c>
      <c r="C16" s="49"/>
      <c r="D16" s="50"/>
    </row>
    <row r="17" spans="1:4" ht="19.2">
      <c r="B17" s="42" t="s">
        <v>0</v>
      </c>
      <c r="C17" s="43"/>
      <c r="D17" s="17">
        <v>500</v>
      </c>
    </row>
    <row r="18" spans="1:4" ht="19.2">
      <c r="B18" s="44" t="s">
        <v>1</v>
      </c>
      <c r="C18" s="45"/>
      <c r="D18" s="18">
        <v>5</v>
      </c>
    </row>
    <row r="19" spans="1:4" ht="19.2">
      <c r="B19" s="44" t="s">
        <v>2</v>
      </c>
      <c r="C19" s="45"/>
      <c r="D19" s="19">
        <v>1.0789999999999999E-2</v>
      </c>
    </row>
    <row r="20" spans="1:4" ht="19.2">
      <c r="B20" s="53" t="s">
        <v>3</v>
      </c>
      <c r="C20" s="54"/>
      <c r="D20" s="20">
        <f>FV(taxa_mensal,qtd_anos*12,aporte*-1)</f>
        <v>41888.456999243819</v>
      </c>
    </row>
    <row r="21" spans="1:4" ht="19.8" thickBot="1">
      <c r="B21" s="46" t="s">
        <v>4</v>
      </c>
      <c r="C21" s="47"/>
      <c r="D21" s="21">
        <f>patrimonio*rendimento_carteira</f>
        <v>12566.537099773146</v>
      </c>
    </row>
    <row r="22" spans="1:4" ht="14.4" thickBot="1"/>
    <row r="23" spans="1:4" ht="29.4">
      <c r="B23" s="48" t="s">
        <v>10</v>
      </c>
      <c r="C23" s="49"/>
      <c r="D23" s="7" t="s">
        <v>11</v>
      </c>
    </row>
    <row r="24" spans="1:4" ht="19.2">
      <c r="A24" s="1">
        <v>2</v>
      </c>
      <c r="B24" s="8" t="s">
        <v>5</v>
      </c>
      <c r="C24" s="9">
        <f>FV($D$19,$A24*12,$D$17*-1)</f>
        <v>13613.813648822608</v>
      </c>
      <c r="D24" s="10">
        <f>C24*rendimento_carteira</f>
        <v>4084.1440946467824</v>
      </c>
    </row>
    <row r="25" spans="1:4" ht="19.2">
      <c r="A25" s="1">
        <v>5</v>
      </c>
      <c r="B25" s="11" t="s">
        <v>6</v>
      </c>
      <c r="C25" s="12">
        <f>FV($D$19,$A25*12,$D$17*-1)</f>
        <v>41888.456999243819</v>
      </c>
      <c r="D25" s="13">
        <f>C25*rendimento_carteira</f>
        <v>12566.537099773146</v>
      </c>
    </row>
    <row r="26" spans="1:4" ht="19.2">
      <c r="A26" s="1">
        <v>10</v>
      </c>
      <c r="B26" s="11" t="s">
        <v>7</v>
      </c>
      <c r="C26" s="12">
        <f>FV($D$19,$A26*12,$D$17*-1)</f>
        <v>121642.1062650861</v>
      </c>
      <c r="D26" s="13">
        <f>C26*rendimento_carteira</f>
        <v>36492.631879525827</v>
      </c>
    </row>
    <row r="27" spans="1:4" ht="19.2">
      <c r="A27" s="1">
        <v>20</v>
      </c>
      <c r="B27" s="11" t="s">
        <v>8</v>
      </c>
      <c r="C27" s="12">
        <f>FV($D$19,$A27*12,$D$17*-1)</f>
        <v>562599.20004854025</v>
      </c>
      <c r="D27" s="13">
        <f>C27*rendimento_carteira</f>
        <v>168779.76001456208</v>
      </c>
    </row>
    <row r="28" spans="1:4" ht="19.8" thickBot="1">
      <c r="A28" s="1">
        <v>30</v>
      </c>
      <c r="B28" s="14" t="s">
        <v>9</v>
      </c>
      <c r="C28" s="15">
        <f>FV($D$19,$A28*12,$D$17*-1)</f>
        <v>2161084.8275023573</v>
      </c>
      <c r="D28" s="16">
        <f>C28*rendimento_carteira</f>
        <v>648325.44825070712</v>
      </c>
    </row>
    <row r="32" spans="1:4">
      <c r="B32" s="25" t="s">
        <v>18</v>
      </c>
      <c r="C32" s="26" t="s">
        <v>16</v>
      </c>
      <c r="D32" s="25"/>
    </row>
    <row r="33" spans="2:4">
      <c r="B33" s="27" t="s">
        <v>33</v>
      </c>
      <c r="C33" s="28">
        <v>500</v>
      </c>
      <c r="D33" s="27"/>
    </row>
    <row r="35" spans="2:4">
      <c r="B35" s="29" t="s">
        <v>19</v>
      </c>
      <c r="C35" s="29" t="s">
        <v>20</v>
      </c>
      <c r="D35" s="29" t="s">
        <v>21</v>
      </c>
    </row>
    <row r="36" spans="2:4">
      <c r="B36" s="2" t="s">
        <v>22</v>
      </c>
      <c r="C36" s="3">
        <v>0.3</v>
      </c>
      <c r="D36" s="32">
        <f>C36*$C$33</f>
        <v>150</v>
      </c>
    </row>
    <row r="37" spans="2:4">
      <c r="B37" s="2" t="s">
        <v>23</v>
      </c>
      <c r="C37" s="3">
        <v>0.5</v>
      </c>
      <c r="D37" s="32">
        <f t="shared" ref="D37:D41" si="0">C37*$C$33</f>
        <v>250</v>
      </c>
    </row>
    <row r="38" spans="2:4">
      <c r="B38" s="2" t="s">
        <v>24</v>
      </c>
      <c r="C38" s="3">
        <v>0.1</v>
      </c>
      <c r="D38" s="32">
        <f t="shared" si="0"/>
        <v>50</v>
      </c>
    </row>
    <row r="39" spans="2:4">
      <c r="B39" s="2" t="s">
        <v>25</v>
      </c>
      <c r="C39" s="3">
        <v>0.1</v>
      </c>
      <c r="D39" s="32">
        <f t="shared" si="0"/>
        <v>50</v>
      </c>
    </row>
    <row r="40" spans="2:4">
      <c r="B40" s="2" t="s">
        <v>26</v>
      </c>
      <c r="C40" s="3">
        <v>0</v>
      </c>
      <c r="D40" s="32">
        <f t="shared" si="0"/>
        <v>0</v>
      </c>
    </row>
    <row r="41" spans="2:4">
      <c r="B41" s="2" t="s">
        <v>27</v>
      </c>
      <c r="C41" s="3">
        <v>0</v>
      </c>
      <c r="D41" s="32">
        <f t="shared" si="0"/>
        <v>0</v>
      </c>
    </row>
    <row r="42" spans="2:4">
      <c r="B42" s="30"/>
      <c r="C42" s="30"/>
      <c r="D42" s="31">
        <f>SUM(D36:D41)</f>
        <v>500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showGridLines="0" zoomScale="115" zoomScaleNormal="115" workbookViewId="0">
      <selection activeCell="G7" sqref="G5:G7"/>
    </sheetView>
  </sheetViews>
  <sheetFormatPr baseColWidth="10" defaultColWidth="8.796875" defaultRowHeight="13.8"/>
  <cols>
    <col min="1" max="1" width="29.19921875" bestFit="1" customWidth="1"/>
    <col min="2" max="2" width="11.5" bestFit="1" customWidth="1"/>
    <col min="3" max="3" width="17.69921875" bestFit="1" customWidth="1"/>
    <col min="7" max="7" width="15.3984375" bestFit="1" customWidth="1"/>
  </cols>
  <sheetData>
    <row r="2" spans="1:8" ht="14.55">
      <c r="A2" s="40" t="s">
        <v>29</v>
      </c>
      <c r="B2" s="40" t="s">
        <v>18</v>
      </c>
      <c r="C2" s="41" t="s">
        <v>19</v>
      </c>
      <c r="D2" s="41" t="s">
        <v>28</v>
      </c>
    </row>
    <row r="3" spans="1:8" ht="14.55">
      <c r="A3" t="str">
        <f>B3&amp;"-"&amp;C3</f>
        <v>Conservador-PAPEL</v>
      </c>
      <c r="B3" t="s">
        <v>15</v>
      </c>
      <c r="C3" s="2" t="s">
        <v>22</v>
      </c>
      <c r="D3" s="3">
        <v>0.3</v>
      </c>
      <c r="H3" t="s">
        <v>28</v>
      </c>
    </row>
    <row r="4" spans="1:8" ht="14.55">
      <c r="A4" t="str">
        <f t="shared" ref="A4:A20" si="0">B4&amp;"-"&amp;C4</f>
        <v>Conservador-TIJOLO</v>
      </c>
      <c r="B4" t="s">
        <v>15</v>
      </c>
      <c r="C4" s="2" t="s">
        <v>23</v>
      </c>
      <c r="D4" s="3">
        <v>0.5</v>
      </c>
      <c r="G4" s="25" t="s">
        <v>30</v>
      </c>
      <c r="H4" s="39">
        <f>VLOOKUP(G4,$A:$D,4,FALSE)</f>
        <v>0.35</v>
      </c>
    </row>
    <row r="5" spans="1:8">
      <c r="A5" t="str">
        <f t="shared" si="0"/>
        <v>Conservador-HÍBRIDOS</v>
      </c>
      <c r="B5" t="s">
        <v>15</v>
      </c>
      <c r="C5" s="2" t="s">
        <v>24</v>
      </c>
      <c r="D5" s="3">
        <v>0.1</v>
      </c>
    </row>
    <row r="6" spans="1:8" ht="14.55">
      <c r="A6" t="str">
        <f t="shared" si="0"/>
        <v>Conservador-FOFs</v>
      </c>
      <c r="B6" t="s">
        <v>15</v>
      </c>
      <c r="C6" s="2" t="s">
        <v>25</v>
      </c>
      <c r="D6" s="3">
        <v>0.1</v>
      </c>
    </row>
    <row r="7" spans="1:8" ht="14.55">
      <c r="A7" t="str">
        <f t="shared" si="0"/>
        <v>Conservador-DESENVOLVIMENTO</v>
      </c>
      <c r="B7" t="s">
        <v>15</v>
      </c>
      <c r="C7" s="2" t="s">
        <v>26</v>
      </c>
      <c r="D7" s="3">
        <v>0</v>
      </c>
    </row>
    <row r="8" spans="1:8" ht="15" thickBot="1">
      <c r="A8" s="33" t="str">
        <f t="shared" si="0"/>
        <v>Conservador-HOTELARIAS</v>
      </c>
      <c r="B8" s="33" t="s">
        <v>15</v>
      </c>
      <c r="C8" s="34" t="s">
        <v>27</v>
      </c>
      <c r="D8" s="35">
        <v>0</v>
      </c>
    </row>
    <row r="9" spans="1:8" ht="14.55">
      <c r="A9" t="str">
        <f t="shared" si="0"/>
        <v>Moderado-PAPEL</v>
      </c>
      <c r="B9" t="s">
        <v>16</v>
      </c>
      <c r="C9" s="2" t="s">
        <v>22</v>
      </c>
      <c r="D9" s="3">
        <v>0.32</v>
      </c>
    </row>
    <row r="10" spans="1:8" ht="14.55">
      <c r="A10" s="36" t="str">
        <f t="shared" si="0"/>
        <v>Moderado-TIJOLO</v>
      </c>
      <c r="B10" s="36" t="s">
        <v>16</v>
      </c>
      <c r="C10" s="37" t="s">
        <v>23</v>
      </c>
      <c r="D10" s="38">
        <v>0.35</v>
      </c>
    </row>
    <row r="11" spans="1:8">
      <c r="A11" t="str">
        <f t="shared" si="0"/>
        <v>Moderado-HÍBRIDOS</v>
      </c>
      <c r="B11" t="s">
        <v>16</v>
      </c>
      <c r="C11" s="2" t="s">
        <v>24</v>
      </c>
      <c r="D11" s="3">
        <v>0.08</v>
      </c>
    </row>
    <row r="12" spans="1:8" ht="14.55">
      <c r="A12" t="str">
        <f t="shared" si="0"/>
        <v>Moderado-FOFs</v>
      </c>
      <c r="B12" t="s">
        <v>16</v>
      </c>
      <c r="C12" s="2" t="s">
        <v>25</v>
      </c>
      <c r="D12" s="3">
        <v>0.05</v>
      </c>
    </row>
    <row r="13" spans="1:8" ht="14.55">
      <c r="A13" t="str">
        <f t="shared" si="0"/>
        <v>Moderado-DESENVOLVIMENTO</v>
      </c>
      <c r="B13" t="s">
        <v>16</v>
      </c>
      <c r="C13" s="2" t="s">
        <v>26</v>
      </c>
      <c r="D13" s="3">
        <v>0.1</v>
      </c>
    </row>
    <row r="14" spans="1:8" ht="15" thickBot="1">
      <c r="A14" s="33" t="str">
        <f t="shared" si="0"/>
        <v>Moderado-HOTELARIAS</v>
      </c>
      <c r="B14" s="33" t="s">
        <v>16</v>
      </c>
      <c r="C14" s="34" t="s">
        <v>27</v>
      </c>
      <c r="D14" s="35">
        <v>0.1</v>
      </c>
    </row>
    <row r="15" spans="1:8" ht="14.55">
      <c r="A15" t="str">
        <f t="shared" si="0"/>
        <v>Agressivo-PAPEL</v>
      </c>
      <c r="B15" t="s">
        <v>17</v>
      </c>
      <c r="C15" s="2" t="s">
        <v>22</v>
      </c>
      <c r="D15" s="3">
        <v>0.5</v>
      </c>
    </row>
    <row r="16" spans="1:8" ht="14.55">
      <c r="A16" t="str">
        <f t="shared" si="0"/>
        <v>Agressivo-TIJOLO</v>
      </c>
      <c r="B16" t="s">
        <v>17</v>
      </c>
      <c r="C16" s="2" t="s">
        <v>23</v>
      </c>
      <c r="D16" s="3">
        <v>0.1</v>
      </c>
    </row>
    <row r="17" spans="1:4">
      <c r="A17" t="str">
        <f t="shared" si="0"/>
        <v>Agressivo-HÍBRIDOS</v>
      </c>
      <c r="B17" t="s">
        <v>17</v>
      </c>
      <c r="C17" s="2" t="s">
        <v>24</v>
      </c>
      <c r="D17" s="3">
        <v>0.05</v>
      </c>
    </row>
    <row r="18" spans="1:4" ht="14.55">
      <c r="A18" t="str">
        <f t="shared" si="0"/>
        <v>Agressivo-FOFs</v>
      </c>
      <c r="B18" t="s">
        <v>17</v>
      </c>
      <c r="C18" s="2" t="s">
        <v>25</v>
      </c>
      <c r="D18" s="3">
        <v>0.05</v>
      </c>
    </row>
    <row r="19" spans="1:4" ht="14.55">
      <c r="A19" t="str">
        <f t="shared" si="0"/>
        <v>Agressivo-DESENVOLVIMENTO</v>
      </c>
      <c r="B19" t="s">
        <v>17</v>
      </c>
      <c r="C19" s="2" t="s">
        <v>26</v>
      </c>
      <c r="D19" s="3">
        <v>0.2</v>
      </c>
    </row>
    <row r="20" spans="1:4" ht="14.55">
      <c r="A20" t="str">
        <f t="shared" si="0"/>
        <v>Agressivo-HOTELARIAS</v>
      </c>
      <c r="B20" t="s">
        <v>17</v>
      </c>
      <c r="C20" s="2" t="s">
        <v>27</v>
      </c>
      <c r="D20" s="3">
        <v>0.1</v>
      </c>
    </row>
    <row r="21" spans="1:4" ht="14.55">
      <c r="D21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8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19483571-f922-4e8e-9c1c-26f0a225213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51b35d3-0456-4d6a-bc2f-da927e91d158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PROYETO</vt:lpstr>
      <vt:lpstr>Planilha2</vt:lpstr>
      <vt:lpstr>Hoja1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usuario</cp:lastModifiedBy>
  <dcterms:created xsi:type="dcterms:W3CDTF">2025-04-16T18:38:03Z</dcterms:created>
  <dcterms:modified xsi:type="dcterms:W3CDTF">2025-06-19T23:31:07Z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