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" yWindow="-29" windowWidth="14026" windowHeight="12067" tabRatio="402"/>
  </bookViews>
  <sheets>
    <sheet name="Лист1" sheetId="2" r:id="rId1"/>
  </sheets>
  <calcPr calcId="145621"/>
</workbook>
</file>

<file path=xl/calcChain.xml><?xml version="1.0" encoding="utf-8"?>
<calcChain xmlns="http://schemas.openxmlformats.org/spreadsheetml/2006/main">
  <c r="B63" i="2" l="1"/>
  <c r="B65" i="2" s="1"/>
  <c r="B67" i="2" s="1"/>
  <c r="B69" i="2" s="1"/>
  <c r="B71" i="2" s="1"/>
  <c r="B73" i="2" s="1"/>
  <c r="O13" i="2" l="1"/>
  <c r="O12" i="2"/>
  <c r="O11" i="2"/>
  <c r="N7" i="2" l="1"/>
  <c r="O74" i="2" l="1"/>
  <c r="O73" i="2"/>
  <c r="N73" i="2"/>
  <c r="O72" i="2"/>
  <c r="O71" i="2"/>
  <c r="N71" i="2"/>
  <c r="O70" i="2"/>
  <c r="O69" i="2"/>
  <c r="N69" i="2"/>
  <c r="O68" i="2"/>
  <c r="O67" i="2"/>
  <c r="N67" i="2"/>
  <c r="O66" i="2"/>
  <c r="O65" i="2"/>
  <c r="N65" i="2"/>
  <c r="O64" i="2"/>
  <c r="O63" i="2"/>
  <c r="N63" i="2"/>
  <c r="O62" i="2"/>
  <c r="O61" i="2"/>
  <c r="N61" i="2"/>
  <c r="O59" i="2"/>
  <c r="N59" i="2"/>
  <c r="O58" i="2"/>
  <c r="O57" i="2"/>
  <c r="N57" i="2"/>
  <c r="O56" i="2"/>
  <c r="O55" i="2"/>
  <c r="N55" i="2"/>
  <c r="O54" i="2"/>
  <c r="O53" i="2"/>
  <c r="N53" i="2"/>
  <c r="O52" i="2"/>
  <c r="O51" i="2"/>
  <c r="N51" i="2"/>
  <c r="O50" i="2"/>
  <c r="O49" i="2"/>
  <c r="N49" i="2"/>
  <c r="O48" i="2"/>
  <c r="N48" i="2"/>
  <c r="O47" i="2"/>
  <c r="O46" i="2"/>
  <c r="N46" i="2"/>
  <c r="R64" i="2" l="1"/>
  <c r="R66" i="2"/>
  <c r="R65" i="2"/>
  <c r="R51" i="2"/>
  <c r="R50" i="2"/>
  <c r="R49" i="2"/>
  <c r="R72" i="2"/>
  <c r="R71" i="2"/>
  <c r="R73" i="2"/>
  <c r="R58" i="2"/>
  <c r="R57" i="2"/>
  <c r="R56" i="2"/>
  <c r="O44" i="2"/>
  <c r="O43" i="2"/>
  <c r="N43" i="2"/>
  <c r="O42" i="2"/>
  <c r="O41" i="2"/>
  <c r="N41" i="2"/>
  <c r="N40" i="2"/>
  <c r="N39" i="2"/>
  <c r="O39" i="2"/>
  <c r="O40" i="2"/>
  <c r="N33" i="2"/>
  <c r="O33" i="2"/>
  <c r="O34" i="2"/>
  <c r="N35" i="2"/>
  <c r="O35" i="2"/>
  <c r="O36" i="2"/>
  <c r="N37" i="2"/>
  <c r="O37" i="2"/>
  <c r="O38" i="2"/>
  <c r="N14" i="2"/>
  <c r="N24" i="2"/>
  <c r="R67" i="2" l="1"/>
  <c r="S67" i="2" s="1"/>
  <c r="R74" i="2"/>
  <c r="S74" i="2" s="1"/>
  <c r="R59" i="2"/>
  <c r="S59" i="2" s="1"/>
  <c r="R52" i="2"/>
  <c r="S52" i="2" s="1"/>
  <c r="N31" i="2"/>
  <c r="O31" i="2"/>
  <c r="O32" i="2"/>
  <c r="O30" i="2"/>
  <c r="O29" i="2"/>
  <c r="N29" i="2"/>
  <c r="S71" i="2" l="1"/>
  <c r="S72" i="2"/>
  <c r="S66" i="2"/>
  <c r="S65" i="2"/>
  <c r="S64" i="2"/>
  <c r="R32" i="2"/>
  <c r="R34" i="2"/>
  <c r="R33" i="2"/>
  <c r="R40" i="2"/>
  <c r="R39" i="2"/>
  <c r="R41" i="2"/>
  <c r="S73" i="2"/>
  <c r="S49" i="2"/>
  <c r="S57" i="2"/>
  <c r="S56" i="2"/>
  <c r="S58" i="2"/>
  <c r="S51" i="2"/>
  <c r="S50" i="2"/>
  <c r="O8" i="2"/>
  <c r="O9" i="2"/>
  <c r="O10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7" i="2"/>
  <c r="N16" i="2"/>
  <c r="N18" i="2"/>
  <c r="N20" i="2"/>
  <c r="N22" i="2"/>
  <c r="N26" i="2"/>
  <c r="N10" i="2"/>
  <c r="R12" i="2" l="1"/>
  <c r="R13" i="2"/>
  <c r="R11" i="2"/>
  <c r="R20" i="2"/>
  <c r="R19" i="2"/>
  <c r="R18" i="2"/>
  <c r="U5" i="2" s="1"/>
  <c r="R35" i="2"/>
  <c r="S35" i="2" s="1"/>
  <c r="R42" i="2"/>
  <c r="S42" i="2" s="1"/>
  <c r="T5" i="2" l="1"/>
  <c r="R21" i="2"/>
  <c r="S5" i="2" s="1"/>
  <c r="S41" i="2"/>
  <c r="S39" i="2"/>
  <c r="S40" i="2"/>
  <c r="S33" i="2"/>
  <c r="S32" i="2"/>
  <c r="S34" i="2"/>
  <c r="R14" i="2"/>
  <c r="R5" i="2" s="1"/>
  <c r="S14" i="2" l="1"/>
  <c r="T6" i="2"/>
  <c r="S18" i="2"/>
  <c r="U6" i="2"/>
  <c r="S19" i="2"/>
  <c r="S21" i="2"/>
  <c r="S20" i="2"/>
  <c r="S11" i="2"/>
  <c r="S12" i="2"/>
  <c r="S13" i="2"/>
  <c r="L44" i="2" l="1"/>
  <c r="L43" i="2"/>
  <c r="L42" i="2"/>
  <c r="L41" i="2"/>
  <c r="L40" i="2"/>
  <c r="L39" i="2"/>
  <c r="L38" i="2"/>
  <c r="L37" i="2"/>
  <c r="L34" i="2"/>
  <c r="L33" i="2"/>
  <c r="L32" i="2"/>
  <c r="L31" i="2"/>
</calcChain>
</file>

<file path=xl/comments1.xml><?xml version="1.0" encoding="utf-8"?>
<comments xmlns="http://schemas.openxmlformats.org/spreadsheetml/2006/main">
  <authors>
    <author>Бортников А.В.</author>
  </authors>
  <commentList>
    <comment ref="M66" authorId="0">
      <text>
        <r>
          <rPr>
            <sz val="8"/>
            <color indexed="81"/>
            <rFont val="Tahoma"/>
            <family val="2"/>
            <charset val="204"/>
          </rPr>
          <t xml:space="preserve">
произведена замена ввода фазы "С" при КР 2014 г.</t>
        </r>
      </text>
    </comment>
    <comment ref="M68" authorId="0">
      <text>
        <r>
          <rPr>
            <b/>
            <sz val="8"/>
            <color indexed="81"/>
            <rFont val="Tahoma"/>
            <family val="2"/>
            <charset val="204"/>
          </rPr>
          <t>Бортников А.В.:</t>
        </r>
        <r>
          <rPr>
            <sz val="8"/>
            <color indexed="81"/>
            <rFont val="Tahoma"/>
            <family val="2"/>
            <charset val="204"/>
          </rPr>
          <t xml:space="preserve">
неудотвлетворительные характеристики масла. Произведена замена масла при КР 2014года</t>
        </r>
      </text>
    </comment>
    <comment ref="M71" authorId="0">
      <text>
        <r>
          <rPr>
            <b/>
            <sz val="8"/>
            <color indexed="81"/>
            <rFont val="Tahoma"/>
            <family val="2"/>
            <charset val="204"/>
          </rPr>
          <t>Бортников А.В.:</t>
        </r>
        <r>
          <rPr>
            <sz val="8"/>
            <color indexed="81"/>
            <rFont val="Tahoma"/>
            <family val="2"/>
            <charset val="204"/>
          </rPr>
          <t xml:space="preserve">
неудотвлетворительные характеристики масла. Произведена замена масла при КР 2014г.</t>
        </r>
      </text>
    </comment>
  </commentList>
</comments>
</file>

<file path=xl/sharedStrings.xml><?xml version="1.0" encoding="utf-8"?>
<sst xmlns="http://schemas.openxmlformats.org/spreadsheetml/2006/main" count="365" uniqueCount="97">
  <si>
    <t>№ п.п.</t>
  </si>
  <si>
    <t>Наименование РЭС</t>
  </si>
  <si>
    <t>Номинальная мощность, МВА</t>
  </si>
  <si>
    <t>Год изготовления</t>
  </si>
  <si>
    <t>Год включения</t>
  </si>
  <si>
    <t xml:space="preserve">% износа* </t>
  </si>
  <si>
    <t>%</t>
  </si>
  <si>
    <t>хор.</t>
  </si>
  <si>
    <t>удов.</t>
  </si>
  <si>
    <t>110/10/6</t>
  </si>
  <si>
    <t>ТДТН</t>
  </si>
  <si>
    <t>110/10</t>
  </si>
  <si>
    <t>110/35/6</t>
  </si>
  <si>
    <t>ТДТНГУ</t>
  </si>
  <si>
    <t>110/6</t>
  </si>
  <si>
    <t>ТРДН</t>
  </si>
  <si>
    <t>ТДН</t>
  </si>
  <si>
    <t>110/35/10</t>
  </si>
  <si>
    <t>ВРЭС</t>
  </si>
  <si>
    <t>ЗРЭС</t>
  </si>
  <si>
    <t>Загрузка (зимний максимум), %</t>
  </si>
  <si>
    <t>БРЭС</t>
  </si>
  <si>
    <t>1Т</t>
  </si>
  <si>
    <t>ТМТН</t>
  </si>
  <si>
    <t>2Т</t>
  </si>
  <si>
    <t>ТМН</t>
  </si>
  <si>
    <t>в зоне риска</t>
  </si>
  <si>
    <t>КРЭС</t>
  </si>
  <si>
    <t>Т-1</t>
  </si>
  <si>
    <t>Т-2</t>
  </si>
  <si>
    <t>ОРЭС</t>
  </si>
  <si>
    <t xml:space="preserve">110/35/10  </t>
  </si>
  <si>
    <t>Класс напряжения</t>
  </si>
  <si>
    <t>Подстанции</t>
  </si>
  <si>
    <t>Тип</t>
  </si>
  <si>
    <t>с года ввода ПС</t>
  </si>
  <si>
    <t>Наименование</t>
  </si>
  <si>
    <t>Год ввода</t>
  </si>
  <si>
    <t>№</t>
  </si>
  <si>
    <t xml:space="preserve">Состояние (хор., удов.,в зоне риска) </t>
  </si>
  <si>
    <t>Трансформаторы</t>
  </si>
  <si>
    <t>подстанции</t>
  </si>
  <si>
    <t>110 кВ</t>
  </si>
  <si>
    <t>штук</t>
  </si>
  <si>
    <t>до 25 лет</t>
  </si>
  <si>
    <t>сумма</t>
  </si>
  <si>
    <t>трансформаторы</t>
  </si>
  <si>
    <t>МВА</t>
  </si>
  <si>
    <t>Приложение А – Возрастная характеристика подстанций и силовых трансформаторов 110-500 кВ по сетевым предприятиям Новосибирской энергосистемы на 01.01.2018 г.</t>
  </si>
  <si>
    <t>свыше 50 лет</t>
  </si>
  <si>
    <t>ТАМГ</t>
  </si>
  <si>
    <t>с года изготов.
тр-ра</t>
  </si>
  <si>
    <t>Итого, шт/МВА</t>
  </si>
  <si>
    <t>РТ к 1АТ</t>
  </si>
  <si>
    <t>ТМНЛ</t>
  </si>
  <si>
    <t>РТ к 2АТ</t>
  </si>
  <si>
    <t>от 26 до 50 лет</t>
  </si>
  <si>
    <t>50+</t>
  </si>
  <si>
    <t xml:space="preserve">Срок службы на 01.01.2019 г. </t>
  </si>
  <si>
    <t>Северный</t>
  </si>
  <si>
    <t>ПС-1</t>
  </si>
  <si>
    <t>ПС-2</t>
  </si>
  <si>
    <t>ПС-3</t>
  </si>
  <si>
    <t>ПС-4</t>
  </si>
  <si>
    <t>ПС-5</t>
  </si>
  <si>
    <t>ПС-6</t>
  </si>
  <si>
    <t>ПС-7</t>
  </si>
  <si>
    <t>ПС-8</t>
  </si>
  <si>
    <t>ПС-9</t>
  </si>
  <si>
    <t>«Сети 1»</t>
  </si>
  <si>
    <t>«Сети 4»</t>
  </si>
  <si>
    <t>«Сети 3»</t>
  </si>
  <si>
    <t>«Сети 2»</t>
  </si>
  <si>
    <t>ПС-10</t>
  </si>
  <si>
    <t>ПС-11</t>
  </si>
  <si>
    <t>ПС-12</t>
  </si>
  <si>
    <t>ПС-13</t>
  </si>
  <si>
    <t>ПС-14</t>
  </si>
  <si>
    <t>ПС-15</t>
  </si>
  <si>
    <t>ПС-16</t>
  </si>
  <si>
    <t>ПС-17</t>
  </si>
  <si>
    <t>ПС-18</t>
  </si>
  <si>
    <t>Пс-19</t>
  </si>
  <si>
    <t>ПС-20</t>
  </si>
  <si>
    <t>ПС-21</t>
  </si>
  <si>
    <t>ПС-22</t>
  </si>
  <si>
    <t>ПС-23</t>
  </si>
  <si>
    <t>ПС-24</t>
  </si>
  <si>
    <t>ПС-25</t>
  </si>
  <si>
    <t>ПС-26</t>
  </si>
  <si>
    <t>ПС--27</t>
  </si>
  <si>
    <t>ПС--28</t>
  </si>
  <si>
    <t>ПС--29</t>
  </si>
  <si>
    <t>ПС--30</t>
  </si>
  <si>
    <t>ПС--31</t>
  </si>
  <si>
    <t>ПС--32</t>
  </si>
  <si>
    <t>ПС--33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</si>
</sst>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0"/>
      <name val="MS Sans Serif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Times New Roman Cyr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9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MS Sans Serif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 applyNumberFormat="0" applyFont="0" applyFill="0" applyBorder="0" applyAlignment="0" applyProtection="0">
      <alignment vertical="top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6" fillId="3" borderId="0" applyNumberFormat="0" applyBorder="0" applyAlignment="0" applyProtection="0"/>
    <xf numFmtId="0" fontId="6" fillId="20" borderId="1" applyNumberFormat="0" applyAlignment="0" applyProtection="0"/>
    <xf numFmtId="0" fontId="12" fillId="21" borderId="2" applyNumberFormat="0" applyAlignment="0" applyProtection="0"/>
    <xf numFmtId="0" fontId="17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4" fillId="7" borderId="1" applyNumberFormat="0" applyAlignment="0" applyProtection="0"/>
    <xf numFmtId="0" fontId="18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5" fillId="20" borderId="8" applyNumberFormat="0" applyAlignment="0" applyProtection="0"/>
    <xf numFmtId="0" fontId="1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7" fillId="0" borderId="0"/>
    <xf numFmtId="0" fontId="15" fillId="0" borderId="0"/>
    <xf numFmtId="9" fontId="7" fillId="0" borderId="0" applyFont="0" applyFill="0" applyBorder="0" applyAlignment="0" applyProtection="0"/>
    <xf numFmtId="0" fontId="1" fillId="0" borderId="0" applyNumberFormat="0" applyFont="0" applyFill="0" applyBorder="0" applyAlignment="0" applyProtection="0">
      <alignment vertical="top"/>
    </xf>
  </cellStyleXfs>
  <cellXfs count="92">
    <xf numFmtId="0" fontId="0" fillId="0" borderId="0" xfId="0" applyNumberFormat="1" applyFont="1" applyFill="1" applyBorder="1" applyAlignment="1" applyProtection="1">
      <alignment vertical="top"/>
    </xf>
    <xf numFmtId="0" fontId="21" fillId="24" borderId="10" xfId="43" applyFont="1" applyFill="1" applyBorder="1" applyAlignment="1">
      <alignment horizontal="center" vertical="center" wrapText="1"/>
    </xf>
    <xf numFmtId="0" fontId="22" fillId="0" borderId="10" xfId="43" applyFont="1" applyBorder="1" applyAlignment="1">
      <alignment horizontal="left" vertical="center"/>
    </xf>
    <xf numFmtId="0" fontId="22" fillId="0" borderId="10" xfId="43" applyFont="1" applyBorder="1" applyAlignment="1">
      <alignment horizontal="center" vertical="center"/>
    </xf>
    <xf numFmtId="164" fontId="22" fillId="0" borderId="10" xfId="43" applyNumberFormat="1" applyFont="1" applyBorder="1" applyAlignment="1">
      <alignment horizontal="center" vertical="center"/>
    </xf>
    <xf numFmtId="0" fontId="22" fillId="0" borderId="10" xfId="43" applyFont="1" applyFill="1" applyBorder="1" applyAlignment="1">
      <alignment horizontal="center" vertical="center"/>
    </xf>
    <xf numFmtId="0" fontId="22" fillId="26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0" xfId="43" applyFont="1" applyFill="1" applyBorder="1" applyAlignment="1">
      <alignment horizontal="left" vertical="center"/>
    </xf>
    <xf numFmtId="164" fontId="22" fillId="0" borderId="10" xfId="43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/>
    </xf>
    <xf numFmtId="0" fontId="24" fillId="24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 wrapText="1"/>
    </xf>
    <xf numFmtId="0" fontId="22" fillId="24" borderId="10" xfId="43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top"/>
    </xf>
    <xf numFmtId="9" fontId="22" fillId="24" borderId="10" xfId="44" applyFont="1" applyFill="1" applyBorder="1" applyAlignment="1">
      <alignment horizontal="center" vertical="center"/>
    </xf>
    <xf numFmtId="9" fontId="22" fillId="24" borderId="10" xfId="43" applyNumberFormat="1" applyFont="1" applyFill="1" applyBorder="1" applyAlignment="1">
      <alignment horizontal="center" vertical="center"/>
    </xf>
    <xf numFmtId="0" fontId="22" fillId="24" borderId="10" xfId="43" applyNumberFormat="1" applyFont="1" applyFill="1" applyBorder="1" applyAlignment="1">
      <alignment horizontal="center" vertical="center"/>
    </xf>
    <xf numFmtId="0" fontId="22" fillId="0" borderId="10" xfId="43" applyFont="1" applyFill="1" applyBorder="1" applyAlignment="1">
      <alignment horizontal="center" vertical="center" wrapText="1"/>
    </xf>
    <xf numFmtId="1" fontId="22" fillId="0" borderId="10" xfId="43" applyNumberFormat="1" applyFont="1" applyFill="1" applyBorder="1" applyAlignment="1">
      <alignment horizontal="center" vertical="center"/>
    </xf>
    <xf numFmtId="9" fontId="22" fillId="0" borderId="10" xfId="43" applyNumberFormat="1" applyFont="1" applyFill="1" applyBorder="1" applyAlignment="1">
      <alignment horizontal="center" vertical="center" wrapText="1"/>
    </xf>
    <xf numFmtId="0" fontId="22" fillId="0" borderId="10" xfId="43" applyFont="1" applyFill="1" applyBorder="1" applyAlignment="1">
      <alignment horizontal="left" vertical="center" wrapText="1"/>
    </xf>
    <xf numFmtId="0" fontId="22" fillId="24" borderId="10" xfId="0" applyFont="1" applyFill="1" applyBorder="1" applyAlignment="1">
      <alignment horizontal="center" vertical="center"/>
    </xf>
    <xf numFmtId="0" fontId="22" fillId="24" borderId="10" xfId="0" applyFont="1" applyFill="1" applyBorder="1" applyAlignment="1">
      <alignment horizontal="center" vertical="center" wrapText="1"/>
    </xf>
    <xf numFmtId="0" fontId="22" fillId="0" borderId="0" xfId="0" applyNumberFormat="1" applyFont="1" applyFill="1" applyBorder="1" applyAlignment="1" applyProtection="1">
      <alignment horizontal="center" vertical="center" textRotation="90"/>
    </xf>
    <xf numFmtId="0" fontId="28" fillId="0" borderId="10" xfId="0" applyFont="1" applyFill="1" applyBorder="1" applyAlignment="1">
      <alignment horizontal="center" vertical="center" textRotation="90" wrapText="1"/>
    </xf>
    <xf numFmtId="9" fontId="22" fillId="0" borderId="10" xfId="44" applyFont="1" applyFill="1" applyBorder="1" applyAlignment="1">
      <alignment horizontal="center" vertical="center"/>
    </xf>
    <xf numFmtId="0" fontId="28" fillId="0" borderId="10" xfId="43" applyFont="1" applyFill="1" applyBorder="1" applyAlignment="1">
      <alignment horizontal="center" vertical="center" textRotation="90" wrapText="1"/>
    </xf>
    <xf numFmtId="0" fontId="21" fillId="0" borderId="10" xfId="43" applyFont="1" applyFill="1" applyBorder="1" applyAlignment="1">
      <alignment horizontal="center" vertical="center" wrapText="1"/>
    </xf>
    <xf numFmtId="0" fontId="21" fillId="0" borderId="10" xfId="43" applyFont="1" applyBorder="1" applyAlignment="1">
      <alignment horizontal="center" vertical="center" wrapText="1"/>
    </xf>
    <xf numFmtId="0" fontId="27" fillId="24" borderId="10" xfId="0" applyFont="1" applyFill="1" applyBorder="1" applyAlignment="1">
      <alignment horizontal="center" vertical="center" wrapText="1"/>
    </xf>
    <xf numFmtId="0" fontId="32" fillId="0" borderId="0" xfId="0" applyNumberFormat="1" applyFont="1" applyFill="1" applyBorder="1" applyAlignment="1" applyProtection="1">
      <alignment horizontal="center" vertical="center" wrapText="1"/>
    </xf>
    <xf numFmtId="0" fontId="33" fillId="0" borderId="10" xfId="43" applyFont="1" applyFill="1" applyBorder="1" applyAlignment="1">
      <alignment horizontal="center" vertical="center"/>
    </xf>
    <xf numFmtId="0" fontId="29" fillId="0" borderId="10" xfId="43" applyFont="1" applyFill="1" applyBorder="1" applyAlignment="1">
      <alignment horizontal="center" vertical="center"/>
    </xf>
    <xf numFmtId="0" fontId="33" fillId="0" borderId="11" xfId="43" applyFont="1" applyFill="1" applyBorder="1" applyAlignment="1">
      <alignment horizontal="center" vertical="center"/>
    </xf>
    <xf numFmtId="164" fontId="33" fillId="0" borderId="10" xfId="43" applyNumberFormat="1" applyFont="1" applyFill="1" applyBorder="1" applyAlignment="1">
      <alignment vertical="center"/>
    </xf>
    <xf numFmtId="1" fontId="33" fillId="0" borderId="10" xfId="43" applyNumberFormat="1" applyFont="1" applyFill="1" applyBorder="1" applyAlignment="1">
      <alignment vertical="center"/>
    </xf>
    <xf numFmtId="0" fontId="33" fillId="0" borderId="14" xfId="43" applyFont="1" applyFill="1" applyBorder="1" applyAlignment="1">
      <alignment horizontal="center" vertical="center"/>
    </xf>
    <xf numFmtId="0" fontId="33" fillId="0" borderId="13" xfId="43" applyFont="1" applyFill="1" applyBorder="1" applyAlignment="1">
      <alignment horizontal="center" vertical="center"/>
    </xf>
    <xf numFmtId="0" fontId="33" fillId="28" borderId="11" xfId="43" applyFont="1" applyFill="1" applyBorder="1" applyAlignment="1">
      <alignment horizontal="center" vertical="center"/>
    </xf>
    <xf numFmtId="0" fontId="33" fillId="27" borderId="11" xfId="43" applyFont="1" applyFill="1" applyBorder="1" applyAlignment="1">
      <alignment horizontal="center" vertical="center"/>
    </xf>
    <xf numFmtId="0" fontId="33" fillId="29" borderId="11" xfId="43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vertical="top"/>
    </xf>
    <xf numFmtId="0" fontId="31" fillId="0" borderId="10" xfId="43" applyFont="1" applyFill="1" applyBorder="1" applyAlignment="1">
      <alignment horizontal="center" vertical="center" textRotation="90" wrapText="1"/>
    </xf>
    <xf numFmtId="0" fontId="28" fillId="0" borderId="10" xfId="43" applyFont="1" applyFill="1" applyBorder="1" applyAlignment="1">
      <alignment horizontal="center" vertical="center" wrapText="1"/>
    </xf>
    <xf numFmtId="0" fontId="22" fillId="24" borderId="10" xfId="43" applyFont="1" applyFill="1" applyBorder="1" applyAlignment="1">
      <alignment horizontal="center" vertical="center" wrapText="1"/>
    </xf>
    <xf numFmtId="0" fontId="22" fillId="24" borderId="10" xfId="43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 applyProtection="1">
      <alignment horizontal="center" vertical="center"/>
    </xf>
    <xf numFmtId="0" fontId="34" fillId="0" borderId="10" xfId="0" applyNumberFormat="1" applyFont="1" applyFill="1" applyBorder="1" applyAlignment="1" applyProtection="1">
      <alignment horizontal="left" vertical="center"/>
    </xf>
    <xf numFmtId="164" fontId="34" fillId="0" borderId="10" xfId="0" applyNumberFormat="1" applyFont="1" applyFill="1" applyBorder="1" applyAlignment="1" applyProtection="1">
      <alignment horizontal="center" vertical="center"/>
    </xf>
    <xf numFmtId="0" fontId="23" fillId="24" borderId="10" xfId="43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 applyProtection="1">
      <alignment vertical="top"/>
    </xf>
    <xf numFmtId="164" fontId="0" fillId="0" borderId="0" xfId="0" applyNumberFormat="1" applyFont="1" applyFill="1" applyBorder="1" applyAlignment="1" applyProtection="1">
      <alignment vertical="top"/>
    </xf>
    <xf numFmtId="2" fontId="33" fillId="0" borderId="10" xfId="43" applyNumberFormat="1" applyFont="1" applyFill="1" applyBorder="1" applyAlignment="1">
      <alignment vertical="center"/>
    </xf>
    <xf numFmtId="0" fontId="29" fillId="24" borderId="10" xfId="43" applyFont="1" applyFill="1" applyBorder="1" applyAlignment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/>
    </xf>
    <xf numFmtId="0" fontId="28" fillId="0" borderId="10" xfId="43" applyFont="1" applyFill="1" applyBorder="1" applyAlignment="1">
      <alignment horizontal="center" vertical="center" textRotation="90" wrapText="1"/>
    </xf>
    <xf numFmtId="0" fontId="30" fillId="0" borderId="10" xfId="0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2" fillId="24" borderId="10" xfId="0" applyNumberFormat="1" applyFont="1" applyFill="1" applyBorder="1" applyAlignment="1" applyProtection="1">
      <alignment horizontal="center" vertical="center"/>
    </xf>
    <xf numFmtId="0" fontId="22" fillId="0" borderId="10" xfId="42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9" fillId="0" borderId="11" xfId="43" applyFont="1" applyFill="1" applyBorder="1" applyAlignment="1">
      <alignment horizontal="center" vertical="center"/>
    </xf>
    <xf numFmtId="0" fontId="29" fillId="0" borderId="12" xfId="43" applyFont="1" applyFill="1" applyBorder="1" applyAlignment="1">
      <alignment horizontal="center" vertical="center"/>
    </xf>
    <xf numFmtId="0" fontId="28" fillId="25" borderId="10" xfId="0" applyNumberFormat="1" applyFont="1" applyFill="1" applyBorder="1" applyAlignment="1" applyProtection="1">
      <alignment horizontal="center" vertical="center"/>
    </xf>
    <xf numFmtId="0" fontId="22" fillId="24" borderId="15" xfId="43" applyFont="1" applyFill="1" applyBorder="1" applyAlignment="1">
      <alignment horizontal="center" vertical="center" textRotation="90"/>
    </xf>
    <xf numFmtId="0" fontId="22" fillId="24" borderId="17" xfId="43" applyFont="1" applyFill="1" applyBorder="1" applyAlignment="1">
      <alignment horizontal="center" vertical="center" textRotation="90"/>
    </xf>
    <xf numFmtId="0" fontId="22" fillId="0" borderId="15" xfId="43" applyFont="1" applyBorder="1" applyAlignment="1">
      <alignment horizontal="center" vertical="center" textRotation="90"/>
    </xf>
    <xf numFmtId="0" fontId="22" fillId="0" borderId="17" xfId="43" applyFont="1" applyBorder="1" applyAlignment="1">
      <alignment horizontal="center" vertical="center" textRotation="90"/>
    </xf>
    <xf numFmtId="0" fontId="22" fillId="0" borderId="10" xfId="43" applyFont="1" applyBorder="1" applyAlignment="1">
      <alignment horizontal="center" vertical="center" textRotation="90"/>
    </xf>
    <xf numFmtId="0" fontId="33" fillId="0" borderId="14" xfId="43" applyFont="1" applyFill="1" applyBorder="1" applyAlignment="1">
      <alignment horizontal="center" vertical="center"/>
    </xf>
    <xf numFmtId="0" fontId="33" fillId="0" borderId="13" xfId="43" applyFont="1" applyFill="1" applyBorder="1" applyAlignment="1">
      <alignment horizontal="center" vertical="center"/>
    </xf>
    <xf numFmtId="0" fontId="22" fillId="0" borderId="10" xfId="43" applyFont="1" applyFill="1" applyBorder="1" applyAlignment="1">
      <alignment horizontal="center" vertical="center" textRotation="90" wrapText="1"/>
    </xf>
    <xf numFmtId="0" fontId="28" fillId="0" borderId="10" xfId="0" applyNumberFormat="1" applyFont="1" applyFill="1" applyBorder="1" applyAlignment="1" applyProtection="1">
      <alignment horizontal="center" vertical="center"/>
    </xf>
    <xf numFmtId="0" fontId="29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/>
    </xf>
    <xf numFmtId="0" fontId="22" fillId="0" borderId="15" xfId="43" applyFont="1" applyFill="1" applyBorder="1" applyAlignment="1">
      <alignment horizontal="center" vertical="center" textRotation="90"/>
    </xf>
    <xf numFmtId="0" fontId="22" fillId="0" borderId="17" xfId="43" applyFont="1" applyFill="1" applyBorder="1" applyAlignment="1">
      <alignment horizontal="center" vertical="center" textRotation="90"/>
    </xf>
    <xf numFmtId="0" fontId="22" fillId="0" borderId="15" xfId="0" applyNumberFormat="1" applyFont="1" applyFill="1" applyBorder="1" applyAlignment="1" applyProtection="1">
      <alignment horizontal="center" vertical="center"/>
    </xf>
    <xf numFmtId="0" fontId="22" fillId="0" borderId="17" xfId="0" applyNumberFormat="1" applyFont="1" applyFill="1" applyBorder="1" applyAlignment="1" applyProtection="1">
      <alignment horizontal="center" vertical="center"/>
    </xf>
    <xf numFmtId="0" fontId="22" fillId="0" borderId="16" xfId="0" applyNumberFormat="1" applyFont="1" applyFill="1" applyBorder="1" applyAlignment="1" applyProtection="1">
      <alignment horizontal="center" vertical="center"/>
    </xf>
    <xf numFmtId="0" fontId="22" fillId="0" borderId="15" xfId="42" applyFont="1" applyFill="1" applyBorder="1" applyAlignment="1">
      <alignment horizontal="center" vertical="center" wrapText="1"/>
    </xf>
    <xf numFmtId="0" fontId="22" fillId="0" borderId="17" xfId="42" applyFont="1" applyFill="1" applyBorder="1" applyAlignment="1">
      <alignment horizontal="center" vertical="center" wrapText="1"/>
    </xf>
    <xf numFmtId="0" fontId="22" fillId="0" borderId="16" xfId="42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0" borderId="15" xfId="42" applyFont="1" applyFill="1" applyBorder="1" applyAlignment="1">
      <alignment horizontal="left" vertical="center" wrapText="1"/>
    </xf>
    <xf numFmtId="0" fontId="22" fillId="0" borderId="17" xfId="42" applyFont="1" applyFill="1" applyBorder="1" applyAlignment="1">
      <alignment horizontal="left" vertical="center" wrapText="1"/>
    </xf>
    <xf numFmtId="0" fontId="22" fillId="0" borderId="16" xfId="42" applyFont="1" applyFill="1" applyBorder="1" applyAlignment="1">
      <alignment horizontal="left" vertical="center" wrapText="1"/>
    </xf>
  </cellXfs>
  <cellStyles count="46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Обычный 2" xfId="45"/>
    <cellStyle name="Обычный_Оборудование ВЭС 2004" xfId="42"/>
    <cellStyle name="Обычный_Характеристика сил. трансформаторов 35,110,220 кВ" xfId="43"/>
    <cellStyle name="Плохой" xfId="25" builtinId="27" customBuiltin="1"/>
    <cellStyle name="Пояснение" xfId="28" builtinId="53" customBuiltin="1"/>
    <cellStyle name="Примечание" xfId="37" builtinId="10" customBuiltin="1"/>
    <cellStyle name="Процентный" xfId="44" builtinId="5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  <color rgb="FFFFCCFF"/>
      <color rgb="FFCCFFFF"/>
      <color rgb="FF9999FF"/>
      <color rgb="FF99FF99"/>
      <color rgb="FFCAF2CA"/>
      <color rgb="FFCCCCFF"/>
      <color rgb="FFFFEBFF"/>
      <color rgb="FFEBF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2000" baseline="0">
                <a:latin typeface="Times New Roman" pitchFamily="18" charset="0"/>
              </a:rPr>
              <a:t>Подстанции (штук, %) 110 кВ</a:t>
            </a:r>
          </a:p>
        </c:rich>
      </c:tx>
      <c:layout>
        <c:manualLayout>
          <c:xMode val="edge"/>
          <c:yMode val="edge"/>
          <c:x val="0.20707171284373238"/>
          <c:y val="0.1558337143810665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436426367733602E-2"/>
          <c:y val="0.21902816334029454"/>
          <c:w val="0.76768782712777783"/>
          <c:h val="0.6036077816087221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367948993651954"/>
                  <c:y val="-6.51246603657867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7764169044695822E-2"/>
                  <c:y val="7.406171359994876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9.3560771631203896E-2"/>
                  <c:y val="-3.03577291059502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Лист1!$Q$11:$Q$13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Лист1!$R$11:$R$13</c:f>
              <c:numCache>
                <c:formatCode>0</c:formatCode>
                <c:ptCount val="3"/>
                <c:pt idx="0" formatCode="0.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2129463725204034"/>
          <c:y val="0.77593385100055978"/>
          <c:w val="0.74492008767203477"/>
          <c:h val="9.08089262549845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2000" baseline="0">
                <a:latin typeface="Times New Roman" pitchFamily="18" charset="0"/>
              </a:rPr>
              <a:t>Подстанции (штук, %) 110 кВ</a:t>
            </a:r>
          </a:p>
        </c:rich>
      </c:tx>
      <c:layout>
        <c:manualLayout>
          <c:xMode val="edge"/>
          <c:yMode val="edge"/>
          <c:x val="0.19679089593069263"/>
          <c:y val="0.1548153053645708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436426367733602E-2"/>
          <c:y val="0.17927407830499931"/>
          <c:w val="0.74119424962219549"/>
          <c:h val="0.581377710139863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1.5912860030451208E-2"/>
                  <c:y val="-0.427384907289506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delete val="1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Лист1!$Q$32:$Q$34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Лист1!$R$32:$R$34</c:f>
              <c:numCache>
                <c:formatCode>0</c:formatCode>
                <c:ptCount val="3"/>
                <c:pt idx="0" formatCode="0.0">
                  <c:v>0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0820974425100093E-2"/>
          <c:y val="0.6833379824416026"/>
          <c:w val="0.75735487447735106"/>
          <c:h val="8.343819402718034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2000" baseline="0">
                <a:latin typeface="Times New Roman" pitchFamily="18" charset="0"/>
              </a:rPr>
              <a:t>Трансформаторы (МВА, %) 110 кВ</a:t>
            </a:r>
          </a:p>
        </c:rich>
      </c:tx>
      <c:layout>
        <c:manualLayout>
          <c:xMode val="edge"/>
          <c:yMode val="edge"/>
          <c:x val="0.25807003500739029"/>
          <c:y val="0.204665157303153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765926190067729"/>
          <c:y val="0.30543740720584583"/>
          <c:w val="0.45634723390675125"/>
          <c:h val="0.3527172946288145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16947738378752544"/>
                  <c:y val="-0.3798565576296828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delete val="1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Лист1!$Q$39:$Q$41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Лист1!$R$39:$R$41</c:f>
              <c:numCache>
                <c:formatCode>0.0</c:formatCode>
                <c:ptCount val="3"/>
                <c:pt idx="0">
                  <c:v>0</c:v>
                </c:pt>
                <c:pt idx="1">
                  <c:v>107.8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385783613424918"/>
          <c:y val="0.67957793299975866"/>
          <c:w val="0.44928460716134488"/>
          <c:h val="8.4442239987037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2000" baseline="0">
                <a:latin typeface="Times New Roman" pitchFamily="18" charset="0"/>
              </a:rPr>
              <a:t>Подстанции (штук, %) 110 кВ</a:t>
            </a:r>
          </a:p>
        </c:rich>
      </c:tx>
      <c:layout>
        <c:manualLayout>
          <c:xMode val="edge"/>
          <c:yMode val="edge"/>
          <c:x val="0.19071594635994921"/>
          <c:y val="0.10046885175256665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436426367733602E-2"/>
          <c:y val="0.17927407830499931"/>
          <c:w val="0.74119424962219549"/>
          <c:h val="0.581377710139863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367948993651954"/>
                  <c:y val="-6.51246603657867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58951023629002675"/>
                  <c:y val="3.22326852867218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2884620774022638E-2"/>
                  <c:y val="-2.81346792032066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Лист1!$Q$49:$Q$51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Лист1!$R$49:$R$51</c:f>
              <c:numCache>
                <c:formatCode>0</c:formatCode>
                <c:ptCount val="3"/>
                <c:pt idx="0" formatCode="0.0">
                  <c:v>2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297081551143557"/>
          <c:y val="0.70932289840477125"/>
          <c:w val="0.77152980329811949"/>
          <c:h val="0.1151975862470676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2000" baseline="0">
                <a:latin typeface="Times New Roman" pitchFamily="18" charset="0"/>
              </a:rPr>
              <a:t>Трансформаторы (МВА, %) 110 кВ</a:t>
            </a:r>
          </a:p>
        </c:rich>
      </c:tx>
      <c:layout>
        <c:manualLayout>
          <c:xMode val="edge"/>
          <c:yMode val="edge"/>
          <c:x val="0.23826751416924177"/>
          <c:y val="2.742464315741292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436426367733602E-2"/>
          <c:y val="0.17927407830499931"/>
          <c:w val="0.81077432452242371"/>
          <c:h val="0.6359735607375717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7.3709701470091385E-2"/>
                  <c:y val="-1.88660471865876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38884912273427935"/>
                  <c:y val="-0.5330532425872991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7.7309775884148293E-2"/>
                  <c:y val="-1.3716795057456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Лист1!$Q$56:$Q$58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Лист1!$R$56:$R$58</c:f>
              <c:numCache>
                <c:formatCode>0.0</c:formatCode>
                <c:ptCount val="3"/>
                <c:pt idx="0">
                  <c:v>10</c:v>
                </c:pt>
                <c:pt idx="1">
                  <c:v>67.3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9059832718218837E-2"/>
          <c:y val="0.80408298206067619"/>
          <c:w val="0.75227790441434506"/>
          <c:h val="9.74658071049736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2000" baseline="0">
                <a:latin typeface="Times New Roman" pitchFamily="18" charset="0"/>
              </a:rPr>
              <a:t>Подстанции (штук, %) 110 кВ</a:t>
            </a:r>
          </a:p>
        </c:rich>
      </c:tx>
      <c:layout>
        <c:manualLayout>
          <c:xMode val="edge"/>
          <c:yMode val="edge"/>
          <c:x val="0.20105267759196169"/>
          <c:y val="9.129626568367174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95040815064754"/>
          <c:y val="0.24034998339352243"/>
          <c:w val="0.74119424962219549"/>
          <c:h val="0.581377710139863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0291215732818852"/>
                  <c:y val="-2.27774747033001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48978411003027528"/>
                  <c:y val="-0.4741745979504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delete val="1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Лист1!$Q$64:$Q$66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Лист1!$R$64:$R$66</c:f>
              <c:numCache>
                <c:formatCode>0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18025971723175"/>
          <c:y val="0.80568677929014443"/>
          <c:w val="0.77152980329811949"/>
          <c:h val="0.106316185513851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Times New Roman" pitchFamily="18" charset="0"/>
                <a:ea typeface="Arial Cyr"/>
                <a:cs typeface="Arial Cyr"/>
              </a:defRPr>
            </a:pPr>
            <a:r>
              <a:rPr lang="ru-RU" sz="1900" baseline="0">
                <a:latin typeface="Times New Roman" pitchFamily="18" charset="0"/>
              </a:rPr>
              <a:t>Трансформаторы (МВА, %) 110 кВ</a:t>
            </a:r>
          </a:p>
        </c:rich>
      </c:tx>
      <c:layout>
        <c:manualLayout>
          <c:xMode val="edge"/>
          <c:yMode val="edge"/>
          <c:x val="0.14837733879250478"/>
          <c:y val="0.1000156295340565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0861572819556146E-2"/>
          <c:y val="0.17927407830499931"/>
          <c:w val="0.93293664285839384"/>
          <c:h val="0.7342120915550819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0"/>
            <c:bubble3D val="0"/>
            <c:explosion val="5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4.7031763480843584E-2"/>
                  <c:y val="-7.278110693161029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4339522059458926"/>
                  <c:y val="-0.5399405772127409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000000"/>
                      </a:solidFill>
                      <a:latin typeface="Times New Roman" pitchFamily="18" charset="0"/>
                      <a:ea typeface="Arial Cyr"/>
                      <a:cs typeface="Arial Cyr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2350040115788498E-2"/>
                  <c:y val="3.2594304241083762E-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25,0;</a:t>
                    </a:r>
                    <a:r>
                      <a:rPr lang="ru-RU" sz="1600"/>
                      <a:t> </a:t>
                    </a:r>
                    <a:r>
                      <a:rPr lang="en-US" sz="1600"/>
                      <a:t>6,1%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Arial Cyr"/>
                    <a:cs typeface="Arial Cyr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Лист1!$Q$71:$Q$73</c:f>
              <c:strCache>
                <c:ptCount val="3"/>
                <c:pt idx="0">
                  <c:v>свыше 50 лет</c:v>
                </c:pt>
                <c:pt idx="1">
                  <c:v>от 26 до 50 лет</c:v>
                </c:pt>
                <c:pt idx="2">
                  <c:v>до 25 лет</c:v>
                </c:pt>
              </c:strCache>
            </c:strRef>
          </c:cat>
          <c:val>
            <c:numRef>
              <c:f>Лист1!$R$71:$R$73</c:f>
              <c:numCache>
                <c:formatCode>0.0</c:formatCode>
                <c:ptCount val="3"/>
                <c:pt idx="0">
                  <c:v>2.5</c:v>
                </c:pt>
                <c:pt idx="1">
                  <c:v>101.69999999999997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4255829170991621E-5"/>
          <c:y val="0.83129748587980234"/>
          <c:w val="0.9804063085820558"/>
          <c:h val="9.22808509390531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 rtl="0">
            <a:defRPr sz="1800" b="0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363518</xdr:colOff>
      <xdr:row>6</xdr:row>
      <xdr:rowOff>47121</xdr:rowOff>
    </xdr:from>
    <xdr:to>
      <xdr:col>30</xdr:col>
      <xdr:colOff>472005</xdr:colOff>
      <xdr:row>27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326942</xdr:colOff>
      <xdr:row>27</xdr:row>
      <xdr:rowOff>37977</xdr:rowOff>
    </xdr:from>
    <xdr:to>
      <xdr:col>30</xdr:col>
      <xdr:colOff>475385</xdr:colOff>
      <xdr:row>44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329291</xdr:colOff>
      <xdr:row>27</xdr:row>
      <xdr:rowOff>21772</xdr:rowOff>
    </xdr:from>
    <xdr:to>
      <xdr:col>43</xdr:col>
      <xdr:colOff>108857</xdr:colOff>
      <xdr:row>44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326942</xdr:colOff>
      <xdr:row>44</xdr:row>
      <xdr:rowOff>37977</xdr:rowOff>
    </xdr:from>
    <xdr:to>
      <xdr:col>30</xdr:col>
      <xdr:colOff>475385</xdr:colOff>
      <xdr:row>59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249859</xdr:colOff>
      <xdr:row>44</xdr:row>
      <xdr:rowOff>21772</xdr:rowOff>
    </xdr:from>
    <xdr:to>
      <xdr:col>38</xdr:col>
      <xdr:colOff>763793</xdr:colOff>
      <xdr:row>59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326942</xdr:colOff>
      <xdr:row>59</xdr:row>
      <xdr:rowOff>37977</xdr:rowOff>
    </xdr:from>
    <xdr:to>
      <xdr:col>30</xdr:col>
      <xdr:colOff>475385</xdr:colOff>
      <xdr:row>74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206828</xdr:colOff>
      <xdr:row>59</xdr:row>
      <xdr:rowOff>21772</xdr:rowOff>
    </xdr:from>
    <xdr:to>
      <xdr:col>36</xdr:col>
      <xdr:colOff>96819</xdr:colOff>
      <xdr:row>74</xdr:row>
      <xdr:rowOff>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4"/>
  <sheetViews>
    <sheetView tabSelected="1" topLeftCell="A4" zoomScaleNormal="100" workbookViewId="0">
      <pane ySplit="2" topLeftCell="A6" activePane="bottomLeft" state="frozenSplit"/>
      <selection activeCell="N4" sqref="N4:O4"/>
      <selection pane="bottomLeft" activeCell="C10" sqref="C10:C13"/>
    </sheetView>
  </sheetViews>
  <sheetFormatPr defaultRowHeight="12.25" x14ac:dyDescent="0.2"/>
  <cols>
    <col min="1" max="1" width="3.5703125" style="25" customWidth="1"/>
    <col min="2" max="2" width="3.7109375" style="25" customWidth="1"/>
    <col min="3" max="3" width="15" customWidth="1"/>
    <col min="4" max="4" width="8.42578125" customWidth="1"/>
    <col min="5" max="5" width="6.28515625" style="15" customWidth="1"/>
    <col min="6" max="6" width="4.28515625" customWidth="1"/>
    <col min="7" max="7" width="9.5703125" customWidth="1"/>
    <col min="8" max="8" width="5.85546875" customWidth="1"/>
    <col min="9" max="9" width="5.5703125" hidden="1" customWidth="1"/>
    <col min="10" max="11" width="6.28515625" customWidth="1"/>
    <col min="12" max="12" width="6.7109375" hidden="1" customWidth="1"/>
    <col min="13" max="13" width="6.5703125" style="32" customWidth="1"/>
    <col min="14" max="14" width="6" style="43" customWidth="1"/>
    <col min="15" max="15" width="6" customWidth="1"/>
    <col min="16" max="16" width="6.140625" customWidth="1"/>
    <col min="17" max="17" width="16.28515625" bestFit="1" customWidth="1"/>
    <col min="35" max="35" width="43" customWidth="1"/>
    <col min="39" max="39" width="28.5703125" customWidth="1"/>
  </cols>
  <sheetData>
    <row r="2" spans="1:21" ht="30.25" customHeight="1" x14ac:dyDescent="0.2">
      <c r="A2" s="76" t="s">
        <v>48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4" spans="1:21" ht="38.700000000000003" customHeight="1" x14ac:dyDescent="0.2">
      <c r="A4" s="57" t="s">
        <v>1</v>
      </c>
      <c r="B4" s="57" t="s">
        <v>0</v>
      </c>
      <c r="C4" s="58" t="s">
        <v>33</v>
      </c>
      <c r="D4" s="58"/>
      <c r="E4" s="58"/>
      <c r="F4" s="75" t="s">
        <v>40</v>
      </c>
      <c r="G4" s="75"/>
      <c r="H4" s="75"/>
      <c r="I4" s="75"/>
      <c r="J4" s="75"/>
      <c r="K4" s="75"/>
      <c r="L4" s="75"/>
      <c r="M4" s="75"/>
      <c r="N4" s="60" t="s">
        <v>58</v>
      </c>
      <c r="O4" s="60"/>
      <c r="Q4" s="48">
        <v>2019</v>
      </c>
      <c r="T4" s="77" t="s">
        <v>57</v>
      </c>
      <c r="U4" s="77"/>
    </row>
    <row r="5" spans="1:21" ht="83.7" customHeight="1" x14ac:dyDescent="0.2">
      <c r="A5" s="57"/>
      <c r="B5" s="57"/>
      <c r="C5" s="13" t="s">
        <v>36</v>
      </c>
      <c r="D5" s="26" t="s">
        <v>32</v>
      </c>
      <c r="E5" s="28" t="s">
        <v>37</v>
      </c>
      <c r="F5" s="45" t="s">
        <v>38</v>
      </c>
      <c r="G5" s="45" t="s">
        <v>34</v>
      </c>
      <c r="H5" s="44" t="s">
        <v>2</v>
      </c>
      <c r="I5" s="44" t="s">
        <v>20</v>
      </c>
      <c r="J5" s="44" t="s">
        <v>3</v>
      </c>
      <c r="K5" s="44" t="s">
        <v>4</v>
      </c>
      <c r="L5" s="44" t="s">
        <v>5</v>
      </c>
      <c r="M5" s="44" t="s">
        <v>39</v>
      </c>
      <c r="N5" s="26" t="s">
        <v>35</v>
      </c>
      <c r="O5" s="26" t="s">
        <v>51</v>
      </c>
      <c r="Q5" s="49" t="s">
        <v>52</v>
      </c>
      <c r="R5" s="50">
        <f>R14+R35+R52+R67</f>
        <v>33</v>
      </c>
      <c r="S5" s="50">
        <f>R21+R42+R59+R74</f>
        <v>1020.8</v>
      </c>
      <c r="T5" s="52">
        <f>R11+R32+R49+R64</f>
        <v>7</v>
      </c>
      <c r="U5" s="53">
        <f>R18+R39+R56+R71</f>
        <v>53</v>
      </c>
    </row>
    <row r="6" spans="1:21" ht="13.7" x14ac:dyDescent="0.2">
      <c r="A6" s="66" t="s">
        <v>69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Q6" s="55"/>
      <c r="R6" s="55"/>
      <c r="S6" s="55"/>
      <c r="T6" s="53">
        <f>T5/R5*100</f>
        <v>21.212121212121211</v>
      </c>
      <c r="U6" s="53">
        <f>U5/S5*100</f>
        <v>5.1920062695924765</v>
      </c>
    </row>
    <row r="7" spans="1:21" ht="13" customHeight="1" x14ac:dyDescent="0.2">
      <c r="A7" s="67" t="s">
        <v>18</v>
      </c>
      <c r="B7" s="83">
        <v>1</v>
      </c>
      <c r="C7" s="89" t="s">
        <v>60</v>
      </c>
      <c r="D7" s="80" t="s">
        <v>9</v>
      </c>
      <c r="E7" s="80">
        <v>2008</v>
      </c>
      <c r="F7" s="19">
        <v>1</v>
      </c>
      <c r="G7" s="19" t="s">
        <v>10</v>
      </c>
      <c r="H7" s="19">
        <v>40</v>
      </c>
      <c r="I7" s="27">
        <v>0.14000000000000001</v>
      </c>
      <c r="J7" s="19">
        <v>2007</v>
      </c>
      <c r="K7" s="19">
        <v>2007</v>
      </c>
      <c r="L7" s="19">
        <v>40</v>
      </c>
      <c r="M7" s="29" t="s">
        <v>7</v>
      </c>
      <c r="N7" s="86">
        <f>Q$4-E7</f>
        <v>11</v>
      </c>
      <c r="O7" s="19">
        <f>Q$4-J7</f>
        <v>12</v>
      </c>
    </row>
    <row r="8" spans="1:21" ht="13" x14ac:dyDescent="0.2">
      <c r="A8" s="68"/>
      <c r="B8" s="84"/>
      <c r="C8" s="90"/>
      <c r="D8" s="81"/>
      <c r="E8" s="81"/>
      <c r="F8" s="19">
        <v>2</v>
      </c>
      <c r="G8" s="19" t="s">
        <v>10</v>
      </c>
      <c r="H8" s="19">
        <v>40</v>
      </c>
      <c r="I8" s="27">
        <v>0.1</v>
      </c>
      <c r="J8" s="19">
        <v>2007</v>
      </c>
      <c r="K8" s="19">
        <v>2007</v>
      </c>
      <c r="L8" s="19">
        <v>40</v>
      </c>
      <c r="M8" s="29" t="s">
        <v>7</v>
      </c>
      <c r="N8" s="87"/>
      <c r="O8" s="19">
        <f t="shared" ref="O8:O27" si="0">Q$4-J8</f>
        <v>12</v>
      </c>
    </row>
    <row r="9" spans="1:21" ht="13.7" x14ac:dyDescent="0.2">
      <c r="A9" s="68"/>
      <c r="B9" s="85"/>
      <c r="C9" s="91"/>
      <c r="D9" s="82"/>
      <c r="E9" s="82"/>
      <c r="F9" s="14">
        <v>3</v>
      </c>
      <c r="G9" s="14" t="s">
        <v>10</v>
      </c>
      <c r="H9" s="14">
        <v>40</v>
      </c>
      <c r="I9" s="16">
        <v>0.14000000000000001</v>
      </c>
      <c r="J9" s="14">
        <v>2008</v>
      </c>
      <c r="K9" s="14">
        <v>2010</v>
      </c>
      <c r="L9" s="14">
        <v>28</v>
      </c>
      <c r="M9" s="1" t="s">
        <v>7</v>
      </c>
      <c r="N9" s="88"/>
      <c r="O9" s="19">
        <f t="shared" si="0"/>
        <v>11</v>
      </c>
      <c r="Q9" s="72" t="s">
        <v>41</v>
      </c>
      <c r="R9" s="64" t="s">
        <v>42</v>
      </c>
      <c r="S9" s="65"/>
    </row>
    <row r="10" spans="1:21" ht="14.4" x14ac:dyDescent="0.2">
      <c r="A10" s="68"/>
      <c r="B10" s="59">
        <v>2</v>
      </c>
      <c r="C10" s="62" t="s">
        <v>61</v>
      </c>
      <c r="D10" s="59" t="s">
        <v>9</v>
      </c>
      <c r="E10" s="61">
        <v>2005</v>
      </c>
      <c r="F10" s="14">
        <v>1</v>
      </c>
      <c r="G10" s="14" t="s">
        <v>10</v>
      </c>
      <c r="H10" s="14">
        <v>40</v>
      </c>
      <c r="I10" s="17">
        <v>0.5</v>
      </c>
      <c r="J10" s="14">
        <v>2009</v>
      </c>
      <c r="K10" s="14">
        <v>2010</v>
      </c>
      <c r="L10" s="14">
        <v>28</v>
      </c>
      <c r="M10" s="1" t="s">
        <v>7</v>
      </c>
      <c r="N10" s="63">
        <f>Q$4-E10</f>
        <v>14</v>
      </c>
      <c r="O10" s="19">
        <f t="shared" si="0"/>
        <v>10</v>
      </c>
      <c r="Q10" s="73"/>
      <c r="R10" s="33" t="s">
        <v>43</v>
      </c>
      <c r="S10" s="34" t="s">
        <v>6</v>
      </c>
    </row>
    <row r="11" spans="1:21" ht="14.4" x14ac:dyDescent="0.2">
      <c r="A11" s="68"/>
      <c r="B11" s="59"/>
      <c r="C11" s="62"/>
      <c r="D11" s="59"/>
      <c r="E11" s="61"/>
      <c r="F11" s="46">
        <v>2</v>
      </c>
      <c r="G11" s="46" t="s">
        <v>10</v>
      </c>
      <c r="H11" s="46">
        <v>40</v>
      </c>
      <c r="I11" s="17">
        <v>0.5</v>
      </c>
      <c r="J11" s="46">
        <v>2009</v>
      </c>
      <c r="K11" s="46">
        <v>2010</v>
      </c>
      <c r="L11" s="46">
        <v>28</v>
      </c>
      <c r="M11" s="1" t="s">
        <v>7</v>
      </c>
      <c r="N11" s="63"/>
      <c r="O11" s="19">
        <f t="shared" si="0"/>
        <v>10</v>
      </c>
      <c r="Q11" s="41" t="s">
        <v>49</v>
      </c>
      <c r="R11" s="36">
        <f>COUNTIF(N7:N27,"&gt;50")</f>
        <v>3</v>
      </c>
      <c r="S11" s="36">
        <f>R11/R14*100</f>
        <v>33.333333333333329</v>
      </c>
    </row>
    <row r="12" spans="1:21" ht="32.4" x14ac:dyDescent="0.2">
      <c r="A12" s="68"/>
      <c r="B12" s="59"/>
      <c r="C12" s="62"/>
      <c r="D12" s="59"/>
      <c r="E12" s="61"/>
      <c r="F12" s="51" t="s">
        <v>53</v>
      </c>
      <c r="G12" s="47" t="s">
        <v>54</v>
      </c>
      <c r="H12" s="46">
        <v>16</v>
      </c>
      <c r="I12" s="17"/>
      <c r="J12" s="46">
        <v>2005</v>
      </c>
      <c r="K12" s="46">
        <v>2010</v>
      </c>
      <c r="L12" s="46"/>
      <c r="M12" s="1" t="s">
        <v>7</v>
      </c>
      <c r="N12" s="63"/>
      <c r="O12" s="19">
        <f t="shared" si="0"/>
        <v>14</v>
      </c>
      <c r="Q12" s="42" t="s">
        <v>56</v>
      </c>
      <c r="R12" s="37">
        <f>COUNTIFS(N7:N27,"&gt;=26",N7:N27,"&lt;=50")</f>
        <v>3</v>
      </c>
      <c r="S12" s="36">
        <f>R12/R14*100</f>
        <v>33.333333333333329</v>
      </c>
    </row>
    <row r="13" spans="1:21" ht="32.4" x14ac:dyDescent="0.2">
      <c r="A13" s="68"/>
      <c r="B13" s="59"/>
      <c r="C13" s="62"/>
      <c r="D13" s="59" t="s">
        <v>9</v>
      </c>
      <c r="E13" s="61"/>
      <c r="F13" s="51" t="s">
        <v>55</v>
      </c>
      <c r="G13" s="47" t="s">
        <v>54</v>
      </c>
      <c r="H13" s="46">
        <v>16</v>
      </c>
      <c r="I13" s="17"/>
      <c r="J13" s="46">
        <v>2005</v>
      </c>
      <c r="K13" s="46">
        <v>2010</v>
      </c>
      <c r="L13" s="14"/>
      <c r="M13" s="1" t="s">
        <v>7</v>
      </c>
      <c r="N13" s="63"/>
      <c r="O13" s="19">
        <f t="shared" si="0"/>
        <v>14</v>
      </c>
      <c r="Q13" s="40" t="s">
        <v>44</v>
      </c>
      <c r="R13" s="37">
        <f>COUNTIF(N7:N27,"&lt;= 25")</f>
        <v>3</v>
      </c>
      <c r="S13" s="36">
        <f>R13/R14*100</f>
        <v>33.333333333333329</v>
      </c>
    </row>
    <row r="14" spans="1:21" ht="12.8" customHeight="1" x14ac:dyDescent="0.2">
      <c r="A14" s="68"/>
      <c r="B14" s="59">
        <v>3</v>
      </c>
      <c r="C14" s="62" t="s">
        <v>62</v>
      </c>
      <c r="D14" s="59" t="s">
        <v>12</v>
      </c>
      <c r="E14" s="59">
        <v>1965</v>
      </c>
      <c r="F14" s="14">
        <v>1</v>
      </c>
      <c r="G14" s="14" t="s">
        <v>13</v>
      </c>
      <c r="H14" s="14">
        <v>40.5</v>
      </c>
      <c r="I14" s="16">
        <v>0.15</v>
      </c>
      <c r="J14" s="14">
        <v>1964</v>
      </c>
      <c r="K14" s="14">
        <v>1965</v>
      </c>
      <c r="L14" s="14">
        <v>100</v>
      </c>
      <c r="M14" s="1" t="s">
        <v>8</v>
      </c>
      <c r="N14" s="63">
        <f>Q$4-E14</f>
        <v>54</v>
      </c>
      <c r="O14" s="19">
        <f t="shared" si="0"/>
        <v>55</v>
      </c>
      <c r="Q14" s="35" t="s">
        <v>45</v>
      </c>
      <c r="R14" s="36">
        <f>SUM(R11:R13)</f>
        <v>9</v>
      </c>
      <c r="S14" s="36">
        <f>R14/R14*100</f>
        <v>100</v>
      </c>
    </row>
    <row r="15" spans="1:21" ht="13" x14ac:dyDescent="0.2">
      <c r="A15" s="68"/>
      <c r="B15" s="59"/>
      <c r="C15" s="62"/>
      <c r="D15" s="59" t="s">
        <v>12</v>
      </c>
      <c r="E15" s="59"/>
      <c r="F15" s="14">
        <v>2</v>
      </c>
      <c r="G15" s="14" t="s">
        <v>10</v>
      </c>
      <c r="H15" s="14">
        <v>40</v>
      </c>
      <c r="I15" s="17">
        <v>0.26</v>
      </c>
      <c r="J15" s="19">
        <v>2018</v>
      </c>
      <c r="K15" s="14">
        <v>2018</v>
      </c>
      <c r="L15" s="14">
        <v>24</v>
      </c>
      <c r="M15" s="1" t="s">
        <v>7</v>
      </c>
      <c r="N15" s="63"/>
      <c r="O15" s="19">
        <f t="shared" si="0"/>
        <v>1</v>
      </c>
    </row>
    <row r="16" spans="1:21" ht="14.4" x14ac:dyDescent="0.2">
      <c r="A16" s="68"/>
      <c r="B16" s="59">
        <v>4</v>
      </c>
      <c r="C16" s="62" t="s">
        <v>63</v>
      </c>
      <c r="D16" s="59" t="s">
        <v>14</v>
      </c>
      <c r="E16" s="59">
        <v>1971</v>
      </c>
      <c r="F16" s="14">
        <v>1</v>
      </c>
      <c r="G16" s="14" t="s">
        <v>15</v>
      </c>
      <c r="H16" s="14">
        <v>40</v>
      </c>
      <c r="I16" s="16">
        <v>0.31</v>
      </c>
      <c r="J16" s="14">
        <v>1971</v>
      </c>
      <c r="K16" s="14">
        <v>1971</v>
      </c>
      <c r="L16" s="14">
        <v>100</v>
      </c>
      <c r="M16" s="1" t="s">
        <v>8</v>
      </c>
      <c r="N16" s="63">
        <f>Q$4-E16</f>
        <v>48</v>
      </c>
      <c r="O16" s="19">
        <f t="shared" si="0"/>
        <v>48</v>
      </c>
      <c r="Q16" s="38" t="s">
        <v>46</v>
      </c>
      <c r="R16" s="64" t="s">
        <v>42</v>
      </c>
      <c r="S16" s="65"/>
    </row>
    <row r="17" spans="1:19" ht="14.4" x14ac:dyDescent="0.2">
      <c r="A17" s="68"/>
      <c r="B17" s="59"/>
      <c r="C17" s="62"/>
      <c r="D17" s="59" t="s">
        <v>14</v>
      </c>
      <c r="E17" s="59"/>
      <c r="F17" s="14">
        <v>2</v>
      </c>
      <c r="G17" s="14" t="s">
        <v>15</v>
      </c>
      <c r="H17" s="14">
        <v>40</v>
      </c>
      <c r="I17" s="16">
        <v>0.31</v>
      </c>
      <c r="J17" s="14">
        <v>1972</v>
      </c>
      <c r="K17" s="14">
        <v>1972</v>
      </c>
      <c r="L17" s="14">
        <v>100</v>
      </c>
      <c r="M17" s="1" t="s">
        <v>8</v>
      </c>
      <c r="N17" s="63"/>
      <c r="O17" s="19">
        <f t="shared" si="0"/>
        <v>47</v>
      </c>
      <c r="Q17" s="39"/>
      <c r="R17" s="33" t="s">
        <v>47</v>
      </c>
      <c r="S17" s="34" t="s">
        <v>6</v>
      </c>
    </row>
    <row r="18" spans="1:19" ht="14.4" x14ac:dyDescent="0.2">
      <c r="A18" s="68"/>
      <c r="B18" s="59">
        <v>5</v>
      </c>
      <c r="C18" s="62" t="s">
        <v>64</v>
      </c>
      <c r="D18" s="59" t="s">
        <v>14</v>
      </c>
      <c r="E18" s="59">
        <v>1965</v>
      </c>
      <c r="F18" s="14">
        <v>1</v>
      </c>
      <c r="G18" s="14" t="s">
        <v>16</v>
      </c>
      <c r="H18" s="14">
        <v>16</v>
      </c>
      <c r="I18" s="16">
        <v>0.32</v>
      </c>
      <c r="J18" s="14">
        <v>1972</v>
      </c>
      <c r="K18" s="14">
        <v>1972</v>
      </c>
      <c r="L18" s="14">
        <v>100</v>
      </c>
      <c r="M18" s="1" t="s">
        <v>8</v>
      </c>
      <c r="N18" s="63">
        <f>Q$4-E18</f>
        <v>54</v>
      </c>
      <c r="O18" s="19">
        <f t="shared" si="0"/>
        <v>47</v>
      </c>
      <c r="Q18" s="41" t="s">
        <v>49</v>
      </c>
      <c r="R18" s="36">
        <f>SUMIF(O7:O27,"&gt;50",H7:H27)</f>
        <v>40.5</v>
      </c>
      <c r="S18" s="54">
        <f>R18/R21*100</f>
        <v>5.7324840764331215</v>
      </c>
    </row>
    <row r="19" spans="1:19" ht="14.4" x14ac:dyDescent="0.2">
      <c r="A19" s="68"/>
      <c r="B19" s="59"/>
      <c r="C19" s="62"/>
      <c r="D19" s="59" t="s">
        <v>14</v>
      </c>
      <c r="E19" s="59"/>
      <c r="F19" s="14">
        <v>2</v>
      </c>
      <c r="G19" s="14" t="s">
        <v>16</v>
      </c>
      <c r="H19" s="14">
        <v>10</v>
      </c>
      <c r="I19" s="16">
        <v>0.32</v>
      </c>
      <c r="J19" s="14">
        <v>1969</v>
      </c>
      <c r="K19" s="14">
        <v>1970</v>
      </c>
      <c r="L19" s="14">
        <v>100</v>
      </c>
      <c r="M19" s="1" t="s">
        <v>8</v>
      </c>
      <c r="N19" s="63"/>
      <c r="O19" s="19">
        <f t="shared" si="0"/>
        <v>50</v>
      </c>
      <c r="Q19" s="42" t="s">
        <v>56</v>
      </c>
      <c r="R19" s="36">
        <f>SUMIFS(H7:H27,O7:O27,"&gt;=26",O7:O27,"&lt;=50")</f>
        <v>186</v>
      </c>
      <c r="S19" s="36">
        <f>R19/R21*100</f>
        <v>26.326963906581742</v>
      </c>
    </row>
    <row r="20" spans="1:19" ht="14.4" x14ac:dyDescent="0.2">
      <c r="A20" s="68"/>
      <c r="B20" s="59">
        <v>6</v>
      </c>
      <c r="C20" s="62" t="s">
        <v>65</v>
      </c>
      <c r="D20" s="59" t="s">
        <v>9</v>
      </c>
      <c r="E20" s="59">
        <v>1982</v>
      </c>
      <c r="F20" s="14">
        <v>1</v>
      </c>
      <c r="G20" s="14" t="s">
        <v>15</v>
      </c>
      <c r="H20" s="14">
        <v>40</v>
      </c>
      <c r="I20" s="17">
        <v>0.74</v>
      </c>
      <c r="J20" s="14">
        <v>2005</v>
      </c>
      <c r="K20" s="14">
        <v>2005</v>
      </c>
      <c r="L20" s="14">
        <v>48</v>
      </c>
      <c r="M20" s="1" t="s">
        <v>7</v>
      </c>
      <c r="N20" s="63">
        <f>Q$4-E20</f>
        <v>37</v>
      </c>
      <c r="O20" s="19">
        <f t="shared" si="0"/>
        <v>14</v>
      </c>
      <c r="Q20" s="40" t="s">
        <v>44</v>
      </c>
      <c r="R20" s="36">
        <f>SUMIF(O7:O27,"&lt;=25",H7:H27)-H12-H13</f>
        <v>480</v>
      </c>
      <c r="S20" s="36">
        <f>R20/R21*100</f>
        <v>67.940552016985137</v>
      </c>
    </row>
    <row r="21" spans="1:19" ht="14.4" x14ac:dyDescent="0.2">
      <c r="A21" s="68"/>
      <c r="B21" s="59"/>
      <c r="C21" s="62"/>
      <c r="D21" s="59" t="s">
        <v>9</v>
      </c>
      <c r="E21" s="59"/>
      <c r="F21" s="14">
        <v>2</v>
      </c>
      <c r="G21" s="14" t="s">
        <v>15</v>
      </c>
      <c r="H21" s="14">
        <v>40</v>
      </c>
      <c r="I21" s="17">
        <v>0.74</v>
      </c>
      <c r="J21" s="14">
        <v>2005</v>
      </c>
      <c r="K21" s="14">
        <v>2005</v>
      </c>
      <c r="L21" s="14">
        <v>48</v>
      </c>
      <c r="M21" s="1" t="s">
        <v>7</v>
      </c>
      <c r="N21" s="63"/>
      <c r="O21" s="19">
        <f t="shared" si="0"/>
        <v>14</v>
      </c>
      <c r="Q21" s="35" t="s">
        <v>45</v>
      </c>
      <c r="R21" s="36">
        <f>SUM(R18:R20)</f>
        <v>706.5</v>
      </c>
      <c r="S21" s="36">
        <f>R21/R21*100</f>
        <v>100</v>
      </c>
    </row>
    <row r="22" spans="1:19" ht="12.8" customHeight="1" x14ac:dyDescent="0.2">
      <c r="A22" s="68"/>
      <c r="B22" s="59">
        <v>7</v>
      </c>
      <c r="C22" s="62" t="s">
        <v>66</v>
      </c>
      <c r="D22" s="59" t="s">
        <v>14</v>
      </c>
      <c r="E22" s="59">
        <v>1961</v>
      </c>
      <c r="F22" s="14">
        <v>1</v>
      </c>
      <c r="G22" s="14" t="s">
        <v>10</v>
      </c>
      <c r="H22" s="14">
        <v>40</v>
      </c>
      <c r="I22" s="16">
        <v>0.83</v>
      </c>
      <c r="J22" s="14">
        <v>2011</v>
      </c>
      <c r="K22" s="14">
        <v>2011</v>
      </c>
      <c r="L22" s="14">
        <v>24</v>
      </c>
      <c r="M22" s="1" t="s">
        <v>7</v>
      </c>
      <c r="N22" s="63">
        <f>Q$4-E22</f>
        <v>58</v>
      </c>
      <c r="O22" s="19">
        <f t="shared" si="0"/>
        <v>8</v>
      </c>
      <c r="Q22" s="35"/>
      <c r="R22" s="36"/>
      <c r="S22" s="36"/>
    </row>
    <row r="23" spans="1:19" ht="12.8" customHeight="1" x14ac:dyDescent="0.2">
      <c r="A23" s="68"/>
      <c r="B23" s="59"/>
      <c r="C23" s="62"/>
      <c r="D23" s="59" t="s">
        <v>14</v>
      </c>
      <c r="E23" s="59"/>
      <c r="F23" s="14">
        <v>2</v>
      </c>
      <c r="G23" s="14" t="s">
        <v>10</v>
      </c>
      <c r="H23" s="14">
        <v>40</v>
      </c>
      <c r="I23" s="16">
        <v>0.83</v>
      </c>
      <c r="J23" s="14">
        <v>2011</v>
      </c>
      <c r="K23" s="14">
        <v>2011</v>
      </c>
      <c r="L23" s="14">
        <v>24</v>
      </c>
      <c r="M23" s="1" t="s">
        <v>7</v>
      </c>
      <c r="N23" s="63"/>
      <c r="O23" s="19">
        <f t="shared" si="0"/>
        <v>8</v>
      </c>
    </row>
    <row r="24" spans="1:19" ht="12.8" customHeight="1" x14ac:dyDescent="0.2">
      <c r="A24" s="68"/>
      <c r="B24" s="59">
        <v>8</v>
      </c>
      <c r="C24" s="62" t="s">
        <v>67</v>
      </c>
      <c r="D24" s="59" t="s">
        <v>11</v>
      </c>
      <c r="E24" s="59">
        <v>1972</v>
      </c>
      <c r="F24" s="14">
        <v>1</v>
      </c>
      <c r="G24" s="14" t="s">
        <v>15</v>
      </c>
      <c r="H24" s="14">
        <v>40</v>
      </c>
      <c r="I24" s="16">
        <v>0.54</v>
      </c>
      <c r="J24" s="14">
        <v>1989</v>
      </c>
      <c r="K24" s="14">
        <v>2004</v>
      </c>
      <c r="L24" s="14">
        <v>52</v>
      </c>
      <c r="M24" s="1" t="s">
        <v>7</v>
      </c>
      <c r="N24" s="63">
        <f>Q$4-E24</f>
        <v>47</v>
      </c>
      <c r="O24" s="19">
        <f t="shared" si="0"/>
        <v>30</v>
      </c>
    </row>
    <row r="25" spans="1:19" ht="13" x14ac:dyDescent="0.2">
      <c r="A25" s="68"/>
      <c r="B25" s="59"/>
      <c r="C25" s="62"/>
      <c r="D25" s="59" t="s">
        <v>11</v>
      </c>
      <c r="E25" s="59"/>
      <c r="F25" s="14">
        <v>2</v>
      </c>
      <c r="G25" s="14" t="s">
        <v>15</v>
      </c>
      <c r="H25" s="14">
        <v>40</v>
      </c>
      <c r="I25" s="16">
        <v>0.54</v>
      </c>
      <c r="J25" s="18">
        <v>1986</v>
      </c>
      <c r="K25" s="14">
        <v>1986</v>
      </c>
      <c r="L25" s="14">
        <v>100</v>
      </c>
      <c r="M25" s="1" t="s">
        <v>8</v>
      </c>
      <c r="N25" s="63"/>
      <c r="O25" s="19">
        <f t="shared" si="0"/>
        <v>33</v>
      </c>
    </row>
    <row r="26" spans="1:19" ht="12.8" customHeight="1" x14ac:dyDescent="0.2">
      <c r="A26" s="68"/>
      <c r="B26" s="59">
        <v>9</v>
      </c>
      <c r="C26" s="62" t="s">
        <v>68</v>
      </c>
      <c r="D26" s="59" t="s">
        <v>9</v>
      </c>
      <c r="E26" s="59">
        <v>2007</v>
      </c>
      <c r="F26" s="14">
        <v>1</v>
      </c>
      <c r="G26" s="14" t="s">
        <v>10</v>
      </c>
      <c r="H26" s="14">
        <v>40</v>
      </c>
      <c r="I26" s="16">
        <v>0.86</v>
      </c>
      <c r="J26" s="14">
        <v>2006</v>
      </c>
      <c r="K26" s="14">
        <v>2007</v>
      </c>
      <c r="L26" s="14">
        <v>40</v>
      </c>
      <c r="M26" s="1" t="s">
        <v>7</v>
      </c>
      <c r="N26" s="63">
        <f>Q$4-E26</f>
        <v>12</v>
      </c>
      <c r="O26" s="19">
        <f t="shared" si="0"/>
        <v>13</v>
      </c>
    </row>
    <row r="27" spans="1:19" ht="12.25" customHeight="1" x14ac:dyDescent="0.2">
      <c r="A27" s="68"/>
      <c r="B27" s="59"/>
      <c r="C27" s="62"/>
      <c r="D27" s="59" t="s">
        <v>9</v>
      </c>
      <c r="E27" s="59"/>
      <c r="F27" s="14">
        <v>2</v>
      </c>
      <c r="G27" s="14" t="s">
        <v>10</v>
      </c>
      <c r="H27" s="14">
        <v>40</v>
      </c>
      <c r="I27" s="16">
        <v>0.86</v>
      </c>
      <c r="J27" s="14">
        <v>2006</v>
      </c>
      <c r="K27" s="14">
        <v>2007</v>
      </c>
      <c r="L27" s="14">
        <v>40</v>
      </c>
      <c r="M27" s="1" t="s">
        <v>7</v>
      </c>
      <c r="N27" s="63"/>
      <c r="O27" s="19">
        <f t="shared" si="0"/>
        <v>13</v>
      </c>
    </row>
    <row r="28" spans="1:19" ht="13.7" x14ac:dyDescent="0.2">
      <c r="A28" s="66" t="s">
        <v>72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Q28" s="55"/>
      <c r="R28" s="55"/>
      <c r="S28" s="55"/>
    </row>
    <row r="29" spans="1:19" ht="13" x14ac:dyDescent="0.2">
      <c r="A29" s="71" t="s">
        <v>21</v>
      </c>
      <c r="B29" s="59">
        <v>1</v>
      </c>
      <c r="C29" s="62" t="s">
        <v>73</v>
      </c>
      <c r="D29" s="59" t="s">
        <v>17</v>
      </c>
      <c r="E29" s="59">
        <v>1973</v>
      </c>
      <c r="F29" s="3" t="s">
        <v>22</v>
      </c>
      <c r="G29" s="3" t="s">
        <v>23</v>
      </c>
      <c r="H29" s="4">
        <v>6.3</v>
      </c>
      <c r="I29" s="5">
        <v>25</v>
      </c>
      <c r="J29" s="6">
        <v>1973</v>
      </c>
      <c r="K29" s="6">
        <v>1973</v>
      </c>
      <c r="L29" s="5">
        <v>100</v>
      </c>
      <c r="M29" s="1" t="s">
        <v>8</v>
      </c>
      <c r="N29" s="56">
        <f>Q$4-E29</f>
        <v>46</v>
      </c>
      <c r="O29" s="19">
        <f t="shared" ref="O29:O30" si="1">Q$4-J29</f>
        <v>46</v>
      </c>
    </row>
    <row r="30" spans="1:19" ht="13.7" x14ac:dyDescent="0.2">
      <c r="A30" s="71"/>
      <c r="B30" s="59"/>
      <c r="C30" s="62"/>
      <c r="D30" s="59" t="s">
        <v>17</v>
      </c>
      <c r="E30" s="59"/>
      <c r="F30" s="3" t="s">
        <v>24</v>
      </c>
      <c r="G30" s="3" t="s">
        <v>23</v>
      </c>
      <c r="H30" s="4">
        <v>6.3</v>
      </c>
      <c r="I30" s="5">
        <v>11</v>
      </c>
      <c r="J30" s="6">
        <v>1975</v>
      </c>
      <c r="K30" s="6">
        <v>1975</v>
      </c>
      <c r="L30" s="5">
        <v>100</v>
      </c>
      <c r="M30" s="1" t="s">
        <v>8</v>
      </c>
      <c r="N30" s="56"/>
      <c r="O30" s="19">
        <f t="shared" si="1"/>
        <v>44</v>
      </c>
      <c r="Q30" s="72" t="s">
        <v>41</v>
      </c>
      <c r="R30" s="64" t="s">
        <v>42</v>
      </c>
      <c r="S30" s="65"/>
    </row>
    <row r="31" spans="1:19" ht="14.4" x14ac:dyDescent="0.2">
      <c r="A31" s="71"/>
      <c r="B31" s="59">
        <v>2</v>
      </c>
      <c r="C31" s="62" t="s">
        <v>74</v>
      </c>
      <c r="D31" s="59" t="s">
        <v>11</v>
      </c>
      <c r="E31" s="59">
        <v>1978</v>
      </c>
      <c r="F31" s="3" t="s">
        <v>22</v>
      </c>
      <c r="G31" s="3" t="s">
        <v>25</v>
      </c>
      <c r="H31" s="4">
        <v>2.5</v>
      </c>
      <c r="I31" s="5">
        <v>6</v>
      </c>
      <c r="J31" s="6">
        <v>1978</v>
      </c>
      <c r="K31" s="6">
        <v>1978</v>
      </c>
      <c r="L31" s="20">
        <f>(2013-J31)*100/35</f>
        <v>100</v>
      </c>
      <c r="M31" s="1" t="s">
        <v>8</v>
      </c>
      <c r="N31" s="56">
        <f>Q$4-E31</f>
        <v>41</v>
      </c>
      <c r="O31" s="19">
        <f t="shared" ref="O31:O32" si="2">Q$4-J31</f>
        <v>41</v>
      </c>
      <c r="Q31" s="73"/>
      <c r="R31" s="33" t="s">
        <v>43</v>
      </c>
      <c r="S31" s="34" t="s">
        <v>6</v>
      </c>
    </row>
    <row r="32" spans="1:19" ht="14.4" x14ac:dyDescent="0.2">
      <c r="A32" s="71"/>
      <c r="B32" s="59"/>
      <c r="C32" s="62"/>
      <c r="D32" s="59" t="s">
        <v>11</v>
      </c>
      <c r="E32" s="59"/>
      <c r="F32" s="3" t="s">
        <v>24</v>
      </c>
      <c r="G32" s="3" t="s">
        <v>25</v>
      </c>
      <c r="H32" s="4">
        <v>2.5</v>
      </c>
      <c r="I32" s="5">
        <v>22</v>
      </c>
      <c r="J32" s="6">
        <v>1981</v>
      </c>
      <c r="K32" s="6">
        <v>1988</v>
      </c>
      <c r="L32" s="20">
        <f>(2016-J32)*100/35</f>
        <v>100</v>
      </c>
      <c r="M32" s="1" t="s">
        <v>8</v>
      </c>
      <c r="N32" s="56"/>
      <c r="O32" s="19">
        <f t="shared" si="2"/>
        <v>38</v>
      </c>
      <c r="Q32" s="41" t="s">
        <v>49</v>
      </c>
      <c r="R32" s="36">
        <f>COUNTIF(N29:N44,"&gt;50")</f>
        <v>0</v>
      </c>
      <c r="S32" s="36">
        <f>R32/R35*100</f>
        <v>0</v>
      </c>
    </row>
    <row r="33" spans="1:19" ht="14.4" x14ac:dyDescent="0.2">
      <c r="A33" s="71"/>
      <c r="B33" s="59">
        <v>3</v>
      </c>
      <c r="C33" s="62" t="s">
        <v>75</v>
      </c>
      <c r="D33" s="59" t="s">
        <v>11</v>
      </c>
      <c r="E33" s="59">
        <v>1978</v>
      </c>
      <c r="F33" s="3" t="s">
        <v>24</v>
      </c>
      <c r="G33" s="3" t="s">
        <v>16</v>
      </c>
      <c r="H33" s="4">
        <v>10</v>
      </c>
      <c r="I33" s="5">
        <v>26</v>
      </c>
      <c r="J33" s="6">
        <v>1977</v>
      </c>
      <c r="K33" s="6">
        <v>1988</v>
      </c>
      <c r="L33" s="5">
        <f>(2012-J33)*100/35</f>
        <v>100</v>
      </c>
      <c r="M33" s="1" t="s">
        <v>8</v>
      </c>
      <c r="N33" s="56">
        <f>Q$4-E33</f>
        <v>41</v>
      </c>
      <c r="O33" s="19">
        <f t="shared" ref="O33:O40" si="3">Q$4-J33</f>
        <v>42</v>
      </c>
      <c r="Q33" s="42" t="s">
        <v>56</v>
      </c>
      <c r="R33" s="37">
        <f>COUNTIFS(N29:N44,"&gt;=26",N29:N44,"&lt;=50")</f>
        <v>9</v>
      </c>
      <c r="S33" s="36">
        <f>R33/R35*100</f>
        <v>100</v>
      </c>
    </row>
    <row r="34" spans="1:19" ht="14.4" x14ac:dyDescent="0.2">
      <c r="A34" s="71"/>
      <c r="B34" s="59"/>
      <c r="C34" s="62"/>
      <c r="D34" s="59" t="s">
        <v>11</v>
      </c>
      <c r="E34" s="59"/>
      <c r="F34" s="5" t="s">
        <v>22</v>
      </c>
      <c r="G34" s="5" t="s">
        <v>16</v>
      </c>
      <c r="H34" s="9">
        <v>10</v>
      </c>
      <c r="I34" s="5">
        <v>40</v>
      </c>
      <c r="J34" s="7">
        <v>1977</v>
      </c>
      <c r="K34" s="7">
        <v>1978</v>
      </c>
      <c r="L34" s="5">
        <f>(2012-J34)*100/35</f>
        <v>100</v>
      </c>
      <c r="M34" s="1" t="s">
        <v>8</v>
      </c>
      <c r="N34" s="56"/>
      <c r="O34" s="19">
        <f t="shared" si="3"/>
        <v>42</v>
      </c>
      <c r="Q34" s="40" t="s">
        <v>44</v>
      </c>
      <c r="R34" s="37">
        <f>COUNTIF(N29:N44,"&lt;= 25")</f>
        <v>0</v>
      </c>
      <c r="S34" s="36">
        <f>R34/R35*100</f>
        <v>0</v>
      </c>
    </row>
    <row r="35" spans="1:19" ht="24.5" x14ac:dyDescent="0.2">
      <c r="A35" s="71" t="s">
        <v>19</v>
      </c>
      <c r="B35" s="59">
        <v>4</v>
      </c>
      <c r="C35" s="62" t="s">
        <v>76</v>
      </c>
      <c r="D35" s="59" t="s">
        <v>17</v>
      </c>
      <c r="E35" s="59">
        <v>1974</v>
      </c>
      <c r="F35" s="3" t="s">
        <v>22</v>
      </c>
      <c r="G35" s="3" t="s">
        <v>10</v>
      </c>
      <c r="H35" s="4">
        <v>10</v>
      </c>
      <c r="I35" s="5">
        <v>18</v>
      </c>
      <c r="J35" s="6">
        <v>1974</v>
      </c>
      <c r="K35" s="6">
        <v>1974</v>
      </c>
      <c r="L35" s="5">
        <v>100</v>
      </c>
      <c r="M35" s="30" t="s">
        <v>26</v>
      </c>
      <c r="N35" s="56">
        <f>Q$4-E35</f>
        <v>45</v>
      </c>
      <c r="O35" s="19">
        <f t="shared" si="3"/>
        <v>45</v>
      </c>
      <c r="Q35" s="35" t="s">
        <v>45</v>
      </c>
      <c r="R35" s="36">
        <f>SUM(R32:R34)</f>
        <v>9</v>
      </c>
      <c r="S35" s="36">
        <f>R35/R35*100</f>
        <v>100</v>
      </c>
    </row>
    <row r="36" spans="1:19" ht="24.5" x14ac:dyDescent="0.2">
      <c r="A36" s="71"/>
      <c r="B36" s="59"/>
      <c r="C36" s="62"/>
      <c r="D36" s="59" t="s">
        <v>17</v>
      </c>
      <c r="E36" s="59"/>
      <c r="F36" s="3" t="s">
        <v>24</v>
      </c>
      <c r="G36" s="3" t="s">
        <v>10</v>
      </c>
      <c r="H36" s="4">
        <v>10</v>
      </c>
      <c r="I36" s="5">
        <v>31</v>
      </c>
      <c r="J36" s="6">
        <v>1975</v>
      </c>
      <c r="K36" s="6">
        <v>1975</v>
      </c>
      <c r="L36" s="5">
        <v>100</v>
      </c>
      <c r="M36" s="30" t="s">
        <v>26</v>
      </c>
      <c r="N36" s="56"/>
      <c r="O36" s="19">
        <f t="shared" si="3"/>
        <v>44</v>
      </c>
    </row>
    <row r="37" spans="1:19" ht="14.4" x14ac:dyDescent="0.2">
      <c r="A37" s="71"/>
      <c r="B37" s="59">
        <v>5</v>
      </c>
      <c r="C37" s="62" t="s">
        <v>77</v>
      </c>
      <c r="D37" s="59" t="s">
        <v>11</v>
      </c>
      <c r="E37" s="59">
        <v>1984</v>
      </c>
      <c r="F37" s="3" t="s">
        <v>24</v>
      </c>
      <c r="G37" s="3" t="s">
        <v>23</v>
      </c>
      <c r="H37" s="4">
        <v>6.3</v>
      </c>
      <c r="I37" s="5">
        <v>5</v>
      </c>
      <c r="J37" s="6">
        <v>1981</v>
      </c>
      <c r="K37" s="6">
        <v>1984</v>
      </c>
      <c r="L37" s="20">
        <f>(2016-J37)*100/35</f>
        <v>100</v>
      </c>
      <c r="M37" s="1" t="s">
        <v>8</v>
      </c>
      <c r="N37" s="56">
        <f>Q$4-E37</f>
        <v>35</v>
      </c>
      <c r="O37" s="19">
        <f t="shared" si="3"/>
        <v>38</v>
      </c>
      <c r="Q37" s="38" t="s">
        <v>46</v>
      </c>
      <c r="R37" s="64" t="s">
        <v>42</v>
      </c>
      <c r="S37" s="65"/>
    </row>
    <row r="38" spans="1:19" ht="14.4" x14ac:dyDescent="0.2">
      <c r="A38" s="71"/>
      <c r="B38" s="59"/>
      <c r="C38" s="62"/>
      <c r="D38" s="59" t="s">
        <v>11</v>
      </c>
      <c r="E38" s="59"/>
      <c r="F38" s="3" t="s">
        <v>22</v>
      </c>
      <c r="G38" s="3" t="s">
        <v>23</v>
      </c>
      <c r="H38" s="4">
        <v>6.3</v>
      </c>
      <c r="I38" s="5">
        <v>7</v>
      </c>
      <c r="J38" s="6">
        <v>1986</v>
      </c>
      <c r="K38" s="6">
        <v>1988</v>
      </c>
      <c r="L38" s="20">
        <f>(2016-J38)*100/35</f>
        <v>85.714285714285708</v>
      </c>
      <c r="M38" s="1" t="s">
        <v>8</v>
      </c>
      <c r="N38" s="56"/>
      <c r="O38" s="19">
        <f t="shared" si="3"/>
        <v>33</v>
      </c>
      <c r="Q38" s="39"/>
      <c r="R38" s="33" t="s">
        <v>47</v>
      </c>
      <c r="S38" s="34" t="s">
        <v>6</v>
      </c>
    </row>
    <row r="39" spans="1:19" ht="14.4" x14ac:dyDescent="0.2">
      <c r="A39" s="71"/>
      <c r="B39" s="5">
        <v>6</v>
      </c>
      <c r="C39" s="8" t="s">
        <v>78</v>
      </c>
      <c r="D39" s="5" t="s">
        <v>11</v>
      </c>
      <c r="E39" s="5">
        <v>1985</v>
      </c>
      <c r="F39" s="5" t="s">
        <v>22</v>
      </c>
      <c r="G39" s="5" t="s">
        <v>25</v>
      </c>
      <c r="H39" s="9">
        <v>2.5</v>
      </c>
      <c r="I39" s="5">
        <v>15</v>
      </c>
      <c r="J39" s="7">
        <v>1983</v>
      </c>
      <c r="K39" s="7">
        <v>1985</v>
      </c>
      <c r="L39" s="20">
        <f>(2016-J39)*100/35</f>
        <v>94.285714285714292</v>
      </c>
      <c r="M39" s="1" t="s">
        <v>8</v>
      </c>
      <c r="N39" s="20">
        <f>Q$4-E39</f>
        <v>34</v>
      </c>
      <c r="O39" s="19">
        <f t="shared" si="3"/>
        <v>36</v>
      </c>
      <c r="Q39" s="41" t="s">
        <v>49</v>
      </c>
      <c r="R39" s="36">
        <f>SUMIF(O29:O44,"&gt;50",H29:H44)</f>
        <v>0</v>
      </c>
      <c r="S39" s="36">
        <f>R39/R42*100</f>
        <v>0</v>
      </c>
    </row>
    <row r="40" spans="1:19" ht="14.4" x14ac:dyDescent="0.2">
      <c r="A40" s="71"/>
      <c r="B40" s="3">
        <v>7</v>
      </c>
      <c r="C40" s="2" t="s">
        <v>79</v>
      </c>
      <c r="D40" s="3" t="s">
        <v>11</v>
      </c>
      <c r="E40" s="3">
        <v>1989</v>
      </c>
      <c r="F40" s="3" t="s">
        <v>22</v>
      </c>
      <c r="G40" s="3" t="s">
        <v>25</v>
      </c>
      <c r="H40" s="4">
        <v>2.5</v>
      </c>
      <c r="I40" s="5">
        <v>17</v>
      </c>
      <c r="J40" s="6">
        <v>1989</v>
      </c>
      <c r="K40" s="6">
        <v>1989</v>
      </c>
      <c r="L40" s="20">
        <f>(2016-J40)*100/35</f>
        <v>77.142857142857139</v>
      </c>
      <c r="M40" s="1" t="s">
        <v>8</v>
      </c>
      <c r="N40" s="20">
        <f>Q$4-E40</f>
        <v>30</v>
      </c>
      <c r="O40" s="19">
        <f t="shared" si="3"/>
        <v>30</v>
      </c>
      <c r="Q40" s="42" t="s">
        <v>56</v>
      </c>
      <c r="R40" s="36">
        <f>SUMIFS(H29:H44,O29:O44,"&gt;=26",O29:O44,"&lt;=50")</f>
        <v>107.8</v>
      </c>
      <c r="S40" s="36">
        <f>R40/R42*100</f>
        <v>100</v>
      </c>
    </row>
    <row r="41" spans="1:19" ht="14.4" customHeight="1" x14ac:dyDescent="0.2">
      <c r="A41" s="69" t="s">
        <v>27</v>
      </c>
      <c r="B41" s="59">
        <v>8</v>
      </c>
      <c r="C41" s="62" t="s">
        <v>80</v>
      </c>
      <c r="D41" s="59" t="s">
        <v>17</v>
      </c>
      <c r="E41" s="59">
        <v>1980</v>
      </c>
      <c r="F41" s="3" t="s">
        <v>22</v>
      </c>
      <c r="G41" s="3" t="s">
        <v>10</v>
      </c>
      <c r="H41" s="4">
        <v>10</v>
      </c>
      <c r="I41" s="5">
        <v>13</v>
      </c>
      <c r="J41" s="6">
        <v>1980</v>
      </c>
      <c r="K41" s="6">
        <v>1980</v>
      </c>
      <c r="L41" s="20">
        <f>(2015-J41)*100/35</f>
        <v>100</v>
      </c>
      <c r="M41" s="1" t="s">
        <v>8</v>
      </c>
      <c r="N41" s="56">
        <f>Q$4-E41</f>
        <v>39</v>
      </c>
      <c r="O41" s="19">
        <f t="shared" ref="O41:O44" si="4">Q$4-J41</f>
        <v>39</v>
      </c>
      <c r="Q41" s="40" t="s">
        <v>44</v>
      </c>
      <c r="R41" s="36">
        <f>SUMIF(O29:O44,"&lt;=25",H29:H44)</f>
        <v>0</v>
      </c>
      <c r="S41" s="36">
        <f>R41/R42*100</f>
        <v>0</v>
      </c>
    </row>
    <row r="42" spans="1:19" ht="14.4" x14ac:dyDescent="0.2">
      <c r="A42" s="70"/>
      <c r="B42" s="59"/>
      <c r="C42" s="62"/>
      <c r="D42" s="59" t="s">
        <v>17</v>
      </c>
      <c r="E42" s="59"/>
      <c r="F42" s="5" t="s">
        <v>24</v>
      </c>
      <c r="G42" s="5" t="s">
        <v>10</v>
      </c>
      <c r="H42" s="9">
        <v>10</v>
      </c>
      <c r="I42" s="5">
        <v>21</v>
      </c>
      <c r="J42" s="7">
        <v>1983</v>
      </c>
      <c r="K42" s="7">
        <v>1983</v>
      </c>
      <c r="L42" s="20">
        <f>(2016-J42)*100/35</f>
        <v>94.285714285714292</v>
      </c>
      <c r="M42" s="1" t="s">
        <v>8</v>
      </c>
      <c r="N42" s="56"/>
      <c r="O42" s="19">
        <f t="shared" si="4"/>
        <v>36</v>
      </c>
      <c r="Q42" s="35" t="s">
        <v>45</v>
      </c>
      <c r="R42" s="36">
        <f>SUM(R39:R41)</f>
        <v>107.8</v>
      </c>
      <c r="S42" s="36">
        <f>R42/R42*100</f>
        <v>100</v>
      </c>
    </row>
    <row r="43" spans="1:19" ht="14.4" x14ac:dyDescent="0.2">
      <c r="A43" s="70"/>
      <c r="B43" s="59">
        <v>9</v>
      </c>
      <c r="C43" s="62" t="s">
        <v>81</v>
      </c>
      <c r="D43" s="59" t="s">
        <v>17</v>
      </c>
      <c r="E43" s="59">
        <v>1980</v>
      </c>
      <c r="F43" s="5" t="s">
        <v>24</v>
      </c>
      <c r="G43" s="3" t="s">
        <v>23</v>
      </c>
      <c r="H43" s="4">
        <v>6.3</v>
      </c>
      <c r="I43" s="5">
        <v>9</v>
      </c>
      <c r="J43" s="6">
        <v>1982</v>
      </c>
      <c r="K43" s="6">
        <v>1982</v>
      </c>
      <c r="L43" s="20">
        <f>(2016-J43)*100/35</f>
        <v>97.142857142857139</v>
      </c>
      <c r="M43" s="1" t="s">
        <v>8</v>
      </c>
      <c r="N43" s="56">
        <f>Q$4-E43</f>
        <v>39</v>
      </c>
      <c r="O43" s="19">
        <f t="shared" si="4"/>
        <v>37</v>
      </c>
      <c r="Q43" s="35"/>
      <c r="R43" s="36"/>
      <c r="S43" s="36"/>
    </row>
    <row r="44" spans="1:19" ht="13" x14ac:dyDescent="0.2">
      <c r="A44" s="70"/>
      <c r="B44" s="59"/>
      <c r="C44" s="62"/>
      <c r="D44" s="59" t="s">
        <v>17</v>
      </c>
      <c r="E44" s="59"/>
      <c r="F44" s="5" t="s">
        <v>22</v>
      </c>
      <c r="G44" s="3" t="s">
        <v>23</v>
      </c>
      <c r="H44" s="4">
        <v>6.3</v>
      </c>
      <c r="I44" s="5">
        <v>14</v>
      </c>
      <c r="J44" s="6">
        <v>1980</v>
      </c>
      <c r="K44" s="6">
        <v>1980</v>
      </c>
      <c r="L44" s="20">
        <f>(2015-J44)*100/35</f>
        <v>100</v>
      </c>
      <c r="M44" s="1" t="s">
        <v>8</v>
      </c>
      <c r="N44" s="56"/>
      <c r="O44" s="19">
        <f t="shared" si="4"/>
        <v>39</v>
      </c>
    </row>
    <row r="45" spans="1:19" ht="13.7" x14ac:dyDescent="0.2">
      <c r="A45" s="66" t="s">
        <v>71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Q45" s="55"/>
      <c r="R45" s="55"/>
      <c r="S45" s="55"/>
    </row>
    <row r="46" spans="1:19" ht="13" x14ac:dyDescent="0.2">
      <c r="A46" s="74" t="s">
        <v>59</v>
      </c>
      <c r="B46" s="59">
        <v>1</v>
      </c>
      <c r="C46" s="62" t="s">
        <v>82</v>
      </c>
      <c r="D46" s="59" t="s">
        <v>11</v>
      </c>
      <c r="E46" s="59">
        <v>1967</v>
      </c>
      <c r="F46" s="19" t="s">
        <v>28</v>
      </c>
      <c r="G46" s="19" t="s">
        <v>16</v>
      </c>
      <c r="H46" s="19">
        <v>16</v>
      </c>
      <c r="I46" s="5">
        <v>44</v>
      </c>
      <c r="J46" s="19">
        <v>1971</v>
      </c>
      <c r="K46" s="19">
        <v>1972</v>
      </c>
      <c r="L46" s="21">
        <v>0.98</v>
      </c>
      <c r="M46" s="29" t="s">
        <v>8</v>
      </c>
      <c r="N46" s="56">
        <f>Q$4-E46</f>
        <v>52</v>
      </c>
      <c r="O46" s="19">
        <f t="shared" ref="O46:O48" si="5">Q$4-J46</f>
        <v>48</v>
      </c>
    </row>
    <row r="47" spans="1:19" ht="13.7" x14ac:dyDescent="0.2">
      <c r="A47" s="74"/>
      <c r="B47" s="59"/>
      <c r="C47" s="62"/>
      <c r="D47" s="59" t="s">
        <v>11</v>
      </c>
      <c r="E47" s="59"/>
      <c r="F47" s="19" t="s">
        <v>29</v>
      </c>
      <c r="G47" s="19" t="s">
        <v>16</v>
      </c>
      <c r="H47" s="19">
        <v>15</v>
      </c>
      <c r="I47" s="5">
        <v>75</v>
      </c>
      <c r="J47" s="19">
        <v>1969</v>
      </c>
      <c r="K47" s="19">
        <v>1969</v>
      </c>
      <c r="L47" s="21">
        <v>1</v>
      </c>
      <c r="M47" s="29" t="s">
        <v>8</v>
      </c>
      <c r="N47" s="56"/>
      <c r="O47" s="19">
        <f t="shared" si="5"/>
        <v>50</v>
      </c>
      <c r="Q47" s="72" t="s">
        <v>41</v>
      </c>
      <c r="R47" s="64" t="s">
        <v>42</v>
      </c>
      <c r="S47" s="65"/>
    </row>
    <row r="48" spans="1:19" ht="14.4" x14ac:dyDescent="0.2">
      <c r="A48" s="74"/>
      <c r="B48" s="19">
        <v>2</v>
      </c>
      <c r="C48" s="22" t="s">
        <v>83</v>
      </c>
      <c r="D48" s="19" t="s">
        <v>11</v>
      </c>
      <c r="E48" s="19">
        <v>1967</v>
      </c>
      <c r="F48" s="19" t="s">
        <v>28</v>
      </c>
      <c r="G48" s="19" t="s">
        <v>25</v>
      </c>
      <c r="H48" s="19">
        <v>6.3</v>
      </c>
      <c r="I48" s="5">
        <v>15</v>
      </c>
      <c r="J48" s="19">
        <v>1990</v>
      </c>
      <c r="K48" s="19">
        <v>1990</v>
      </c>
      <c r="L48" s="21">
        <v>0.92</v>
      </c>
      <c r="M48" s="29" t="s">
        <v>8</v>
      </c>
      <c r="N48" s="20">
        <f>Q$4-E48</f>
        <v>52</v>
      </c>
      <c r="O48" s="19">
        <f t="shared" si="5"/>
        <v>29</v>
      </c>
      <c r="Q48" s="73"/>
      <c r="R48" s="33" t="s">
        <v>43</v>
      </c>
      <c r="S48" s="34" t="s">
        <v>6</v>
      </c>
    </row>
    <row r="49" spans="1:19" ht="14.4" x14ac:dyDescent="0.2">
      <c r="A49" s="74"/>
      <c r="B49" s="59">
        <v>3</v>
      </c>
      <c r="C49" s="62" t="s">
        <v>84</v>
      </c>
      <c r="D49" s="59" t="s">
        <v>11</v>
      </c>
      <c r="E49" s="59">
        <v>1970</v>
      </c>
      <c r="F49" s="19" t="s">
        <v>28</v>
      </c>
      <c r="G49" s="19" t="s">
        <v>25</v>
      </c>
      <c r="H49" s="19">
        <v>2.5</v>
      </c>
      <c r="I49" s="5">
        <v>14</v>
      </c>
      <c r="J49" s="19">
        <v>1969</v>
      </c>
      <c r="K49" s="19">
        <v>1971</v>
      </c>
      <c r="L49" s="21">
        <v>1</v>
      </c>
      <c r="M49" s="29" t="s">
        <v>8</v>
      </c>
      <c r="N49" s="56">
        <f t="shared" ref="N49" si="6">Q$4-E49</f>
        <v>49</v>
      </c>
      <c r="O49" s="19">
        <f t="shared" ref="O49:O59" si="7">Q$4-J49</f>
        <v>50</v>
      </c>
      <c r="Q49" s="41" t="s">
        <v>49</v>
      </c>
      <c r="R49" s="36">
        <f>COUNTIF(N46:N59,"&gt;50")</f>
        <v>2</v>
      </c>
      <c r="S49" s="36">
        <f>R49/R52*100</f>
        <v>25</v>
      </c>
    </row>
    <row r="50" spans="1:19" ht="14.4" x14ac:dyDescent="0.2">
      <c r="A50" s="74"/>
      <c r="B50" s="59"/>
      <c r="C50" s="62"/>
      <c r="D50" s="59" t="s">
        <v>11</v>
      </c>
      <c r="E50" s="59"/>
      <c r="F50" s="19" t="s">
        <v>29</v>
      </c>
      <c r="G50" s="19" t="s">
        <v>25</v>
      </c>
      <c r="H50" s="19">
        <v>2.5</v>
      </c>
      <c r="I50" s="5">
        <v>16</v>
      </c>
      <c r="J50" s="19">
        <v>1969</v>
      </c>
      <c r="K50" s="19">
        <v>1970</v>
      </c>
      <c r="L50" s="21">
        <v>1</v>
      </c>
      <c r="M50" s="29" t="s">
        <v>8</v>
      </c>
      <c r="N50" s="56"/>
      <c r="O50" s="19">
        <f t="shared" si="7"/>
        <v>50</v>
      </c>
      <c r="Q50" s="42" t="s">
        <v>56</v>
      </c>
      <c r="R50" s="37">
        <f>COUNTIFS(N46:N59,"&gt;=26",N46:N59,"&lt;=50")</f>
        <v>6</v>
      </c>
      <c r="S50" s="36">
        <f>R50/R52*100</f>
        <v>75</v>
      </c>
    </row>
    <row r="51" spans="1:19" ht="14.4" x14ac:dyDescent="0.2">
      <c r="A51" s="74"/>
      <c r="B51" s="59">
        <v>4</v>
      </c>
      <c r="C51" s="62" t="s">
        <v>85</v>
      </c>
      <c r="D51" s="59" t="s">
        <v>11</v>
      </c>
      <c r="E51" s="59">
        <v>1973</v>
      </c>
      <c r="F51" s="19" t="s">
        <v>28</v>
      </c>
      <c r="G51" s="19" t="s">
        <v>16</v>
      </c>
      <c r="H51" s="19">
        <v>10</v>
      </c>
      <c r="I51" s="5">
        <v>13</v>
      </c>
      <c r="J51" s="19">
        <v>1983</v>
      </c>
      <c r="K51" s="19">
        <v>1990</v>
      </c>
      <c r="L51" s="21">
        <v>0.94</v>
      </c>
      <c r="M51" s="29" t="s">
        <v>8</v>
      </c>
      <c r="N51" s="56">
        <f t="shared" ref="N51" si="8">Q$4-E51</f>
        <v>46</v>
      </c>
      <c r="O51" s="19">
        <f t="shared" si="7"/>
        <v>36</v>
      </c>
      <c r="Q51" s="40" t="s">
        <v>44</v>
      </c>
      <c r="R51" s="37">
        <f>COUNTIF(N46:N59,"&lt;= 25")</f>
        <v>0</v>
      </c>
      <c r="S51" s="36">
        <f>R51/R52*100</f>
        <v>0</v>
      </c>
    </row>
    <row r="52" spans="1:19" ht="14.4" x14ac:dyDescent="0.2">
      <c r="A52" s="74"/>
      <c r="B52" s="59"/>
      <c r="C52" s="62"/>
      <c r="D52" s="59" t="s">
        <v>11</v>
      </c>
      <c r="E52" s="59"/>
      <c r="F52" s="19" t="s">
        <v>29</v>
      </c>
      <c r="G52" s="19" t="s">
        <v>25</v>
      </c>
      <c r="H52" s="19">
        <v>7.5</v>
      </c>
      <c r="I52" s="5">
        <v>0</v>
      </c>
      <c r="J52" s="19">
        <v>1956</v>
      </c>
      <c r="K52" s="19">
        <v>1973</v>
      </c>
      <c r="L52" s="21">
        <v>1</v>
      </c>
      <c r="M52" s="29" t="s">
        <v>8</v>
      </c>
      <c r="N52" s="56"/>
      <c r="O52" s="19">
        <f t="shared" si="7"/>
        <v>63</v>
      </c>
      <c r="Q52" s="35" t="s">
        <v>45</v>
      </c>
      <c r="R52" s="36">
        <f>SUM(R49:R51)</f>
        <v>8</v>
      </c>
      <c r="S52" s="36">
        <f>R52/R52*100</f>
        <v>100</v>
      </c>
    </row>
    <row r="53" spans="1:19" ht="13" x14ac:dyDescent="0.2">
      <c r="A53" s="74"/>
      <c r="B53" s="59">
        <v>5</v>
      </c>
      <c r="C53" s="62" t="s">
        <v>86</v>
      </c>
      <c r="D53" s="59" t="s">
        <v>11</v>
      </c>
      <c r="E53" s="59">
        <v>1981</v>
      </c>
      <c r="F53" s="19" t="s">
        <v>28</v>
      </c>
      <c r="G53" s="19" t="s">
        <v>25</v>
      </c>
      <c r="H53" s="19">
        <v>2.5</v>
      </c>
      <c r="I53" s="5">
        <v>9</v>
      </c>
      <c r="J53" s="19">
        <v>1988</v>
      </c>
      <c r="K53" s="19">
        <v>1988</v>
      </c>
      <c r="L53" s="21">
        <v>0.92</v>
      </c>
      <c r="M53" s="29" t="s">
        <v>8</v>
      </c>
      <c r="N53" s="56">
        <f t="shared" ref="N53" si="9">Q$4-E53</f>
        <v>38</v>
      </c>
      <c r="O53" s="19">
        <f t="shared" si="7"/>
        <v>31</v>
      </c>
    </row>
    <row r="54" spans="1:19" ht="14.4" x14ac:dyDescent="0.2">
      <c r="A54" s="74"/>
      <c r="B54" s="59"/>
      <c r="C54" s="62"/>
      <c r="D54" s="59" t="s">
        <v>11</v>
      </c>
      <c r="E54" s="59"/>
      <c r="F54" s="19" t="s">
        <v>29</v>
      </c>
      <c r="G54" s="19" t="s">
        <v>50</v>
      </c>
      <c r="H54" s="19">
        <v>2.5</v>
      </c>
      <c r="I54" s="5">
        <v>24</v>
      </c>
      <c r="J54" s="19">
        <v>1970</v>
      </c>
      <c r="K54" s="19">
        <v>1990</v>
      </c>
      <c r="L54" s="21">
        <v>1</v>
      </c>
      <c r="M54" s="29" t="s">
        <v>8</v>
      </c>
      <c r="N54" s="56"/>
      <c r="O54" s="19">
        <f t="shared" si="7"/>
        <v>49</v>
      </c>
      <c r="Q54" s="38" t="s">
        <v>46</v>
      </c>
      <c r="R54" s="64" t="s">
        <v>42</v>
      </c>
      <c r="S54" s="65"/>
    </row>
    <row r="55" spans="1:19" ht="14.4" x14ac:dyDescent="0.2">
      <c r="A55" s="74"/>
      <c r="B55" s="59">
        <v>6</v>
      </c>
      <c r="C55" s="62" t="s">
        <v>87</v>
      </c>
      <c r="D55" s="59" t="s">
        <v>11</v>
      </c>
      <c r="E55" s="59">
        <v>1980</v>
      </c>
      <c r="F55" s="19" t="s">
        <v>28</v>
      </c>
      <c r="G55" s="19" t="s">
        <v>25</v>
      </c>
      <c r="H55" s="19">
        <v>2.5</v>
      </c>
      <c r="I55" s="5">
        <v>61</v>
      </c>
      <c r="J55" s="19">
        <v>1968</v>
      </c>
      <c r="K55" s="19">
        <v>1984</v>
      </c>
      <c r="L55" s="21">
        <v>1</v>
      </c>
      <c r="M55" s="29" t="s">
        <v>8</v>
      </c>
      <c r="N55" s="56">
        <f t="shared" ref="N55" si="10">Q$4-E55</f>
        <v>39</v>
      </c>
      <c r="O55" s="19">
        <f t="shared" si="7"/>
        <v>51</v>
      </c>
      <c r="Q55" s="39"/>
      <c r="R55" s="33" t="s">
        <v>47</v>
      </c>
      <c r="S55" s="34" t="s">
        <v>6</v>
      </c>
    </row>
    <row r="56" spans="1:19" ht="14.4" x14ac:dyDescent="0.2">
      <c r="A56" s="74"/>
      <c r="B56" s="59"/>
      <c r="C56" s="62"/>
      <c r="D56" s="59" t="s">
        <v>11</v>
      </c>
      <c r="E56" s="59"/>
      <c r="F56" s="19" t="s">
        <v>29</v>
      </c>
      <c r="G56" s="19" t="s">
        <v>25</v>
      </c>
      <c r="H56" s="19">
        <v>2.5</v>
      </c>
      <c r="I56" s="5">
        <v>0</v>
      </c>
      <c r="J56" s="19">
        <v>1977</v>
      </c>
      <c r="K56" s="19">
        <v>2004</v>
      </c>
      <c r="L56" s="21">
        <v>0.92</v>
      </c>
      <c r="M56" s="29" t="s">
        <v>8</v>
      </c>
      <c r="N56" s="56"/>
      <c r="O56" s="19">
        <f t="shared" si="7"/>
        <v>42</v>
      </c>
      <c r="Q56" s="41" t="s">
        <v>49</v>
      </c>
      <c r="R56" s="36">
        <f>SUMIF(O46:O59,"&gt;50",H46:H59)</f>
        <v>10</v>
      </c>
      <c r="S56" s="36">
        <f>R56/R59*100</f>
        <v>12.936610608020699</v>
      </c>
    </row>
    <row r="57" spans="1:19" ht="14.4" x14ac:dyDescent="0.2">
      <c r="A57" s="74"/>
      <c r="B57" s="59">
        <v>7</v>
      </c>
      <c r="C57" s="62" t="s">
        <v>88</v>
      </c>
      <c r="D57" s="59" t="s">
        <v>11</v>
      </c>
      <c r="E57" s="59">
        <v>1985</v>
      </c>
      <c r="F57" s="19" t="s">
        <v>29</v>
      </c>
      <c r="G57" s="19" t="s">
        <v>25</v>
      </c>
      <c r="H57" s="19">
        <v>2.5</v>
      </c>
      <c r="I57" s="5">
        <v>1</v>
      </c>
      <c r="J57" s="19">
        <v>1980</v>
      </c>
      <c r="K57" s="19">
        <v>1988</v>
      </c>
      <c r="L57" s="21">
        <v>0.98</v>
      </c>
      <c r="M57" s="29" t="s">
        <v>8</v>
      </c>
      <c r="N57" s="56">
        <f t="shared" ref="N57" si="11">Q$4-E57</f>
        <v>34</v>
      </c>
      <c r="O57" s="19">
        <f t="shared" si="7"/>
        <v>39</v>
      </c>
      <c r="Q57" s="42" t="s">
        <v>56</v>
      </c>
      <c r="R57" s="36">
        <f>SUMIFS(H46:H59,O46:O59,"&gt;=26",O46:O59,"&lt;=50")</f>
        <v>67.3</v>
      </c>
      <c r="S57" s="36">
        <f>R57/R59*100</f>
        <v>87.0633893919793</v>
      </c>
    </row>
    <row r="58" spans="1:19" ht="14.4" x14ac:dyDescent="0.2">
      <c r="A58" s="74"/>
      <c r="B58" s="59"/>
      <c r="C58" s="62"/>
      <c r="D58" s="59" t="s">
        <v>11</v>
      </c>
      <c r="E58" s="59"/>
      <c r="F58" s="19" t="s">
        <v>28</v>
      </c>
      <c r="G58" s="19" t="s">
        <v>25</v>
      </c>
      <c r="H58" s="19">
        <v>2.5</v>
      </c>
      <c r="I58" s="5">
        <v>21</v>
      </c>
      <c r="J58" s="19">
        <v>1988</v>
      </c>
      <c r="K58" s="19">
        <v>1988</v>
      </c>
      <c r="L58" s="21">
        <v>0.86</v>
      </c>
      <c r="M58" s="29" t="s">
        <v>8</v>
      </c>
      <c r="N58" s="56"/>
      <c r="O58" s="19">
        <f t="shared" si="7"/>
        <v>31</v>
      </c>
      <c r="Q58" s="40" t="s">
        <v>44</v>
      </c>
      <c r="R58" s="36">
        <f>SUMIF(O46:O59,"&lt;=25",H46:H59)</f>
        <v>0</v>
      </c>
      <c r="S58" s="36">
        <f>R58/R59*100</f>
        <v>0</v>
      </c>
    </row>
    <row r="59" spans="1:19" ht="14.4" x14ac:dyDescent="0.2">
      <c r="A59" s="74"/>
      <c r="B59" s="19">
        <v>8</v>
      </c>
      <c r="C59" s="22" t="s">
        <v>89</v>
      </c>
      <c r="D59" s="19" t="s">
        <v>11</v>
      </c>
      <c r="E59" s="19">
        <v>1980</v>
      </c>
      <c r="F59" s="19" t="s">
        <v>28</v>
      </c>
      <c r="G59" s="19" t="s">
        <v>25</v>
      </c>
      <c r="H59" s="19">
        <v>2.5</v>
      </c>
      <c r="I59" s="5">
        <v>19</v>
      </c>
      <c r="J59" s="19">
        <v>1972</v>
      </c>
      <c r="K59" s="19">
        <v>1980</v>
      </c>
      <c r="L59" s="21">
        <v>1</v>
      </c>
      <c r="M59" s="29" t="s">
        <v>8</v>
      </c>
      <c r="N59" s="20">
        <f>Q$4-E59</f>
        <v>39</v>
      </c>
      <c r="O59" s="19">
        <f t="shared" si="7"/>
        <v>47</v>
      </c>
      <c r="Q59" s="35" t="s">
        <v>45</v>
      </c>
      <c r="R59" s="36">
        <f>SUM(R56:R58)</f>
        <v>77.3</v>
      </c>
      <c r="S59" s="36">
        <f>R59/R59*100</f>
        <v>100</v>
      </c>
    </row>
    <row r="60" spans="1:19" ht="13" x14ac:dyDescent="0.2">
      <c r="A60" s="66" t="s">
        <v>70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9" ht="13" customHeight="1" x14ac:dyDescent="0.2">
      <c r="A61" s="78" t="s">
        <v>30</v>
      </c>
      <c r="B61" s="59">
        <v>1</v>
      </c>
      <c r="C61" s="62" t="s">
        <v>90</v>
      </c>
      <c r="D61" s="59" t="s">
        <v>17</v>
      </c>
      <c r="E61" s="59">
        <v>1976</v>
      </c>
      <c r="F61" s="7" t="s">
        <v>22</v>
      </c>
      <c r="G61" s="10" t="s">
        <v>10</v>
      </c>
      <c r="H61" s="7">
        <v>25</v>
      </c>
      <c r="I61" s="7">
        <v>72</v>
      </c>
      <c r="J61" s="7">
        <v>2010</v>
      </c>
      <c r="K61" s="7">
        <v>2014</v>
      </c>
      <c r="L61" s="11">
        <v>10</v>
      </c>
      <c r="M61" s="1" t="s">
        <v>8</v>
      </c>
      <c r="N61" s="56">
        <f t="shared" ref="N61" si="12">Q$4-E61</f>
        <v>43</v>
      </c>
      <c r="O61" s="19">
        <f t="shared" ref="O61:O74" si="13">Q$4-J61</f>
        <v>9</v>
      </c>
      <c r="Q61" s="55"/>
      <c r="R61" s="55"/>
      <c r="S61" s="55"/>
    </row>
    <row r="62" spans="1:19" ht="13.7" x14ac:dyDescent="0.2">
      <c r="A62" s="79"/>
      <c r="B62" s="59"/>
      <c r="C62" s="62"/>
      <c r="D62" s="59" t="s">
        <v>17</v>
      </c>
      <c r="E62" s="59"/>
      <c r="F62" s="7" t="s">
        <v>24</v>
      </c>
      <c r="G62" s="10" t="s">
        <v>10</v>
      </c>
      <c r="H62" s="7">
        <v>25</v>
      </c>
      <c r="I62" s="7">
        <v>72</v>
      </c>
      <c r="J62" s="7">
        <v>1992</v>
      </c>
      <c r="K62" s="7">
        <v>2014</v>
      </c>
      <c r="L62" s="11">
        <v>40</v>
      </c>
      <c r="M62" s="1" t="s">
        <v>8</v>
      </c>
      <c r="N62" s="56"/>
      <c r="O62" s="19">
        <f t="shared" si="13"/>
        <v>27</v>
      </c>
      <c r="Q62" s="72" t="s">
        <v>41</v>
      </c>
      <c r="R62" s="64" t="s">
        <v>42</v>
      </c>
      <c r="S62" s="65"/>
    </row>
    <row r="63" spans="1:19" ht="14.4" x14ac:dyDescent="0.2">
      <c r="A63" s="79"/>
      <c r="B63" s="59">
        <f>B61+1</f>
        <v>2</v>
      </c>
      <c r="C63" s="62" t="s">
        <v>91</v>
      </c>
      <c r="D63" s="59" t="s">
        <v>31</v>
      </c>
      <c r="E63" s="59">
        <v>1979</v>
      </c>
      <c r="F63" s="7" t="s">
        <v>22</v>
      </c>
      <c r="G63" s="10" t="s">
        <v>23</v>
      </c>
      <c r="H63" s="7">
        <v>6.3</v>
      </c>
      <c r="I63" s="7">
        <v>110</v>
      </c>
      <c r="J63" s="7">
        <v>1977</v>
      </c>
      <c r="K63" s="7">
        <v>1980</v>
      </c>
      <c r="L63" s="11">
        <v>72</v>
      </c>
      <c r="M63" s="1" t="s">
        <v>8</v>
      </c>
      <c r="N63" s="56">
        <f t="shared" ref="N63" si="14">Q$4-E63</f>
        <v>40</v>
      </c>
      <c r="O63" s="19">
        <f t="shared" si="13"/>
        <v>42</v>
      </c>
      <c r="Q63" s="73"/>
      <c r="R63" s="33" t="s">
        <v>43</v>
      </c>
      <c r="S63" s="34" t="s">
        <v>6</v>
      </c>
    </row>
    <row r="64" spans="1:19" ht="14.4" x14ac:dyDescent="0.2">
      <c r="A64" s="79"/>
      <c r="B64" s="59"/>
      <c r="C64" s="62"/>
      <c r="D64" s="59" t="s">
        <v>17</v>
      </c>
      <c r="E64" s="59"/>
      <c r="F64" s="7" t="s">
        <v>24</v>
      </c>
      <c r="G64" s="10" t="s">
        <v>23</v>
      </c>
      <c r="H64" s="7">
        <v>6.3</v>
      </c>
      <c r="I64" s="7">
        <v>110</v>
      </c>
      <c r="J64" s="7">
        <v>1981</v>
      </c>
      <c r="K64" s="7">
        <v>1981</v>
      </c>
      <c r="L64" s="11">
        <v>70</v>
      </c>
      <c r="M64" s="1" t="s">
        <v>8</v>
      </c>
      <c r="N64" s="56"/>
      <c r="O64" s="19">
        <f t="shared" si="13"/>
        <v>38</v>
      </c>
      <c r="Q64" s="41" t="s">
        <v>49</v>
      </c>
      <c r="R64" s="37">
        <f>COUNTIF(N61:N74,"&gt;50")</f>
        <v>2</v>
      </c>
      <c r="S64" s="36">
        <f>R64/R67*100</f>
        <v>28.571428571428569</v>
      </c>
    </row>
    <row r="65" spans="1:19" ht="14.4" x14ac:dyDescent="0.2">
      <c r="A65" s="79"/>
      <c r="B65" s="83">
        <f t="shared" ref="B65" si="15">B63+1</f>
        <v>3</v>
      </c>
      <c r="C65" s="62" t="s">
        <v>92</v>
      </c>
      <c r="D65" s="59" t="s">
        <v>11</v>
      </c>
      <c r="E65" s="59">
        <v>1966</v>
      </c>
      <c r="F65" s="23" t="s">
        <v>22</v>
      </c>
      <c r="G65" s="24" t="s">
        <v>25</v>
      </c>
      <c r="H65" s="23">
        <v>6.3</v>
      </c>
      <c r="I65" s="23">
        <v>14</v>
      </c>
      <c r="J65" s="23">
        <v>1983</v>
      </c>
      <c r="K65" s="23">
        <v>2003</v>
      </c>
      <c r="L65" s="12">
        <v>74</v>
      </c>
      <c r="M65" s="1" t="s">
        <v>8</v>
      </c>
      <c r="N65" s="56">
        <f t="shared" ref="N65" si="16">Q$4-E65</f>
        <v>53</v>
      </c>
      <c r="O65" s="19">
        <f t="shared" si="13"/>
        <v>36</v>
      </c>
      <c r="Q65" s="42" t="s">
        <v>56</v>
      </c>
      <c r="R65" s="37">
        <f>COUNTIFS(N61:N74,"&gt;=26",N61:N74,"&lt;=50")</f>
        <v>5</v>
      </c>
      <c r="S65" s="36">
        <f>R65/R67*100</f>
        <v>71.428571428571431</v>
      </c>
    </row>
    <row r="66" spans="1:19" ht="14.4" x14ac:dyDescent="0.2">
      <c r="A66" s="79"/>
      <c r="B66" s="85"/>
      <c r="C66" s="62"/>
      <c r="D66" s="59" t="s">
        <v>11</v>
      </c>
      <c r="E66" s="59"/>
      <c r="F66" s="23" t="s">
        <v>24</v>
      </c>
      <c r="G66" s="24" t="s">
        <v>25</v>
      </c>
      <c r="H66" s="23">
        <v>6.3</v>
      </c>
      <c r="I66" s="23">
        <v>14</v>
      </c>
      <c r="J66" s="23">
        <v>1993</v>
      </c>
      <c r="K66" s="23">
        <v>1993</v>
      </c>
      <c r="L66" s="12">
        <v>60</v>
      </c>
      <c r="M66" s="31" t="s">
        <v>8</v>
      </c>
      <c r="N66" s="56"/>
      <c r="O66" s="19">
        <f t="shared" si="13"/>
        <v>26</v>
      </c>
      <c r="Q66" s="40" t="s">
        <v>44</v>
      </c>
      <c r="R66" s="37">
        <f>COUNTIF(N61:N74,"&lt;= 25")</f>
        <v>0</v>
      </c>
      <c r="S66" s="36">
        <f>R66/R67*100</f>
        <v>0</v>
      </c>
    </row>
    <row r="67" spans="1:19" ht="14.4" x14ac:dyDescent="0.2">
      <c r="A67" s="79"/>
      <c r="B67" s="83">
        <f t="shared" ref="B67" si="17">B65+1</f>
        <v>4</v>
      </c>
      <c r="C67" s="62" t="s">
        <v>93</v>
      </c>
      <c r="D67" s="59" t="s">
        <v>11</v>
      </c>
      <c r="E67" s="59">
        <v>1966</v>
      </c>
      <c r="F67" s="23" t="s">
        <v>22</v>
      </c>
      <c r="G67" s="24" t="s">
        <v>50</v>
      </c>
      <c r="H67" s="23">
        <v>2.5</v>
      </c>
      <c r="I67" s="23">
        <v>41</v>
      </c>
      <c r="J67" s="23">
        <v>1966</v>
      </c>
      <c r="K67" s="23">
        <v>1966</v>
      </c>
      <c r="L67" s="12">
        <v>45</v>
      </c>
      <c r="M67" s="1" t="s">
        <v>8</v>
      </c>
      <c r="N67" s="56">
        <f t="shared" ref="N67" si="18">Q$4-E67</f>
        <v>53</v>
      </c>
      <c r="O67" s="19">
        <f t="shared" si="13"/>
        <v>53</v>
      </c>
      <c r="Q67" s="35" t="s">
        <v>45</v>
      </c>
      <c r="R67" s="36">
        <f>SUM(R64:R66)</f>
        <v>7</v>
      </c>
      <c r="S67" s="36">
        <f>R67/R67*100</f>
        <v>100</v>
      </c>
    </row>
    <row r="68" spans="1:19" ht="13" x14ac:dyDescent="0.2">
      <c r="A68" s="79"/>
      <c r="B68" s="85"/>
      <c r="C68" s="62"/>
      <c r="D68" s="59" t="s">
        <v>11</v>
      </c>
      <c r="E68" s="59"/>
      <c r="F68" s="23" t="s">
        <v>24</v>
      </c>
      <c r="G68" s="24" t="s">
        <v>16</v>
      </c>
      <c r="H68" s="23">
        <v>10</v>
      </c>
      <c r="I68" s="23">
        <v>10</v>
      </c>
      <c r="J68" s="23">
        <v>1972</v>
      </c>
      <c r="K68" s="23">
        <v>1983</v>
      </c>
      <c r="L68" s="12">
        <v>80</v>
      </c>
      <c r="M68" s="31" t="s">
        <v>8</v>
      </c>
      <c r="N68" s="56"/>
      <c r="O68" s="19">
        <f t="shared" si="13"/>
        <v>47</v>
      </c>
    </row>
    <row r="69" spans="1:19" ht="14.4" x14ac:dyDescent="0.2">
      <c r="A69" s="79"/>
      <c r="B69" s="83">
        <f t="shared" ref="B69" si="19">B67+1</f>
        <v>5</v>
      </c>
      <c r="C69" s="62" t="s">
        <v>94</v>
      </c>
      <c r="D69" s="59" t="s">
        <v>11</v>
      </c>
      <c r="E69" s="59">
        <v>1975</v>
      </c>
      <c r="F69" s="23" t="s">
        <v>22</v>
      </c>
      <c r="G69" s="24" t="s">
        <v>16</v>
      </c>
      <c r="H69" s="23">
        <v>10</v>
      </c>
      <c r="I69" s="23">
        <v>56</v>
      </c>
      <c r="J69" s="23">
        <v>1972</v>
      </c>
      <c r="K69" s="23">
        <v>1973</v>
      </c>
      <c r="L69" s="12">
        <v>80</v>
      </c>
      <c r="M69" s="1" t="s">
        <v>8</v>
      </c>
      <c r="N69" s="56">
        <f t="shared" ref="N69" si="20">Q$4-E69</f>
        <v>44</v>
      </c>
      <c r="O69" s="19">
        <f t="shared" si="13"/>
        <v>47</v>
      </c>
      <c r="Q69" s="38" t="s">
        <v>46</v>
      </c>
      <c r="R69" s="64" t="s">
        <v>42</v>
      </c>
      <c r="S69" s="65"/>
    </row>
    <row r="70" spans="1:19" ht="14.4" x14ac:dyDescent="0.2">
      <c r="A70" s="79"/>
      <c r="B70" s="85"/>
      <c r="C70" s="62"/>
      <c r="D70" s="59" t="s">
        <v>11</v>
      </c>
      <c r="E70" s="59"/>
      <c r="F70" s="23" t="s">
        <v>24</v>
      </c>
      <c r="G70" s="24" t="s">
        <v>25</v>
      </c>
      <c r="H70" s="23">
        <v>6.3</v>
      </c>
      <c r="I70" s="23">
        <v>89</v>
      </c>
      <c r="J70" s="23">
        <v>1975</v>
      </c>
      <c r="K70" s="23">
        <v>1975</v>
      </c>
      <c r="L70" s="12">
        <v>80</v>
      </c>
      <c r="M70" s="1" t="s">
        <v>8</v>
      </c>
      <c r="N70" s="56"/>
      <c r="O70" s="19">
        <f t="shared" si="13"/>
        <v>44</v>
      </c>
      <c r="Q70" s="39"/>
      <c r="R70" s="33" t="s">
        <v>47</v>
      </c>
      <c r="S70" s="34" t="s">
        <v>6</v>
      </c>
    </row>
    <row r="71" spans="1:19" ht="14.4" x14ac:dyDescent="0.2">
      <c r="A71" s="79"/>
      <c r="B71" s="83">
        <f t="shared" ref="B71" si="21">B69+1</f>
        <v>6</v>
      </c>
      <c r="C71" s="62" t="s">
        <v>95</v>
      </c>
      <c r="D71" s="59" t="s">
        <v>11</v>
      </c>
      <c r="E71" s="59">
        <v>1977</v>
      </c>
      <c r="F71" s="23" t="s">
        <v>22</v>
      </c>
      <c r="G71" s="24" t="s">
        <v>25</v>
      </c>
      <c r="H71" s="23">
        <v>6.3</v>
      </c>
      <c r="I71" s="23">
        <v>35</v>
      </c>
      <c r="J71" s="23">
        <v>1976</v>
      </c>
      <c r="K71" s="23">
        <v>1976</v>
      </c>
      <c r="L71" s="12">
        <v>72</v>
      </c>
      <c r="M71" s="31" t="s">
        <v>8</v>
      </c>
      <c r="N71" s="56">
        <f t="shared" ref="N71" si="22">Q$4-E71</f>
        <v>42</v>
      </c>
      <c r="O71" s="19">
        <f t="shared" si="13"/>
        <v>43</v>
      </c>
      <c r="Q71" s="41" t="s">
        <v>49</v>
      </c>
      <c r="R71" s="36">
        <f>SUMIF(O61:O74,"&gt;50",H61:H74)</f>
        <v>2.5</v>
      </c>
      <c r="S71" s="36">
        <f>R71/R74*100</f>
        <v>1.9349845201238391</v>
      </c>
    </row>
    <row r="72" spans="1:19" ht="14.4" x14ac:dyDescent="0.2">
      <c r="A72" s="79"/>
      <c r="B72" s="85"/>
      <c r="C72" s="62"/>
      <c r="D72" s="59" t="s">
        <v>11</v>
      </c>
      <c r="E72" s="59"/>
      <c r="F72" s="23" t="s">
        <v>24</v>
      </c>
      <c r="G72" s="24" t="s">
        <v>25</v>
      </c>
      <c r="H72" s="23">
        <v>6.3</v>
      </c>
      <c r="I72" s="23">
        <v>35</v>
      </c>
      <c r="J72" s="23">
        <v>1977</v>
      </c>
      <c r="K72" s="23">
        <v>1978</v>
      </c>
      <c r="L72" s="12">
        <v>72</v>
      </c>
      <c r="M72" s="1" t="s">
        <v>8</v>
      </c>
      <c r="N72" s="56"/>
      <c r="O72" s="19">
        <f t="shared" si="13"/>
        <v>42</v>
      </c>
      <c r="Q72" s="42" t="s">
        <v>56</v>
      </c>
      <c r="R72" s="36">
        <f>SUMIFS(H61:H74,O61:O74,"&gt;=26",O61:O74,"&lt;=50")</f>
        <v>101.69999999999997</v>
      </c>
      <c r="S72" s="36">
        <f>R72/R74*100</f>
        <v>78.715170278637757</v>
      </c>
    </row>
    <row r="73" spans="1:19" ht="14.4" x14ac:dyDescent="0.2">
      <c r="A73" s="79"/>
      <c r="B73" s="83">
        <f t="shared" ref="B73" si="23">B71+1</f>
        <v>7</v>
      </c>
      <c r="C73" s="62" t="s">
        <v>96</v>
      </c>
      <c r="D73" s="59" t="s">
        <v>11</v>
      </c>
      <c r="E73" s="59">
        <v>1990</v>
      </c>
      <c r="F73" s="23" t="s">
        <v>22</v>
      </c>
      <c r="G73" s="24" t="s">
        <v>25</v>
      </c>
      <c r="H73" s="23">
        <v>6.3</v>
      </c>
      <c r="I73" s="23">
        <v>26</v>
      </c>
      <c r="J73" s="23">
        <v>1977</v>
      </c>
      <c r="K73" s="23">
        <v>1990</v>
      </c>
      <c r="L73" s="12">
        <v>60</v>
      </c>
      <c r="M73" s="1" t="s">
        <v>8</v>
      </c>
      <c r="N73" s="56">
        <f t="shared" ref="N73" si="24">Q$4-E73</f>
        <v>29</v>
      </c>
      <c r="O73" s="19">
        <f t="shared" si="13"/>
        <v>42</v>
      </c>
      <c r="Q73" s="40" t="s">
        <v>44</v>
      </c>
      <c r="R73" s="36">
        <f>SUMIF(O61:O74,"&lt;=25",H61:H74)</f>
        <v>25</v>
      </c>
      <c r="S73" s="36">
        <f>R73/R74*100</f>
        <v>19.349845201238391</v>
      </c>
    </row>
    <row r="74" spans="1:19" ht="14.4" x14ac:dyDescent="0.2">
      <c r="A74" s="79"/>
      <c r="B74" s="85"/>
      <c r="C74" s="62"/>
      <c r="D74" s="59" t="s">
        <v>11</v>
      </c>
      <c r="E74" s="59"/>
      <c r="F74" s="23" t="s">
        <v>24</v>
      </c>
      <c r="G74" s="24" t="s">
        <v>25</v>
      </c>
      <c r="H74" s="23">
        <v>6.3</v>
      </c>
      <c r="I74" s="23">
        <v>26</v>
      </c>
      <c r="J74" s="23">
        <v>1978</v>
      </c>
      <c r="K74" s="23">
        <v>2001</v>
      </c>
      <c r="L74" s="12">
        <v>60</v>
      </c>
      <c r="M74" s="1" t="s">
        <v>8</v>
      </c>
      <c r="N74" s="56"/>
      <c r="O74" s="19">
        <f t="shared" si="13"/>
        <v>41</v>
      </c>
      <c r="Q74" s="35" t="s">
        <v>45</v>
      </c>
      <c r="R74" s="36">
        <f>SUM(R71:R73)</f>
        <v>129.19999999999999</v>
      </c>
      <c r="S74" s="36">
        <f>R74/R74*100</f>
        <v>100</v>
      </c>
    </row>
  </sheetData>
  <mergeCells count="178">
    <mergeCell ref="T4:U4"/>
    <mergeCell ref="Q61:S61"/>
    <mergeCell ref="Q62:Q63"/>
    <mergeCell ref="R62:S62"/>
    <mergeCell ref="A61:A74"/>
    <mergeCell ref="N61:N62"/>
    <mergeCell ref="N63:N64"/>
    <mergeCell ref="N65:N66"/>
    <mergeCell ref="N67:N68"/>
    <mergeCell ref="N69:N70"/>
    <mergeCell ref="N71:N72"/>
    <mergeCell ref="N73:N74"/>
    <mergeCell ref="E7:E9"/>
    <mergeCell ref="B7:B9"/>
    <mergeCell ref="N7:N9"/>
    <mergeCell ref="C7:C9"/>
    <mergeCell ref="D7:D9"/>
    <mergeCell ref="B61:B62"/>
    <mergeCell ref="B63:B64"/>
    <mergeCell ref="B65:B66"/>
    <mergeCell ref="B67:B68"/>
    <mergeCell ref="B69:B70"/>
    <mergeCell ref="B71:B72"/>
    <mergeCell ref="B73:B74"/>
    <mergeCell ref="E61:E62"/>
    <mergeCell ref="E63:E64"/>
    <mergeCell ref="E65:E66"/>
    <mergeCell ref="E67:E68"/>
    <mergeCell ref="E69:E70"/>
    <mergeCell ref="E71:E72"/>
    <mergeCell ref="E73:E74"/>
    <mergeCell ref="C61:C62"/>
    <mergeCell ref="C63:C64"/>
    <mergeCell ref="C65:C66"/>
    <mergeCell ref="C67:C68"/>
    <mergeCell ref="C69:C70"/>
    <mergeCell ref="C71:C72"/>
    <mergeCell ref="C73:C74"/>
    <mergeCell ref="D61:D62"/>
    <mergeCell ref="D63:D64"/>
    <mergeCell ref="D65:D66"/>
    <mergeCell ref="D67:D68"/>
    <mergeCell ref="D69:D70"/>
    <mergeCell ref="D71:D72"/>
    <mergeCell ref="D73:D74"/>
    <mergeCell ref="D53:D54"/>
    <mergeCell ref="D55:D56"/>
    <mergeCell ref="D57:D58"/>
    <mergeCell ref="Q28:S28"/>
    <mergeCell ref="Q30:Q31"/>
    <mergeCell ref="R30:S30"/>
    <mergeCell ref="Q45:S45"/>
    <mergeCell ref="Q47:Q48"/>
    <mergeCell ref="R47:S47"/>
    <mergeCell ref="N46:N47"/>
    <mergeCell ref="N49:N50"/>
    <mergeCell ref="N51:N52"/>
    <mergeCell ref="N53:N54"/>
    <mergeCell ref="N55:N56"/>
    <mergeCell ref="N57:N58"/>
    <mergeCell ref="R37:S37"/>
    <mergeCell ref="R54:S54"/>
    <mergeCell ref="N43:N44"/>
    <mergeCell ref="E41:E42"/>
    <mergeCell ref="E43:E44"/>
    <mergeCell ref="E46:E47"/>
    <mergeCell ref="E49:E50"/>
    <mergeCell ref="E51:E52"/>
    <mergeCell ref="E53:E54"/>
    <mergeCell ref="B49:B50"/>
    <mergeCell ref="B51:B52"/>
    <mergeCell ref="B53:B54"/>
    <mergeCell ref="B55:B56"/>
    <mergeCell ref="B57:B58"/>
    <mergeCell ref="C46:C47"/>
    <mergeCell ref="C49:C50"/>
    <mergeCell ref="C51:C52"/>
    <mergeCell ref="C53:C54"/>
    <mergeCell ref="C55:C56"/>
    <mergeCell ref="C57:C58"/>
    <mergeCell ref="E57:E58"/>
    <mergeCell ref="D46:D47"/>
    <mergeCell ref="D49:D50"/>
    <mergeCell ref="D51:D52"/>
    <mergeCell ref="A2:O2"/>
    <mergeCell ref="C29:C30"/>
    <mergeCell ref="C31:C32"/>
    <mergeCell ref="C33:C34"/>
    <mergeCell ref="C35:C36"/>
    <mergeCell ref="C37:C38"/>
    <mergeCell ref="D29:D30"/>
    <mergeCell ref="D31:D32"/>
    <mergeCell ref="D33:D34"/>
    <mergeCell ref="D35:D36"/>
    <mergeCell ref="D37:D38"/>
    <mergeCell ref="B29:B30"/>
    <mergeCell ref="B31:B32"/>
    <mergeCell ref="B33:B34"/>
    <mergeCell ref="B35:B36"/>
    <mergeCell ref="B37:B38"/>
    <mergeCell ref="E29:E30"/>
    <mergeCell ref="E31:E32"/>
    <mergeCell ref="E33:E34"/>
    <mergeCell ref="B46:B47"/>
    <mergeCell ref="F4:M4"/>
    <mergeCell ref="B14:B15"/>
    <mergeCell ref="B16:B17"/>
    <mergeCell ref="B18:B19"/>
    <mergeCell ref="B20:B21"/>
    <mergeCell ref="B22:B23"/>
    <mergeCell ref="B24:B25"/>
    <mergeCell ref="B26:B27"/>
    <mergeCell ref="A6:O6"/>
    <mergeCell ref="B10:B13"/>
    <mergeCell ref="N10:N13"/>
    <mergeCell ref="N14:N15"/>
    <mergeCell ref="N16:N17"/>
    <mergeCell ref="N18:N19"/>
    <mergeCell ref="N20:N21"/>
    <mergeCell ref="N22:N23"/>
    <mergeCell ref="R69:S69"/>
    <mergeCell ref="N26:N27"/>
    <mergeCell ref="B41:B42"/>
    <mergeCell ref="B43:B44"/>
    <mergeCell ref="E26:E27"/>
    <mergeCell ref="C26:C27"/>
    <mergeCell ref="D26:D27"/>
    <mergeCell ref="A60:O60"/>
    <mergeCell ref="A7:A27"/>
    <mergeCell ref="A41:A44"/>
    <mergeCell ref="A29:A34"/>
    <mergeCell ref="A35:A40"/>
    <mergeCell ref="R9:S9"/>
    <mergeCell ref="R16:S16"/>
    <mergeCell ref="Q9:Q10"/>
    <mergeCell ref="E35:E36"/>
    <mergeCell ref="E37:E38"/>
    <mergeCell ref="N29:N30"/>
    <mergeCell ref="N31:N32"/>
    <mergeCell ref="N33:N34"/>
    <mergeCell ref="A46:A59"/>
    <mergeCell ref="A28:O28"/>
    <mergeCell ref="A45:O45"/>
    <mergeCell ref="E55:E56"/>
    <mergeCell ref="D16:D17"/>
    <mergeCell ref="D18:D19"/>
    <mergeCell ref="D20:D21"/>
    <mergeCell ref="D22:D23"/>
    <mergeCell ref="D24:D25"/>
    <mergeCell ref="N24:N25"/>
    <mergeCell ref="C41:C42"/>
    <mergeCell ref="C43:C44"/>
    <mergeCell ref="D41:D42"/>
    <mergeCell ref="D43:D44"/>
    <mergeCell ref="Q6:S6"/>
    <mergeCell ref="N35:N36"/>
    <mergeCell ref="N37:N38"/>
    <mergeCell ref="N41:N42"/>
    <mergeCell ref="A4:A5"/>
    <mergeCell ref="B4:B5"/>
    <mergeCell ref="C4:E4"/>
    <mergeCell ref="E14:E15"/>
    <mergeCell ref="E16:E17"/>
    <mergeCell ref="E18:E19"/>
    <mergeCell ref="E20:E21"/>
    <mergeCell ref="E22:E23"/>
    <mergeCell ref="E24:E25"/>
    <mergeCell ref="N4:O4"/>
    <mergeCell ref="E10:E13"/>
    <mergeCell ref="C10:C13"/>
    <mergeCell ref="C14:C15"/>
    <mergeCell ref="C16:C17"/>
    <mergeCell ref="C18:C19"/>
    <mergeCell ref="C20:C21"/>
    <mergeCell ref="C22:C23"/>
    <mergeCell ref="C24:C25"/>
    <mergeCell ref="D10:D13"/>
    <mergeCell ref="D14:D15"/>
  </mergeCells>
  <conditionalFormatting sqref="N1:O27 N29:O44 N46:O59 N61:O1048576">
    <cfRule type="cellIs" dxfId="6" priority="5" operator="greaterThan">
      <formula>50</formula>
    </cfRule>
  </conditionalFormatting>
  <conditionalFormatting sqref="N28:O28">
    <cfRule type="cellIs" dxfId="5" priority="3" operator="greaterThan">
      <formula>50</formula>
    </cfRule>
  </conditionalFormatting>
  <conditionalFormatting sqref="N45:O45">
    <cfRule type="cellIs" dxfId="3" priority="2" operator="greaterThan">
      <formula>50</formula>
    </cfRule>
  </conditionalFormatting>
  <conditionalFormatting sqref="N60:O60">
    <cfRule type="cellIs" dxfId="1" priority="1" operator="greaterThan">
      <formula>50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ВЭС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годовой отчет</dc:subject>
  <cp:lastModifiedBy>Семёнов Арсений Валерьевич</cp:lastModifiedBy>
  <cp:lastPrinted>2017-01-27T06:22:10Z</cp:lastPrinted>
  <dcterms:created xsi:type="dcterms:W3CDTF">2011-01-13T08:39:33Z</dcterms:created>
  <dcterms:modified xsi:type="dcterms:W3CDTF">2019-05-17T06:10:59Z</dcterms:modified>
</cp:coreProperties>
</file>