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04"/>
  <workbookPr/>
  <mc:AlternateContent xmlns:mc="http://schemas.openxmlformats.org/markup-compatibility/2006">
    <mc:Choice Requires="x15">
      <x15ac:absPath xmlns:x15ac="http://schemas.microsoft.com/office/spreadsheetml/2010/11/ac" url="H:\PACER\PREDiCT\PREDiCT_e\PartSA Model\PartSA_repHTA\data-raw\"/>
    </mc:Choice>
  </mc:AlternateContent>
  <xr:revisionPtr revIDLastSave="1" documentId="11_B808DE77A3F5A9D781095B350AD65C4E172367A4" xr6:coauthVersionLast="47" xr6:coauthVersionMax="47" xr10:uidLastSave="{C667E983-D7D1-4230-9C65-2EFF41F85889}"/>
  <bookViews>
    <workbookView xWindow="0" yWindow="0" windowWidth="16380" windowHeight="8190" tabRatio="871" xr2:uid="{00000000-000D-0000-FFFF-FFFF00000000}"/>
  </bookViews>
  <sheets>
    <sheet name="Workspace" sheetId="19" r:id="rId1"/>
    <sheet name="Workspace_names" sheetId="20" r:id="rId2"/>
    <sheet name="1.1_TumourAgnosticCosts" sheetId="2" r:id="rId3"/>
    <sheet name="1.2_NonCancerCost" sheetId="3" r:id="rId4"/>
    <sheet name="1.3_TreatmentCost" sheetId="4" r:id="rId5"/>
    <sheet name="1.4_AdminCost" sheetId="18" r:id="rId6"/>
    <sheet name="1.5_TestingCost" sheetId="21" r:id="rId7"/>
    <sheet name="2.1_Utilities" sheetId="6" r:id="rId8"/>
    <sheet name="3.1_MedianOSPFS_SoC" sheetId="7" r:id="rId9"/>
    <sheet name="3.2_MedianOSPFS_treat" sheetId="8" r:id="rId10"/>
    <sheet name="3.4_CADTHWeights" sheetId="22" r:id="rId11"/>
    <sheet name="3.5_TrialWeights" sheetId="9" r:id="rId12"/>
    <sheet name="3.6_TTOT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9" i="18" l="1"/>
  <c r="E9" i="18"/>
  <c r="B8" i="4" l="1"/>
  <c r="D8" i="4" s="1"/>
  <c r="D6" i="3"/>
  <c r="E6" i="3"/>
  <c r="D2" i="21"/>
  <c r="E2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E8" i="21"/>
  <c r="D8" i="21"/>
  <c r="E7" i="21"/>
  <c r="D7" i="21"/>
  <c r="E6" i="21"/>
  <c r="D6" i="21"/>
  <c r="E5" i="21"/>
  <c r="D5" i="21"/>
  <c r="E4" i="21"/>
  <c r="D4" i="21"/>
  <c r="E3" i="21"/>
  <c r="D3" i="21"/>
  <c r="B3" i="19" l="1"/>
  <c r="D3" i="18" l="1"/>
  <c r="E3" i="18"/>
  <c r="D4" i="18"/>
  <c r="E4" i="18"/>
  <c r="D5" i="18"/>
  <c r="E5" i="18"/>
  <c r="D6" i="18"/>
  <c r="E6" i="18"/>
  <c r="D7" i="18"/>
  <c r="E7" i="18"/>
  <c r="D8" i="18"/>
  <c r="E8" i="18"/>
  <c r="E2" i="18"/>
  <c r="D2" i="18"/>
  <c r="E5" i="2"/>
  <c r="F5" i="2"/>
  <c r="C2" i="13" l="1"/>
  <c r="E2" i="13"/>
  <c r="F6" i="2" l="1"/>
  <c r="E6" i="2"/>
  <c r="E6" i="6" l="1"/>
  <c r="D6" i="6"/>
  <c r="E5" i="6"/>
  <c r="D5" i="6"/>
  <c r="E4" i="6"/>
  <c r="D4" i="6"/>
  <c r="E3" i="6"/>
  <c r="D3" i="6"/>
  <c r="E9" i="3"/>
  <c r="D9" i="3"/>
  <c r="E8" i="3"/>
  <c r="D8" i="3"/>
  <c r="E7" i="3"/>
  <c r="D7" i="3"/>
  <c r="E5" i="3"/>
  <c r="D5" i="3"/>
  <c r="E4" i="3"/>
  <c r="D4" i="3"/>
  <c r="E3" i="3"/>
  <c r="D3" i="3"/>
  <c r="E2" i="3"/>
  <c r="D2" i="3"/>
  <c r="F9" i="2"/>
  <c r="E9" i="2"/>
  <c r="F4" i="2"/>
  <c r="E4" i="2"/>
  <c r="F3" i="2"/>
  <c r="E3" i="2"/>
</calcChain>
</file>

<file path=xl/sharedStrings.xml><?xml version="1.0" encoding="utf-8"?>
<sst xmlns="http://schemas.openxmlformats.org/spreadsheetml/2006/main" count="463" uniqueCount="93">
  <si>
    <t>Parameter</t>
  </si>
  <si>
    <t>value</t>
  </si>
  <si>
    <t>time_horizon</t>
  </si>
  <si>
    <t>cycle_length</t>
  </si>
  <si>
    <t>n_psa</t>
  </si>
  <si>
    <t>discount_cost</t>
  </si>
  <si>
    <t>discount_effect</t>
  </si>
  <si>
    <t>seed</t>
  </si>
  <si>
    <t>switch_observed</t>
  </si>
  <si>
    <t>switch_test</t>
  </si>
  <si>
    <t>switch_summary</t>
  </si>
  <si>
    <t>switch_plot</t>
  </si>
  <si>
    <t>v_state_names</t>
  </si>
  <si>
    <t>PFS, Progressed, Dead</t>
  </si>
  <si>
    <t>v_treat_names</t>
  </si>
  <si>
    <t>SoC, Entrectinib</t>
  </si>
  <si>
    <t>v_test_exclude</t>
  </si>
  <si>
    <t>parameter</t>
  </si>
  <si>
    <t>type</t>
  </si>
  <si>
    <t>dist</t>
  </si>
  <si>
    <t>par1</t>
  </si>
  <si>
    <t>par2</t>
  </si>
  <si>
    <t>par3</t>
  </si>
  <si>
    <t>notes</t>
  </si>
  <si>
    <t>c_D</t>
  </si>
  <si>
    <t>Weekly</t>
  </si>
  <si>
    <t>fixed</t>
  </si>
  <si>
    <t>na</t>
  </si>
  <si>
    <t>c_care_P</t>
  </si>
  <si>
    <t>uniform</t>
  </si>
  <si>
    <t>entrectinib pharmacoeconomic report, NICE, table 70, p.131</t>
  </si>
  <si>
    <t>c_care_pfs_treat</t>
  </si>
  <si>
    <t>entrectinib pharmacoeconomic report, NICE, table 70, p.130</t>
  </si>
  <si>
    <t>c_care_pfs_SoC</t>
  </si>
  <si>
    <t>c_AE_SoC</t>
  </si>
  <si>
    <t>Single</t>
  </si>
  <si>
    <t>c_admin_treat</t>
  </si>
  <si>
    <t>entrectinib pharmacoeconomic report, CADTH, p.157</t>
  </si>
  <si>
    <t>c_pack_treat</t>
  </si>
  <si>
    <t>entrectinib pharmacoeconomic report, CADTH, p.155</t>
  </si>
  <si>
    <t>c_AE_treat</t>
  </si>
  <si>
    <t>c_test_SoC</t>
  </si>
  <si>
    <t>c_unit_test</t>
  </si>
  <si>
    <t>https://store.lifelabs.com/bc/hereditary-cancer-testing/product/hereditary-cancer-testing-bc</t>
  </si>
  <si>
    <t>tumour</t>
  </si>
  <si>
    <t>Breast</t>
  </si>
  <si>
    <t>CADTH pharmacoeconomic report, table 11, p.186</t>
  </si>
  <si>
    <t>CRC</t>
  </si>
  <si>
    <t>MASC</t>
  </si>
  <si>
    <t>NSCLC</t>
  </si>
  <si>
    <t>Neuroendocrine</t>
  </si>
  <si>
    <t>Pancreatic</t>
  </si>
  <si>
    <t>Sarcoma</t>
  </si>
  <si>
    <t>Thyroid</t>
  </si>
  <si>
    <t>Mean of each treatment, CADTH pharamcoeconomic review, table 6, p.176.
Breakdown presented in CostbyTreatment tab.</t>
  </si>
  <si>
    <t>entrectinib pharmacoeconomic report, NICE, table 57, p.119</t>
  </si>
  <si>
    <t>CADTH pharmacoeconomic report, table 9 p. 184</t>
  </si>
  <si>
    <t>Cancer of unknown primary</t>
  </si>
  <si>
    <t>Cholangiocarcinoma</t>
  </si>
  <si>
    <t>Endometrial</t>
  </si>
  <si>
    <t>Head and Neck</t>
  </si>
  <si>
    <t>Neuroblastoma</t>
  </si>
  <si>
    <t>Ovarian</t>
  </si>
  <si>
    <t>u_D</t>
  </si>
  <si>
    <t>CADTH pharmacoeconomic review, p. 156/157</t>
  </si>
  <si>
    <t>u_pfs_treat</t>
  </si>
  <si>
    <t>u_P_treat</t>
  </si>
  <si>
    <t>u_pfs_SoC</t>
  </si>
  <si>
    <t>u_P_SoC</t>
  </si>
  <si>
    <t>PFS</t>
  </si>
  <si>
    <t>dist_pfs</t>
  </si>
  <si>
    <t>par1_pfs</t>
  </si>
  <si>
    <t>par2_pfs</t>
  </si>
  <si>
    <t>par3_pfs</t>
  </si>
  <si>
    <t>OS</t>
  </si>
  <si>
    <t>dist_os</t>
  </si>
  <si>
    <t>par1_os</t>
  </si>
  <si>
    <t>par2_os</t>
  </si>
  <si>
    <t>par3_os</t>
  </si>
  <si>
    <t>truncated normal</t>
  </si>
  <si>
    <t>entrectinib pharmacoeconomic report, NICE, Table 43, p.99</t>
  </si>
  <si>
    <t>Other</t>
  </si>
  <si>
    <t>at_risk_pfs</t>
  </si>
  <si>
    <t>t_max_pfs</t>
  </si>
  <si>
    <t>at_risk_os</t>
  </si>
  <si>
    <t>t_max_os</t>
  </si>
  <si>
    <t xml:space="preserve">truncated normal </t>
  </si>
  <si>
    <t>entrectinib pharmacoeconomic report, CADTH, table 10, p.185</t>
  </si>
  <si>
    <t>beta</t>
  </si>
  <si>
    <t>NA</t>
  </si>
  <si>
    <t>CADTH pharmacoeconomic review, table 12, p.187</t>
  </si>
  <si>
    <t>ttot</t>
  </si>
  <si>
    <t>CADTH pharmacoeconomic report, table 17, p.70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</si>
</sst>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0" xfId="0" applyFont="1"/>
    <xf numFmtId="0" fontId="0" fillId="0" borderId="0" xfId="1" applyFont="1" applyAlignment="1">
      <alignment vertical="top" wrapText="1"/>
    </xf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right" vertical="top"/>
    </xf>
    <xf numFmtId="0" fontId="0" fillId="0" borderId="2" xfId="0" applyBorder="1" applyAlignment="1">
      <alignment horizontal="right" vertical="top"/>
    </xf>
    <xf numFmtId="0" fontId="3" fillId="0" borderId="0" xfId="0" applyFont="1"/>
    <xf numFmtId="38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H13" sqref="H13"/>
    </sheetView>
  </sheetViews>
  <sheetFormatPr defaultRowHeight="15"/>
  <cols>
    <col min="1" max="1" width="19.42578125" bestFit="1" customWidth="1"/>
  </cols>
  <sheetData>
    <row r="1" spans="1:2">
      <c r="A1" s="12" t="s">
        <v>0</v>
      </c>
      <c r="B1" s="12" t="s">
        <v>1</v>
      </c>
    </row>
    <row r="2" spans="1:2">
      <c r="A2" t="s">
        <v>2</v>
      </c>
      <c r="B2">
        <v>10</v>
      </c>
    </row>
    <row r="3" spans="1:2">
      <c r="A3" t="s">
        <v>3</v>
      </c>
      <c r="B3">
        <f>1/52</f>
        <v>1.9230769230769232E-2</v>
      </c>
    </row>
    <row r="4" spans="1:2">
      <c r="A4" t="s">
        <v>4</v>
      </c>
      <c r="B4">
        <v>1000</v>
      </c>
    </row>
    <row r="5" spans="1:2">
      <c r="A5" t="s">
        <v>5</v>
      </c>
      <c r="B5">
        <v>1.4999999999999999E-2</v>
      </c>
    </row>
    <row r="6" spans="1:2">
      <c r="A6" t="s">
        <v>6</v>
      </c>
      <c r="B6">
        <v>1.4999999999999999E-2</v>
      </c>
    </row>
    <row r="7" spans="1:2">
      <c r="A7" t="s">
        <v>7</v>
      </c>
      <c r="B7">
        <v>542</v>
      </c>
    </row>
    <row r="8" spans="1:2">
      <c r="A8" t="s">
        <v>8</v>
      </c>
      <c r="B8">
        <v>1</v>
      </c>
    </row>
    <row r="9" spans="1:2">
      <c r="A9" t="s">
        <v>9</v>
      </c>
      <c r="B9">
        <v>0</v>
      </c>
    </row>
    <row r="10" spans="1:2">
      <c r="A10" t="s">
        <v>10</v>
      </c>
      <c r="B10">
        <v>1</v>
      </c>
    </row>
    <row r="11" spans="1:2">
      <c r="A11" t="s">
        <v>11</v>
      </c>
      <c r="B11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"/>
  <sheetViews>
    <sheetView zoomScaleNormal="100" workbookViewId="0">
      <selection activeCell="H17" sqref="H17"/>
    </sheetView>
  </sheetViews>
  <sheetFormatPr defaultColWidth="8.7109375" defaultRowHeight="15"/>
  <cols>
    <col min="1" max="1" width="15.5703125" customWidth="1"/>
    <col min="2" max="4" width="10.7109375" customWidth="1"/>
    <col min="5" max="5" width="16.5703125" customWidth="1"/>
    <col min="6" max="11" width="10.7109375" customWidth="1"/>
    <col min="12" max="12" width="16.7109375" customWidth="1"/>
    <col min="13" max="15" width="10.7109375" customWidth="1"/>
    <col min="16" max="16" width="45.5703125" customWidth="1"/>
    <col min="1023" max="1024" width="11.5703125" customWidth="1"/>
  </cols>
  <sheetData>
    <row r="1" spans="1:16">
      <c r="A1" s="3" t="s">
        <v>44</v>
      </c>
      <c r="B1" s="3" t="s">
        <v>82</v>
      </c>
      <c r="C1" s="3" t="s">
        <v>69</v>
      </c>
      <c r="D1" s="3" t="s">
        <v>83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84</v>
      </c>
      <c r="J1" s="3" t="s">
        <v>74</v>
      </c>
      <c r="K1" s="3" t="s">
        <v>85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23</v>
      </c>
    </row>
    <row r="2" spans="1:16">
      <c r="A2" t="s">
        <v>47</v>
      </c>
      <c r="B2">
        <v>0.5</v>
      </c>
      <c r="C2">
        <v>2.4</v>
      </c>
      <c r="D2">
        <v>2.5</v>
      </c>
      <c r="E2" t="s">
        <v>79</v>
      </c>
      <c r="F2">
        <v>2.4</v>
      </c>
      <c r="G2">
        <v>6.8</v>
      </c>
      <c r="H2" t="s">
        <v>27</v>
      </c>
      <c r="I2">
        <v>0.5</v>
      </c>
      <c r="J2">
        <v>16</v>
      </c>
      <c r="K2">
        <v>2.5</v>
      </c>
      <c r="L2" t="s">
        <v>86</v>
      </c>
      <c r="M2">
        <v>16</v>
      </c>
      <c r="N2">
        <v>6.8</v>
      </c>
      <c r="O2" t="s">
        <v>27</v>
      </c>
      <c r="P2" t="s">
        <v>87</v>
      </c>
    </row>
    <row r="3" spans="1:16">
      <c r="A3" t="s">
        <v>48</v>
      </c>
      <c r="B3">
        <v>0.7</v>
      </c>
      <c r="C3">
        <v>21</v>
      </c>
      <c r="D3">
        <v>21</v>
      </c>
      <c r="E3" t="s">
        <v>88</v>
      </c>
      <c r="F3">
        <v>9.1</v>
      </c>
      <c r="G3">
        <v>3.9</v>
      </c>
      <c r="H3" t="s">
        <v>27</v>
      </c>
      <c r="I3">
        <v>0.92</v>
      </c>
      <c r="J3">
        <v>27</v>
      </c>
      <c r="K3">
        <v>21</v>
      </c>
      <c r="L3" t="s">
        <v>88</v>
      </c>
      <c r="M3">
        <v>11.96</v>
      </c>
      <c r="N3">
        <v>1.04</v>
      </c>
      <c r="O3" t="s">
        <v>27</v>
      </c>
      <c r="P3" t="s">
        <v>87</v>
      </c>
    </row>
    <row r="4" spans="1:16">
      <c r="A4" t="s">
        <v>53</v>
      </c>
      <c r="B4">
        <v>0.5</v>
      </c>
      <c r="C4">
        <v>11.8</v>
      </c>
      <c r="D4">
        <v>12</v>
      </c>
      <c r="E4" t="s">
        <v>79</v>
      </c>
      <c r="F4">
        <v>11.8</v>
      </c>
      <c r="G4">
        <v>2.7</v>
      </c>
      <c r="H4" t="s">
        <v>27</v>
      </c>
      <c r="I4">
        <v>0.5</v>
      </c>
      <c r="J4">
        <v>22</v>
      </c>
      <c r="K4">
        <v>12</v>
      </c>
      <c r="L4" t="s">
        <v>79</v>
      </c>
      <c r="M4">
        <v>22</v>
      </c>
      <c r="N4">
        <v>6.6</v>
      </c>
      <c r="O4" t="s">
        <v>27</v>
      </c>
      <c r="P4" t="s">
        <v>87</v>
      </c>
    </row>
    <row r="5" spans="1:16">
      <c r="A5" t="s">
        <v>49</v>
      </c>
      <c r="B5">
        <v>0.5</v>
      </c>
      <c r="C5">
        <v>14</v>
      </c>
      <c r="D5">
        <v>15</v>
      </c>
      <c r="E5" t="s">
        <v>79</v>
      </c>
      <c r="F5">
        <v>14</v>
      </c>
      <c r="G5">
        <v>5.0999999999999996</v>
      </c>
      <c r="H5" t="s">
        <v>27</v>
      </c>
      <c r="I5">
        <v>0.75</v>
      </c>
      <c r="J5">
        <v>15</v>
      </c>
      <c r="K5">
        <v>15</v>
      </c>
      <c r="L5" t="s">
        <v>88</v>
      </c>
      <c r="M5">
        <v>9.75</v>
      </c>
      <c r="N5">
        <v>3.25</v>
      </c>
      <c r="O5" t="s">
        <v>27</v>
      </c>
      <c r="P5" t="s">
        <v>87</v>
      </c>
    </row>
    <row r="6" spans="1:16">
      <c r="A6" t="s">
        <v>51</v>
      </c>
      <c r="B6">
        <v>0.5</v>
      </c>
      <c r="C6">
        <v>5.2</v>
      </c>
      <c r="D6" t="s">
        <v>89</v>
      </c>
      <c r="E6" t="s">
        <v>79</v>
      </c>
      <c r="F6">
        <v>5.2</v>
      </c>
      <c r="G6">
        <v>5.2</v>
      </c>
      <c r="H6" t="s">
        <v>27</v>
      </c>
      <c r="I6">
        <v>0.5</v>
      </c>
      <c r="J6">
        <v>8.8000000000000007</v>
      </c>
      <c r="K6" t="s">
        <v>89</v>
      </c>
      <c r="L6" t="s">
        <v>79</v>
      </c>
      <c r="M6">
        <v>8.8000000000000007</v>
      </c>
      <c r="N6">
        <v>8.8000000000000007</v>
      </c>
      <c r="O6" t="s">
        <v>27</v>
      </c>
      <c r="P6" t="s">
        <v>80</v>
      </c>
    </row>
    <row r="7" spans="1:16">
      <c r="A7" t="s">
        <v>52</v>
      </c>
      <c r="B7">
        <v>0.5</v>
      </c>
      <c r="C7">
        <v>10</v>
      </c>
      <c r="D7">
        <v>10</v>
      </c>
      <c r="E7" t="s">
        <v>79</v>
      </c>
      <c r="F7">
        <v>10</v>
      </c>
      <c r="G7">
        <v>1.8</v>
      </c>
      <c r="H7" t="s">
        <v>27</v>
      </c>
      <c r="I7">
        <v>0.5</v>
      </c>
      <c r="J7">
        <v>19</v>
      </c>
      <c r="K7">
        <v>10</v>
      </c>
      <c r="L7" t="s">
        <v>79</v>
      </c>
      <c r="M7">
        <v>19</v>
      </c>
      <c r="N7">
        <v>3.1</v>
      </c>
      <c r="O7" t="s">
        <v>27</v>
      </c>
      <c r="P7" t="s">
        <v>87</v>
      </c>
    </row>
    <row r="8" spans="1:16">
      <c r="A8" t="s">
        <v>50</v>
      </c>
      <c r="B8">
        <v>0.5</v>
      </c>
      <c r="C8">
        <v>8.0299999999999994</v>
      </c>
      <c r="D8" t="s">
        <v>89</v>
      </c>
      <c r="E8" t="s">
        <v>79</v>
      </c>
      <c r="F8">
        <v>8.0299999999999994</v>
      </c>
      <c r="G8">
        <v>8.0299999999999994</v>
      </c>
      <c r="H8" t="s">
        <v>27</v>
      </c>
      <c r="I8">
        <v>0.5</v>
      </c>
      <c r="J8">
        <v>39.61</v>
      </c>
      <c r="K8" t="s">
        <v>89</v>
      </c>
      <c r="L8" t="s">
        <v>79</v>
      </c>
      <c r="M8">
        <v>39.61</v>
      </c>
      <c r="N8">
        <v>39.61</v>
      </c>
      <c r="O8" t="s">
        <v>27</v>
      </c>
      <c r="P8" t="s">
        <v>80</v>
      </c>
    </row>
    <row r="9" spans="1:16">
      <c r="A9" t="s">
        <v>45</v>
      </c>
      <c r="B9">
        <v>0.5</v>
      </c>
      <c r="C9">
        <v>10.1</v>
      </c>
      <c r="D9">
        <v>10</v>
      </c>
      <c r="E9" t="s">
        <v>79</v>
      </c>
      <c r="F9">
        <v>10.1</v>
      </c>
      <c r="G9">
        <v>4.7</v>
      </c>
      <c r="H9" t="s">
        <v>27</v>
      </c>
      <c r="I9">
        <v>0.5</v>
      </c>
      <c r="J9">
        <v>23.9</v>
      </c>
      <c r="K9">
        <v>10</v>
      </c>
      <c r="L9" t="s">
        <v>79</v>
      </c>
      <c r="M9">
        <v>23.9</v>
      </c>
      <c r="N9">
        <v>9.4</v>
      </c>
      <c r="O9" t="s">
        <v>27</v>
      </c>
      <c r="P9" t="s">
        <v>87</v>
      </c>
    </row>
    <row r="10" spans="1:16">
      <c r="A10" t="s">
        <v>81</v>
      </c>
      <c r="B10">
        <v>0.5</v>
      </c>
      <c r="C10">
        <v>4.3499999999999996</v>
      </c>
      <c r="D10" t="s">
        <v>89</v>
      </c>
      <c r="E10" t="s">
        <v>79</v>
      </c>
      <c r="F10">
        <v>4.3499999999999996</v>
      </c>
      <c r="G10">
        <v>4.3499999999999996</v>
      </c>
      <c r="H10" t="s">
        <v>27</v>
      </c>
      <c r="I10">
        <v>0.5</v>
      </c>
      <c r="J10">
        <v>17.23</v>
      </c>
      <c r="K10" t="s">
        <v>89</v>
      </c>
      <c r="L10" t="s">
        <v>79</v>
      </c>
      <c r="M10">
        <v>17.23</v>
      </c>
      <c r="N10">
        <v>17.23</v>
      </c>
      <c r="O10" t="s">
        <v>27</v>
      </c>
      <c r="P10" t="s">
        <v>80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5"/>
  <sheetViews>
    <sheetView workbookViewId="0">
      <selection activeCell="A6" sqref="A6:B6"/>
    </sheetView>
  </sheetViews>
  <sheetFormatPr defaultRowHeight="15"/>
  <cols>
    <col min="1" max="1" width="25.85546875" bestFit="1" customWidth="1"/>
    <col min="3" max="3" width="46.28515625" bestFit="1" customWidth="1"/>
  </cols>
  <sheetData>
    <row r="1" spans="1:3">
      <c r="A1" s="4" t="s">
        <v>44</v>
      </c>
      <c r="B1" s="3" t="s">
        <v>1</v>
      </c>
      <c r="C1" s="3" t="s">
        <v>23</v>
      </c>
    </row>
    <row r="2" spans="1:3">
      <c r="A2" t="s">
        <v>45</v>
      </c>
      <c r="B2" s="11">
        <v>0.40100000000000002</v>
      </c>
      <c r="C2" t="s">
        <v>90</v>
      </c>
    </row>
    <row r="3" spans="1:3">
      <c r="A3" t="s">
        <v>47</v>
      </c>
      <c r="B3">
        <v>8.3000000000000007</v>
      </c>
    </row>
    <row r="4" spans="1:3">
      <c r="A4" t="s">
        <v>48</v>
      </c>
      <c r="B4">
        <v>9.5</v>
      </c>
    </row>
    <row r="5" spans="1:3">
      <c r="A5" t="s">
        <v>49</v>
      </c>
      <c r="B5">
        <v>20.2</v>
      </c>
    </row>
    <row r="6" spans="1:3">
      <c r="A6" t="s">
        <v>50</v>
      </c>
      <c r="B6">
        <v>0.25</v>
      </c>
    </row>
    <row r="7" spans="1:3">
      <c r="A7" t="s">
        <v>51</v>
      </c>
      <c r="B7">
        <v>10</v>
      </c>
    </row>
    <row r="8" spans="1:3">
      <c r="A8" t="s">
        <v>52</v>
      </c>
      <c r="B8">
        <v>0.6</v>
      </c>
    </row>
    <row r="9" spans="1:3">
      <c r="A9" t="s">
        <v>53</v>
      </c>
      <c r="B9">
        <v>23.8</v>
      </c>
    </row>
    <row r="10" spans="1:3">
      <c r="A10" t="s">
        <v>57</v>
      </c>
      <c r="B10">
        <v>11.8</v>
      </c>
    </row>
    <row r="11" spans="1:3">
      <c r="A11" t="s">
        <v>58</v>
      </c>
      <c r="B11">
        <v>0.4</v>
      </c>
    </row>
    <row r="12" spans="1:3">
      <c r="A12" t="s">
        <v>59</v>
      </c>
      <c r="B12">
        <v>2.8</v>
      </c>
    </row>
    <row r="13" spans="1:3">
      <c r="A13" t="s">
        <v>60</v>
      </c>
      <c r="B13">
        <v>6.2</v>
      </c>
    </row>
    <row r="14" spans="1:3">
      <c r="A14" t="s">
        <v>61</v>
      </c>
      <c r="B14">
        <v>0.3</v>
      </c>
    </row>
    <row r="15" spans="1:3">
      <c r="A15" t="s">
        <v>62</v>
      </c>
      <c r="B15">
        <v>5.6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"/>
  <sheetViews>
    <sheetView zoomScaleNormal="100" workbookViewId="0">
      <selection activeCell="B2" sqref="B2"/>
    </sheetView>
  </sheetViews>
  <sheetFormatPr defaultColWidth="8.7109375" defaultRowHeight="15"/>
  <cols>
    <col min="1" max="1" width="15.7109375" customWidth="1"/>
    <col min="2" max="2" width="10.7109375" customWidth="1"/>
    <col min="3" max="3" width="45.42578125" customWidth="1"/>
    <col min="5" max="6" width="25.85546875" customWidth="1"/>
  </cols>
  <sheetData>
    <row r="1" spans="1:7">
      <c r="A1" s="4" t="s">
        <v>44</v>
      </c>
      <c r="B1" s="3" t="s">
        <v>1</v>
      </c>
      <c r="C1" s="3" t="s">
        <v>23</v>
      </c>
    </row>
    <row r="2" spans="1:7">
      <c r="A2" t="s">
        <v>45</v>
      </c>
      <c r="B2" s="11">
        <v>7</v>
      </c>
      <c r="C2" t="s">
        <v>90</v>
      </c>
      <c r="E2" s="5"/>
    </row>
    <row r="3" spans="1:7">
      <c r="A3" t="s">
        <v>47</v>
      </c>
      <c r="B3" s="10">
        <v>10</v>
      </c>
      <c r="E3" s="5"/>
    </row>
    <row r="4" spans="1:7">
      <c r="A4" t="s">
        <v>48</v>
      </c>
      <c r="B4" s="10">
        <v>24</v>
      </c>
    </row>
    <row r="5" spans="1:7">
      <c r="A5" t="s">
        <v>49</v>
      </c>
      <c r="B5" s="10">
        <v>22</v>
      </c>
    </row>
    <row r="6" spans="1:7">
      <c r="A6" t="s">
        <v>50</v>
      </c>
      <c r="B6" s="10">
        <v>5</v>
      </c>
      <c r="G6" s="1"/>
    </row>
    <row r="7" spans="1:7">
      <c r="A7" t="s">
        <v>51</v>
      </c>
      <c r="B7" s="10">
        <v>4</v>
      </c>
    </row>
    <row r="8" spans="1:7">
      <c r="A8" t="s">
        <v>52</v>
      </c>
      <c r="B8" s="10">
        <v>26</v>
      </c>
    </row>
    <row r="9" spans="1:7">
      <c r="A9" t="s">
        <v>53</v>
      </c>
      <c r="B9" s="10">
        <v>14</v>
      </c>
    </row>
    <row r="10" spans="1:7">
      <c r="A10" t="s">
        <v>81</v>
      </c>
      <c r="B10" s="10">
        <v>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"/>
  <sheetViews>
    <sheetView workbookViewId="0">
      <selection activeCell="R31" sqref="R31"/>
    </sheetView>
  </sheetViews>
  <sheetFormatPr defaultRowHeight="15"/>
  <cols>
    <col min="1" max="1" width="10.28515625" bestFit="1" customWidth="1"/>
    <col min="8" max="8" width="53" customWidth="1"/>
  </cols>
  <sheetData>
    <row r="1" spans="1:8">
      <c r="A1" s="3" t="s">
        <v>17</v>
      </c>
      <c r="B1" s="4" t="s">
        <v>18</v>
      </c>
      <c r="C1" s="3" t="s">
        <v>1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2" t="s">
        <v>91</v>
      </c>
      <c r="B2" t="s">
        <v>35</v>
      </c>
      <c r="C2" s="9">
        <f>11.54/12</f>
        <v>0.96166666666666656</v>
      </c>
      <c r="D2" t="s">
        <v>26</v>
      </c>
      <c r="E2" s="9">
        <f>11/12</f>
        <v>0.91666666666666663</v>
      </c>
      <c r="F2" t="s">
        <v>27</v>
      </c>
      <c r="G2" t="s">
        <v>27</v>
      </c>
      <c r="H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D11" sqref="D11"/>
    </sheetView>
  </sheetViews>
  <sheetFormatPr defaultRowHeight="15"/>
  <cols>
    <col min="1" max="1" width="12.42578125" bestFit="1" customWidth="1"/>
  </cols>
  <sheetData>
    <row r="1" spans="1:2">
      <c r="A1" s="12" t="s">
        <v>0</v>
      </c>
      <c r="B1" s="12" t="s">
        <v>1</v>
      </c>
    </row>
    <row r="2" spans="1:2">
      <c r="A2" t="s">
        <v>12</v>
      </c>
      <c r="B2" t="s">
        <v>13</v>
      </c>
    </row>
    <row r="3" spans="1:2">
      <c r="A3" t="s">
        <v>14</v>
      </c>
      <c r="B3" t="s">
        <v>15</v>
      </c>
    </row>
    <row r="4" spans="1:2">
      <c r="A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zoomScaleNormal="100" workbookViewId="0">
      <selection activeCell="A8" sqref="A8:H8"/>
    </sheetView>
  </sheetViews>
  <sheetFormatPr defaultColWidth="8.7109375" defaultRowHeight="15"/>
  <cols>
    <col min="1" max="1" width="15.7109375" bestFit="1" customWidth="1"/>
    <col min="2" max="2" width="12.42578125" customWidth="1"/>
    <col min="3" max="3" width="13.28515625" customWidth="1"/>
    <col min="4" max="7" width="10.7109375" customWidth="1"/>
    <col min="8" max="8" width="49.28515625" customWidth="1"/>
    <col min="1022" max="1024" width="11.5703125" customWidth="1"/>
  </cols>
  <sheetData>
    <row r="1" spans="1:8">
      <c r="A1" s="3" t="s">
        <v>17</v>
      </c>
      <c r="B1" s="4" t="s">
        <v>18</v>
      </c>
      <c r="C1" s="3" t="s">
        <v>1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 ht="15" customHeight="1">
      <c r="A2" t="s">
        <v>24</v>
      </c>
      <c r="B2" t="s">
        <v>25</v>
      </c>
      <c r="C2">
        <v>0</v>
      </c>
      <c r="D2" t="s">
        <v>26</v>
      </c>
      <c r="E2">
        <v>0</v>
      </c>
      <c r="F2" t="s">
        <v>27</v>
      </c>
      <c r="G2" t="s">
        <v>27</v>
      </c>
      <c r="H2" s="8"/>
    </row>
    <row r="3" spans="1:8" ht="15" customHeight="1">
      <c r="A3" t="s">
        <v>28</v>
      </c>
      <c r="B3" t="s">
        <v>25</v>
      </c>
      <c r="C3" s="8">
        <v>139.41999999999999</v>
      </c>
      <c r="D3" t="s">
        <v>29</v>
      </c>
      <c r="E3">
        <f>C3*0.8</f>
        <v>111.536</v>
      </c>
      <c r="F3">
        <f>C3*1.2</f>
        <v>167.30399999999997</v>
      </c>
      <c r="G3" t="s">
        <v>27</v>
      </c>
      <c r="H3" s="8" t="s">
        <v>30</v>
      </c>
    </row>
    <row r="4" spans="1:8" ht="15" customHeight="1">
      <c r="A4" t="s">
        <v>31</v>
      </c>
      <c r="B4" t="s">
        <v>25</v>
      </c>
      <c r="C4" s="8">
        <v>104.86</v>
      </c>
      <c r="D4" t="s">
        <v>29</v>
      </c>
      <c r="E4">
        <f>C4*0.8</f>
        <v>83.888000000000005</v>
      </c>
      <c r="F4">
        <f>C4*1.2</f>
        <v>125.83199999999999</v>
      </c>
      <c r="G4" t="s">
        <v>27</v>
      </c>
      <c r="H4" s="8" t="s">
        <v>32</v>
      </c>
    </row>
    <row r="5" spans="1:8" ht="15" customHeight="1">
      <c r="A5" t="s">
        <v>33</v>
      </c>
      <c r="B5" t="s">
        <v>25</v>
      </c>
      <c r="C5" s="8">
        <v>133.49</v>
      </c>
      <c r="D5" t="s">
        <v>29</v>
      </c>
      <c r="E5">
        <f>C5*0.8</f>
        <v>106.79200000000002</v>
      </c>
      <c r="F5">
        <f>C5*1.2</f>
        <v>160.18800000000002</v>
      </c>
      <c r="G5" t="s">
        <v>27</v>
      </c>
      <c r="H5" s="8" t="s">
        <v>32</v>
      </c>
    </row>
    <row r="6" spans="1:8" ht="15" customHeight="1">
      <c r="A6" s="2" t="s">
        <v>34</v>
      </c>
      <c r="B6" t="s">
        <v>35</v>
      </c>
      <c r="C6" s="8">
        <v>1494.01</v>
      </c>
      <c r="D6" t="s">
        <v>29</v>
      </c>
      <c r="E6">
        <f>C6*0.8</f>
        <v>1195.2080000000001</v>
      </c>
      <c r="F6">
        <f>C6*1.2</f>
        <v>1792.8119999999999</v>
      </c>
      <c r="G6" t="s">
        <v>27</v>
      </c>
      <c r="H6" s="8" t="s">
        <v>30</v>
      </c>
    </row>
    <row r="7" spans="1:8" ht="15" customHeight="1">
      <c r="A7" s="2" t="s">
        <v>36</v>
      </c>
      <c r="B7" t="s">
        <v>25</v>
      </c>
      <c r="C7">
        <v>0</v>
      </c>
      <c r="D7" t="s">
        <v>26</v>
      </c>
      <c r="E7">
        <v>0</v>
      </c>
      <c r="F7" t="s">
        <v>27</v>
      </c>
      <c r="G7" t="s">
        <v>27</v>
      </c>
      <c r="H7" s="8" t="s">
        <v>37</v>
      </c>
    </row>
    <row r="8" spans="1:8" ht="15" customHeight="1">
      <c r="A8" s="2" t="s">
        <v>38</v>
      </c>
      <c r="B8" t="s">
        <v>25</v>
      </c>
      <c r="C8">
        <v>2002</v>
      </c>
      <c r="D8" t="s">
        <v>26</v>
      </c>
      <c r="E8">
        <v>2002</v>
      </c>
      <c r="F8" t="s">
        <v>27</v>
      </c>
      <c r="G8" t="s">
        <v>27</v>
      </c>
      <c r="H8" s="8" t="s">
        <v>39</v>
      </c>
    </row>
    <row r="9" spans="1:8" ht="15" customHeight="1">
      <c r="A9" s="2" t="s">
        <v>40</v>
      </c>
      <c r="B9" t="s">
        <v>35</v>
      </c>
      <c r="C9" s="8">
        <v>1494.01</v>
      </c>
      <c r="D9" t="s">
        <v>29</v>
      </c>
      <c r="E9">
        <f>C9*0.8</f>
        <v>1195.2080000000001</v>
      </c>
      <c r="F9">
        <f>C9*1.2</f>
        <v>1792.8119999999999</v>
      </c>
      <c r="G9" t="s">
        <v>27</v>
      </c>
      <c r="H9" s="8" t="s">
        <v>30</v>
      </c>
    </row>
    <row r="10" spans="1:8" ht="15" customHeight="1">
      <c r="A10" s="2" t="s">
        <v>41</v>
      </c>
      <c r="B10" t="s">
        <v>35</v>
      </c>
      <c r="C10" s="8">
        <v>0</v>
      </c>
      <c r="D10" t="s">
        <v>26</v>
      </c>
      <c r="E10">
        <v>0</v>
      </c>
      <c r="F10" t="s">
        <v>27</v>
      </c>
      <c r="G10" t="s">
        <v>27</v>
      </c>
      <c r="H10" s="8"/>
    </row>
    <row r="11" spans="1:8" ht="15" customHeight="1">
      <c r="A11" s="2" t="s">
        <v>42</v>
      </c>
      <c r="B11" t="s">
        <v>35</v>
      </c>
      <c r="C11">
        <v>950</v>
      </c>
      <c r="D11" t="s">
        <v>26</v>
      </c>
      <c r="E11">
        <v>950</v>
      </c>
      <c r="F11" t="s">
        <v>27</v>
      </c>
      <c r="G11" t="s">
        <v>27</v>
      </c>
      <c r="H11" s="8" t="s">
        <v>43</v>
      </c>
    </row>
    <row r="15" spans="1:8">
      <c r="A15" s="2"/>
    </row>
    <row r="16" spans="1:8">
      <c r="A16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zoomScaleNormal="100" workbookViewId="0">
      <selection activeCell="K17" sqref="K17"/>
    </sheetView>
  </sheetViews>
  <sheetFormatPr defaultColWidth="8.7109375" defaultRowHeight="15"/>
  <cols>
    <col min="1" max="1" width="15.7109375" customWidth="1"/>
    <col min="2" max="6" width="10.7109375" customWidth="1"/>
    <col min="7" max="7" width="45.42578125" customWidth="1"/>
    <col min="1022" max="1024" width="11.5703125" customWidth="1"/>
  </cols>
  <sheetData>
    <row r="1" spans="1:7">
      <c r="A1" s="3" t="s">
        <v>44</v>
      </c>
      <c r="B1" s="3" t="s">
        <v>1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</row>
    <row r="2" spans="1:7">
      <c r="A2" t="s">
        <v>45</v>
      </c>
      <c r="B2">
        <v>264.36</v>
      </c>
      <c r="C2" t="s">
        <v>29</v>
      </c>
      <c r="D2">
        <f t="shared" ref="D2:D9" si="0">B2*0.8</f>
        <v>211.48800000000003</v>
      </c>
      <c r="E2">
        <f t="shared" ref="E2:E9" si="1">B2*1.2</f>
        <v>317.23200000000003</v>
      </c>
      <c r="F2" t="s">
        <v>27</v>
      </c>
      <c r="G2" t="s">
        <v>46</v>
      </c>
    </row>
    <row r="3" spans="1:7">
      <c r="A3" t="s">
        <v>47</v>
      </c>
      <c r="B3">
        <v>266.29000000000002</v>
      </c>
      <c r="C3" t="s">
        <v>29</v>
      </c>
      <c r="D3">
        <f t="shared" si="0"/>
        <v>213.03200000000004</v>
      </c>
      <c r="E3">
        <f t="shared" si="1"/>
        <v>319.548</v>
      </c>
      <c r="F3" t="s">
        <v>27</v>
      </c>
      <c r="G3" t="s">
        <v>46</v>
      </c>
    </row>
    <row r="4" spans="1:7">
      <c r="A4" t="s">
        <v>48</v>
      </c>
      <c r="B4">
        <v>242.92</v>
      </c>
      <c r="C4" t="s">
        <v>29</v>
      </c>
      <c r="D4">
        <f t="shared" si="0"/>
        <v>194.33600000000001</v>
      </c>
      <c r="E4">
        <f t="shared" si="1"/>
        <v>291.50399999999996</v>
      </c>
      <c r="F4" t="s">
        <v>27</v>
      </c>
      <c r="G4" t="s">
        <v>46</v>
      </c>
    </row>
    <row r="5" spans="1:7">
      <c r="A5" t="s">
        <v>49</v>
      </c>
      <c r="B5">
        <v>276.93</v>
      </c>
      <c r="C5" t="s">
        <v>29</v>
      </c>
      <c r="D5">
        <f t="shared" si="0"/>
        <v>221.54400000000001</v>
      </c>
      <c r="E5">
        <f t="shared" si="1"/>
        <v>332.31599999999997</v>
      </c>
      <c r="F5" t="s">
        <v>27</v>
      </c>
      <c r="G5" t="s">
        <v>46</v>
      </c>
    </row>
    <row r="6" spans="1:7">
      <c r="A6" t="s">
        <v>50</v>
      </c>
      <c r="B6">
        <v>242.78</v>
      </c>
      <c r="C6" t="s">
        <v>29</v>
      </c>
      <c r="D6">
        <f t="shared" si="0"/>
        <v>194.22400000000002</v>
      </c>
      <c r="E6">
        <f t="shared" si="1"/>
        <v>291.33600000000001</v>
      </c>
      <c r="F6" t="s">
        <v>27</v>
      </c>
      <c r="G6" t="s">
        <v>46</v>
      </c>
    </row>
    <row r="7" spans="1:7">
      <c r="A7" t="s">
        <v>51</v>
      </c>
      <c r="B7">
        <v>315.38</v>
      </c>
      <c r="C7" t="s">
        <v>29</v>
      </c>
      <c r="D7">
        <f t="shared" si="0"/>
        <v>252.304</v>
      </c>
      <c r="E7">
        <f t="shared" si="1"/>
        <v>378.45599999999996</v>
      </c>
      <c r="F7" t="s">
        <v>27</v>
      </c>
      <c r="G7" t="s">
        <v>46</v>
      </c>
    </row>
    <row r="8" spans="1:7">
      <c r="A8" t="s">
        <v>52</v>
      </c>
      <c r="B8">
        <v>243.02</v>
      </c>
      <c r="C8" t="s">
        <v>29</v>
      </c>
      <c r="D8">
        <f t="shared" si="0"/>
        <v>194.41600000000003</v>
      </c>
      <c r="E8">
        <f t="shared" si="1"/>
        <v>291.62400000000002</v>
      </c>
      <c r="F8" t="s">
        <v>27</v>
      </c>
      <c r="G8" t="s">
        <v>46</v>
      </c>
    </row>
    <row r="9" spans="1:7">
      <c r="A9" t="s">
        <v>53</v>
      </c>
      <c r="B9">
        <v>142.88</v>
      </c>
      <c r="C9" t="s">
        <v>29</v>
      </c>
      <c r="D9">
        <f t="shared" si="0"/>
        <v>114.304</v>
      </c>
      <c r="E9">
        <f t="shared" si="1"/>
        <v>171.45599999999999</v>
      </c>
      <c r="F9" t="s">
        <v>27</v>
      </c>
      <c r="G9" t="s">
        <v>46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"/>
  <sheetViews>
    <sheetView zoomScaleNormal="100" workbookViewId="0">
      <selection activeCell="B8" sqref="B8"/>
    </sheetView>
  </sheetViews>
  <sheetFormatPr defaultColWidth="8.7109375" defaultRowHeight="15"/>
  <cols>
    <col min="1" max="1" width="16.140625" customWidth="1"/>
    <col min="2" max="6" width="10.7109375" customWidth="1"/>
    <col min="7" max="7" width="67.42578125" customWidth="1"/>
    <col min="9" max="9" width="9" customWidth="1"/>
    <col min="1022" max="1024" width="11.5703125" customWidth="1"/>
  </cols>
  <sheetData>
    <row r="1" spans="1:10">
      <c r="A1" s="3" t="s">
        <v>44</v>
      </c>
      <c r="B1" s="3" t="s">
        <v>1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</row>
    <row r="2" spans="1:10" ht="15" customHeight="1">
      <c r="A2" t="s">
        <v>45</v>
      </c>
      <c r="B2">
        <v>552.32333333333304</v>
      </c>
      <c r="C2" t="s">
        <v>26</v>
      </c>
      <c r="D2">
        <v>552.32333333333304</v>
      </c>
      <c r="E2" t="s">
        <v>27</v>
      </c>
      <c r="F2" t="s">
        <v>27</v>
      </c>
      <c r="G2" s="5" t="s">
        <v>54</v>
      </c>
    </row>
    <row r="3" spans="1:10" ht="15" customHeight="1">
      <c r="A3" t="s">
        <v>47</v>
      </c>
      <c r="B3">
        <v>1172.78</v>
      </c>
      <c r="C3" t="s">
        <v>26</v>
      </c>
      <c r="D3">
        <v>1172.78</v>
      </c>
      <c r="E3" t="s">
        <v>27</v>
      </c>
      <c r="F3" t="s">
        <v>27</v>
      </c>
      <c r="G3" s="5" t="s">
        <v>54</v>
      </c>
      <c r="I3" s="5"/>
      <c r="J3" s="6"/>
    </row>
    <row r="4" spans="1:10" ht="15" customHeight="1">
      <c r="A4" t="s">
        <v>48</v>
      </c>
      <c r="B4">
        <v>761.29666666666697</v>
      </c>
      <c r="C4" t="s">
        <v>26</v>
      </c>
      <c r="D4">
        <v>761.29666666666697</v>
      </c>
      <c r="E4" t="s">
        <v>27</v>
      </c>
      <c r="F4" t="s">
        <v>27</v>
      </c>
      <c r="G4" s="5" t="s">
        <v>54</v>
      </c>
      <c r="I4" s="5"/>
      <c r="J4" s="6"/>
    </row>
    <row r="5" spans="1:10" ht="15" customHeight="1">
      <c r="A5" t="s">
        <v>49</v>
      </c>
      <c r="B5">
        <v>2386.45166666667</v>
      </c>
      <c r="C5" t="s">
        <v>26</v>
      </c>
      <c r="D5">
        <v>2386.45166666667</v>
      </c>
      <c r="E5" t="s">
        <v>27</v>
      </c>
      <c r="F5" t="s">
        <v>27</v>
      </c>
      <c r="G5" s="5" t="s">
        <v>54</v>
      </c>
      <c r="J5" s="6"/>
    </row>
    <row r="6" spans="1:10" ht="15" customHeight="1">
      <c r="A6" t="s">
        <v>51</v>
      </c>
      <c r="B6">
        <v>1729.7349999999999</v>
      </c>
      <c r="C6" t="s">
        <v>26</v>
      </c>
      <c r="D6">
        <v>1729.7349999999999</v>
      </c>
      <c r="E6" t="s">
        <v>27</v>
      </c>
      <c r="F6" t="s">
        <v>27</v>
      </c>
      <c r="G6" s="5" t="s">
        <v>54</v>
      </c>
      <c r="J6" s="6"/>
    </row>
    <row r="7" spans="1:10" ht="15" customHeight="1">
      <c r="A7" t="s">
        <v>52</v>
      </c>
      <c r="B7">
        <v>443.26333333333298</v>
      </c>
      <c r="C7" t="s">
        <v>26</v>
      </c>
      <c r="D7">
        <v>443.26333333333298</v>
      </c>
      <c r="E7" t="s">
        <v>27</v>
      </c>
      <c r="F7" t="s">
        <v>27</v>
      </c>
      <c r="G7" s="5" t="s">
        <v>54</v>
      </c>
      <c r="I7" s="5"/>
      <c r="J7" s="6"/>
    </row>
    <row r="8" spans="1:10" ht="15" customHeight="1">
      <c r="A8" t="s">
        <v>50</v>
      </c>
      <c r="B8">
        <f>(58.65+35.38)/2</f>
        <v>47.015000000000001</v>
      </c>
      <c r="C8" t="s">
        <v>26</v>
      </c>
      <c r="D8">
        <f>B8</f>
        <v>47.015000000000001</v>
      </c>
      <c r="E8" t="s">
        <v>27</v>
      </c>
      <c r="F8" t="s">
        <v>27</v>
      </c>
      <c r="G8" s="5" t="s">
        <v>54</v>
      </c>
      <c r="I8" s="5"/>
      <c r="J8" s="6"/>
    </row>
    <row r="9" spans="1:10" ht="15" customHeight="1">
      <c r="A9" t="s">
        <v>53</v>
      </c>
      <c r="B9">
        <v>1070.60625</v>
      </c>
      <c r="C9" t="s">
        <v>26</v>
      </c>
      <c r="D9">
        <v>1070.60625</v>
      </c>
      <c r="E9" t="s">
        <v>27</v>
      </c>
      <c r="F9" t="s">
        <v>27</v>
      </c>
      <c r="G9" s="5" t="s">
        <v>54</v>
      </c>
      <c r="J9" s="6"/>
    </row>
    <row r="10" spans="1:10">
      <c r="J10" s="6"/>
    </row>
    <row r="11" spans="1:10">
      <c r="J11" s="6"/>
    </row>
    <row r="12" spans="1:10">
      <c r="J12" s="6"/>
    </row>
  </sheetData>
  <sortState xmlns:xlrd2="http://schemas.microsoft.com/office/spreadsheetml/2017/richdata2" ref="A2:G9">
    <sortCondition ref="A2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B9" sqref="B9"/>
    </sheetView>
  </sheetViews>
  <sheetFormatPr defaultRowHeight="15"/>
  <cols>
    <col min="1" max="1" width="10.42578125" bestFit="1" customWidth="1"/>
    <col min="7" max="7" width="54.42578125" customWidth="1"/>
  </cols>
  <sheetData>
    <row r="1" spans="1:7">
      <c r="A1" s="3" t="s">
        <v>44</v>
      </c>
      <c r="B1" s="3" t="s">
        <v>1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</row>
    <row r="2" spans="1:7">
      <c r="A2" t="s">
        <v>45</v>
      </c>
      <c r="B2">
        <v>139.01</v>
      </c>
      <c r="C2" t="s">
        <v>29</v>
      </c>
      <c r="D2">
        <f>B2*0.8</f>
        <v>111.208</v>
      </c>
      <c r="E2">
        <f>B2*1.2</f>
        <v>166.81199999999998</v>
      </c>
      <c r="F2" t="s">
        <v>27</v>
      </c>
      <c r="G2" t="s">
        <v>55</v>
      </c>
    </row>
    <row r="3" spans="1:7">
      <c r="A3" t="s">
        <v>47</v>
      </c>
      <c r="B3">
        <v>116.94</v>
      </c>
      <c r="C3" t="s">
        <v>29</v>
      </c>
      <c r="D3">
        <f t="shared" ref="D3:D9" si="0">B3*0.8</f>
        <v>93.552000000000007</v>
      </c>
      <c r="E3">
        <f t="shared" ref="E3:E9" si="1">B3*1.2</f>
        <v>140.328</v>
      </c>
      <c r="F3" t="s">
        <v>27</v>
      </c>
      <c r="G3" t="s">
        <v>55</v>
      </c>
    </row>
    <row r="4" spans="1:7">
      <c r="A4" t="s">
        <v>48</v>
      </c>
      <c r="B4">
        <v>0</v>
      </c>
      <c r="C4" t="s">
        <v>29</v>
      </c>
      <c r="D4">
        <f t="shared" si="0"/>
        <v>0</v>
      </c>
      <c r="E4">
        <f t="shared" si="1"/>
        <v>0</v>
      </c>
      <c r="F4" t="s">
        <v>27</v>
      </c>
      <c r="G4" t="s">
        <v>55</v>
      </c>
    </row>
    <row r="5" spans="1:7">
      <c r="A5" t="s">
        <v>49</v>
      </c>
      <c r="B5">
        <v>142.52000000000001</v>
      </c>
      <c r="C5" t="s">
        <v>29</v>
      </c>
      <c r="D5">
        <f t="shared" si="0"/>
        <v>114.01600000000002</v>
      </c>
      <c r="E5">
        <f t="shared" si="1"/>
        <v>171.024</v>
      </c>
      <c r="F5" t="s">
        <v>27</v>
      </c>
      <c r="G5" t="s">
        <v>55</v>
      </c>
    </row>
    <row r="6" spans="1:7">
      <c r="A6" t="s">
        <v>51</v>
      </c>
      <c r="B6">
        <v>183.3</v>
      </c>
      <c r="C6" t="s">
        <v>29</v>
      </c>
      <c r="D6">
        <f t="shared" si="0"/>
        <v>146.64000000000001</v>
      </c>
      <c r="E6">
        <f t="shared" si="1"/>
        <v>219.96</v>
      </c>
      <c r="F6" t="s">
        <v>27</v>
      </c>
      <c r="G6" t="s">
        <v>55</v>
      </c>
    </row>
    <row r="7" spans="1:7">
      <c r="A7" t="s">
        <v>52</v>
      </c>
      <c r="B7">
        <v>139.46</v>
      </c>
      <c r="C7" t="s">
        <v>29</v>
      </c>
      <c r="D7">
        <f t="shared" si="0"/>
        <v>111.56800000000001</v>
      </c>
      <c r="E7">
        <f t="shared" si="1"/>
        <v>167.352</v>
      </c>
      <c r="F7" t="s">
        <v>27</v>
      </c>
      <c r="G7" t="s">
        <v>55</v>
      </c>
    </row>
    <row r="8" spans="1:7">
      <c r="A8" t="s">
        <v>53</v>
      </c>
      <c r="B8">
        <v>0</v>
      </c>
      <c r="C8" t="s">
        <v>29</v>
      </c>
      <c r="D8">
        <f t="shared" si="0"/>
        <v>0</v>
      </c>
      <c r="E8">
        <f t="shared" si="1"/>
        <v>0</v>
      </c>
      <c r="F8" t="s">
        <v>27</v>
      </c>
      <c r="G8" t="s">
        <v>55</v>
      </c>
    </row>
    <row r="9" spans="1:7">
      <c r="A9" t="s">
        <v>50</v>
      </c>
      <c r="B9">
        <v>3.07</v>
      </c>
      <c r="C9" t="s">
        <v>29</v>
      </c>
      <c r="D9">
        <f t="shared" si="0"/>
        <v>2.456</v>
      </c>
      <c r="E9">
        <f t="shared" si="1"/>
        <v>3.6839999999999997</v>
      </c>
      <c r="F9" t="s">
        <v>27</v>
      </c>
      <c r="G9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"/>
  <sheetViews>
    <sheetView workbookViewId="0">
      <selection activeCell="B2" sqref="B2:B9"/>
    </sheetView>
  </sheetViews>
  <sheetFormatPr defaultRowHeight="15"/>
  <cols>
    <col min="1" max="1" width="21.42578125" customWidth="1"/>
    <col min="2" max="2" width="24.42578125" customWidth="1"/>
    <col min="7" max="7" width="44.42578125" bestFit="1" customWidth="1"/>
  </cols>
  <sheetData>
    <row r="1" spans="1:7">
      <c r="A1" s="3" t="s">
        <v>44</v>
      </c>
      <c r="B1" s="3" t="s">
        <v>1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</row>
    <row r="2" spans="1:7">
      <c r="A2" t="s">
        <v>45</v>
      </c>
      <c r="B2" s="13">
        <v>8429497.0099750627</v>
      </c>
      <c r="C2" t="s">
        <v>29</v>
      </c>
      <c r="D2">
        <f t="shared" ref="D2" si="0">B2*0.8</f>
        <v>6743597.6079800501</v>
      </c>
      <c r="E2">
        <f t="shared" ref="E2" si="1">B2*1.2</f>
        <v>10115396.411970075</v>
      </c>
      <c r="F2" t="s">
        <v>27</v>
      </c>
      <c r="G2" t="s">
        <v>56</v>
      </c>
    </row>
    <row r="3" spans="1:7">
      <c r="A3" t="s">
        <v>47</v>
      </c>
      <c r="B3" s="13">
        <v>3335467</v>
      </c>
      <c r="C3" t="s">
        <v>29</v>
      </c>
      <c r="D3">
        <f t="shared" ref="D3:D15" si="2">B3*0.8</f>
        <v>2668373.6</v>
      </c>
      <c r="E3">
        <f t="shared" ref="E3:E15" si="3">B3*1.2</f>
        <v>4002560.4</v>
      </c>
      <c r="F3" t="s">
        <v>27</v>
      </c>
    </row>
    <row r="4" spans="1:7">
      <c r="A4" t="s">
        <v>48</v>
      </c>
      <c r="B4" s="13">
        <v>1643</v>
      </c>
      <c r="C4" t="s">
        <v>29</v>
      </c>
      <c r="D4">
        <f t="shared" si="2"/>
        <v>1314.4</v>
      </c>
      <c r="E4">
        <f t="shared" si="3"/>
        <v>1971.6</v>
      </c>
      <c r="F4" t="s">
        <v>27</v>
      </c>
    </row>
    <row r="5" spans="1:7">
      <c r="A5" t="s">
        <v>49</v>
      </c>
      <c r="B5" s="13">
        <v>5139639</v>
      </c>
      <c r="C5" t="s">
        <v>29</v>
      </c>
      <c r="D5">
        <f t="shared" si="2"/>
        <v>4111711.2</v>
      </c>
      <c r="E5">
        <f t="shared" si="3"/>
        <v>6167566.7999999998</v>
      </c>
      <c r="F5" t="s">
        <v>27</v>
      </c>
    </row>
    <row r="6" spans="1:7">
      <c r="A6" t="s">
        <v>50</v>
      </c>
      <c r="B6" s="13">
        <v>1034081</v>
      </c>
      <c r="C6" t="s">
        <v>29</v>
      </c>
      <c r="D6">
        <f t="shared" si="2"/>
        <v>827264.8</v>
      </c>
      <c r="E6">
        <f t="shared" si="3"/>
        <v>1240897.2</v>
      </c>
      <c r="F6" t="s">
        <v>27</v>
      </c>
    </row>
    <row r="7" spans="1:7">
      <c r="A7" t="s">
        <v>51</v>
      </c>
      <c r="B7" s="13">
        <v>2189416</v>
      </c>
      <c r="C7" t="s">
        <v>29</v>
      </c>
      <c r="D7">
        <f t="shared" si="2"/>
        <v>1751532.8</v>
      </c>
      <c r="E7">
        <f t="shared" si="3"/>
        <v>2627299.1999999997</v>
      </c>
      <c r="F7" t="s">
        <v>27</v>
      </c>
    </row>
    <row r="8" spans="1:7">
      <c r="A8" t="s">
        <v>52</v>
      </c>
      <c r="B8" s="13">
        <v>1870088</v>
      </c>
      <c r="C8" t="s">
        <v>29</v>
      </c>
      <c r="D8">
        <f t="shared" si="2"/>
        <v>1496070.4000000001</v>
      </c>
      <c r="E8">
        <f t="shared" si="3"/>
        <v>2244105.6</v>
      </c>
      <c r="F8" t="s">
        <v>27</v>
      </c>
    </row>
    <row r="9" spans="1:7">
      <c r="A9" t="s">
        <v>53</v>
      </c>
      <c r="B9" s="13">
        <v>2377651</v>
      </c>
      <c r="C9" t="s">
        <v>29</v>
      </c>
      <c r="D9">
        <f t="shared" si="2"/>
        <v>1902120.8</v>
      </c>
      <c r="E9">
        <f t="shared" si="3"/>
        <v>2853181.1999999997</v>
      </c>
      <c r="F9" t="s">
        <v>27</v>
      </c>
    </row>
    <row r="10" spans="1:7">
      <c r="A10" t="s">
        <v>57</v>
      </c>
      <c r="B10" s="13">
        <v>538461</v>
      </c>
      <c r="C10" t="s">
        <v>29</v>
      </c>
      <c r="D10">
        <f t="shared" si="2"/>
        <v>430768.80000000005</v>
      </c>
      <c r="E10">
        <f t="shared" si="3"/>
        <v>646153.19999999995</v>
      </c>
      <c r="F10" t="s">
        <v>27</v>
      </c>
    </row>
    <row r="11" spans="1:7">
      <c r="A11" t="s">
        <v>58</v>
      </c>
      <c r="B11" s="13">
        <v>700000</v>
      </c>
      <c r="C11" t="s">
        <v>29</v>
      </c>
      <c r="D11">
        <f t="shared" si="2"/>
        <v>560000</v>
      </c>
      <c r="E11">
        <f t="shared" si="3"/>
        <v>840000</v>
      </c>
      <c r="F11" t="s">
        <v>27</v>
      </c>
    </row>
    <row r="12" spans="1:7">
      <c r="A12" t="s">
        <v>59</v>
      </c>
      <c r="B12" s="13">
        <v>736842</v>
      </c>
      <c r="C12" t="s">
        <v>29</v>
      </c>
      <c r="D12">
        <f t="shared" si="2"/>
        <v>589473.6</v>
      </c>
      <c r="E12">
        <f t="shared" si="3"/>
        <v>884210.4</v>
      </c>
      <c r="F12" t="s">
        <v>27</v>
      </c>
    </row>
    <row r="13" spans="1:7">
      <c r="A13" t="s">
        <v>60</v>
      </c>
      <c r="B13" s="13">
        <v>736842</v>
      </c>
      <c r="C13" t="s">
        <v>29</v>
      </c>
      <c r="D13">
        <f t="shared" si="2"/>
        <v>589473.6</v>
      </c>
      <c r="E13">
        <f t="shared" si="3"/>
        <v>884210.4</v>
      </c>
      <c r="F13" t="s">
        <v>27</v>
      </c>
    </row>
    <row r="14" spans="1:7">
      <c r="A14" t="s">
        <v>61</v>
      </c>
      <c r="B14" s="13">
        <v>269231</v>
      </c>
      <c r="C14" t="s">
        <v>29</v>
      </c>
      <c r="D14">
        <f t="shared" si="2"/>
        <v>215384.80000000002</v>
      </c>
      <c r="E14">
        <f t="shared" si="3"/>
        <v>323077.2</v>
      </c>
      <c r="F14" t="s">
        <v>27</v>
      </c>
    </row>
    <row r="15" spans="1:7">
      <c r="A15" t="s">
        <v>62</v>
      </c>
      <c r="B15" s="13">
        <v>451612</v>
      </c>
      <c r="C15" t="s">
        <v>29</v>
      </c>
      <c r="D15">
        <f t="shared" si="2"/>
        <v>361289.60000000003</v>
      </c>
      <c r="E15">
        <f t="shared" si="3"/>
        <v>541934.4</v>
      </c>
      <c r="F15" t="s">
        <v>27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6"/>
  <sheetViews>
    <sheetView zoomScaleNormal="100" workbookViewId="0">
      <selection activeCell="B3" sqref="B3:B4"/>
    </sheetView>
  </sheetViews>
  <sheetFormatPr defaultColWidth="8.7109375" defaultRowHeight="15"/>
  <cols>
    <col min="1" max="1" width="14.140625" customWidth="1"/>
    <col min="2" max="6" width="10.7109375" customWidth="1"/>
    <col min="7" max="7" width="46.7109375" customWidth="1"/>
    <col min="1022" max="1024" width="11.5703125" customWidth="1"/>
  </cols>
  <sheetData>
    <row r="1" spans="1:7">
      <c r="A1" s="3" t="s">
        <v>17</v>
      </c>
      <c r="B1" s="3" t="s">
        <v>1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</row>
    <row r="2" spans="1:7">
      <c r="A2" t="s">
        <v>63</v>
      </c>
      <c r="B2">
        <v>0</v>
      </c>
      <c r="C2" t="s">
        <v>26</v>
      </c>
      <c r="D2" t="s">
        <v>27</v>
      </c>
      <c r="E2" t="s">
        <v>27</v>
      </c>
      <c r="F2" t="s">
        <v>27</v>
      </c>
      <c r="G2" t="s">
        <v>64</v>
      </c>
    </row>
    <row r="3" spans="1:7">
      <c r="A3" t="s">
        <v>65</v>
      </c>
      <c r="B3">
        <v>0.78800000000000003</v>
      </c>
      <c r="C3" t="s">
        <v>29</v>
      </c>
      <c r="D3" s="7">
        <f>B3*0.9</f>
        <v>0.70920000000000005</v>
      </c>
      <c r="E3" s="7">
        <f>B3*1.1</f>
        <v>0.86680000000000013</v>
      </c>
    </row>
    <row r="4" spans="1:7">
      <c r="A4" t="s">
        <v>66</v>
      </c>
      <c r="B4">
        <v>0.64200000000000002</v>
      </c>
      <c r="C4" t="s">
        <v>29</v>
      </c>
      <c r="D4" s="7">
        <f>B4*0.9</f>
        <v>0.57779999999999998</v>
      </c>
      <c r="E4" s="7">
        <f>B4*1.1</f>
        <v>0.70620000000000005</v>
      </c>
    </row>
    <row r="5" spans="1:7">
      <c r="A5" t="s">
        <v>67</v>
      </c>
      <c r="B5">
        <v>0.78800000000000003</v>
      </c>
      <c r="C5" t="s">
        <v>29</v>
      </c>
      <c r="D5" s="7">
        <f>B5*0.9</f>
        <v>0.70920000000000005</v>
      </c>
      <c r="E5" s="7">
        <f>B5*1.1</f>
        <v>0.86680000000000013</v>
      </c>
    </row>
    <row r="6" spans="1:7">
      <c r="A6" t="s">
        <v>68</v>
      </c>
      <c r="B6">
        <v>0.64200000000000002</v>
      </c>
      <c r="C6" t="s">
        <v>29</v>
      </c>
      <c r="D6" s="7">
        <f>B6*0.9</f>
        <v>0.57779999999999998</v>
      </c>
      <c r="E6" s="7">
        <f>B6*1.1</f>
        <v>0.70620000000000005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0"/>
  <sheetViews>
    <sheetView zoomScaleNormal="100" workbookViewId="0">
      <selection activeCell="G19" sqref="G19"/>
    </sheetView>
  </sheetViews>
  <sheetFormatPr defaultColWidth="8.7109375" defaultRowHeight="15"/>
  <cols>
    <col min="1" max="1" width="16.28515625" customWidth="1"/>
    <col min="3" max="3" width="16.42578125" customWidth="1"/>
    <col min="8" max="8" width="16.42578125" customWidth="1"/>
    <col min="12" max="12" width="45.5703125" customWidth="1"/>
    <col min="1023" max="1024" width="11.5703125" customWidth="1"/>
  </cols>
  <sheetData>
    <row r="1" spans="1:12">
      <c r="A1" s="3" t="s">
        <v>44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  <c r="I1" s="3" t="s">
        <v>76</v>
      </c>
      <c r="J1" s="3" t="s">
        <v>77</v>
      </c>
      <c r="K1" s="3" t="s">
        <v>78</v>
      </c>
      <c r="L1" s="3" t="s">
        <v>23</v>
      </c>
    </row>
    <row r="2" spans="1:12">
      <c r="A2" t="s">
        <v>47</v>
      </c>
      <c r="B2">
        <v>2.63</v>
      </c>
      <c r="C2" t="s">
        <v>79</v>
      </c>
      <c r="D2">
        <v>2.63</v>
      </c>
      <c r="E2">
        <v>2.63</v>
      </c>
      <c r="F2" t="s">
        <v>27</v>
      </c>
      <c r="G2">
        <v>9.07</v>
      </c>
      <c r="H2" t="s">
        <v>79</v>
      </c>
      <c r="I2">
        <v>9.07</v>
      </c>
      <c r="J2">
        <v>9.07</v>
      </c>
      <c r="K2" t="s">
        <v>27</v>
      </c>
      <c r="L2" t="s">
        <v>80</v>
      </c>
    </row>
    <row r="3" spans="1:12">
      <c r="A3" t="s">
        <v>48</v>
      </c>
      <c r="B3">
        <v>4.3499999999999996</v>
      </c>
      <c r="C3" t="s">
        <v>79</v>
      </c>
      <c r="D3">
        <v>4.3499999999999996</v>
      </c>
      <c r="E3">
        <v>4.3499999999999996</v>
      </c>
      <c r="F3" t="s">
        <v>27</v>
      </c>
      <c r="G3">
        <v>13.8</v>
      </c>
      <c r="H3" t="s">
        <v>79</v>
      </c>
      <c r="I3">
        <v>13.8</v>
      </c>
      <c r="J3">
        <v>13.8</v>
      </c>
      <c r="K3" t="s">
        <v>27</v>
      </c>
      <c r="L3" t="s">
        <v>80</v>
      </c>
    </row>
    <row r="4" spans="1:12">
      <c r="A4" t="s">
        <v>53</v>
      </c>
      <c r="B4">
        <v>4.55</v>
      </c>
      <c r="C4" t="s">
        <v>79</v>
      </c>
      <c r="D4">
        <v>4.55</v>
      </c>
      <c r="E4">
        <v>4.55</v>
      </c>
      <c r="F4" t="s">
        <v>27</v>
      </c>
      <c r="G4">
        <v>30.95</v>
      </c>
      <c r="H4" t="s">
        <v>79</v>
      </c>
      <c r="I4">
        <v>30.95</v>
      </c>
      <c r="J4">
        <v>30.95</v>
      </c>
      <c r="K4" t="s">
        <v>27</v>
      </c>
      <c r="L4" t="s">
        <v>80</v>
      </c>
    </row>
    <row r="5" spans="1:12">
      <c r="A5" t="s">
        <v>49</v>
      </c>
      <c r="B5">
        <v>3.75</v>
      </c>
      <c r="C5" t="s">
        <v>79</v>
      </c>
      <c r="D5">
        <v>3.75</v>
      </c>
      <c r="E5">
        <v>3.75</v>
      </c>
      <c r="F5" t="s">
        <v>27</v>
      </c>
      <c r="G5">
        <v>10.65</v>
      </c>
      <c r="H5" t="s">
        <v>79</v>
      </c>
      <c r="I5">
        <v>10.65</v>
      </c>
      <c r="J5">
        <v>10.65</v>
      </c>
      <c r="K5" t="s">
        <v>27</v>
      </c>
      <c r="L5" t="s">
        <v>80</v>
      </c>
    </row>
    <row r="6" spans="1:12">
      <c r="A6" t="s">
        <v>51</v>
      </c>
      <c r="B6">
        <v>5.2</v>
      </c>
      <c r="C6" t="s">
        <v>79</v>
      </c>
      <c r="D6">
        <v>5.2</v>
      </c>
      <c r="E6">
        <v>5.2</v>
      </c>
      <c r="F6" t="s">
        <v>27</v>
      </c>
      <c r="G6">
        <v>8.8000000000000007</v>
      </c>
      <c r="H6" t="s">
        <v>79</v>
      </c>
      <c r="I6">
        <v>8.8000000000000007</v>
      </c>
      <c r="J6">
        <v>8.8000000000000007</v>
      </c>
      <c r="K6" t="s">
        <v>27</v>
      </c>
      <c r="L6" t="s">
        <v>80</v>
      </c>
    </row>
    <row r="7" spans="1:12">
      <c r="A7" t="s">
        <v>52</v>
      </c>
      <c r="B7">
        <v>3.9</v>
      </c>
      <c r="C7" t="s">
        <v>79</v>
      </c>
      <c r="D7">
        <v>3.9</v>
      </c>
      <c r="E7">
        <v>3.9</v>
      </c>
      <c r="F7" t="s">
        <v>27</v>
      </c>
      <c r="G7">
        <v>14.3</v>
      </c>
      <c r="H7" t="s">
        <v>79</v>
      </c>
      <c r="I7">
        <v>14.3</v>
      </c>
      <c r="J7">
        <v>14.3</v>
      </c>
      <c r="K7" t="s">
        <v>27</v>
      </c>
      <c r="L7" t="s">
        <v>80</v>
      </c>
    </row>
    <row r="8" spans="1:12">
      <c r="A8" t="s">
        <v>50</v>
      </c>
      <c r="B8">
        <v>8.0299999999999994</v>
      </c>
      <c r="C8" t="s">
        <v>79</v>
      </c>
      <c r="D8">
        <v>8.0299999999999994</v>
      </c>
      <c r="E8">
        <v>8.0299999999999994</v>
      </c>
      <c r="F8" t="s">
        <v>27</v>
      </c>
      <c r="G8">
        <v>39.61</v>
      </c>
      <c r="H8" t="s">
        <v>79</v>
      </c>
      <c r="I8">
        <v>39.61</v>
      </c>
      <c r="J8">
        <v>39.61</v>
      </c>
      <c r="K8" t="s">
        <v>27</v>
      </c>
      <c r="L8" t="s">
        <v>80</v>
      </c>
    </row>
    <row r="9" spans="1:12">
      <c r="A9" t="s">
        <v>45</v>
      </c>
      <c r="B9">
        <v>3.03</v>
      </c>
      <c r="C9" t="s">
        <v>79</v>
      </c>
      <c r="D9">
        <v>3.03</v>
      </c>
      <c r="E9">
        <v>3.03</v>
      </c>
      <c r="F9" t="s">
        <v>27</v>
      </c>
      <c r="G9">
        <v>12.18</v>
      </c>
      <c r="H9" t="s">
        <v>79</v>
      </c>
      <c r="I9">
        <v>12.18</v>
      </c>
      <c r="J9">
        <v>12.18</v>
      </c>
      <c r="K9" t="s">
        <v>27</v>
      </c>
      <c r="L9" t="s">
        <v>80</v>
      </c>
    </row>
    <row r="10" spans="1:12">
      <c r="A10" t="s">
        <v>81</v>
      </c>
      <c r="B10">
        <v>4.3499999999999996</v>
      </c>
      <c r="C10" t="s">
        <v>79</v>
      </c>
      <c r="D10">
        <v>4.3499999999999996</v>
      </c>
      <c r="E10">
        <v>4.3499999999999996</v>
      </c>
      <c r="F10" t="s">
        <v>27</v>
      </c>
      <c r="G10">
        <v>17.23</v>
      </c>
      <c r="H10" t="s">
        <v>79</v>
      </c>
      <c r="I10">
        <v>17.23</v>
      </c>
      <c r="J10">
        <v>17.23</v>
      </c>
      <c r="K10" t="s">
        <v>27</v>
      </c>
      <c r="L10" t="s">
        <v>80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BC Cancer Research Centre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gcupples</dc:creator>
  <cp:keywords/>
  <dc:description/>
  <cp:lastModifiedBy>Gemma Cupples</cp:lastModifiedBy>
  <cp:revision>14</cp:revision>
  <dcterms:created xsi:type="dcterms:W3CDTF">2023-01-06T23:58:50Z</dcterms:created>
  <dcterms:modified xsi:type="dcterms:W3CDTF">2024-07-09T17:34:21Z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BC Cancer Research Centre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