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Sô_la_mviê_cNa_y" defaultThemeVersion="166925"/>
  <mc:AlternateContent xmlns:mc="http://schemas.openxmlformats.org/markup-compatibility/2006">
    <mc:Choice Requires="x15">
      <x15ac:absPath xmlns:x15ac="http://schemas.microsoft.com/office/spreadsheetml/2010/11/ac" url="https://d.docs.live.net/6e25f1c279e65ba5/Desktop/Nháp/"/>
    </mc:Choice>
  </mc:AlternateContent>
  <xr:revisionPtr revIDLastSave="4831" documentId="8_{6A5341BC-C175-4F7C-85CA-3C936860746B}" xr6:coauthVersionLast="47" xr6:coauthVersionMax="47" xr10:uidLastSave="{1B0F00D7-679B-4BE9-8C62-F489A90281F3}"/>
  <bookViews>
    <workbookView xWindow="-120" yWindow="-120" windowWidth="51840" windowHeight="21120" tabRatio="905" firstSheet="14" activeTab="35" xr2:uid="{6661449F-6370-456D-B62A-293CA54E97B8}"/>
  </bookViews>
  <sheets>
    <sheet name="THANG 4.2023" sheetId="3" r:id="rId1"/>
    <sheet name="THANG 5.2023" sheetId="5" r:id="rId2"/>
    <sheet name="THANG 6.2023" sheetId="8" r:id="rId3"/>
    <sheet name="THANG 7.2023" sheetId="22" r:id="rId4"/>
    <sheet name="THANG 8.2023" sheetId="14" r:id="rId5"/>
    <sheet name="THANG 9.2023" sheetId="23" r:id="rId6"/>
    <sheet name="THANG 10.2023" sheetId="24" r:id="rId7"/>
    <sheet name="THANG 11.2023" sheetId="27" r:id="rId8"/>
    <sheet name="THANG 12.2023" sheetId="25" r:id="rId9"/>
    <sheet name="THANG 01.2024" sheetId="29" r:id="rId10"/>
    <sheet name="THANG 02.2024" sheetId="30" r:id="rId11"/>
    <sheet name="THANG 03.2024" sheetId="31" r:id="rId12"/>
    <sheet name="THANG 04.2024" sheetId="33" r:id="rId13"/>
    <sheet name="THANG 05.2024" sheetId="34" r:id="rId14"/>
    <sheet name="THANG 06.2024" sheetId="35" r:id="rId15"/>
    <sheet name="THANG 07.2024" sheetId="38" r:id="rId16"/>
    <sheet name="THANG 08.2024" sheetId="37" r:id="rId17"/>
    <sheet name="THANG 09.2024" sheetId="40" r:id="rId18"/>
    <sheet name="THANG 10.2024" sheetId="41" r:id="rId19"/>
    <sheet name="THANG 11.2024" sheetId="44" r:id="rId20"/>
    <sheet name="THANG 12.2024" sheetId="45" r:id="rId21"/>
    <sheet name="THANG 1.2025" sheetId="46" r:id="rId22"/>
    <sheet name="THANG 2.2025" sheetId="47" r:id="rId23"/>
    <sheet name="THANG 3.2025" sheetId="48" r:id="rId24"/>
    <sheet name="THANG 4.2025" sheetId="50" r:id="rId25"/>
    <sheet name="THANG 5.2025" sheetId="51" r:id="rId26"/>
    <sheet name="THANG 6.2025" sheetId="52" r:id="rId27"/>
    <sheet name="THANG 7.2025" sheetId="53" r:id="rId28"/>
    <sheet name="THANG 8.2025" sheetId="55" r:id="rId29"/>
    <sheet name="THANG 9.2025" sheetId="56" r:id="rId30"/>
    <sheet name="THANG 10.2025" sheetId="58" r:id="rId31"/>
    <sheet name="THANG 11.2025" sheetId="59" r:id="rId32"/>
    <sheet name="THANG 12.2025" sheetId="60" r:id="rId33"/>
    <sheet name="THANG 1.2026" sheetId="61" r:id="rId34"/>
    <sheet name="THANG 2.2026" sheetId="62" r:id="rId35"/>
    <sheet name="THANG 3.2026" sheetId="65" r:id="rId36"/>
    <sheet name="THANG 4.2026" sheetId="66" r:id="rId37"/>
    <sheet name="Tổng Hợp Q3,4 2024" sheetId="10" state="hidden" r:id="rId38"/>
    <sheet name="Xuat HD (1)" sheetId="64" state="hidden" r:id="rId39"/>
  </sheets>
  <functionGroups builtInGroupCount="19"/>
  <definedNames>
    <definedName name="_xlnm._FilterDatabase" localSheetId="9" hidden="1">'THANG 01.2024'!$A$3:$AG$23</definedName>
    <definedName name="_xlnm._FilterDatabase" localSheetId="10" hidden="1">'THANG 02.2024'!$A$3:$AG$18</definedName>
    <definedName name="_xlnm._FilterDatabase" localSheetId="11" hidden="1">'THANG 03.2024'!$A$3:$AG$38</definedName>
    <definedName name="_xlnm._FilterDatabase" localSheetId="12" hidden="1">'THANG 04.2024'!$A$3:$AG$36</definedName>
    <definedName name="_xlnm._FilterDatabase" localSheetId="13" hidden="1">'THANG 05.2024'!$A$3:$AG$33</definedName>
    <definedName name="_xlnm._FilterDatabase" localSheetId="14" hidden="1">'THANG 06.2024'!$A$3:$AG$29</definedName>
    <definedName name="_xlnm._FilterDatabase" localSheetId="15" hidden="1">'THANG 07.2024'!$A$3:$R$19</definedName>
    <definedName name="_xlnm._FilterDatabase" localSheetId="16" hidden="1">'THANG 08.2024'!$A$3:$R$26</definedName>
    <definedName name="_xlnm._FilterDatabase" localSheetId="17" hidden="1">'THANG 09.2024'!$A$3:$R$23</definedName>
    <definedName name="_xlnm._FilterDatabase" localSheetId="21" hidden="1">'THANG 1.2025'!$A$3:$R$404</definedName>
    <definedName name="_xlnm._FilterDatabase" localSheetId="33" hidden="1">'THANG 1.2026'!$A$3:$R$29</definedName>
    <definedName name="_xlnm._FilterDatabase" localSheetId="6" hidden="1">'THANG 10.2023'!$A$3:$AG$33</definedName>
    <definedName name="_xlnm._FilterDatabase" localSheetId="18" hidden="1">'THANG 10.2024'!$A$3:$R$63</definedName>
    <definedName name="_xlnm._FilterDatabase" localSheetId="30" hidden="1">'THANG 10.2025'!$A$3:$R$45</definedName>
    <definedName name="_xlnm._FilterDatabase" localSheetId="7" hidden="1">'THANG 11.2023'!$A$3:$AG$36</definedName>
    <definedName name="_xlnm._FilterDatabase" localSheetId="19" hidden="1">'THANG 11.2024'!$A$3:$R$44</definedName>
    <definedName name="_xlnm._FilterDatabase" localSheetId="31" hidden="1">'THANG 11.2025'!$A$3:$R$31</definedName>
    <definedName name="_xlnm._FilterDatabase" localSheetId="8" hidden="1">'THANG 12.2023'!$A$3:$AG$29</definedName>
    <definedName name="_xlnm._FilterDatabase" localSheetId="20" hidden="1">'THANG 12.2024'!$A$3:$R$41</definedName>
    <definedName name="_xlnm._FilterDatabase" localSheetId="32" hidden="1">'THANG 12.2025'!$A$3:$R$29</definedName>
    <definedName name="_xlnm._FilterDatabase" localSheetId="22" hidden="1">'THANG 2.2025'!$A$3:$R$42</definedName>
    <definedName name="_xlnm._FilterDatabase" localSheetId="34" hidden="1">'THANG 2.2026'!$A$3:$R$19</definedName>
    <definedName name="_xlnm._FilterDatabase" localSheetId="23" hidden="1">'THANG 3.2025'!$A$3:$R$57</definedName>
    <definedName name="_xlnm._FilterDatabase" localSheetId="35" hidden="1">'THANG 3.2026'!$A$3:$R$45</definedName>
    <definedName name="_xlnm._FilterDatabase" localSheetId="0" hidden="1">'THANG 4.2023'!$A$3:$AF$62</definedName>
    <definedName name="_xlnm._FilterDatabase" localSheetId="24" hidden="1">'THANG 4.2025'!$A$3:$R$61</definedName>
    <definedName name="_xlnm._FilterDatabase" localSheetId="36" hidden="1">'THANG 4.2026'!$A$3:$R$38</definedName>
    <definedName name="_xlnm._FilterDatabase" localSheetId="1" hidden="1">'THANG 5.2023'!$A$3:$AG$51</definedName>
    <definedName name="_xlnm._FilterDatabase" localSheetId="25" hidden="1">'THANG 5.2025'!$A$3:$R$47</definedName>
    <definedName name="_xlnm._FilterDatabase" localSheetId="2" hidden="1">'THANG 6.2023'!$A$3:$AF$59</definedName>
    <definedName name="_xlnm._FilterDatabase" localSheetId="26" hidden="1">'THANG 6.2025'!$A$3:$R$52</definedName>
    <definedName name="_xlnm._FilterDatabase" localSheetId="3" hidden="1">'THANG 7.2023'!$A$3:$AF$38</definedName>
    <definedName name="_xlnm._FilterDatabase" localSheetId="27" hidden="1">'THANG 7.2025'!$A$3:$R$52</definedName>
    <definedName name="_xlnm._FilterDatabase" localSheetId="4" hidden="1">'THANG 8.2023'!$A$3:$AG$36</definedName>
    <definedName name="_xlnm._FilterDatabase" localSheetId="28" hidden="1">'THANG 8.2025'!$A$3:$R$57</definedName>
    <definedName name="_xlnm._FilterDatabase" localSheetId="5" hidden="1">'THANG 9.2023'!$A$3:$AG$31</definedName>
    <definedName name="_xlnm._FilterDatabase" localSheetId="29" hidden="1">'THANG 9.2025'!$A$3:$R$50</definedName>
    <definedName name="_xlnm._FilterDatabase" localSheetId="37" hidden="1">'Tổng Hợp Q3,4 2024'!$V$21:$AE$48</definedName>
    <definedName name="_xlcn.WorksheetConnection_Theodoihs.xlsxTable11" hidden="1">Table1[]</definedName>
    <definedName name="_xleta.RAND" hidden="1" xlm="1">#NAME?</definedName>
    <definedName name="Danh_Sach_Doi_Tac">OFFSET(#REF!,0,0,COUNTA(#REF!)-1.1)</definedName>
    <definedName name="Ds_Doi_Tac_tm">OFFSET(#REF!,MATCH(#REF!&amp;"*",Danh_Sach_Doi_Tac,0)-1,0,COUNTIF(Danh_Sach_Doi_Tac,#REF!&amp;"*"),1)</definedName>
    <definedName name="Dữ_liệu_Bên_ngoài_1" localSheetId="37" hidden="1">'Tổng Hợp Q3,4 2024'!$B$2:$T$120</definedName>
  </definedNames>
  <calcPr calcId="191029" calcCompleted="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Theo doi hs.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0" i="66" l="1"/>
  <c r="U35" i="66"/>
  <c r="U36" i="66" s="1"/>
  <c r="R63" i="65" l="1"/>
  <c r="T9" i="65"/>
  <c r="U35" i="65"/>
  <c r="U36" i="65" s="1"/>
  <c r="X38" i="65"/>
  <c r="Y38" i="65"/>
  <c r="Y39" i="65" s="1"/>
  <c r="U42" i="65"/>
  <c r="W43" i="65"/>
  <c r="W44" i="65" s="1"/>
  <c r="L30" i="61"/>
  <c r="W2" i="64" l="1"/>
  <c r="A2" i="64"/>
  <c r="N2" i="64" s="1"/>
  <c r="U2" i="64"/>
  <c r="T2" i="64"/>
  <c r="B2" i="64" l="1"/>
  <c r="C2" i="64" s="1"/>
  <c r="G2" i="64"/>
  <c r="H2" i="64"/>
  <c r="I2" i="64"/>
  <c r="J2" i="64" s="1"/>
  <c r="K2" i="64"/>
  <c r="M2" i="64" s="1"/>
  <c r="O2" i="64" a="1"/>
  <c r="F2" i="64" a="1"/>
  <c r="O2" i="64" l="1"/>
  <c r="P2" i="64"/>
  <c r="L2" i="64"/>
  <c r="F2" i="64"/>
  <c r="D2" i="64"/>
  <c r="E2" i="64" s="1"/>
  <c r="Q2" i="64" a="1"/>
  <c r="Q2" i="64" l="1"/>
  <c r="R2" i="64"/>
  <c r="S2" i="64" a="1"/>
  <c r="S2" i="64" l="1"/>
  <c r="R37" i="62" l="1"/>
  <c r="T9" i="62"/>
  <c r="R47" i="61" l="1"/>
  <c r="T9" i="61"/>
  <c r="L1" i="59" l="1"/>
  <c r="M1" i="59"/>
  <c r="R47" i="60"/>
  <c r="R48" i="59" l="1"/>
  <c r="T9" i="59"/>
  <c r="R47" i="58" l="1"/>
  <c r="T9" i="58"/>
  <c r="R51" i="56" l="1"/>
  <c r="W44" i="56"/>
  <c r="W45" i="56" s="1"/>
  <c r="U43" i="56"/>
  <c r="Y39" i="56"/>
  <c r="Y40" i="56" s="1"/>
  <c r="X39" i="56"/>
  <c r="U35" i="56"/>
  <c r="U36" i="56" s="1"/>
  <c r="T9" i="56"/>
  <c r="R75" i="55" l="1"/>
  <c r="T9" i="55"/>
  <c r="U35" i="55"/>
  <c r="U36" i="55" s="1"/>
  <c r="R70" i="53" l="1"/>
  <c r="W44" i="53"/>
  <c r="W45" i="53" s="1"/>
  <c r="U43" i="53"/>
  <c r="Y39" i="53"/>
  <c r="Y40" i="53" s="1"/>
  <c r="X39" i="53"/>
  <c r="U35" i="53"/>
  <c r="U36" i="53" s="1"/>
  <c r="T9" i="53"/>
  <c r="W42" i="52" l="1"/>
  <c r="W43" i="52" s="1"/>
  <c r="R70" i="52" l="1"/>
  <c r="U41" i="52"/>
  <c r="Y37" i="52"/>
  <c r="Y38" i="52" s="1"/>
  <c r="X37" i="52"/>
  <c r="U33" i="52"/>
  <c r="U34" i="52" s="1"/>
  <c r="T13" i="52"/>
  <c r="T8" i="52"/>
  <c r="R65" i="51"/>
  <c r="G60" i="48"/>
  <c r="R79" i="50"/>
  <c r="U35" i="50"/>
  <c r="U36" i="50" s="1"/>
  <c r="T14" i="50"/>
  <c r="T9" i="50"/>
  <c r="G507" i="46"/>
  <c r="G508" i="46" s="1"/>
  <c r="E513" i="46"/>
  <c r="F46" i="47"/>
  <c r="F44" i="47"/>
  <c r="T4" i="47"/>
  <c r="T5" i="47"/>
  <c r="T6" i="47"/>
  <c r="T7" i="47"/>
  <c r="T8" i="47"/>
  <c r="T9" i="47"/>
  <c r="T10" i="47"/>
  <c r="T11" i="47"/>
  <c r="T12" i="47"/>
  <c r="T13" i="47"/>
  <c r="T14" i="47"/>
  <c r="T15" i="47"/>
  <c r="T16" i="47"/>
  <c r="T17" i="47"/>
  <c r="T18" i="47"/>
  <c r="T19" i="47"/>
  <c r="T20" i="47"/>
  <c r="T21" i="47"/>
  <c r="T22" i="47"/>
  <c r="T23" i="47"/>
  <c r="T24" i="47"/>
  <c r="T25" i="47"/>
  <c r="T26" i="47"/>
  <c r="T27" i="47"/>
  <c r="T28" i="47"/>
  <c r="T29" i="47"/>
  <c r="T30" i="47"/>
  <c r="T31" i="47"/>
  <c r="T32" i="47"/>
  <c r="T33" i="47"/>
  <c r="T34" i="47"/>
  <c r="T35" i="47"/>
  <c r="T36" i="47"/>
  <c r="T37" i="47"/>
  <c r="T38" i="47"/>
  <c r="T39" i="47"/>
  <c r="T40" i="47"/>
  <c r="T41" i="47"/>
  <c r="T42" i="47"/>
  <c r="W17" i="48"/>
  <c r="R73" i="48"/>
  <c r="U43" i="48"/>
  <c r="Y39" i="48"/>
  <c r="Y40" i="48" s="1"/>
  <c r="X39" i="48"/>
  <c r="U35" i="48"/>
  <c r="U36" i="48" s="1"/>
  <c r="T14" i="48"/>
  <c r="T9" i="48"/>
  <c r="R60" i="47"/>
  <c r="M1" i="41"/>
  <c r="R502" i="46"/>
  <c r="H483" i="46"/>
  <c r="H482" i="46"/>
  <c r="H481" i="46"/>
  <c r="S480" i="46"/>
  <c r="H480" i="46"/>
  <c r="S479" i="46"/>
  <c r="H479" i="46"/>
  <c r="S478" i="46"/>
  <c r="H478" i="46"/>
  <c r="S477" i="46"/>
  <c r="H477" i="46"/>
  <c r="S476" i="46"/>
  <c r="H476" i="46"/>
  <c r="S475" i="46"/>
  <c r="H475" i="46"/>
  <c r="S474" i="46"/>
  <c r="H474" i="46"/>
  <c r="S473" i="46"/>
  <c r="H473" i="46"/>
  <c r="S472" i="46"/>
  <c r="H472" i="46"/>
  <c r="S471" i="46"/>
  <c r="H471" i="46"/>
  <c r="S470" i="46"/>
  <c r="H470" i="46"/>
  <c r="S469" i="46"/>
  <c r="H469" i="46"/>
  <c r="S468" i="46"/>
  <c r="H468" i="46"/>
  <c r="S467" i="46"/>
  <c r="H467" i="46"/>
  <c r="S466" i="46"/>
  <c r="H466" i="46"/>
  <c r="S465" i="46"/>
  <c r="H465" i="46"/>
  <c r="S464" i="46"/>
  <c r="H464" i="46"/>
  <c r="S463" i="46"/>
  <c r="H463" i="46"/>
  <c r="S462" i="46"/>
  <c r="H462" i="46"/>
  <c r="S461" i="46"/>
  <c r="H461" i="46"/>
  <c r="S460" i="46"/>
  <c r="H460" i="46"/>
  <c r="S459" i="46"/>
  <c r="H459" i="46"/>
  <c r="S458" i="46"/>
  <c r="H458" i="46"/>
  <c r="S457" i="46"/>
  <c r="H457" i="46"/>
  <c r="S456" i="46"/>
  <c r="H456" i="46"/>
  <c r="S455" i="46"/>
  <c r="H455" i="46"/>
  <c r="S454" i="46"/>
  <c r="H454" i="46"/>
  <c r="S453" i="46"/>
  <c r="H453" i="46"/>
  <c r="S452" i="46"/>
  <c r="H452" i="46"/>
  <c r="S451" i="46"/>
  <c r="H451" i="46"/>
  <c r="S450" i="46"/>
  <c r="H450" i="46"/>
  <c r="S449" i="46"/>
  <c r="H449" i="46"/>
  <c r="S448" i="46"/>
  <c r="H448" i="46"/>
  <c r="S447" i="46"/>
  <c r="H447" i="46"/>
  <c r="S446" i="46"/>
  <c r="H446" i="46"/>
  <c r="S445" i="46"/>
  <c r="H445" i="46"/>
  <c r="S444" i="46"/>
  <c r="H444" i="46"/>
  <c r="S443" i="46"/>
  <c r="H443" i="46"/>
  <c r="S442" i="46"/>
  <c r="H442" i="46"/>
  <c r="S441" i="46"/>
  <c r="H441" i="46"/>
  <c r="S440" i="46"/>
  <c r="H440" i="46"/>
  <c r="S439" i="46"/>
  <c r="H439" i="46"/>
  <c r="S438" i="46"/>
  <c r="H438" i="46"/>
  <c r="S437" i="46"/>
  <c r="H437" i="46"/>
  <c r="S436" i="46"/>
  <c r="H436" i="46"/>
  <c r="S435" i="46"/>
  <c r="H435" i="46"/>
  <c r="S434" i="46"/>
  <c r="H434" i="46"/>
  <c r="S433" i="46"/>
  <c r="H433" i="46"/>
  <c r="S432" i="46"/>
  <c r="H432" i="46"/>
  <c r="S431" i="46"/>
  <c r="H431" i="46"/>
  <c r="S430" i="46"/>
  <c r="H430" i="46"/>
  <c r="S429" i="46"/>
  <c r="H429" i="46"/>
  <c r="S428" i="46"/>
  <c r="H428" i="46"/>
  <c r="S427" i="46"/>
  <c r="H427" i="46"/>
  <c r="S426" i="46"/>
  <c r="H426" i="46"/>
  <c r="S425" i="46"/>
  <c r="H425" i="46"/>
  <c r="S424" i="46"/>
  <c r="H424" i="46"/>
  <c r="S423" i="46"/>
  <c r="H423" i="46"/>
  <c r="S422" i="46"/>
  <c r="H422" i="46"/>
  <c r="S421" i="46"/>
  <c r="H421" i="46"/>
  <c r="S420" i="46"/>
  <c r="H420" i="46"/>
  <c r="S419" i="46"/>
  <c r="H419" i="46"/>
  <c r="S418" i="46"/>
  <c r="H418" i="46"/>
  <c r="S417" i="46"/>
  <c r="H417" i="46"/>
  <c r="S416" i="46"/>
  <c r="H416" i="46"/>
  <c r="S415" i="46"/>
  <c r="H415" i="46"/>
  <c r="S414" i="46"/>
  <c r="H414" i="46"/>
  <c r="S413" i="46"/>
  <c r="H413" i="46"/>
  <c r="S412" i="46"/>
  <c r="H412" i="46"/>
  <c r="S411" i="46"/>
  <c r="H411" i="46"/>
  <c r="S410" i="46"/>
  <c r="H410" i="46"/>
  <c r="S409" i="46"/>
  <c r="H409" i="46"/>
  <c r="S408" i="46"/>
  <c r="H408" i="46"/>
  <c r="S407" i="46"/>
  <c r="H407" i="46"/>
  <c r="S406" i="46"/>
  <c r="H406" i="46"/>
  <c r="S405" i="46"/>
  <c r="H405" i="46"/>
  <c r="S404" i="46"/>
  <c r="H404" i="46"/>
  <c r="S403" i="46"/>
  <c r="H403" i="46"/>
  <c r="S402" i="46"/>
  <c r="H402" i="46"/>
  <c r="S401" i="46"/>
  <c r="H401" i="46"/>
  <c r="S400" i="46"/>
  <c r="H400" i="46"/>
  <c r="S399" i="46"/>
  <c r="H399" i="46"/>
  <c r="S398" i="46"/>
  <c r="H398" i="46"/>
  <c r="S397" i="46"/>
  <c r="H397" i="46"/>
  <c r="S396" i="46"/>
  <c r="H396" i="46"/>
  <c r="S395" i="46"/>
  <c r="H395" i="46"/>
  <c r="S394" i="46"/>
  <c r="H394" i="46"/>
  <c r="S393" i="46"/>
  <c r="H393" i="46"/>
  <c r="S392" i="46"/>
  <c r="H392" i="46"/>
  <c r="S391" i="46"/>
  <c r="H391" i="46"/>
  <c r="S390" i="46"/>
  <c r="H390" i="46"/>
  <c r="S389" i="46"/>
  <c r="H389" i="46"/>
  <c r="S388" i="46"/>
  <c r="H388" i="46"/>
  <c r="S387" i="46"/>
  <c r="H387" i="46"/>
  <c r="S386" i="46"/>
  <c r="H386" i="46"/>
  <c r="S385" i="46"/>
  <c r="H385" i="46"/>
  <c r="S384" i="46"/>
  <c r="H384" i="46"/>
  <c r="S383" i="46"/>
  <c r="H383" i="46"/>
  <c r="S382" i="46"/>
  <c r="H382" i="46"/>
  <c r="S381" i="46"/>
  <c r="H381" i="46"/>
  <c r="S380" i="46"/>
  <c r="H380" i="46"/>
  <c r="S379" i="46"/>
  <c r="H379" i="46"/>
  <c r="S378" i="46"/>
  <c r="H378" i="46"/>
  <c r="S377" i="46"/>
  <c r="H377" i="46"/>
  <c r="S376" i="46"/>
  <c r="H376" i="46"/>
  <c r="S375" i="46"/>
  <c r="H375" i="46"/>
  <c r="S374" i="46"/>
  <c r="H374" i="46"/>
  <c r="S373" i="46"/>
  <c r="H373" i="46"/>
  <c r="S372" i="46"/>
  <c r="H372" i="46"/>
  <c r="S371" i="46"/>
  <c r="H371" i="46"/>
  <c r="S370" i="46"/>
  <c r="H370" i="46"/>
  <c r="S369" i="46"/>
  <c r="H369" i="46"/>
  <c r="S368" i="46"/>
  <c r="H368" i="46"/>
  <c r="S367" i="46"/>
  <c r="H367" i="46"/>
  <c r="S366" i="46"/>
  <c r="H366" i="46"/>
  <c r="S365" i="46"/>
  <c r="H365" i="46"/>
  <c r="S364" i="46"/>
  <c r="H364" i="46"/>
  <c r="S363" i="46"/>
  <c r="H363" i="46"/>
  <c r="S362" i="46"/>
  <c r="H362" i="46"/>
  <c r="S361" i="46"/>
  <c r="H361" i="46"/>
  <c r="S360" i="46"/>
  <c r="H360" i="46"/>
  <c r="S359" i="46"/>
  <c r="H359" i="46"/>
  <c r="S358" i="46"/>
  <c r="H358" i="46"/>
  <c r="S357" i="46"/>
  <c r="H357" i="46"/>
  <c r="S356" i="46"/>
  <c r="H356" i="46"/>
  <c r="S355" i="46"/>
  <c r="H355" i="46"/>
  <c r="S354" i="46"/>
  <c r="H354" i="46"/>
  <c r="S353" i="46"/>
  <c r="H353" i="46"/>
  <c r="S352" i="46"/>
  <c r="H352" i="46"/>
  <c r="S351" i="46"/>
  <c r="H351" i="46"/>
  <c r="S350" i="46"/>
  <c r="H350" i="46"/>
  <c r="S349" i="46"/>
  <c r="H349" i="46"/>
  <c r="S348" i="46"/>
  <c r="H348" i="46"/>
  <c r="S347" i="46"/>
  <c r="H347" i="46"/>
  <c r="S346" i="46"/>
  <c r="H346" i="46"/>
  <c r="S345" i="46"/>
  <c r="H345" i="46"/>
  <c r="S344" i="46"/>
  <c r="H344" i="46"/>
  <c r="S343" i="46"/>
  <c r="H343" i="46"/>
  <c r="S342" i="46"/>
  <c r="H342" i="46"/>
  <c r="S341" i="46"/>
  <c r="H341" i="46"/>
  <c r="S340" i="46"/>
  <c r="H340" i="46"/>
  <c r="S339" i="46"/>
  <c r="H339" i="46"/>
  <c r="S338" i="46"/>
  <c r="H338" i="46"/>
  <c r="S337" i="46"/>
  <c r="H337" i="46"/>
  <c r="S336" i="46"/>
  <c r="H336" i="46"/>
  <c r="S335" i="46"/>
  <c r="H335" i="46"/>
  <c r="S334" i="46"/>
  <c r="H334" i="46"/>
  <c r="S333" i="46"/>
  <c r="H333" i="46"/>
  <c r="S332" i="46"/>
  <c r="H332" i="46"/>
  <c r="S331" i="46"/>
  <c r="H331" i="46"/>
  <c r="S330" i="46"/>
  <c r="H330" i="46"/>
  <c r="S329" i="46"/>
  <c r="H329" i="46"/>
  <c r="S328" i="46"/>
  <c r="H328" i="46"/>
  <c r="S327" i="46"/>
  <c r="H327" i="46"/>
  <c r="S326" i="46"/>
  <c r="H326" i="46"/>
  <c r="S325" i="46"/>
  <c r="H325" i="46"/>
  <c r="S324" i="46"/>
  <c r="H324" i="46"/>
  <c r="S323" i="46"/>
  <c r="H323" i="46"/>
  <c r="S322" i="46"/>
  <c r="H322" i="46"/>
  <c r="S321" i="46"/>
  <c r="H321" i="46"/>
  <c r="S320" i="46"/>
  <c r="H320" i="46"/>
  <c r="S319" i="46"/>
  <c r="H319" i="46"/>
  <c r="S318" i="46"/>
  <c r="H318" i="46"/>
  <c r="S317" i="46"/>
  <c r="H317" i="46"/>
  <c r="S316" i="46"/>
  <c r="H316" i="46"/>
  <c r="S315" i="46"/>
  <c r="H315" i="46"/>
  <c r="S314" i="46"/>
  <c r="H314" i="46"/>
  <c r="S313" i="46"/>
  <c r="H313" i="46"/>
  <c r="S312" i="46"/>
  <c r="H312" i="46"/>
  <c r="S311" i="46"/>
  <c r="H311" i="46"/>
  <c r="S310" i="46"/>
  <c r="H310" i="46"/>
  <c r="S309" i="46"/>
  <c r="H309" i="46"/>
  <c r="S308" i="46"/>
  <c r="H308" i="46"/>
  <c r="S307" i="46"/>
  <c r="H307" i="46"/>
  <c r="S306" i="46"/>
  <c r="H306" i="46"/>
  <c r="S305" i="46"/>
  <c r="H305" i="46"/>
  <c r="S304" i="46"/>
  <c r="H304" i="46"/>
  <c r="S303" i="46"/>
  <c r="H303" i="46"/>
  <c r="S302" i="46"/>
  <c r="H302" i="46"/>
  <c r="S301" i="46"/>
  <c r="H301" i="46"/>
  <c r="S300" i="46"/>
  <c r="H300" i="46"/>
  <c r="S299" i="46"/>
  <c r="H299" i="46"/>
  <c r="S298" i="46"/>
  <c r="H298" i="46"/>
  <c r="S297" i="46"/>
  <c r="H297" i="46"/>
  <c r="S296" i="46"/>
  <c r="H296" i="46"/>
  <c r="S295" i="46"/>
  <c r="H295" i="46"/>
  <c r="S294" i="46"/>
  <c r="H294" i="46"/>
  <c r="S293" i="46"/>
  <c r="H293" i="46"/>
  <c r="S292" i="46"/>
  <c r="H292" i="46"/>
  <c r="S291" i="46"/>
  <c r="H291" i="46"/>
  <c r="S290" i="46"/>
  <c r="H290" i="46"/>
  <c r="S289" i="46"/>
  <c r="H289" i="46"/>
  <c r="S288" i="46"/>
  <c r="H288" i="46"/>
  <c r="S287" i="46"/>
  <c r="H287" i="46"/>
  <c r="S286" i="46"/>
  <c r="H286" i="46"/>
  <c r="S285" i="46"/>
  <c r="H285" i="46"/>
  <c r="S284" i="46"/>
  <c r="H284" i="46"/>
  <c r="S283" i="46"/>
  <c r="H283" i="46"/>
  <c r="S282" i="46"/>
  <c r="H282" i="46"/>
  <c r="S281" i="46"/>
  <c r="H281" i="46"/>
  <c r="S280" i="46"/>
  <c r="H280" i="46"/>
  <c r="S279" i="46"/>
  <c r="H279" i="46"/>
  <c r="S278" i="46"/>
  <c r="H278" i="46"/>
  <c r="S277" i="46"/>
  <c r="H277" i="46"/>
  <c r="S276" i="46"/>
  <c r="H276" i="46"/>
  <c r="S275" i="46"/>
  <c r="H275" i="46"/>
  <c r="S274" i="46"/>
  <c r="H274" i="46"/>
  <c r="S273" i="46"/>
  <c r="H273" i="46"/>
  <c r="S272" i="46"/>
  <c r="H272" i="46"/>
  <c r="S271" i="46"/>
  <c r="H271" i="46"/>
  <c r="S270" i="46"/>
  <c r="H270" i="46"/>
  <c r="S269" i="46"/>
  <c r="H269" i="46"/>
  <c r="S268" i="46"/>
  <c r="H268" i="46"/>
  <c r="S267" i="46"/>
  <c r="H267" i="46"/>
  <c r="S266" i="46"/>
  <c r="H266" i="46"/>
  <c r="S265" i="46"/>
  <c r="H265" i="46"/>
  <c r="S264" i="46"/>
  <c r="H264" i="46"/>
  <c r="S263" i="46"/>
  <c r="H263" i="46"/>
  <c r="S262" i="46"/>
  <c r="H262" i="46"/>
  <c r="S261" i="46"/>
  <c r="H261" i="46"/>
  <c r="S260" i="46"/>
  <c r="H260" i="46"/>
  <c r="S259" i="46"/>
  <c r="H259" i="46"/>
  <c r="S258" i="46"/>
  <c r="H258" i="46"/>
  <c r="S257" i="46"/>
  <c r="H257" i="46"/>
  <c r="S256" i="46"/>
  <c r="H256" i="46"/>
  <c r="S255" i="46"/>
  <c r="H255" i="46"/>
  <c r="S254" i="46"/>
  <c r="H254" i="46"/>
  <c r="S253" i="46"/>
  <c r="H253" i="46"/>
  <c r="S252" i="46"/>
  <c r="H252" i="46"/>
  <c r="S251" i="46"/>
  <c r="H251" i="46"/>
  <c r="S250" i="46"/>
  <c r="H250" i="46"/>
  <c r="S249" i="46"/>
  <c r="H249" i="46"/>
  <c r="S248" i="46"/>
  <c r="H248" i="46"/>
  <c r="S247" i="46"/>
  <c r="H247" i="46"/>
  <c r="S246" i="46"/>
  <c r="H246" i="46"/>
  <c r="S245" i="46"/>
  <c r="H245" i="46"/>
  <c r="S244" i="46"/>
  <c r="H244" i="46"/>
  <c r="S243" i="46"/>
  <c r="H243" i="46"/>
  <c r="S242" i="46"/>
  <c r="H242" i="46"/>
  <c r="S241" i="46"/>
  <c r="H241" i="46"/>
  <c r="S240" i="46"/>
  <c r="H240" i="46"/>
  <c r="S239" i="46"/>
  <c r="H239" i="46"/>
  <c r="S238" i="46"/>
  <c r="H238" i="46"/>
  <c r="S237" i="46"/>
  <c r="H237" i="46"/>
  <c r="S236" i="46"/>
  <c r="H236" i="46"/>
  <c r="S235" i="46"/>
  <c r="H235" i="46"/>
  <c r="S234" i="46"/>
  <c r="H234" i="46"/>
  <c r="S233" i="46"/>
  <c r="H233" i="46"/>
  <c r="S232" i="46"/>
  <c r="H232" i="46"/>
  <c r="S231" i="46"/>
  <c r="H231" i="46"/>
  <c r="S230" i="46"/>
  <c r="H230" i="46"/>
  <c r="S229" i="46"/>
  <c r="H229" i="46"/>
  <c r="S228" i="46"/>
  <c r="H228" i="46"/>
  <c r="S227" i="46"/>
  <c r="H227" i="46"/>
  <c r="S226" i="46"/>
  <c r="H226" i="46"/>
  <c r="S225" i="46"/>
  <c r="H225" i="46"/>
  <c r="S224" i="46"/>
  <c r="H224" i="46"/>
  <c r="S223" i="46"/>
  <c r="H223" i="46"/>
  <c r="S222" i="46"/>
  <c r="H222" i="46"/>
  <c r="S221" i="46"/>
  <c r="H221" i="46"/>
  <c r="S220" i="46"/>
  <c r="H220" i="46"/>
  <c r="S219" i="46"/>
  <c r="H219" i="46"/>
  <c r="S218" i="46"/>
  <c r="H218" i="46"/>
  <c r="S217" i="46"/>
  <c r="H217" i="46"/>
  <c r="S216" i="46"/>
  <c r="H216" i="46"/>
  <c r="S215" i="46"/>
  <c r="H215" i="46"/>
  <c r="S214" i="46"/>
  <c r="H214" i="46"/>
  <c r="S213" i="46"/>
  <c r="H213" i="46"/>
  <c r="S212" i="46"/>
  <c r="H212" i="46"/>
  <c r="S211" i="46"/>
  <c r="H211" i="46"/>
  <c r="A211" i="46"/>
  <c r="A212" i="46" s="1"/>
  <c r="A213" i="46" s="1"/>
  <c r="A214" i="46" s="1"/>
  <c r="A215" i="46" s="1"/>
  <c r="A216" i="46" s="1"/>
  <c r="A217" i="46" s="1"/>
  <c r="A218" i="46" s="1"/>
  <c r="A219" i="46" s="1"/>
  <c r="A220" i="46" s="1"/>
  <c r="A221" i="46" s="1"/>
  <c r="A222" i="46" s="1"/>
  <c r="A223" i="46" s="1"/>
  <c r="A224" i="46" s="1"/>
  <c r="A225" i="46" s="1"/>
  <c r="A226" i="46" s="1"/>
  <c r="A227" i="46" s="1"/>
  <c r="A228" i="46" s="1"/>
  <c r="A229" i="46" s="1"/>
  <c r="A230" i="46" s="1"/>
  <c r="A231" i="46" s="1"/>
  <c r="A232" i="46" s="1"/>
  <c r="A233" i="46" s="1"/>
  <c r="A234" i="46" s="1"/>
  <c r="A235" i="46" s="1"/>
  <c r="A236" i="46" s="1"/>
  <c r="A237" i="46" s="1"/>
  <c r="A238" i="46" s="1"/>
  <c r="A239" i="46" s="1"/>
  <c r="A240" i="46" s="1"/>
  <c r="A241" i="46" s="1"/>
  <c r="A242" i="46" s="1"/>
  <c r="A243" i="46" s="1"/>
  <c r="A244" i="46" s="1"/>
  <c r="A245" i="46" s="1"/>
  <c r="A246" i="46" s="1"/>
  <c r="A247" i="46" s="1"/>
  <c r="A248" i="46" s="1"/>
  <c r="A249" i="46" s="1"/>
  <c r="A250" i="46" s="1"/>
  <c r="A251" i="46" s="1"/>
  <c r="A252" i="46" s="1"/>
  <c r="A253" i="46" s="1"/>
  <c r="A254" i="46" s="1"/>
  <c r="A255" i="46" s="1"/>
  <c r="A256" i="46" s="1"/>
  <c r="A257" i="46" s="1"/>
  <c r="A258" i="46" s="1"/>
  <c r="A259" i="46" s="1"/>
  <c r="A260" i="46" s="1"/>
  <c r="A261" i="46" s="1"/>
  <c r="A262" i="46" s="1"/>
  <c r="A263" i="46" s="1"/>
  <c r="A264" i="46" s="1"/>
  <c r="A265" i="46" s="1"/>
  <c r="A266" i="46" s="1"/>
  <c r="A267" i="46" s="1"/>
  <c r="A268" i="46" s="1"/>
  <c r="A269" i="46" s="1"/>
  <c r="A270" i="46" s="1"/>
  <c r="A271" i="46" s="1"/>
  <c r="A272" i="46" s="1"/>
  <c r="A273" i="46" s="1"/>
  <c r="A274" i="46" s="1"/>
  <c r="A275" i="46" s="1"/>
  <c r="A276" i="46" s="1"/>
  <c r="A277" i="46" s="1"/>
  <c r="A278" i="46" s="1"/>
  <c r="A279" i="46" s="1"/>
  <c r="A280" i="46" s="1"/>
  <c r="A281" i="46" s="1"/>
  <c r="A282" i="46" s="1"/>
  <c r="A283" i="46" s="1"/>
  <c r="A284" i="46" s="1"/>
  <c r="A285" i="46" s="1"/>
  <c r="A286" i="46" s="1"/>
  <c r="A287" i="46" s="1"/>
  <c r="A288" i="46" s="1"/>
  <c r="A289" i="46" s="1"/>
  <c r="A290" i="46" s="1"/>
  <c r="A291" i="46" s="1"/>
  <c r="A292" i="46" s="1"/>
  <c r="A293" i="46" s="1"/>
  <c r="A294" i="46" s="1"/>
  <c r="A295" i="46" s="1"/>
  <c r="A296" i="46" s="1"/>
  <c r="A297" i="46" s="1"/>
  <c r="A298" i="46" s="1"/>
  <c r="A299" i="46" s="1"/>
  <c r="A300" i="46" s="1"/>
  <c r="A301" i="46" s="1"/>
  <c r="A302" i="46" s="1"/>
  <c r="A303" i="46" s="1"/>
  <c r="A304" i="46" s="1"/>
  <c r="A305" i="46" s="1"/>
  <c r="A306" i="46" s="1"/>
  <c r="A307" i="46" s="1"/>
  <c r="A308" i="46" s="1"/>
  <c r="A309" i="46" s="1"/>
  <c r="A310" i="46" s="1"/>
  <c r="A311" i="46" s="1"/>
  <c r="A312" i="46" s="1"/>
  <c r="A313" i="46" s="1"/>
  <c r="A314" i="46" s="1"/>
  <c r="A315" i="46" s="1"/>
  <c r="A316" i="46" s="1"/>
  <c r="A317" i="46" s="1"/>
  <c r="A318" i="46" s="1"/>
  <c r="A319" i="46" s="1"/>
  <c r="A320" i="46" s="1"/>
  <c r="A321" i="46" s="1"/>
  <c r="A322" i="46" s="1"/>
  <c r="A323" i="46" s="1"/>
  <c r="A324" i="46" s="1"/>
  <c r="A325" i="46" s="1"/>
  <c r="A326" i="46" s="1"/>
  <c r="A327" i="46" s="1"/>
  <c r="A328" i="46" s="1"/>
  <c r="A329" i="46" s="1"/>
  <c r="A330" i="46" s="1"/>
  <c r="A331" i="46" s="1"/>
  <c r="A332" i="46" s="1"/>
  <c r="A333" i="46" s="1"/>
  <c r="A334" i="46" s="1"/>
  <c r="A335" i="46" s="1"/>
  <c r="A336" i="46" s="1"/>
  <c r="A337" i="46" s="1"/>
  <c r="A338" i="46" s="1"/>
  <c r="A339" i="46" s="1"/>
  <c r="A340" i="46" s="1"/>
  <c r="A341" i="46" s="1"/>
  <c r="A342" i="46" s="1"/>
  <c r="A343" i="46" s="1"/>
  <c r="A344" i="46" s="1"/>
  <c r="S210" i="46"/>
  <c r="Q210" i="46"/>
  <c r="K210" i="46"/>
  <c r="M210" i="46" s="1"/>
  <c r="J210" i="46"/>
  <c r="I210" i="46"/>
  <c r="H210" i="46"/>
  <c r="F210" i="46"/>
  <c r="E210" i="46"/>
  <c r="D210" i="46"/>
  <c r="C210" i="46"/>
  <c r="B210" i="46"/>
  <c r="S209" i="46"/>
  <c r="Q209" i="46"/>
  <c r="K209" i="46"/>
  <c r="M209" i="46" s="1"/>
  <c r="J209" i="46"/>
  <c r="I209" i="46"/>
  <c r="H209" i="46"/>
  <c r="F209" i="46"/>
  <c r="E209" i="46"/>
  <c r="D209" i="46"/>
  <c r="C209" i="46"/>
  <c r="B209" i="46"/>
  <c r="S208" i="46"/>
  <c r="Q208" i="46"/>
  <c r="K208" i="46"/>
  <c r="M208" i="46" s="1"/>
  <c r="J208" i="46"/>
  <c r="I208" i="46"/>
  <c r="H208" i="46"/>
  <c r="F208" i="46"/>
  <c r="E208" i="46"/>
  <c r="D208" i="46"/>
  <c r="C208" i="46"/>
  <c r="B208" i="46"/>
  <c r="S207" i="46"/>
  <c r="Q207" i="46"/>
  <c r="K207" i="46"/>
  <c r="M207" i="46" s="1"/>
  <c r="J207" i="46"/>
  <c r="I207" i="46"/>
  <c r="H207" i="46"/>
  <c r="F207" i="46"/>
  <c r="E207" i="46"/>
  <c r="D207" i="46"/>
  <c r="C207" i="46"/>
  <c r="B207" i="46"/>
  <c r="S206" i="46"/>
  <c r="Q206" i="46"/>
  <c r="K206" i="46"/>
  <c r="M206" i="46" s="1"/>
  <c r="J206" i="46"/>
  <c r="I206" i="46"/>
  <c r="H206" i="46"/>
  <c r="F206" i="46"/>
  <c r="E206" i="46"/>
  <c r="D206" i="46"/>
  <c r="C206" i="46"/>
  <c r="B206" i="46"/>
  <c r="S205" i="46"/>
  <c r="Q205" i="46"/>
  <c r="K205" i="46"/>
  <c r="M205" i="46" s="1"/>
  <c r="J205" i="46"/>
  <c r="I205" i="46"/>
  <c r="H205" i="46"/>
  <c r="F205" i="46"/>
  <c r="E205" i="46"/>
  <c r="D205" i="46"/>
  <c r="C205" i="46"/>
  <c r="B205" i="46"/>
  <c r="S204" i="46"/>
  <c r="Q204" i="46"/>
  <c r="K204" i="46"/>
  <c r="M204" i="46" s="1"/>
  <c r="J204" i="46"/>
  <c r="I204" i="46"/>
  <c r="H204" i="46"/>
  <c r="F204" i="46"/>
  <c r="E204" i="46"/>
  <c r="D204" i="46"/>
  <c r="C204" i="46"/>
  <c r="B204" i="46"/>
  <c r="S203" i="46"/>
  <c r="Q203" i="46"/>
  <c r="K203" i="46"/>
  <c r="M203" i="46" s="1"/>
  <c r="J203" i="46"/>
  <c r="I203" i="46"/>
  <c r="H203" i="46"/>
  <c r="F203" i="46"/>
  <c r="E203" i="46"/>
  <c r="D203" i="46"/>
  <c r="C203" i="46"/>
  <c r="B203" i="46"/>
  <c r="S202" i="46"/>
  <c r="Q202" i="46"/>
  <c r="K202" i="46"/>
  <c r="M202" i="46" s="1"/>
  <c r="J202" i="46"/>
  <c r="I202" i="46"/>
  <c r="H202" i="46"/>
  <c r="F202" i="46"/>
  <c r="E202" i="46"/>
  <c r="D202" i="46"/>
  <c r="C202" i="46"/>
  <c r="B202" i="46"/>
  <c r="S201" i="46"/>
  <c r="Q201" i="46"/>
  <c r="K201" i="46"/>
  <c r="M201" i="46" s="1"/>
  <c r="J201" i="46"/>
  <c r="I201" i="46"/>
  <c r="H201" i="46"/>
  <c r="F201" i="46"/>
  <c r="E201" i="46"/>
  <c r="D201" i="46"/>
  <c r="C201" i="46"/>
  <c r="B201" i="46"/>
  <c r="S200" i="46"/>
  <c r="Q200" i="46"/>
  <c r="K200" i="46"/>
  <c r="M200" i="46" s="1"/>
  <c r="J200" i="46"/>
  <c r="I200" i="46"/>
  <c r="H200" i="46"/>
  <c r="F200" i="46"/>
  <c r="E200" i="46"/>
  <c r="D200" i="46"/>
  <c r="C200" i="46"/>
  <c r="B200" i="46"/>
  <c r="S199" i="46"/>
  <c r="Q199" i="46"/>
  <c r="K199" i="46"/>
  <c r="M199" i="46" s="1"/>
  <c r="J199" i="46"/>
  <c r="I199" i="46"/>
  <c r="H199" i="46"/>
  <c r="F199" i="46"/>
  <c r="E199" i="46"/>
  <c r="D199" i="46"/>
  <c r="C199" i="46"/>
  <c r="B199" i="46"/>
  <c r="S198" i="46"/>
  <c r="Q198" i="46"/>
  <c r="K198" i="46"/>
  <c r="M198" i="46" s="1"/>
  <c r="J198" i="46"/>
  <c r="I198" i="46"/>
  <c r="H198" i="46"/>
  <c r="F198" i="46"/>
  <c r="E198" i="46"/>
  <c r="D198" i="46"/>
  <c r="C198" i="46"/>
  <c r="B198" i="46"/>
  <c r="S197" i="46"/>
  <c r="Q197" i="46"/>
  <c r="K197" i="46"/>
  <c r="M197" i="46" s="1"/>
  <c r="J197" i="46"/>
  <c r="I197" i="46"/>
  <c r="H197" i="46"/>
  <c r="F197" i="46"/>
  <c r="E197" i="46"/>
  <c r="D197" i="46"/>
  <c r="C197" i="46"/>
  <c r="B197" i="46"/>
  <c r="S196" i="46"/>
  <c r="Q196" i="46"/>
  <c r="K196" i="46"/>
  <c r="M196" i="46" s="1"/>
  <c r="J196" i="46"/>
  <c r="I196" i="46"/>
  <c r="H196" i="46"/>
  <c r="F196" i="46"/>
  <c r="E196" i="46"/>
  <c r="D196" i="46"/>
  <c r="C196" i="46"/>
  <c r="B196" i="46"/>
  <c r="S195" i="46"/>
  <c r="Q195" i="46"/>
  <c r="K195" i="46"/>
  <c r="M195" i="46" s="1"/>
  <c r="J195" i="46"/>
  <c r="I195" i="46"/>
  <c r="H195" i="46"/>
  <c r="F195" i="46"/>
  <c r="E195" i="46"/>
  <c r="D195" i="46"/>
  <c r="C195" i="46"/>
  <c r="B195" i="46"/>
  <c r="S194" i="46"/>
  <c r="Q194" i="46"/>
  <c r="K194" i="46"/>
  <c r="M194" i="46" s="1"/>
  <c r="J194" i="46"/>
  <c r="I194" i="46"/>
  <c r="H194" i="46"/>
  <c r="F194" i="46"/>
  <c r="E194" i="46"/>
  <c r="D194" i="46"/>
  <c r="C194" i="46"/>
  <c r="B194" i="46"/>
  <c r="S193" i="46"/>
  <c r="Q193" i="46"/>
  <c r="K193" i="46"/>
  <c r="M193" i="46" s="1"/>
  <c r="J193" i="46"/>
  <c r="I193" i="46"/>
  <c r="H193" i="46"/>
  <c r="F193" i="46"/>
  <c r="E193" i="46"/>
  <c r="D193" i="46"/>
  <c r="C193" i="46"/>
  <c r="B193" i="46"/>
  <c r="S192" i="46"/>
  <c r="Q192" i="46"/>
  <c r="K192" i="46"/>
  <c r="M192" i="46" s="1"/>
  <c r="J192" i="46"/>
  <c r="I192" i="46"/>
  <c r="H192" i="46"/>
  <c r="F192" i="46"/>
  <c r="E192" i="46"/>
  <c r="D192" i="46"/>
  <c r="C192" i="46"/>
  <c r="B192" i="46"/>
  <c r="S191" i="46"/>
  <c r="Q191" i="46"/>
  <c r="K191" i="46"/>
  <c r="M191" i="46" s="1"/>
  <c r="J191" i="46"/>
  <c r="I191" i="46"/>
  <c r="H191" i="46"/>
  <c r="F191" i="46"/>
  <c r="E191" i="46"/>
  <c r="D191" i="46"/>
  <c r="C191" i="46"/>
  <c r="B191" i="46"/>
  <c r="S190" i="46"/>
  <c r="Q190" i="46"/>
  <c r="K190" i="46"/>
  <c r="M190" i="46" s="1"/>
  <c r="J190" i="46"/>
  <c r="I190" i="46"/>
  <c r="H190" i="46"/>
  <c r="F190" i="46"/>
  <c r="E190" i="46"/>
  <c r="D190" i="46"/>
  <c r="C190" i="46"/>
  <c r="B190" i="46"/>
  <c r="S189" i="46"/>
  <c r="Q189" i="46"/>
  <c r="K189" i="46"/>
  <c r="M189" i="46" s="1"/>
  <c r="J189" i="46"/>
  <c r="I189" i="46"/>
  <c r="H189" i="46"/>
  <c r="F189" i="46"/>
  <c r="E189" i="46"/>
  <c r="D189" i="46"/>
  <c r="C189" i="46"/>
  <c r="B189" i="46"/>
  <c r="S188" i="46"/>
  <c r="Q188" i="46"/>
  <c r="K188" i="46"/>
  <c r="M188" i="46" s="1"/>
  <c r="J188" i="46"/>
  <c r="I188" i="46"/>
  <c r="H188" i="46"/>
  <c r="F188" i="46"/>
  <c r="E188" i="46"/>
  <c r="D188" i="46"/>
  <c r="C188" i="46"/>
  <c r="B188" i="46"/>
  <c r="S187" i="46"/>
  <c r="Q187" i="46"/>
  <c r="K187" i="46"/>
  <c r="M187" i="46" s="1"/>
  <c r="J187" i="46"/>
  <c r="I187" i="46"/>
  <c r="H187" i="46"/>
  <c r="F187" i="46"/>
  <c r="E187" i="46"/>
  <c r="D187" i="46"/>
  <c r="C187" i="46"/>
  <c r="B187" i="46"/>
  <c r="S186" i="46"/>
  <c r="Q186" i="46"/>
  <c r="K186" i="46"/>
  <c r="M186" i="46" s="1"/>
  <c r="J186" i="46"/>
  <c r="I186" i="46"/>
  <c r="H186" i="46"/>
  <c r="F186" i="46"/>
  <c r="E186" i="46"/>
  <c r="D186" i="46"/>
  <c r="C186" i="46"/>
  <c r="B186" i="46"/>
  <c r="S185" i="46"/>
  <c r="Q185" i="46"/>
  <c r="K185" i="46"/>
  <c r="M185" i="46" s="1"/>
  <c r="J185" i="46"/>
  <c r="I185" i="46"/>
  <c r="H185" i="46"/>
  <c r="F185" i="46"/>
  <c r="E185" i="46"/>
  <c r="D185" i="46"/>
  <c r="C185" i="46"/>
  <c r="B185" i="46"/>
  <c r="S184" i="46"/>
  <c r="Q184" i="46"/>
  <c r="K184" i="46"/>
  <c r="M184" i="46" s="1"/>
  <c r="J184" i="46"/>
  <c r="I184" i="46"/>
  <c r="H184" i="46"/>
  <c r="F184" i="46"/>
  <c r="E184" i="46"/>
  <c r="D184" i="46"/>
  <c r="C184" i="46"/>
  <c r="B184" i="46"/>
  <c r="S183" i="46"/>
  <c r="Q183" i="46"/>
  <c r="K183" i="46"/>
  <c r="M183" i="46" s="1"/>
  <c r="J183" i="46"/>
  <c r="I183" i="46"/>
  <c r="H183" i="46"/>
  <c r="F183" i="46"/>
  <c r="E183" i="46"/>
  <c r="D183" i="46"/>
  <c r="C183" i="46"/>
  <c r="B183" i="46"/>
  <c r="S182" i="46"/>
  <c r="Q182" i="46"/>
  <c r="K182" i="46"/>
  <c r="M182" i="46" s="1"/>
  <c r="J182" i="46"/>
  <c r="I182" i="46"/>
  <c r="H182" i="46"/>
  <c r="F182" i="46"/>
  <c r="E182" i="46"/>
  <c r="D182" i="46"/>
  <c r="C182" i="46"/>
  <c r="B182" i="46"/>
  <c r="S181" i="46"/>
  <c r="Q181" i="46"/>
  <c r="K181" i="46"/>
  <c r="M181" i="46" s="1"/>
  <c r="J181" i="46"/>
  <c r="I181" i="46"/>
  <c r="H181" i="46"/>
  <c r="F181" i="46"/>
  <c r="E181" i="46"/>
  <c r="D181" i="46"/>
  <c r="C181" i="46"/>
  <c r="B181" i="46"/>
  <c r="S180" i="46"/>
  <c r="Q180" i="46"/>
  <c r="K180" i="46"/>
  <c r="M180" i="46" s="1"/>
  <c r="J180" i="46"/>
  <c r="I180" i="46"/>
  <c r="H180" i="46"/>
  <c r="F180" i="46"/>
  <c r="E180" i="46"/>
  <c r="D180" i="46"/>
  <c r="C180" i="46"/>
  <c r="B180" i="46"/>
  <c r="S179" i="46"/>
  <c r="Q179" i="46"/>
  <c r="K179" i="46"/>
  <c r="M179" i="46" s="1"/>
  <c r="J179" i="46"/>
  <c r="I179" i="46"/>
  <c r="H179" i="46"/>
  <c r="F179" i="46"/>
  <c r="E179" i="46"/>
  <c r="D179" i="46"/>
  <c r="C179" i="46"/>
  <c r="B179" i="46"/>
  <c r="S178" i="46"/>
  <c r="Q178" i="46"/>
  <c r="K178" i="46"/>
  <c r="M178" i="46" s="1"/>
  <c r="J178" i="46"/>
  <c r="I178" i="46"/>
  <c r="H178" i="46"/>
  <c r="F178" i="46"/>
  <c r="E178" i="46"/>
  <c r="D178" i="46"/>
  <c r="C178" i="46"/>
  <c r="B178" i="46"/>
  <c r="S177" i="46"/>
  <c r="Q177" i="46"/>
  <c r="K177" i="46"/>
  <c r="M177" i="46" s="1"/>
  <c r="J177" i="46"/>
  <c r="I177" i="46"/>
  <c r="H177" i="46"/>
  <c r="F177" i="46"/>
  <c r="E177" i="46"/>
  <c r="D177" i="46"/>
  <c r="C177" i="46"/>
  <c r="B177" i="46"/>
  <c r="S176" i="46"/>
  <c r="Q176" i="46"/>
  <c r="K176" i="46"/>
  <c r="M176" i="46" s="1"/>
  <c r="J176" i="46"/>
  <c r="I176" i="46"/>
  <c r="H176" i="46"/>
  <c r="F176" i="46"/>
  <c r="E176" i="46"/>
  <c r="D176" i="46"/>
  <c r="C176" i="46"/>
  <c r="B176" i="46"/>
  <c r="S175" i="46"/>
  <c r="Q175" i="46"/>
  <c r="K175" i="46"/>
  <c r="M175" i="46" s="1"/>
  <c r="J175" i="46"/>
  <c r="I175" i="46"/>
  <c r="H175" i="46"/>
  <c r="F175" i="46"/>
  <c r="E175" i="46"/>
  <c r="D175" i="46"/>
  <c r="C175" i="46"/>
  <c r="B175" i="46"/>
  <c r="S174" i="46"/>
  <c r="Q174" i="46"/>
  <c r="K174" i="46"/>
  <c r="M174" i="46" s="1"/>
  <c r="J174" i="46"/>
  <c r="I174" i="46"/>
  <c r="H174" i="46"/>
  <c r="F174" i="46"/>
  <c r="E174" i="46"/>
  <c r="D174" i="46"/>
  <c r="C174" i="46"/>
  <c r="B174" i="46"/>
  <c r="S173" i="46"/>
  <c r="Q173" i="46"/>
  <c r="K173" i="46"/>
  <c r="M173" i="46" s="1"/>
  <c r="J173" i="46"/>
  <c r="I173" i="46"/>
  <c r="H173" i="46"/>
  <c r="F173" i="46"/>
  <c r="E173" i="46"/>
  <c r="D173" i="46"/>
  <c r="C173" i="46"/>
  <c r="B173" i="46"/>
  <c r="S172" i="46"/>
  <c r="Q172" i="46"/>
  <c r="K172" i="46"/>
  <c r="M172" i="46" s="1"/>
  <c r="J172" i="46"/>
  <c r="I172" i="46"/>
  <c r="H172" i="46"/>
  <c r="F172" i="46"/>
  <c r="E172" i="46"/>
  <c r="D172" i="46"/>
  <c r="C172" i="46"/>
  <c r="B172" i="46"/>
  <c r="S171" i="46"/>
  <c r="Q171" i="46"/>
  <c r="K171" i="46"/>
  <c r="M171" i="46" s="1"/>
  <c r="J171" i="46"/>
  <c r="I171" i="46"/>
  <c r="H171" i="46"/>
  <c r="F171" i="46"/>
  <c r="E171" i="46"/>
  <c r="D171" i="46"/>
  <c r="C171" i="46"/>
  <c r="B171" i="46"/>
  <c r="S170" i="46"/>
  <c r="Q170" i="46"/>
  <c r="K170" i="46"/>
  <c r="M170" i="46" s="1"/>
  <c r="J170" i="46"/>
  <c r="I170" i="46"/>
  <c r="H170" i="46"/>
  <c r="F170" i="46"/>
  <c r="E170" i="46"/>
  <c r="D170" i="46"/>
  <c r="C170" i="46"/>
  <c r="B170" i="46"/>
  <c r="S169" i="46"/>
  <c r="Q169" i="46"/>
  <c r="K169" i="46"/>
  <c r="M169" i="46" s="1"/>
  <c r="J169" i="46"/>
  <c r="I169" i="46"/>
  <c r="H169" i="46"/>
  <c r="F169" i="46"/>
  <c r="E169" i="46"/>
  <c r="D169" i="46"/>
  <c r="C169" i="46"/>
  <c r="B169" i="46"/>
  <c r="S168" i="46"/>
  <c r="Q168" i="46"/>
  <c r="K168" i="46"/>
  <c r="M168" i="46" s="1"/>
  <c r="J168" i="46"/>
  <c r="I168" i="46"/>
  <c r="H168" i="46"/>
  <c r="F168" i="46"/>
  <c r="E168" i="46"/>
  <c r="D168" i="46"/>
  <c r="C168" i="46"/>
  <c r="B168" i="46"/>
  <c r="S167" i="46"/>
  <c r="Q167" i="46"/>
  <c r="K167" i="46"/>
  <c r="M167" i="46" s="1"/>
  <c r="J167" i="46"/>
  <c r="I167" i="46"/>
  <c r="H167" i="46"/>
  <c r="F167" i="46"/>
  <c r="E167" i="46"/>
  <c r="D167" i="46"/>
  <c r="C167" i="46"/>
  <c r="B167" i="46"/>
  <c r="S166" i="46"/>
  <c r="Q166" i="46"/>
  <c r="K166" i="46"/>
  <c r="M166" i="46" s="1"/>
  <c r="J166" i="46"/>
  <c r="I166" i="46"/>
  <c r="H166" i="46"/>
  <c r="F166" i="46"/>
  <c r="E166" i="46"/>
  <c r="D166" i="46"/>
  <c r="C166" i="46"/>
  <c r="B166" i="46"/>
  <c r="S165" i="46"/>
  <c r="Q165" i="46"/>
  <c r="K165" i="46"/>
  <c r="M165" i="46" s="1"/>
  <c r="J165" i="46"/>
  <c r="I165" i="46"/>
  <c r="H165" i="46"/>
  <c r="F165" i="46"/>
  <c r="E165" i="46"/>
  <c r="D165" i="46"/>
  <c r="C165" i="46"/>
  <c r="B165" i="46"/>
  <c r="S164" i="46"/>
  <c r="Q164" i="46"/>
  <c r="K164" i="46"/>
  <c r="M164" i="46" s="1"/>
  <c r="J164" i="46"/>
  <c r="I164" i="46"/>
  <c r="H164" i="46"/>
  <c r="F164" i="46"/>
  <c r="E164" i="46"/>
  <c r="D164" i="46"/>
  <c r="C164" i="46"/>
  <c r="B164" i="46"/>
  <c r="S163" i="46"/>
  <c r="Q163" i="46"/>
  <c r="K163" i="46"/>
  <c r="M163" i="46" s="1"/>
  <c r="J163" i="46"/>
  <c r="I163" i="46"/>
  <c r="H163" i="46"/>
  <c r="F163" i="46"/>
  <c r="E163" i="46"/>
  <c r="D163" i="46"/>
  <c r="C163" i="46"/>
  <c r="B163" i="46"/>
  <c r="S162" i="46"/>
  <c r="Q162" i="46"/>
  <c r="K162" i="46"/>
  <c r="M162" i="46" s="1"/>
  <c r="J162" i="46"/>
  <c r="I162" i="46"/>
  <c r="H162" i="46"/>
  <c r="F162" i="46"/>
  <c r="E162" i="46"/>
  <c r="D162" i="46"/>
  <c r="C162" i="46"/>
  <c r="B162" i="46"/>
  <c r="S161" i="46"/>
  <c r="Q161" i="46"/>
  <c r="K161" i="46"/>
  <c r="M161" i="46" s="1"/>
  <c r="J161" i="46"/>
  <c r="I161" i="46"/>
  <c r="H161" i="46"/>
  <c r="F161" i="46"/>
  <c r="E161" i="46"/>
  <c r="D161" i="46"/>
  <c r="C161" i="46"/>
  <c r="B161" i="46"/>
  <c r="S160" i="46"/>
  <c r="Q160" i="46"/>
  <c r="K160" i="46"/>
  <c r="M160" i="46" s="1"/>
  <c r="J160" i="46"/>
  <c r="I160" i="46"/>
  <c r="H160" i="46"/>
  <c r="F160" i="46"/>
  <c r="E160" i="46"/>
  <c r="D160" i="46"/>
  <c r="C160" i="46"/>
  <c r="B160" i="46"/>
  <c r="S159" i="46"/>
  <c r="Q159" i="46"/>
  <c r="K159" i="46"/>
  <c r="M159" i="46" s="1"/>
  <c r="J159" i="46"/>
  <c r="I159" i="46"/>
  <c r="H159" i="46"/>
  <c r="F159" i="46"/>
  <c r="E159" i="46"/>
  <c r="D159" i="46"/>
  <c r="C159" i="46"/>
  <c r="B159" i="46"/>
  <c r="S158" i="46"/>
  <c r="Q158" i="46"/>
  <c r="K158" i="46"/>
  <c r="M158" i="46" s="1"/>
  <c r="J158" i="46"/>
  <c r="I158" i="46"/>
  <c r="H158" i="46"/>
  <c r="F158" i="46"/>
  <c r="E158" i="46"/>
  <c r="D158" i="46"/>
  <c r="C158" i="46"/>
  <c r="B158" i="46"/>
  <c r="S157" i="46"/>
  <c r="Q157" i="46"/>
  <c r="K157" i="46"/>
  <c r="M157" i="46" s="1"/>
  <c r="J157" i="46"/>
  <c r="I157" i="46"/>
  <c r="H157" i="46"/>
  <c r="F157" i="46"/>
  <c r="E157" i="46"/>
  <c r="D157" i="46"/>
  <c r="C157" i="46"/>
  <c r="B157" i="46"/>
  <c r="S156" i="46"/>
  <c r="Q156" i="46"/>
  <c r="K156" i="46"/>
  <c r="M156" i="46" s="1"/>
  <c r="J156" i="46"/>
  <c r="I156" i="46"/>
  <c r="H156" i="46"/>
  <c r="F156" i="46"/>
  <c r="E156" i="46"/>
  <c r="D156" i="46"/>
  <c r="C156" i="46"/>
  <c r="B156" i="46"/>
  <c r="S155" i="46"/>
  <c r="Q155" i="46"/>
  <c r="K155" i="46"/>
  <c r="M155" i="46" s="1"/>
  <c r="J155" i="46"/>
  <c r="I155" i="46"/>
  <c r="H155" i="46"/>
  <c r="F155" i="46"/>
  <c r="E155" i="46"/>
  <c r="D155" i="46"/>
  <c r="C155" i="46"/>
  <c r="B155" i="46"/>
  <c r="S154" i="46"/>
  <c r="Q154" i="46"/>
  <c r="K154" i="46"/>
  <c r="M154" i="46" s="1"/>
  <c r="J154" i="46"/>
  <c r="I154" i="46"/>
  <c r="H154" i="46"/>
  <c r="F154" i="46"/>
  <c r="E154" i="46"/>
  <c r="D154" i="46"/>
  <c r="C154" i="46"/>
  <c r="B154" i="46"/>
  <c r="S153" i="46"/>
  <c r="Q153" i="46"/>
  <c r="K153" i="46"/>
  <c r="M153" i="46" s="1"/>
  <c r="J153" i="46"/>
  <c r="I153" i="46"/>
  <c r="H153" i="46"/>
  <c r="F153" i="46"/>
  <c r="E153" i="46"/>
  <c r="D153" i="46"/>
  <c r="C153" i="46"/>
  <c r="B153" i="46"/>
  <c r="S152" i="46"/>
  <c r="Q152" i="46"/>
  <c r="K152" i="46"/>
  <c r="M152" i="46" s="1"/>
  <c r="J152" i="46"/>
  <c r="I152" i="46"/>
  <c r="H152" i="46"/>
  <c r="F152" i="46"/>
  <c r="E152" i="46"/>
  <c r="D152" i="46"/>
  <c r="C152" i="46"/>
  <c r="B152" i="46"/>
  <c r="S151" i="46"/>
  <c r="Q151" i="46"/>
  <c r="K151" i="46"/>
  <c r="M151" i="46" s="1"/>
  <c r="J151" i="46"/>
  <c r="I151" i="46"/>
  <c r="H151" i="46"/>
  <c r="F151" i="46"/>
  <c r="E151" i="46"/>
  <c r="D151" i="46"/>
  <c r="C151" i="46"/>
  <c r="B151" i="46"/>
  <c r="S150" i="46"/>
  <c r="Q150" i="46"/>
  <c r="K150" i="46"/>
  <c r="M150" i="46" s="1"/>
  <c r="J150" i="46"/>
  <c r="I150" i="46"/>
  <c r="H150" i="46"/>
  <c r="F150" i="46"/>
  <c r="E150" i="46"/>
  <c r="D150" i="46"/>
  <c r="C150" i="46"/>
  <c r="B150" i="46"/>
  <c r="S149" i="46"/>
  <c r="Q149" i="46"/>
  <c r="K149" i="46"/>
  <c r="M149" i="46" s="1"/>
  <c r="J149" i="46"/>
  <c r="I149" i="46"/>
  <c r="H149" i="46"/>
  <c r="F149" i="46"/>
  <c r="E149" i="46"/>
  <c r="D149" i="46"/>
  <c r="C149" i="46"/>
  <c r="B149" i="46"/>
  <c r="S148" i="46"/>
  <c r="Q148" i="46"/>
  <c r="K148" i="46"/>
  <c r="M148" i="46" s="1"/>
  <c r="J148" i="46"/>
  <c r="I148" i="46"/>
  <c r="H148" i="46"/>
  <c r="F148" i="46"/>
  <c r="E148" i="46"/>
  <c r="D148" i="46"/>
  <c r="C148" i="46"/>
  <c r="B148" i="46"/>
  <c r="S147" i="46"/>
  <c r="Q147" i="46"/>
  <c r="K147" i="46"/>
  <c r="M147" i="46" s="1"/>
  <c r="J147" i="46"/>
  <c r="I147" i="46"/>
  <c r="H147" i="46"/>
  <c r="F147" i="46"/>
  <c r="E147" i="46"/>
  <c r="D147" i="46"/>
  <c r="C147" i="46"/>
  <c r="B147" i="46"/>
  <c r="S146" i="46"/>
  <c r="Q146" i="46"/>
  <c r="K146" i="46"/>
  <c r="M146" i="46" s="1"/>
  <c r="J146" i="46"/>
  <c r="I146" i="46"/>
  <c r="H146" i="46"/>
  <c r="F146" i="46"/>
  <c r="E146" i="46"/>
  <c r="D146" i="46"/>
  <c r="C146" i="46"/>
  <c r="B146" i="46"/>
  <c r="S145" i="46"/>
  <c r="Q145" i="46"/>
  <c r="K145" i="46"/>
  <c r="M145" i="46" s="1"/>
  <c r="J145" i="46"/>
  <c r="I145" i="46"/>
  <c r="H145" i="46"/>
  <c r="F145" i="46"/>
  <c r="E145" i="46"/>
  <c r="D145" i="46"/>
  <c r="C145" i="46"/>
  <c r="B145" i="46"/>
  <c r="S144" i="46"/>
  <c r="Q144" i="46"/>
  <c r="K144" i="46"/>
  <c r="M144" i="46" s="1"/>
  <c r="J144" i="46"/>
  <c r="I144" i="46"/>
  <c r="H144" i="46"/>
  <c r="F144" i="46"/>
  <c r="E144" i="46"/>
  <c r="D144" i="46"/>
  <c r="C144" i="46"/>
  <c r="B144" i="46"/>
  <c r="S143" i="46"/>
  <c r="Q143" i="46"/>
  <c r="K143" i="46"/>
  <c r="M143" i="46" s="1"/>
  <c r="J143" i="46"/>
  <c r="I143" i="46"/>
  <c r="H143" i="46"/>
  <c r="F143" i="46"/>
  <c r="E143" i="46"/>
  <c r="D143" i="46"/>
  <c r="C143" i="46"/>
  <c r="B143" i="46"/>
  <c r="S142" i="46"/>
  <c r="Q142" i="46"/>
  <c r="K142" i="46"/>
  <c r="M142" i="46" s="1"/>
  <c r="J142" i="46"/>
  <c r="I142" i="46"/>
  <c r="H142" i="46"/>
  <c r="F142" i="46"/>
  <c r="E142" i="46"/>
  <c r="D142" i="46"/>
  <c r="C142" i="46"/>
  <c r="B142" i="46"/>
  <c r="S141" i="46"/>
  <c r="Q141" i="46"/>
  <c r="K141" i="46"/>
  <c r="M141" i="46" s="1"/>
  <c r="J141" i="46"/>
  <c r="I141" i="46"/>
  <c r="H141" i="46"/>
  <c r="F141" i="46"/>
  <c r="E141" i="46"/>
  <c r="D141" i="46"/>
  <c r="C141" i="46"/>
  <c r="B141" i="46"/>
  <c r="S140" i="46"/>
  <c r="Q140" i="46"/>
  <c r="K140" i="46"/>
  <c r="M140" i="46" s="1"/>
  <c r="J140" i="46"/>
  <c r="I140" i="46"/>
  <c r="H140" i="46"/>
  <c r="F140" i="46"/>
  <c r="E140" i="46"/>
  <c r="D140" i="46"/>
  <c r="C140" i="46"/>
  <c r="B140" i="46"/>
  <c r="S139" i="46"/>
  <c r="Q139" i="46"/>
  <c r="K139" i="46"/>
  <c r="M139" i="46" s="1"/>
  <c r="J139" i="46"/>
  <c r="I139" i="46"/>
  <c r="H139" i="46"/>
  <c r="F139" i="46"/>
  <c r="E139" i="46"/>
  <c r="D139" i="46"/>
  <c r="C139" i="46"/>
  <c r="B139" i="46"/>
  <c r="S138" i="46"/>
  <c r="Q138" i="46"/>
  <c r="K138" i="46"/>
  <c r="M138" i="46" s="1"/>
  <c r="J138" i="46"/>
  <c r="I138" i="46"/>
  <c r="H138" i="46"/>
  <c r="F138" i="46"/>
  <c r="E138" i="46"/>
  <c r="D138" i="46"/>
  <c r="C138" i="46"/>
  <c r="B138" i="46"/>
  <c r="S137" i="46"/>
  <c r="Q137" i="46"/>
  <c r="K137" i="46"/>
  <c r="M137" i="46" s="1"/>
  <c r="J137" i="46"/>
  <c r="I137" i="46"/>
  <c r="H137" i="46"/>
  <c r="F137" i="46"/>
  <c r="E137" i="46"/>
  <c r="D137" i="46"/>
  <c r="C137" i="46"/>
  <c r="B137" i="46"/>
  <c r="S136" i="46"/>
  <c r="Q136" i="46"/>
  <c r="K136" i="46"/>
  <c r="M136" i="46" s="1"/>
  <c r="J136" i="46"/>
  <c r="I136" i="46"/>
  <c r="H136" i="46"/>
  <c r="F136" i="46"/>
  <c r="E136" i="46"/>
  <c r="D136" i="46"/>
  <c r="C136" i="46"/>
  <c r="B136" i="46"/>
  <c r="S135" i="46"/>
  <c r="Q135" i="46"/>
  <c r="K135" i="46"/>
  <c r="M135" i="46" s="1"/>
  <c r="J135" i="46"/>
  <c r="I135" i="46"/>
  <c r="H135" i="46"/>
  <c r="F135" i="46"/>
  <c r="E135" i="46"/>
  <c r="D135" i="46"/>
  <c r="C135" i="46"/>
  <c r="B135" i="46"/>
  <c r="S134" i="46"/>
  <c r="Q134" i="46"/>
  <c r="K134" i="46"/>
  <c r="M134" i="46" s="1"/>
  <c r="J134" i="46"/>
  <c r="I134" i="46"/>
  <c r="H134" i="46"/>
  <c r="F134" i="46"/>
  <c r="E134" i="46"/>
  <c r="D134" i="46"/>
  <c r="C134" i="46"/>
  <c r="B134" i="46"/>
  <c r="S133" i="46"/>
  <c r="Q133" i="46"/>
  <c r="K133" i="46"/>
  <c r="M133" i="46" s="1"/>
  <c r="J133" i="46"/>
  <c r="I133" i="46"/>
  <c r="H133" i="46"/>
  <c r="F133" i="46"/>
  <c r="E133" i="46"/>
  <c r="D133" i="46"/>
  <c r="C133" i="46"/>
  <c r="B133" i="46"/>
  <c r="S132" i="46"/>
  <c r="Q132" i="46"/>
  <c r="K132" i="46"/>
  <c r="M132" i="46" s="1"/>
  <c r="J132" i="46"/>
  <c r="I132" i="46"/>
  <c r="H132" i="46"/>
  <c r="F132" i="46"/>
  <c r="E132" i="46"/>
  <c r="D132" i="46"/>
  <c r="C132" i="46"/>
  <c r="B132" i="46"/>
  <c r="S131" i="46"/>
  <c r="Q131" i="46"/>
  <c r="K131" i="46"/>
  <c r="M131" i="46" s="1"/>
  <c r="J131" i="46"/>
  <c r="I131" i="46"/>
  <c r="H131" i="46"/>
  <c r="F131" i="46"/>
  <c r="E131" i="46"/>
  <c r="D131" i="46"/>
  <c r="C131" i="46"/>
  <c r="B131" i="46"/>
  <c r="S130" i="46"/>
  <c r="Q130" i="46"/>
  <c r="K130" i="46"/>
  <c r="M130" i="46" s="1"/>
  <c r="J130" i="46"/>
  <c r="I130" i="46"/>
  <c r="H130" i="46"/>
  <c r="F130" i="46"/>
  <c r="E130" i="46"/>
  <c r="D130" i="46"/>
  <c r="C130" i="46"/>
  <c r="B130" i="46"/>
  <c r="S129" i="46"/>
  <c r="Q129" i="46"/>
  <c r="K129" i="46"/>
  <c r="M129" i="46" s="1"/>
  <c r="J129" i="46"/>
  <c r="I129" i="46"/>
  <c r="H129" i="46"/>
  <c r="F129" i="46"/>
  <c r="E129" i="46"/>
  <c r="D129" i="46"/>
  <c r="C129" i="46"/>
  <c r="B129" i="46"/>
  <c r="S128" i="46"/>
  <c r="Q128" i="46"/>
  <c r="K128" i="46"/>
  <c r="M128" i="46" s="1"/>
  <c r="J128" i="46"/>
  <c r="I128" i="46"/>
  <c r="H128" i="46"/>
  <c r="F128" i="46"/>
  <c r="E128" i="46"/>
  <c r="D128" i="46"/>
  <c r="C128" i="46"/>
  <c r="B128" i="46"/>
  <c r="S127" i="46"/>
  <c r="Q127" i="46"/>
  <c r="K127" i="46"/>
  <c r="M127" i="46" s="1"/>
  <c r="J127" i="46"/>
  <c r="I127" i="46"/>
  <c r="H127" i="46"/>
  <c r="F127" i="46"/>
  <c r="E127" i="46"/>
  <c r="D127" i="46"/>
  <c r="C127" i="46"/>
  <c r="B127" i="46"/>
  <c r="S126" i="46"/>
  <c r="Q126" i="46"/>
  <c r="K126" i="46"/>
  <c r="M126" i="46" s="1"/>
  <c r="J126" i="46"/>
  <c r="I126" i="46"/>
  <c r="H126" i="46"/>
  <c r="F126" i="46"/>
  <c r="E126" i="46"/>
  <c r="D126" i="46"/>
  <c r="C126" i="46"/>
  <c r="B126" i="46"/>
  <c r="S125" i="46"/>
  <c r="Q125" i="46"/>
  <c r="K125" i="46"/>
  <c r="M125" i="46" s="1"/>
  <c r="J125" i="46"/>
  <c r="I125" i="46"/>
  <c r="H125" i="46"/>
  <c r="F125" i="46"/>
  <c r="E125" i="46"/>
  <c r="D125" i="46"/>
  <c r="C125" i="46"/>
  <c r="B125" i="46"/>
  <c r="S124" i="46"/>
  <c r="Q124" i="46"/>
  <c r="K124" i="46"/>
  <c r="M124" i="46" s="1"/>
  <c r="J124" i="46"/>
  <c r="I124" i="46"/>
  <c r="H124" i="46"/>
  <c r="F124" i="46"/>
  <c r="E124" i="46"/>
  <c r="D124" i="46"/>
  <c r="C124" i="46"/>
  <c r="B124" i="46"/>
  <c r="S123" i="46"/>
  <c r="Q123" i="46"/>
  <c r="K123" i="46"/>
  <c r="M123" i="46" s="1"/>
  <c r="J123" i="46"/>
  <c r="I123" i="46"/>
  <c r="H123" i="46"/>
  <c r="F123" i="46"/>
  <c r="E123" i="46"/>
  <c r="D123" i="46"/>
  <c r="C123" i="46"/>
  <c r="B123" i="46"/>
  <c r="S122" i="46"/>
  <c r="Q122" i="46"/>
  <c r="K122" i="46"/>
  <c r="M122" i="46" s="1"/>
  <c r="J122" i="46"/>
  <c r="I122" i="46"/>
  <c r="H122" i="46"/>
  <c r="F122" i="46"/>
  <c r="E122" i="46"/>
  <c r="D122" i="46"/>
  <c r="C122" i="46"/>
  <c r="B122" i="46"/>
  <c r="S121" i="46"/>
  <c r="Q121" i="46"/>
  <c r="K121" i="46"/>
  <c r="M121" i="46" s="1"/>
  <c r="J121" i="46"/>
  <c r="I121" i="46"/>
  <c r="H121" i="46"/>
  <c r="F121" i="46"/>
  <c r="E121" i="46"/>
  <c r="D121" i="46"/>
  <c r="C121" i="46"/>
  <c r="B121" i="46"/>
  <c r="S120" i="46"/>
  <c r="Q120" i="46"/>
  <c r="K120" i="46"/>
  <c r="M120" i="46" s="1"/>
  <c r="J120" i="46"/>
  <c r="I120" i="46"/>
  <c r="H120" i="46"/>
  <c r="F120" i="46"/>
  <c r="E120" i="46"/>
  <c r="D120" i="46"/>
  <c r="C120" i="46"/>
  <c r="B120" i="46"/>
  <c r="S119" i="46"/>
  <c r="Q119" i="46"/>
  <c r="K119" i="46"/>
  <c r="M119" i="46" s="1"/>
  <c r="J119" i="46"/>
  <c r="I119" i="46"/>
  <c r="H119" i="46"/>
  <c r="F119" i="46"/>
  <c r="E119" i="46"/>
  <c r="D119" i="46"/>
  <c r="C119" i="46"/>
  <c r="B119" i="46"/>
  <c r="S118" i="46"/>
  <c r="Q118" i="46"/>
  <c r="K118" i="46"/>
  <c r="M118" i="46" s="1"/>
  <c r="J118" i="46"/>
  <c r="I118" i="46"/>
  <c r="H118" i="46"/>
  <c r="F118" i="46"/>
  <c r="E118" i="46"/>
  <c r="D118" i="46"/>
  <c r="C118" i="46"/>
  <c r="B118" i="46"/>
  <c r="S117" i="46"/>
  <c r="Q117" i="46"/>
  <c r="K117" i="46"/>
  <c r="M117" i="46" s="1"/>
  <c r="J117" i="46"/>
  <c r="I117" i="46"/>
  <c r="H117" i="46"/>
  <c r="F117" i="46"/>
  <c r="E117" i="46"/>
  <c r="D117" i="46"/>
  <c r="C117" i="46"/>
  <c r="B117" i="46"/>
  <c r="S116" i="46"/>
  <c r="Q116" i="46"/>
  <c r="K116" i="46"/>
  <c r="M116" i="46" s="1"/>
  <c r="J116" i="46"/>
  <c r="I116" i="46"/>
  <c r="H116" i="46"/>
  <c r="F116" i="46"/>
  <c r="E116" i="46"/>
  <c r="D116" i="46"/>
  <c r="C116" i="46"/>
  <c r="B116" i="46"/>
  <c r="S115" i="46"/>
  <c r="Q115" i="46"/>
  <c r="K115" i="46"/>
  <c r="M115" i="46" s="1"/>
  <c r="J115" i="46"/>
  <c r="I115" i="46"/>
  <c r="H115" i="46"/>
  <c r="F115" i="46"/>
  <c r="E115" i="46"/>
  <c r="D115" i="46"/>
  <c r="C115" i="46"/>
  <c r="B115" i="46"/>
  <c r="S114" i="46"/>
  <c r="Q114" i="46"/>
  <c r="K114" i="46"/>
  <c r="M114" i="46" s="1"/>
  <c r="J114" i="46"/>
  <c r="I114" i="46"/>
  <c r="H114" i="46"/>
  <c r="F114" i="46"/>
  <c r="E114" i="46"/>
  <c r="D114" i="46"/>
  <c r="C114" i="46"/>
  <c r="B114" i="46"/>
  <c r="S113" i="46"/>
  <c r="Q113" i="46"/>
  <c r="K113" i="46"/>
  <c r="M113" i="46" s="1"/>
  <c r="J113" i="46"/>
  <c r="I113" i="46"/>
  <c r="H113" i="46"/>
  <c r="F113" i="46"/>
  <c r="E113" i="46"/>
  <c r="D113" i="46"/>
  <c r="C113" i="46"/>
  <c r="B113" i="46"/>
  <c r="S112" i="46"/>
  <c r="Q112" i="46"/>
  <c r="K112" i="46"/>
  <c r="M112" i="46" s="1"/>
  <c r="J112" i="46"/>
  <c r="I112" i="46"/>
  <c r="H112" i="46"/>
  <c r="F112" i="46"/>
  <c r="E112" i="46"/>
  <c r="D112" i="46"/>
  <c r="C112" i="46"/>
  <c r="B112" i="46"/>
  <c r="S111" i="46"/>
  <c r="Q111" i="46"/>
  <c r="K111" i="46"/>
  <c r="M111" i="46" s="1"/>
  <c r="J111" i="46"/>
  <c r="I111" i="46"/>
  <c r="H111" i="46"/>
  <c r="F111" i="46"/>
  <c r="E111" i="46"/>
  <c r="D111" i="46"/>
  <c r="C111" i="46"/>
  <c r="B111" i="46"/>
  <c r="S110" i="46"/>
  <c r="Q110" i="46"/>
  <c r="K110" i="46"/>
  <c r="M110" i="46" s="1"/>
  <c r="J110" i="46"/>
  <c r="I110" i="46"/>
  <c r="H110" i="46"/>
  <c r="F110" i="46"/>
  <c r="E110" i="46"/>
  <c r="D110" i="46"/>
  <c r="C110" i="46"/>
  <c r="B110" i="46"/>
  <c r="S109" i="46"/>
  <c r="Q109" i="46"/>
  <c r="K109" i="46"/>
  <c r="M109" i="46" s="1"/>
  <c r="J109" i="46"/>
  <c r="I109" i="46"/>
  <c r="H109" i="46"/>
  <c r="F109" i="46"/>
  <c r="E109" i="46"/>
  <c r="D109" i="46"/>
  <c r="C109" i="46"/>
  <c r="B109" i="46"/>
  <c r="S108" i="46"/>
  <c r="Q108" i="46"/>
  <c r="K108" i="46"/>
  <c r="M108" i="46" s="1"/>
  <c r="J108" i="46"/>
  <c r="I108" i="46"/>
  <c r="H108" i="46"/>
  <c r="F108" i="46"/>
  <c r="E108" i="46"/>
  <c r="D108" i="46"/>
  <c r="C108" i="46"/>
  <c r="B108" i="46"/>
  <c r="S107" i="46"/>
  <c r="Q107" i="46"/>
  <c r="K107" i="46"/>
  <c r="M107" i="46" s="1"/>
  <c r="J107" i="46"/>
  <c r="I107" i="46"/>
  <c r="H107" i="46"/>
  <c r="F107" i="46"/>
  <c r="E107" i="46"/>
  <c r="D107" i="46"/>
  <c r="C107" i="46"/>
  <c r="B107" i="46"/>
  <c r="S106" i="46"/>
  <c r="Q106" i="46"/>
  <c r="K106" i="46"/>
  <c r="M106" i="46" s="1"/>
  <c r="J106" i="46"/>
  <c r="I106" i="46"/>
  <c r="H106" i="46"/>
  <c r="F106" i="46"/>
  <c r="E106" i="46"/>
  <c r="D106" i="46"/>
  <c r="C106" i="46"/>
  <c r="B106" i="46"/>
  <c r="S105" i="46"/>
  <c r="Q105" i="46"/>
  <c r="K105" i="46"/>
  <c r="M105" i="46" s="1"/>
  <c r="J105" i="46"/>
  <c r="I105" i="46"/>
  <c r="H105" i="46"/>
  <c r="F105" i="46"/>
  <c r="E105" i="46"/>
  <c r="D105" i="46"/>
  <c r="C105" i="46"/>
  <c r="B105" i="46"/>
  <c r="S104" i="46"/>
  <c r="Q104" i="46"/>
  <c r="K104" i="46"/>
  <c r="M104" i="46" s="1"/>
  <c r="J104" i="46"/>
  <c r="I104" i="46"/>
  <c r="H104" i="46"/>
  <c r="F104" i="46"/>
  <c r="E104" i="46"/>
  <c r="D104" i="46"/>
  <c r="C104" i="46"/>
  <c r="B104" i="46"/>
  <c r="S103" i="46"/>
  <c r="Q103" i="46"/>
  <c r="K103" i="46"/>
  <c r="M103" i="46" s="1"/>
  <c r="J103" i="46"/>
  <c r="I103" i="46"/>
  <c r="H103" i="46"/>
  <c r="F103" i="46"/>
  <c r="E103" i="46"/>
  <c r="D103" i="46"/>
  <c r="C103" i="46"/>
  <c r="B103" i="46"/>
  <c r="S102" i="46"/>
  <c r="Q102" i="46"/>
  <c r="K102" i="46"/>
  <c r="M102" i="46" s="1"/>
  <c r="J102" i="46"/>
  <c r="I102" i="46"/>
  <c r="H102" i="46"/>
  <c r="F102" i="46"/>
  <c r="E102" i="46"/>
  <c r="D102" i="46"/>
  <c r="C102" i="46"/>
  <c r="B102" i="46"/>
  <c r="S101" i="46"/>
  <c r="Q101" i="46"/>
  <c r="K101" i="46"/>
  <c r="M101" i="46" s="1"/>
  <c r="J101" i="46"/>
  <c r="I101" i="46"/>
  <c r="H101" i="46"/>
  <c r="F101" i="46"/>
  <c r="E101" i="46"/>
  <c r="D101" i="46"/>
  <c r="C101" i="46"/>
  <c r="B101" i="46"/>
  <c r="S100" i="46"/>
  <c r="Q100" i="46"/>
  <c r="K100" i="46"/>
  <c r="M100" i="46" s="1"/>
  <c r="J100" i="46"/>
  <c r="I100" i="46"/>
  <c r="H100" i="46"/>
  <c r="F100" i="46"/>
  <c r="E100" i="46"/>
  <c r="D100" i="46"/>
  <c r="C100" i="46"/>
  <c r="B100" i="46"/>
  <c r="S99" i="46"/>
  <c r="Q99" i="46"/>
  <c r="K99" i="46"/>
  <c r="M99" i="46" s="1"/>
  <c r="J99" i="46"/>
  <c r="I99" i="46"/>
  <c r="H99" i="46"/>
  <c r="F99" i="46"/>
  <c r="E99" i="46"/>
  <c r="D99" i="46"/>
  <c r="C99" i="46"/>
  <c r="B99" i="46"/>
  <c r="S98" i="46"/>
  <c r="Q98" i="46"/>
  <c r="K98" i="46"/>
  <c r="M98" i="46" s="1"/>
  <c r="J98" i="46"/>
  <c r="I98" i="46"/>
  <c r="H98" i="46"/>
  <c r="F98" i="46"/>
  <c r="E98" i="46"/>
  <c r="D98" i="46"/>
  <c r="C98" i="46"/>
  <c r="B98" i="46"/>
  <c r="S97" i="46"/>
  <c r="Q97" i="46"/>
  <c r="K97" i="46"/>
  <c r="M97" i="46" s="1"/>
  <c r="J97" i="46"/>
  <c r="I97" i="46"/>
  <c r="H97" i="46"/>
  <c r="F97" i="46"/>
  <c r="E97" i="46"/>
  <c r="D97" i="46"/>
  <c r="C97" i="46"/>
  <c r="B97" i="46"/>
  <c r="S96" i="46"/>
  <c r="Q96" i="46"/>
  <c r="K96" i="46"/>
  <c r="M96" i="46" s="1"/>
  <c r="J96" i="46"/>
  <c r="I96" i="46"/>
  <c r="H96" i="46"/>
  <c r="F96" i="46"/>
  <c r="E96" i="46"/>
  <c r="D96" i="46"/>
  <c r="C96" i="46"/>
  <c r="B96" i="46"/>
  <c r="S95" i="46"/>
  <c r="Q95" i="46"/>
  <c r="K95" i="46"/>
  <c r="M95" i="46" s="1"/>
  <c r="J95" i="46"/>
  <c r="I95" i="46"/>
  <c r="H95" i="46"/>
  <c r="F95" i="46"/>
  <c r="E95" i="46"/>
  <c r="D95" i="46"/>
  <c r="C95" i="46"/>
  <c r="B95" i="46"/>
  <c r="S94" i="46"/>
  <c r="Q94" i="46"/>
  <c r="K94" i="46"/>
  <c r="M94" i="46" s="1"/>
  <c r="J94" i="46"/>
  <c r="I94" i="46"/>
  <c r="H94" i="46"/>
  <c r="F94" i="46"/>
  <c r="E94" i="46"/>
  <c r="D94" i="46"/>
  <c r="C94" i="46"/>
  <c r="B94" i="46"/>
  <c r="S93" i="46"/>
  <c r="Q93" i="46"/>
  <c r="K93" i="46"/>
  <c r="M93" i="46" s="1"/>
  <c r="J93" i="46"/>
  <c r="I93" i="46"/>
  <c r="H93" i="46"/>
  <c r="F93" i="46"/>
  <c r="E93" i="46"/>
  <c r="D93" i="46"/>
  <c r="C93" i="46"/>
  <c r="B93" i="46"/>
  <c r="S92" i="46"/>
  <c r="Q92" i="46"/>
  <c r="K92" i="46"/>
  <c r="M92" i="46" s="1"/>
  <c r="J92" i="46"/>
  <c r="I92" i="46"/>
  <c r="H92" i="46"/>
  <c r="F92" i="46"/>
  <c r="E92" i="46"/>
  <c r="D92" i="46"/>
  <c r="C92" i="46"/>
  <c r="B92" i="46"/>
  <c r="S91" i="46"/>
  <c r="Q91" i="46"/>
  <c r="K91" i="46"/>
  <c r="M91" i="46" s="1"/>
  <c r="J91" i="46"/>
  <c r="I91" i="46"/>
  <c r="H91" i="46"/>
  <c r="F91" i="46"/>
  <c r="E91" i="46"/>
  <c r="D91" i="46"/>
  <c r="C91" i="46"/>
  <c r="B91" i="46"/>
  <c r="S90" i="46"/>
  <c r="Q90" i="46"/>
  <c r="K90" i="46"/>
  <c r="M90" i="46" s="1"/>
  <c r="J90" i="46"/>
  <c r="I90" i="46"/>
  <c r="H90" i="46"/>
  <c r="F90" i="46"/>
  <c r="E90" i="46"/>
  <c r="D90" i="46"/>
  <c r="C90" i="46"/>
  <c r="B90" i="46"/>
  <c r="S89" i="46"/>
  <c r="Q89" i="46"/>
  <c r="K89" i="46"/>
  <c r="M89" i="46" s="1"/>
  <c r="J89" i="46"/>
  <c r="I89" i="46"/>
  <c r="H89" i="46"/>
  <c r="F89" i="46"/>
  <c r="E89" i="46"/>
  <c r="D89" i="46"/>
  <c r="C89" i="46"/>
  <c r="B89" i="46"/>
  <c r="S88" i="46"/>
  <c r="Q88" i="46"/>
  <c r="K88" i="46"/>
  <c r="M88" i="46" s="1"/>
  <c r="J88" i="46"/>
  <c r="I88" i="46"/>
  <c r="H88" i="46"/>
  <c r="F88" i="46"/>
  <c r="E88" i="46"/>
  <c r="D88" i="46"/>
  <c r="C88" i="46"/>
  <c r="B88" i="46"/>
  <c r="S87" i="46"/>
  <c r="Q87" i="46"/>
  <c r="K87" i="46"/>
  <c r="M87" i="46" s="1"/>
  <c r="J87" i="46"/>
  <c r="I87" i="46"/>
  <c r="H87" i="46"/>
  <c r="F87" i="46"/>
  <c r="E87" i="46"/>
  <c r="D87" i="46"/>
  <c r="C87" i="46"/>
  <c r="B87" i="46"/>
  <c r="S86" i="46"/>
  <c r="Q86" i="46"/>
  <c r="K86" i="46"/>
  <c r="M86" i="46" s="1"/>
  <c r="J86" i="46"/>
  <c r="I86" i="46"/>
  <c r="H86" i="46"/>
  <c r="F86" i="46"/>
  <c r="E86" i="46"/>
  <c r="D86" i="46"/>
  <c r="C86" i="46"/>
  <c r="B86" i="46"/>
  <c r="S85" i="46"/>
  <c r="Q85" i="46"/>
  <c r="K85" i="46"/>
  <c r="M85" i="46" s="1"/>
  <c r="J85" i="46"/>
  <c r="I85" i="46"/>
  <c r="H85" i="46"/>
  <c r="F85" i="46"/>
  <c r="E85" i="46"/>
  <c r="D85" i="46"/>
  <c r="C85" i="46"/>
  <c r="B85" i="46"/>
  <c r="S84" i="46"/>
  <c r="Q84" i="46"/>
  <c r="K84" i="46"/>
  <c r="M84" i="46" s="1"/>
  <c r="J84" i="46"/>
  <c r="I84" i="46"/>
  <c r="H84" i="46"/>
  <c r="F84" i="46"/>
  <c r="E84" i="46"/>
  <c r="D84" i="46"/>
  <c r="C84" i="46"/>
  <c r="B84" i="46"/>
  <c r="S83" i="46"/>
  <c r="Q83" i="46"/>
  <c r="K83" i="46"/>
  <c r="M83" i="46" s="1"/>
  <c r="J83" i="46"/>
  <c r="I83" i="46"/>
  <c r="H83" i="46"/>
  <c r="F83" i="46"/>
  <c r="E83" i="46"/>
  <c r="D83" i="46"/>
  <c r="C83" i="46"/>
  <c r="B83" i="46"/>
  <c r="S82" i="46"/>
  <c r="Q82" i="46"/>
  <c r="K82" i="46"/>
  <c r="M82" i="46" s="1"/>
  <c r="J82" i="46"/>
  <c r="I82" i="46"/>
  <c r="H82" i="46"/>
  <c r="F82" i="46"/>
  <c r="E82" i="46"/>
  <c r="D82" i="46"/>
  <c r="C82" i="46"/>
  <c r="B82" i="46"/>
  <c r="S81" i="46"/>
  <c r="Q81" i="46"/>
  <c r="K81" i="46"/>
  <c r="M81" i="46" s="1"/>
  <c r="J81" i="46"/>
  <c r="I81" i="46"/>
  <c r="H81" i="46"/>
  <c r="F81" i="46"/>
  <c r="E81" i="46"/>
  <c r="D81" i="46"/>
  <c r="C81" i="46"/>
  <c r="B81" i="46"/>
  <c r="S80" i="46"/>
  <c r="Q80" i="46"/>
  <c r="K80" i="46"/>
  <c r="M80" i="46" s="1"/>
  <c r="J80" i="46"/>
  <c r="I80" i="46"/>
  <c r="H80" i="46"/>
  <c r="F80" i="46"/>
  <c r="E80" i="46"/>
  <c r="D80" i="46"/>
  <c r="C80" i="46"/>
  <c r="B80" i="46"/>
  <c r="S79" i="46"/>
  <c r="Q79" i="46"/>
  <c r="K79" i="46"/>
  <c r="M79" i="46" s="1"/>
  <c r="J79" i="46"/>
  <c r="I79" i="46"/>
  <c r="H79" i="46"/>
  <c r="F79" i="46"/>
  <c r="E79" i="46"/>
  <c r="D79" i="46"/>
  <c r="C79" i="46"/>
  <c r="B79" i="46"/>
  <c r="S78" i="46"/>
  <c r="Q78" i="46"/>
  <c r="K78" i="46"/>
  <c r="M78" i="46" s="1"/>
  <c r="J78" i="46"/>
  <c r="I78" i="46"/>
  <c r="H78" i="46"/>
  <c r="F78" i="46"/>
  <c r="E78" i="46"/>
  <c r="D78" i="46"/>
  <c r="C78" i="46"/>
  <c r="B78" i="46"/>
  <c r="S77" i="46"/>
  <c r="Q77" i="46"/>
  <c r="K77" i="46"/>
  <c r="M77" i="46" s="1"/>
  <c r="J77" i="46"/>
  <c r="I77" i="46"/>
  <c r="H77" i="46"/>
  <c r="F77" i="46"/>
  <c r="E77" i="46"/>
  <c r="D77" i="46"/>
  <c r="C77" i="46"/>
  <c r="B77" i="46"/>
  <c r="S76" i="46"/>
  <c r="Q76" i="46"/>
  <c r="K76" i="46"/>
  <c r="M76" i="46" s="1"/>
  <c r="J76" i="46"/>
  <c r="I76" i="46"/>
  <c r="H76" i="46"/>
  <c r="F76" i="46"/>
  <c r="E76" i="46"/>
  <c r="D76" i="46"/>
  <c r="C76" i="46"/>
  <c r="B76" i="46"/>
  <c r="S75" i="46"/>
  <c r="Q75" i="46"/>
  <c r="K75" i="46"/>
  <c r="M75" i="46" s="1"/>
  <c r="J75" i="46"/>
  <c r="I75" i="46"/>
  <c r="H75" i="46"/>
  <c r="F75" i="46"/>
  <c r="E75" i="46"/>
  <c r="D75" i="46"/>
  <c r="C75" i="46"/>
  <c r="B75" i="46"/>
  <c r="S74" i="46"/>
  <c r="Q74" i="46"/>
  <c r="K74" i="46"/>
  <c r="M74" i="46" s="1"/>
  <c r="J74" i="46"/>
  <c r="I74" i="46"/>
  <c r="H74" i="46"/>
  <c r="F74" i="46"/>
  <c r="E74" i="46"/>
  <c r="D74" i="46"/>
  <c r="C74" i="46"/>
  <c r="B74" i="46"/>
  <c r="S73" i="46"/>
  <c r="Q73" i="46"/>
  <c r="K73" i="46"/>
  <c r="M73" i="46" s="1"/>
  <c r="J73" i="46"/>
  <c r="I73" i="46"/>
  <c r="H73" i="46"/>
  <c r="F73" i="46"/>
  <c r="E73" i="46"/>
  <c r="D73" i="46"/>
  <c r="C73" i="46"/>
  <c r="B73" i="46"/>
  <c r="S72" i="46"/>
  <c r="Q72" i="46"/>
  <c r="K72" i="46"/>
  <c r="M72" i="46" s="1"/>
  <c r="J72" i="46"/>
  <c r="I72" i="46"/>
  <c r="H72" i="46"/>
  <c r="F72" i="46"/>
  <c r="E72" i="46"/>
  <c r="D72" i="46"/>
  <c r="C72" i="46"/>
  <c r="B72" i="46"/>
  <c r="S71" i="46"/>
  <c r="Q71" i="46"/>
  <c r="K71" i="46"/>
  <c r="M71" i="46" s="1"/>
  <c r="J71" i="46"/>
  <c r="I71" i="46"/>
  <c r="H71" i="46"/>
  <c r="F71" i="46"/>
  <c r="E71" i="46"/>
  <c r="D71" i="46"/>
  <c r="C71" i="46"/>
  <c r="B71" i="46"/>
  <c r="S70" i="46"/>
  <c r="Q70" i="46"/>
  <c r="K70" i="46"/>
  <c r="M70" i="46" s="1"/>
  <c r="J70" i="46"/>
  <c r="I70" i="46"/>
  <c r="H70" i="46"/>
  <c r="F70" i="46"/>
  <c r="E70" i="46"/>
  <c r="D70" i="46"/>
  <c r="C70" i="46"/>
  <c r="B70" i="46"/>
  <c r="S69" i="46"/>
  <c r="Q69" i="46"/>
  <c r="K69" i="46"/>
  <c r="M69" i="46" s="1"/>
  <c r="J69" i="46"/>
  <c r="I69" i="46"/>
  <c r="H69" i="46"/>
  <c r="F69" i="46"/>
  <c r="E69" i="46"/>
  <c r="D69" i="46"/>
  <c r="C69" i="46"/>
  <c r="B69" i="46"/>
  <c r="U68" i="46"/>
  <c r="U69" i="46" s="1"/>
  <c r="S68" i="46"/>
  <c r="Q68" i="46"/>
  <c r="K68" i="46"/>
  <c r="M68" i="46" s="1"/>
  <c r="J68" i="46"/>
  <c r="I68" i="46"/>
  <c r="H68" i="46"/>
  <c r="F68" i="46"/>
  <c r="E68" i="46"/>
  <c r="D68" i="46"/>
  <c r="C68" i="46"/>
  <c r="B68" i="46"/>
  <c r="S67" i="46"/>
  <c r="Q67" i="46"/>
  <c r="K67" i="46"/>
  <c r="M67" i="46" s="1"/>
  <c r="J67" i="46"/>
  <c r="I67" i="46"/>
  <c r="H67" i="46"/>
  <c r="F67" i="46"/>
  <c r="E67" i="46"/>
  <c r="D67" i="46"/>
  <c r="C67" i="46"/>
  <c r="B67" i="46"/>
  <c r="S66" i="46"/>
  <c r="Q66" i="46"/>
  <c r="K66" i="46"/>
  <c r="M66" i="46" s="1"/>
  <c r="J66" i="46"/>
  <c r="I66" i="46"/>
  <c r="H66" i="46"/>
  <c r="F66" i="46"/>
  <c r="E66" i="46"/>
  <c r="D66" i="46"/>
  <c r="C66" i="46"/>
  <c r="B66" i="46"/>
  <c r="S65" i="46"/>
  <c r="Q65" i="46"/>
  <c r="K65" i="46"/>
  <c r="M65" i="46" s="1"/>
  <c r="J65" i="46"/>
  <c r="I65" i="46"/>
  <c r="H65" i="46"/>
  <c r="F65" i="46"/>
  <c r="E65" i="46"/>
  <c r="D65" i="46"/>
  <c r="C65" i="46"/>
  <c r="B65" i="46"/>
  <c r="S64" i="46"/>
  <c r="Q64" i="46"/>
  <c r="P64" i="46"/>
  <c r="O64" i="46"/>
  <c r="N64" i="46"/>
  <c r="K64" i="46"/>
  <c r="M64" i="46" s="1"/>
  <c r="J64" i="46"/>
  <c r="I64" i="46"/>
  <c r="H64" i="46"/>
  <c r="F64" i="46"/>
  <c r="E64" i="46"/>
  <c r="D64" i="46"/>
  <c r="C64" i="46"/>
  <c r="B64" i="46"/>
  <c r="S63" i="46"/>
  <c r="Q63" i="46"/>
  <c r="P63" i="46"/>
  <c r="O63" i="46"/>
  <c r="N63" i="46"/>
  <c r="K63" i="46"/>
  <c r="M63" i="46" s="1"/>
  <c r="J63" i="46"/>
  <c r="I63" i="46"/>
  <c r="H63" i="46"/>
  <c r="F63" i="46"/>
  <c r="E63" i="46"/>
  <c r="D63" i="46"/>
  <c r="C63" i="46"/>
  <c r="B63" i="46"/>
  <c r="S62" i="46"/>
  <c r="Q62" i="46"/>
  <c r="P62" i="46"/>
  <c r="N62" i="46"/>
  <c r="K62" i="46"/>
  <c r="J62" i="46"/>
  <c r="I62" i="46"/>
  <c r="H62" i="46"/>
  <c r="E62" i="46"/>
  <c r="D62" i="46"/>
  <c r="C62" i="46"/>
  <c r="B62" i="46"/>
  <c r="S61" i="46"/>
  <c r="Q61" i="46"/>
  <c r="P61" i="46"/>
  <c r="N61" i="46"/>
  <c r="K61" i="46"/>
  <c r="J61" i="46"/>
  <c r="I61" i="46"/>
  <c r="H61" i="46"/>
  <c r="E61" i="46"/>
  <c r="D61" i="46"/>
  <c r="C61" i="46"/>
  <c r="B61" i="46"/>
  <c r="S60" i="46"/>
  <c r="Q60" i="46"/>
  <c r="P60" i="46"/>
  <c r="N60" i="46"/>
  <c r="K60" i="46"/>
  <c r="J60" i="46"/>
  <c r="I60" i="46"/>
  <c r="H60" i="46"/>
  <c r="E60" i="46"/>
  <c r="D60" i="46"/>
  <c r="C60" i="46"/>
  <c r="B60" i="46"/>
  <c r="S59" i="46"/>
  <c r="Q59" i="46"/>
  <c r="P59" i="46"/>
  <c r="N59" i="46"/>
  <c r="K59" i="46"/>
  <c r="J59" i="46"/>
  <c r="I59" i="46"/>
  <c r="H59" i="46"/>
  <c r="E59" i="46"/>
  <c r="D59" i="46"/>
  <c r="C59" i="46"/>
  <c r="B59" i="46"/>
  <c r="S58" i="46"/>
  <c r="Q58" i="46"/>
  <c r="P58" i="46"/>
  <c r="N58" i="46"/>
  <c r="K58" i="46"/>
  <c r="J58" i="46"/>
  <c r="I58" i="46"/>
  <c r="H58" i="46"/>
  <c r="E58" i="46"/>
  <c r="D58" i="46"/>
  <c r="C58" i="46"/>
  <c r="B58" i="46"/>
  <c r="S57" i="46"/>
  <c r="Q57" i="46"/>
  <c r="P57" i="46"/>
  <c r="N57" i="46"/>
  <c r="K57" i="46"/>
  <c r="J57" i="46"/>
  <c r="I57" i="46"/>
  <c r="H57" i="46"/>
  <c r="E57" i="46"/>
  <c r="D57" i="46"/>
  <c r="C57" i="46"/>
  <c r="B57" i="46"/>
  <c r="S56" i="46"/>
  <c r="Q56" i="46"/>
  <c r="P56" i="46"/>
  <c r="N56" i="46"/>
  <c r="K56" i="46"/>
  <c r="J56" i="46"/>
  <c r="I56" i="46"/>
  <c r="H56" i="46"/>
  <c r="E56" i="46"/>
  <c r="D56" i="46"/>
  <c r="C56" i="46"/>
  <c r="B56" i="46"/>
  <c r="S55" i="46"/>
  <c r="Q55" i="46"/>
  <c r="P55" i="46"/>
  <c r="N55" i="46"/>
  <c r="K55" i="46"/>
  <c r="J55" i="46"/>
  <c r="I55" i="46"/>
  <c r="H55" i="46"/>
  <c r="E55" i="46"/>
  <c r="D55" i="46"/>
  <c r="C55" i="46"/>
  <c r="B55" i="46"/>
  <c r="S54" i="46"/>
  <c r="Q54" i="46"/>
  <c r="P54" i="46"/>
  <c r="N54" i="46"/>
  <c r="K54" i="46"/>
  <c r="J54" i="46"/>
  <c r="I54" i="46"/>
  <c r="H54" i="46"/>
  <c r="E54" i="46"/>
  <c r="D54" i="46"/>
  <c r="C54" i="46"/>
  <c r="B54" i="46"/>
  <c r="S53" i="46"/>
  <c r="Q53" i="46"/>
  <c r="P53" i="46"/>
  <c r="N53" i="46"/>
  <c r="K53" i="46"/>
  <c r="J53" i="46"/>
  <c r="I53" i="46"/>
  <c r="H53" i="46"/>
  <c r="E53" i="46"/>
  <c r="D53" i="46"/>
  <c r="C53" i="46"/>
  <c r="B53" i="46"/>
  <c r="S52" i="46"/>
  <c r="Q52" i="46"/>
  <c r="P52" i="46"/>
  <c r="N52" i="46"/>
  <c r="K52" i="46"/>
  <c r="J52" i="46"/>
  <c r="I52" i="46"/>
  <c r="H52" i="46"/>
  <c r="E52" i="46"/>
  <c r="D52" i="46"/>
  <c r="C52" i="46"/>
  <c r="B52" i="46"/>
  <c r="S51" i="46"/>
  <c r="Q51" i="46"/>
  <c r="P51" i="46"/>
  <c r="N51" i="46"/>
  <c r="K51" i="46"/>
  <c r="J51" i="46"/>
  <c r="I51" i="46"/>
  <c r="H51" i="46"/>
  <c r="E51" i="46"/>
  <c r="D51" i="46"/>
  <c r="C51" i="46"/>
  <c r="B51" i="46"/>
  <c r="S50" i="46"/>
  <c r="Q50" i="46"/>
  <c r="P50" i="46"/>
  <c r="N50" i="46"/>
  <c r="K50" i="46"/>
  <c r="J50" i="46"/>
  <c r="I50" i="46"/>
  <c r="H50" i="46"/>
  <c r="E50" i="46"/>
  <c r="D50" i="46"/>
  <c r="C50" i="46"/>
  <c r="B50" i="46"/>
  <c r="S49" i="46"/>
  <c r="Q49" i="46"/>
  <c r="P49" i="46"/>
  <c r="N49" i="46"/>
  <c r="K49" i="46"/>
  <c r="J49" i="46"/>
  <c r="I49" i="46"/>
  <c r="H49" i="46"/>
  <c r="E49" i="46"/>
  <c r="D49" i="46"/>
  <c r="C49" i="46"/>
  <c r="B49" i="46"/>
  <c r="S48" i="46"/>
  <c r="Q48" i="46"/>
  <c r="P48" i="46"/>
  <c r="N48" i="46"/>
  <c r="K48" i="46"/>
  <c r="J48" i="46"/>
  <c r="I48" i="46"/>
  <c r="H48" i="46"/>
  <c r="E48" i="46"/>
  <c r="D48" i="46"/>
  <c r="C48" i="46"/>
  <c r="B48" i="46"/>
  <c r="S47" i="46"/>
  <c r="Q47" i="46"/>
  <c r="P47" i="46"/>
  <c r="N47" i="46"/>
  <c r="K47" i="46"/>
  <c r="J47" i="46"/>
  <c r="I47" i="46"/>
  <c r="H47" i="46"/>
  <c r="E47" i="46"/>
  <c r="D47" i="46"/>
  <c r="C47" i="46"/>
  <c r="B47" i="46"/>
  <c r="S46" i="46"/>
  <c r="Q46" i="46"/>
  <c r="P46" i="46"/>
  <c r="N46" i="46"/>
  <c r="K46" i="46"/>
  <c r="J46" i="46"/>
  <c r="I46" i="46"/>
  <c r="H46" i="46"/>
  <c r="E46" i="46"/>
  <c r="D46" i="46"/>
  <c r="C46" i="46"/>
  <c r="B46" i="46"/>
  <c r="S45" i="46"/>
  <c r="Q45" i="46"/>
  <c r="P45" i="46"/>
  <c r="N45" i="46"/>
  <c r="K45" i="46"/>
  <c r="J45" i="46"/>
  <c r="I45" i="46"/>
  <c r="H45" i="46"/>
  <c r="E45" i="46"/>
  <c r="D45" i="46"/>
  <c r="C45" i="46"/>
  <c r="B45" i="46"/>
  <c r="S44" i="46"/>
  <c r="Q44" i="46"/>
  <c r="P44" i="46"/>
  <c r="N44" i="46"/>
  <c r="K44" i="46"/>
  <c r="J44" i="46"/>
  <c r="I44" i="46"/>
  <c r="H44" i="46"/>
  <c r="E44" i="46"/>
  <c r="D44" i="46"/>
  <c r="C44" i="46"/>
  <c r="B44" i="46"/>
  <c r="U43" i="46"/>
  <c r="S43" i="46"/>
  <c r="Q43" i="46"/>
  <c r="P43" i="46"/>
  <c r="N43" i="46"/>
  <c r="K43" i="46"/>
  <c r="J43" i="46"/>
  <c r="I43" i="46"/>
  <c r="H43" i="46"/>
  <c r="E43" i="46"/>
  <c r="D43" i="46"/>
  <c r="C43" i="46"/>
  <c r="B43" i="46"/>
  <c r="S42" i="46"/>
  <c r="Q42" i="46"/>
  <c r="P42" i="46"/>
  <c r="N42" i="46"/>
  <c r="K42" i="46"/>
  <c r="J42" i="46"/>
  <c r="I42" i="46"/>
  <c r="H42" i="46"/>
  <c r="E42" i="46"/>
  <c r="D42" i="46"/>
  <c r="C42" i="46"/>
  <c r="B42" i="46"/>
  <c r="S41" i="46"/>
  <c r="Q41" i="46"/>
  <c r="P41" i="46"/>
  <c r="N41" i="46"/>
  <c r="K41" i="46"/>
  <c r="J41" i="46"/>
  <c r="I41" i="46"/>
  <c r="H41" i="46"/>
  <c r="E41" i="46"/>
  <c r="D41" i="46"/>
  <c r="C41" i="46"/>
  <c r="B41" i="46"/>
  <c r="S40" i="46"/>
  <c r="Q40" i="46"/>
  <c r="P40" i="46"/>
  <c r="N40" i="46"/>
  <c r="K40" i="46"/>
  <c r="J40" i="46"/>
  <c r="I40" i="46"/>
  <c r="H40" i="46"/>
  <c r="E40" i="46"/>
  <c r="D40" i="46"/>
  <c r="C40" i="46"/>
  <c r="B40" i="46"/>
  <c r="Y39" i="46"/>
  <c r="Y40" i="46" s="1"/>
  <c r="X39" i="46"/>
  <c r="S39" i="46"/>
  <c r="Q39" i="46"/>
  <c r="P39" i="46"/>
  <c r="N39" i="46"/>
  <c r="J39" i="46"/>
  <c r="I39" i="46"/>
  <c r="H39" i="46"/>
  <c r="E39" i="46"/>
  <c r="D39" i="46"/>
  <c r="C39" i="46"/>
  <c r="B39" i="46"/>
  <c r="S38" i="46"/>
  <c r="Q38" i="46"/>
  <c r="P38" i="46"/>
  <c r="N38" i="46"/>
  <c r="K38" i="46"/>
  <c r="J38" i="46"/>
  <c r="I38" i="46"/>
  <c r="H38" i="46"/>
  <c r="E38" i="46"/>
  <c r="D38" i="46"/>
  <c r="C38" i="46"/>
  <c r="B38" i="46"/>
  <c r="S37" i="46"/>
  <c r="Q37" i="46"/>
  <c r="P37" i="46"/>
  <c r="N37" i="46"/>
  <c r="K37" i="46"/>
  <c r="J37" i="46"/>
  <c r="I37" i="46"/>
  <c r="H37" i="46"/>
  <c r="E37" i="46"/>
  <c r="D37" i="46"/>
  <c r="C37" i="46"/>
  <c r="B37" i="46"/>
  <c r="S36" i="46"/>
  <c r="Q36" i="46"/>
  <c r="P36" i="46"/>
  <c r="N36" i="46"/>
  <c r="K36" i="46"/>
  <c r="J36" i="46"/>
  <c r="I36" i="46"/>
  <c r="H36" i="46"/>
  <c r="E36" i="46"/>
  <c r="D36" i="46"/>
  <c r="C36" i="46"/>
  <c r="B36" i="46"/>
  <c r="U35" i="46"/>
  <c r="U36" i="46" s="1"/>
  <c r="S35" i="46"/>
  <c r="Q35" i="46"/>
  <c r="P35" i="46"/>
  <c r="N35" i="46"/>
  <c r="K35" i="46"/>
  <c r="J35" i="46"/>
  <c r="I35" i="46"/>
  <c r="H35" i="46"/>
  <c r="E35" i="46"/>
  <c r="D35" i="46"/>
  <c r="C35" i="46"/>
  <c r="B35" i="46"/>
  <c r="S34" i="46"/>
  <c r="Q34" i="46"/>
  <c r="P34" i="46"/>
  <c r="N34" i="46"/>
  <c r="K34" i="46"/>
  <c r="J34" i="46"/>
  <c r="I34" i="46"/>
  <c r="H34" i="46"/>
  <c r="E34" i="46"/>
  <c r="D34" i="46"/>
  <c r="C34" i="46"/>
  <c r="B34" i="46"/>
  <c r="S33" i="46"/>
  <c r="Q33" i="46"/>
  <c r="P33" i="46"/>
  <c r="N33" i="46"/>
  <c r="K33" i="46"/>
  <c r="J33" i="46"/>
  <c r="I33" i="46"/>
  <c r="H33" i="46"/>
  <c r="E33" i="46"/>
  <c r="D33" i="46"/>
  <c r="C33" i="46"/>
  <c r="B33" i="46"/>
  <c r="S32" i="46"/>
  <c r="Q32" i="46"/>
  <c r="P32" i="46"/>
  <c r="N32" i="46"/>
  <c r="K32" i="46"/>
  <c r="J32" i="46"/>
  <c r="I32" i="46"/>
  <c r="H32" i="46"/>
  <c r="E32" i="46"/>
  <c r="D32" i="46"/>
  <c r="C32" i="46"/>
  <c r="B32" i="46"/>
  <c r="S31" i="46"/>
  <c r="Q31" i="46"/>
  <c r="P31" i="46"/>
  <c r="N31" i="46"/>
  <c r="K31" i="46"/>
  <c r="J31" i="46"/>
  <c r="I31" i="46"/>
  <c r="H31" i="46"/>
  <c r="E31" i="46"/>
  <c r="D31" i="46"/>
  <c r="C31" i="46"/>
  <c r="B31" i="46"/>
  <c r="S30" i="46"/>
  <c r="Q30" i="46"/>
  <c r="P30" i="46"/>
  <c r="N30" i="46"/>
  <c r="K30" i="46"/>
  <c r="J30" i="46"/>
  <c r="I30" i="46"/>
  <c r="H30" i="46"/>
  <c r="E30" i="46"/>
  <c r="D30" i="46"/>
  <c r="C30" i="46"/>
  <c r="B30" i="46"/>
  <c r="S29" i="46"/>
  <c r="Q29" i="46"/>
  <c r="P29" i="46"/>
  <c r="N29" i="46"/>
  <c r="K29" i="46"/>
  <c r="J29" i="46"/>
  <c r="I29" i="46"/>
  <c r="H29" i="46"/>
  <c r="E29" i="46"/>
  <c r="D29" i="46"/>
  <c r="C29" i="46"/>
  <c r="B29" i="46"/>
  <c r="S28" i="46"/>
  <c r="Q28" i="46"/>
  <c r="P28" i="46"/>
  <c r="N28" i="46"/>
  <c r="K28" i="46"/>
  <c r="J28" i="46"/>
  <c r="I28" i="46"/>
  <c r="H28" i="46"/>
  <c r="E28" i="46"/>
  <c r="D28" i="46"/>
  <c r="C28" i="46"/>
  <c r="B28" i="46"/>
  <c r="S27" i="46"/>
  <c r="Q27" i="46"/>
  <c r="P27" i="46"/>
  <c r="N27" i="46"/>
  <c r="K27" i="46"/>
  <c r="J27" i="46"/>
  <c r="I27" i="46"/>
  <c r="H27" i="46"/>
  <c r="E27" i="46"/>
  <c r="D27" i="46"/>
  <c r="C27" i="46"/>
  <c r="B27" i="46"/>
  <c r="S26" i="46"/>
  <c r="Q26" i="46"/>
  <c r="P26" i="46"/>
  <c r="N26" i="46"/>
  <c r="K26" i="46"/>
  <c r="J26" i="46"/>
  <c r="I26" i="46"/>
  <c r="H26" i="46"/>
  <c r="E26" i="46"/>
  <c r="D26" i="46"/>
  <c r="C26" i="46"/>
  <c r="B26" i="46"/>
  <c r="S25" i="46"/>
  <c r="Q25" i="46"/>
  <c r="P25" i="46"/>
  <c r="N25" i="46"/>
  <c r="K25" i="46"/>
  <c r="J25" i="46"/>
  <c r="I25" i="46"/>
  <c r="H25" i="46"/>
  <c r="E25" i="46"/>
  <c r="D25" i="46"/>
  <c r="C25" i="46"/>
  <c r="B25" i="46"/>
  <c r="S24" i="46"/>
  <c r="Q24" i="46"/>
  <c r="P24" i="46"/>
  <c r="N24" i="46"/>
  <c r="K24" i="46"/>
  <c r="J24" i="46"/>
  <c r="I24" i="46"/>
  <c r="H24" i="46"/>
  <c r="E24" i="46"/>
  <c r="D24" i="46"/>
  <c r="C24" i="46"/>
  <c r="B24" i="46"/>
  <c r="S23" i="46"/>
  <c r="Q23" i="46"/>
  <c r="P23" i="46"/>
  <c r="N23" i="46"/>
  <c r="K23" i="46"/>
  <c r="J23" i="46"/>
  <c r="I23" i="46"/>
  <c r="H23" i="46"/>
  <c r="E23" i="46"/>
  <c r="D23" i="46"/>
  <c r="C23" i="46"/>
  <c r="B23" i="46"/>
  <c r="S22" i="46"/>
  <c r="Q22" i="46"/>
  <c r="P22" i="46"/>
  <c r="N22" i="46"/>
  <c r="K22" i="46"/>
  <c r="J22" i="46"/>
  <c r="I22" i="46"/>
  <c r="H22" i="46"/>
  <c r="E22" i="46"/>
  <c r="D22" i="46"/>
  <c r="C22" i="46"/>
  <c r="B22" i="46"/>
  <c r="T14" i="46"/>
  <c r="T9" i="46"/>
  <c r="R58" i="45"/>
  <c r="T14" i="45"/>
  <c r="T9" i="45"/>
  <c r="R56" i="44"/>
  <c r="T18" i="44"/>
  <c r="T14" i="44"/>
  <c r="T8" i="44"/>
  <c r="T9" i="44" s="1"/>
  <c r="U8" i="44"/>
  <c r="M1" i="44"/>
  <c r="L1" i="44"/>
  <c r="A329" i="10"/>
  <c r="A328" i="10"/>
  <c r="A327" i="10"/>
  <c r="A326" i="10"/>
  <c r="A325" i="10"/>
  <c r="A324" i="10"/>
  <c r="A323" i="10"/>
  <c r="A322" i="10"/>
  <c r="A321" i="10"/>
  <c r="A320" i="10"/>
  <c r="A319" i="10"/>
  <c r="A318" i="10"/>
  <c r="A317" i="10"/>
  <c r="A316" i="10"/>
  <c r="A315" i="10"/>
  <c r="A314" i="10"/>
  <c r="A313" i="10"/>
  <c r="A312" i="10"/>
  <c r="A311" i="10"/>
  <c r="A310" i="10"/>
  <c r="A309" i="10"/>
  <c r="A308" i="10"/>
  <c r="A307" i="10"/>
  <c r="A306" i="10"/>
  <c r="A305" i="10"/>
  <c r="A304" i="10"/>
  <c r="A303" i="10"/>
  <c r="A302" i="10"/>
  <c r="A301" i="10"/>
  <c r="A300" i="10"/>
  <c r="A299" i="10"/>
  <c r="A298" i="10"/>
  <c r="A297" i="10"/>
  <c r="A296" i="10"/>
  <c r="A295" i="10"/>
  <c r="A294" i="10"/>
  <c r="A293" i="10"/>
  <c r="A292" i="10"/>
  <c r="A291" i="10"/>
  <c r="A290" i="10"/>
  <c r="A289" i="10"/>
  <c r="A288" i="10"/>
  <c r="A287" i="10"/>
  <c r="A286" i="10"/>
  <c r="A285" i="10"/>
  <c r="A284" i="10"/>
  <c r="A283" i="10"/>
  <c r="A282" i="10"/>
  <c r="A281" i="10"/>
  <c r="A280" i="10"/>
  <c r="A279" i="10"/>
  <c r="A278" i="10"/>
  <c r="A277" i="10"/>
  <c r="A276" i="10"/>
  <c r="A275" i="10"/>
  <c r="A274" i="10"/>
  <c r="A273" i="10"/>
  <c r="A272" i="10"/>
  <c r="A271" i="10"/>
  <c r="A270" i="10"/>
  <c r="A269" i="10"/>
  <c r="A268" i="10"/>
  <c r="A267" i="10"/>
  <c r="A266" i="10"/>
  <c r="A265" i="10"/>
  <c r="A264" i="10"/>
  <c r="A263" i="10"/>
  <c r="A262" i="10"/>
  <c r="A261" i="10"/>
  <c r="A260" i="10"/>
  <c r="A259" i="10"/>
  <c r="A258" i="10"/>
  <c r="A257" i="10"/>
  <c r="A256" i="10"/>
  <c r="A255" i="10"/>
  <c r="A254" i="10"/>
  <c r="A253" i="10"/>
  <c r="A252" i="10"/>
  <c r="A251" i="10"/>
  <c r="A250" i="10"/>
  <c r="A249" i="10"/>
  <c r="A248" i="10"/>
  <c r="A247" i="10"/>
  <c r="A246" i="10"/>
  <c r="A245" i="10"/>
  <c r="A244" i="10"/>
  <c r="A243" i="10"/>
  <c r="A242" i="10"/>
  <c r="A241" i="10"/>
  <c r="A240" i="10"/>
  <c r="A239" i="10"/>
  <c r="A238" i="10"/>
  <c r="A237" i="10"/>
  <c r="A236" i="10"/>
  <c r="A235" i="10"/>
  <c r="A234" i="10"/>
  <c r="A233" i="10"/>
  <c r="A232" i="10"/>
  <c r="A231" i="10"/>
  <c r="A230" i="10"/>
  <c r="A229" i="10"/>
  <c r="A228" i="10"/>
  <c r="A227" i="10"/>
  <c r="A226" i="10"/>
  <c r="A225" i="10"/>
  <c r="A224" i="10"/>
  <c r="A223" i="10"/>
  <c r="A222" i="10"/>
  <c r="A221" i="10"/>
  <c r="A220" i="10"/>
  <c r="A219" i="10"/>
  <c r="A218" i="10"/>
  <c r="A217" i="10"/>
  <c r="A216" i="10"/>
  <c r="A215" i="10"/>
  <c r="A214" i="10"/>
  <c r="A213" i="10"/>
  <c r="A212" i="10"/>
  <c r="A211" i="10"/>
  <c r="A210" i="10"/>
  <c r="A209" i="10"/>
  <c r="A208" i="10"/>
  <c r="A207" i="10"/>
  <c r="A206" i="10"/>
  <c r="A205" i="10"/>
  <c r="A204" i="10"/>
  <c r="A203" i="10"/>
  <c r="A202" i="10"/>
  <c r="A201" i="10"/>
  <c r="A200" i="10"/>
  <c r="A199" i="10"/>
  <c r="A198" i="10"/>
  <c r="A197" i="10"/>
  <c r="A196" i="10"/>
  <c r="A195" i="10"/>
  <c r="A194" i="10"/>
  <c r="A193" i="10"/>
  <c r="A192" i="10"/>
  <c r="A191" i="10"/>
  <c r="A190" i="10"/>
  <c r="A189" i="10"/>
  <c r="A188" i="10"/>
  <c r="A187" i="10"/>
  <c r="A186" i="10"/>
  <c r="A185" i="10"/>
  <c r="A184" i="10"/>
  <c r="A183" i="10"/>
  <c r="A182" i="10"/>
  <c r="A181" i="10"/>
  <c r="A180" i="10"/>
  <c r="A179" i="10"/>
  <c r="A178" i="10"/>
  <c r="A177" i="10"/>
  <c r="A176" i="10"/>
  <c r="A175" i="10"/>
  <c r="A174" i="10"/>
  <c r="A173" i="10"/>
  <c r="A172" i="10"/>
  <c r="A171" i="10"/>
  <c r="A170"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W33" i="10"/>
  <c r="A33" i="10"/>
  <c r="A32" i="10"/>
  <c r="A31" i="10"/>
  <c r="A30" i="10"/>
  <c r="A29" i="10"/>
  <c r="A28" i="10"/>
  <c r="A27" i="10"/>
  <c r="A26" i="10"/>
  <c r="A25" i="10"/>
  <c r="A24" i="10"/>
  <c r="A23" i="10"/>
  <c r="A22" i="10"/>
  <c r="A21" i="10"/>
  <c r="A20" i="10"/>
  <c r="A19" i="10"/>
  <c r="A18" i="10"/>
  <c r="A17" i="10"/>
  <c r="A16" i="10"/>
  <c r="W15" i="10"/>
  <c r="A15" i="10"/>
  <c r="W14" i="10"/>
  <c r="A14" i="10"/>
  <c r="A13" i="10"/>
  <c r="A12" i="10"/>
  <c r="A11" i="10"/>
  <c r="A10" i="10"/>
  <c r="A9" i="10"/>
  <c r="A8" i="10"/>
  <c r="A7" i="10"/>
  <c r="A6" i="10"/>
  <c r="A5" i="10"/>
  <c r="AA20" i="10" s="1"/>
  <c r="AC20" i="10" s="1"/>
  <c r="A4" i="10"/>
  <c r="A3" i="10"/>
  <c r="L25" i="46"/>
  <c r="R80" i="41"/>
  <c r="U43" i="41"/>
  <c r="Y39" i="41"/>
  <c r="Y40" i="41" s="1"/>
  <c r="X39" i="41"/>
  <c r="T28" i="41"/>
  <c r="L1" i="41"/>
  <c r="S23" i="40"/>
  <c r="O23" i="40"/>
  <c r="S22" i="40"/>
  <c r="O22" i="40"/>
  <c r="S21" i="40"/>
  <c r="O21" i="40"/>
  <c r="S20" i="40"/>
  <c r="O20" i="40"/>
  <c r="S19" i="40"/>
  <c r="O19" i="40"/>
  <c r="S18" i="40"/>
  <c r="O18" i="40"/>
  <c r="S17" i="40"/>
  <c r="O17" i="40"/>
  <c r="S16" i="40"/>
  <c r="M16" i="40"/>
  <c r="M1" i="40" s="1"/>
  <c r="L16" i="40"/>
  <c r="L1" i="40" s="1"/>
  <c r="S15" i="40"/>
  <c r="O15" i="40"/>
  <c r="S14" i="40"/>
  <c r="O14" i="40"/>
  <c r="S13" i="40"/>
  <c r="O13" i="40"/>
  <c r="S12" i="40"/>
  <c r="O12" i="40"/>
  <c r="S11" i="40"/>
  <c r="O11" i="40"/>
  <c r="S10" i="40"/>
  <c r="O10" i="40"/>
  <c r="S9" i="40"/>
  <c r="O9" i="40"/>
  <c r="S8" i="40"/>
  <c r="O8" i="40"/>
  <c r="S7" i="40"/>
  <c r="O7" i="40"/>
  <c r="S6" i="40"/>
  <c r="O6" i="40"/>
  <c r="S5" i="40"/>
  <c r="O5" i="40"/>
  <c r="S4" i="40"/>
  <c r="O4" i="40"/>
  <c r="O2" i="40"/>
  <c r="H26" i="37"/>
  <c r="S25" i="37"/>
  <c r="S24" i="37"/>
  <c r="S23" i="37"/>
  <c r="S22" i="37"/>
  <c r="S21" i="37"/>
  <c r="S20" i="37"/>
  <c r="S19" i="37"/>
  <c r="S18" i="37"/>
  <c r="S17" i="37"/>
  <c r="S16" i="37"/>
  <c r="S15" i="37"/>
  <c r="S14" i="37"/>
  <c r="S13" i="37"/>
  <c r="S12" i="37"/>
  <c r="S11" i="37"/>
  <c r="S10" i="37"/>
  <c r="S9" i="37"/>
  <c r="S8" i="37"/>
  <c r="S7" i="37"/>
  <c r="S6" i="37"/>
  <c r="S5" i="37"/>
  <c r="S4" i="37"/>
  <c r="M1" i="37"/>
  <c r="L1" i="37"/>
  <c r="S19" i="38"/>
  <c r="S18" i="38"/>
  <c r="S17" i="38"/>
  <c r="S16" i="38"/>
  <c r="S15" i="38"/>
  <c r="S14" i="38"/>
  <c r="S13" i="38"/>
  <c r="S12" i="38"/>
  <c r="S11" i="38"/>
  <c r="S10" i="38"/>
  <c r="S9" i="38"/>
  <c r="S8" i="38"/>
  <c r="S7" i="38"/>
  <c r="S6" i="38"/>
  <c r="S5" i="38"/>
  <c r="S4" i="38"/>
  <c r="M1" i="38"/>
  <c r="H30" i="35"/>
  <c r="AI22" i="35"/>
  <c r="AI19" i="35"/>
  <c r="AI15" i="35"/>
  <c r="AK10" i="35"/>
  <c r="P1" i="35"/>
  <c r="N1" i="35"/>
  <c r="AI31" i="34"/>
  <c r="AI22" i="34"/>
  <c r="AI15" i="34"/>
  <c r="AK10" i="34"/>
  <c r="P1" i="34"/>
  <c r="N1" i="34"/>
  <c r="N40" i="33"/>
  <c r="L37" i="33"/>
  <c r="AI31" i="33"/>
  <c r="AI22" i="33"/>
  <c r="AK10" i="33"/>
  <c r="P1" i="33"/>
  <c r="N1" i="33"/>
  <c r="AI20" i="31"/>
  <c r="AJ20" i="31" s="1"/>
  <c r="AK10" i="31"/>
  <c r="P1" i="31"/>
  <c r="N1" i="31"/>
  <c r="N17" i="30"/>
  <c r="N1" i="30" s="1"/>
  <c r="P1" i="30"/>
  <c r="AK10" i="29"/>
  <c r="P1" i="29"/>
  <c r="N1" i="29"/>
  <c r="M29" i="25"/>
  <c r="M28" i="25"/>
  <c r="M27" i="25"/>
  <c r="M26" i="25"/>
  <c r="M25" i="25"/>
  <c r="M24" i="25"/>
  <c r="M23" i="25"/>
  <c r="M22" i="25"/>
  <c r="M21" i="25"/>
  <c r="M20" i="25"/>
  <c r="M19" i="25"/>
  <c r="M18" i="25"/>
  <c r="M17" i="25"/>
  <c r="M16" i="25"/>
  <c r="M15" i="25"/>
  <c r="M14" i="25"/>
  <c r="M13" i="25"/>
  <c r="M12" i="25"/>
  <c r="M11" i="25"/>
  <c r="AK10" i="25"/>
  <c r="M10" i="25"/>
  <c r="M9" i="25"/>
  <c r="M8" i="25"/>
  <c r="M7" i="25"/>
  <c r="M6" i="25"/>
  <c r="M5" i="25"/>
  <c r="M4" i="25"/>
  <c r="P1" i="25"/>
  <c r="N1" i="25"/>
  <c r="AJ17" i="27"/>
  <c r="AJ19" i="27" s="1"/>
  <c r="AJ20" i="27" s="1"/>
  <c r="P1" i="27"/>
  <c r="N43" i="24"/>
  <c r="N42" i="24"/>
  <c r="N38" i="24"/>
  <c r="P1" i="24"/>
  <c r="N1" i="24"/>
  <c r="AI24" i="23"/>
  <c r="AL17" i="23"/>
  <c r="AN17" i="23" s="1"/>
  <c r="AI17" i="23"/>
  <c r="AJ17" i="23" s="1"/>
  <c r="AJ18" i="23" s="1"/>
  <c r="P1" i="23"/>
  <c r="N1" i="23"/>
  <c r="P1" i="14"/>
  <c r="N1" i="14"/>
  <c r="AG38" i="22"/>
  <c r="M38" i="22"/>
  <c r="M1" i="22" s="1"/>
  <c r="AG37" i="22"/>
  <c r="AG36" i="22"/>
  <c r="AG35" i="22"/>
  <c r="AG34" i="22"/>
  <c r="AG33" i="22"/>
  <c r="AH32" i="22"/>
  <c r="AH33" i="22" s="1"/>
  <c r="AG32" i="22"/>
  <c r="AG31" i="22"/>
  <c r="AG30" i="22"/>
  <c r="AG29" i="22"/>
  <c r="AG28" i="22"/>
  <c r="AG27" i="22"/>
  <c r="AG26" i="22"/>
  <c r="AG25" i="22"/>
  <c r="AG24" i="22"/>
  <c r="AG23" i="22"/>
  <c r="AG22" i="22"/>
  <c r="AG21" i="22"/>
  <c r="AG20" i="22"/>
  <c r="AG19" i="22"/>
  <c r="AG18" i="22"/>
  <c r="AG17" i="22"/>
  <c r="AG16" i="22"/>
  <c r="AG15" i="22"/>
  <c r="AG14" i="22"/>
  <c r="AG13" i="22"/>
  <c r="AG12" i="22"/>
  <c r="AG11" i="22"/>
  <c r="AG10" i="22"/>
  <c r="AG9" i="22"/>
  <c r="AG8" i="22"/>
  <c r="AG7" i="22"/>
  <c r="AG6" i="22"/>
  <c r="AG5" i="22"/>
  <c r="AG4" i="22"/>
  <c r="O1" i="22"/>
  <c r="O60" i="8"/>
  <c r="M55" i="8"/>
  <c r="M49" i="8"/>
  <c r="M1" i="8" s="1"/>
  <c r="O1" i="8"/>
  <c r="O59" i="5"/>
  <c r="P59" i="5" s="1"/>
  <c r="O58" i="5"/>
  <c r="P58" i="5" s="1"/>
  <c r="O57" i="5"/>
  <c r="P57" i="5" s="1"/>
  <c r="O56" i="5"/>
  <c r="P51" i="5"/>
  <c r="P1" i="5" s="1"/>
  <c r="M51" i="5"/>
  <c r="M50" i="5"/>
  <c r="M49" i="5"/>
  <c r="M48" i="5"/>
  <c r="M47" i="5"/>
  <c r="M46" i="5"/>
  <c r="M45" i="5"/>
  <c r="M44" i="5"/>
  <c r="M43" i="5"/>
  <c r="M42" i="5"/>
  <c r="M41" i="5"/>
  <c r="M40" i="5"/>
  <c r="M39" i="5"/>
  <c r="M38" i="5"/>
  <c r="M35" i="5"/>
  <c r="M34" i="5"/>
  <c r="M33" i="5"/>
  <c r="M32" i="5"/>
  <c r="M31" i="5"/>
  <c r="M30" i="5"/>
  <c r="M29" i="5"/>
  <c r="M28" i="5"/>
  <c r="M27" i="5"/>
  <c r="M26" i="5"/>
  <c r="M25" i="5"/>
  <c r="M24" i="5"/>
  <c r="M23" i="5"/>
  <c r="M22" i="5"/>
  <c r="M21" i="5"/>
  <c r="M20" i="5"/>
  <c r="M18" i="5"/>
  <c r="AG17" i="5"/>
  <c r="M17" i="5"/>
  <c r="Q16" i="5"/>
  <c r="M16" i="5"/>
  <c r="M15" i="5"/>
  <c r="M14" i="5"/>
  <c r="M13" i="5"/>
  <c r="M12" i="5"/>
  <c r="M11" i="5"/>
  <c r="M10" i="5"/>
  <c r="M9" i="5"/>
  <c r="M8" i="5"/>
  <c r="M7" i="5"/>
  <c r="M5" i="5"/>
  <c r="M4" i="5"/>
  <c r="L4" i="5"/>
  <c r="S1" i="5"/>
  <c r="O1" i="5"/>
  <c r="M62" i="3"/>
  <c r="I62" i="3"/>
  <c r="M61" i="3"/>
  <c r="I61" i="3"/>
  <c r="M60" i="3"/>
  <c r="I60" i="3"/>
  <c r="M59" i="3"/>
  <c r="I59" i="3"/>
  <c r="M58" i="3"/>
  <c r="I58" i="3"/>
  <c r="M57" i="3"/>
  <c r="I57" i="3"/>
  <c r="M56" i="3"/>
  <c r="I56" i="3"/>
  <c r="M55" i="3"/>
  <c r="I55" i="3"/>
  <c r="M54" i="3"/>
  <c r="I54" i="3"/>
  <c r="M53" i="3"/>
  <c r="I53" i="3"/>
  <c r="M52" i="3"/>
  <c r="I52" i="3"/>
  <c r="M51" i="3"/>
  <c r="I51" i="3"/>
  <c r="M50" i="3"/>
  <c r="I50" i="3"/>
  <c r="M49" i="3"/>
  <c r="I49" i="3"/>
  <c r="M48" i="3"/>
  <c r="I48" i="3"/>
  <c r="M47" i="3"/>
  <c r="I47" i="3"/>
  <c r="M46" i="3"/>
  <c r="I46" i="3"/>
  <c r="M45" i="3"/>
  <c r="I45" i="3"/>
  <c r="M44" i="3"/>
  <c r="I44" i="3"/>
  <c r="M43" i="3"/>
  <c r="I43" i="3"/>
  <c r="M42" i="3"/>
  <c r="I42" i="3"/>
  <c r="M41" i="3"/>
  <c r="I41" i="3"/>
  <c r="M40" i="3"/>
  <c r="P40" i="3" s="1"/>
  <c r="I40" i="3"/>
  <c r="M39" i="3"/>
  <c r="I39" i="3"/>
  <c r="M38" i="3"/>
  <c r="I38" i="3"/>
  <c r="M37" i="3"/>
  <c r="I37" i="3"/>
  <c r="M36" i="3"/>
  <c r="P36" i="3" s="1"/>
  <c r="I36" i="3"/>
  <c r="M35" i="3"/>
  <c r="I35" i="3"/>
  <c r="M34" i="3"/>
  <c r="L34" i="3"/>
  <c r="I34" i="3"/>
  <c r="M33" i="3"/>
  <c r="P33" i="3" s="1"/>
  <c r="M32" i="3"/>
  <c r="P32" i="3" s="1"/>
  <c r="I32" i="3"/>
  <c r="M31" i="3"/>
  <c r="I31" i="3"/>
  <c r="M30" i="3"/>
  <c r="L30" i="3"/>
  <c r="I30" i="3"/>
  <c r="M29" i="3"/>
  <c r="P29" i="3" s="1"/>
  <c r="I29" i="3"/>
  <c r="M28" i="3"/>
  <c r="L28" i="3"/>
  <c r="I28" i="3"/>
  <c r="M27" i="3"/>
  <c r="I27" i="3"/>
  <c r="M26" i="3"/>
  <c r="I26" i="3"/>
  <c r="M25" i="3"/>
  <c r="P25" i="3" s="1"/>
  <c r="I25" i="3"/>
  <c r="M24" i="3"/>
  <c r="P24" i="3"/>
  <c r="I24" i="3"/>
  <c r="M23" i="3"/>
  <c r="P23" i="3"/>
  <c r="I23" i="3"/>
  <c r="M22" i="3"/>
  <c r="P22" i="3" s="1"/>
  <c r="I22" i="3"/>
  <c r="M21" i="3"/>
  <c r="P21" i="3"/>
  <c r="I21" i="3"/>
  <c r="M20" i="3"/>
  <c r="I20" i="3"/>
  <c r="I19" i="3"/>
  <c r="I18" i="3"/>
  <c r="M17" i="3"/>
  <c r="P17" i="3" s="1"/>
  <c r="I17" i="3"/>
  <c r="M16" i="3"/>
  <c r="I16" i="3"/>
  <c r="I15" i="3"/>
  <c r="M14" i="3"/>
  <c r="P14" i="3" s="1"/>
  <c r="I14" i="3"/>
  <c r="M13" i="3"/>
  <c r="P13" i="3" s="1"/>
  <c r="I13" i="3"/>
  <c r="M12" i="3"/>
  <c r="I12" i="3"/>
  <c r="M11" i="3"/>
  <c r="I11" i="3"/>
  <c r="M10" i="3"/>
  <c r="P10" i="3" s="1"/>
  <c r="I10" i="3"/>
  <c r="M9" i="3"/>
  <c r="I9" i="3"/>
  <c r="M8" i="3"/>
  <c r="I8" i="3"/>
  <c r="I7" i="3"/>
  <c r="I6" i="3"/>
  <c r="M5" i="3"/>
  <c r="P5" i="3" s="1"/>
  <c r="I5" i="3"/>
  <c r="M4" i="3"/>
  <c r="I4" i="3"/>
  <c r="O1" i="3"/>
  <c r="P56" i="5"/>
  <c r="X13" i="10"/>
  <c r="AA13" i="10"/>
  <c r="AB13" i="10" s="1"/>
  <c r="T28" i="48"/>
  <c r="T18" i="48"/>
  <c r="M1" i="47"/>
  <c r="L1" i="47"/>
  <c r="T18" i="46"/>
  <c r="L1" i="45"/>
  <c r="M1" i="46"/>
  <c r="M1" i="48"/>
  <c r="L1" i="48"/>
  <c r="F47" i="47"/>
  <c r="O57" i="46"/>
  <c r="M1" i="50"/>
  <c r="M1" i="51"/>
  <c r="L1" i="51"/>
  <c r="L1" i="50"/>
  <c r="G16" i="38" a="1"/>
  <c r="G16" i="40" a="1"/>
  <c r="G14" i="38" a="1"/>
  <c r="G13" i="38" a="1"/>
  <c r="G7" i="38" a="1"/>
  <c r="G15" i="38" a="1"/>
  <c r="G18" i="38" a="1"/>
  <c r="G10" i="38" a="1"/>
  <c r="G9" i="38" a="1"/>
  <c r="G12" i="38" a="1"/>
  <c r="G11" i="38" a="1"/>
  <c r="G8" i="38" a="1"/>
  <c r="G6" i="38" a="1"/>
  <c r="G5" i="38" a="1"/>
  <c r="G4" i="38" a="1"/>
  <c r="G17" i="38" a="1"/>
  <c r="G19" i="38" a="1"/>
  <c r="G205" i="46" a="1"/>
  <c r="G126" i="46" a="1"/>
  <c r="G173" i="46" a="1"/>
  <c r="G94" i="46" a="1"/>
  <c r="G129" i="46" a="1"/>
  <c r="G98" i="46" a="1"/>
  <c r="G192" i="46" a="1"/>
  <c r="G117" i="46" a="1"/>
  <c r="G172" i="46" a="1"/>
  <c r="G96" i="46" a="1"/>
  <c r="G124" i="46" a="1"/>
  <c r="G63" i="46" a="1"/>
  <c r="G133" i="46" a="1"/>
  <c r="G189" i="46" a="1"/>
  <c r="G201" i="46" a="1"/>
  <c r="G166" i="46" a="1"/>
  <c r="G73" i="46" a="1"/>
  <c r="G112" i="46" a="1"/>
  <c r="G139" i="46" a="1"/>
  <c r="G91" i="46" a="1"/>
  <c r="G74" i="46" a="1"/>
  <c r="G147" i="46" a="1"/>
  <c r="G174" i="46" a="1"/>
  <c r="G183" i="46" a="1"/>
  <c r="G89" i="46" a="1"/>
  <c r="G182" i="46" a="1"/>
  <c r="G85" i="46" a="1"/>
  <c r="G125" i="46" a="1"/>
  <c r="G195" i="46" a="1"/>
  <c r="G191" i="46" a="1"/>
  <c r="G99" i="46" a="1"/>
  <c r="G82" i="46" a="1"/>
  <c r="G159" i="46" a="1"/>
  <c r="G75" i="46" a="1"/>
  <c r="G114" i="46" a="1"/>
  <c r="G121" i="46" a="1"/>
  <c r="G197" i="46" a="1"/>
  <c r="G193" i="46" a="1"/>
  <c r="G69" i="46" a="1"/>
  <c r="G83" i="46" a="1"/>
  <c r="G111" i="46" a="1"/>
  <c r="G169" i="46" a="1"/>
  <c r="G119" i="46" a="1"/>
  <c r="G143" i="46" a="1"/>
  <c r="G71" i="46" a="1"/>
  <c r="G72" i="46" a="1"/>
  <c r="G206" i="46" a="1"/>
  <c r="G130" i="46" a="1"/>
  <c r="G107" i="46" a="1"/>
  <c r="G154" i="46" a="1"/>
  <c r="G113" i="46" a="1"/>
  <c r="G67" i="46" a="1"/>
  <c r="G160" i="46" a="1"/>
  <c r="G144" i="46" a="1"/>
  <c r="G116" i="46" a="1"/>
  <c r="G190" i="46" a="1"/>
  <c r="G162" i="46" a="1"/>
  <c r="G134" i="46" a="1"/>
  <c r="G104" i="46" a="1"/>
  <c r="G132" i="46" a="1"/>
  <c r="G100" i="46" a="1"/>
  <c r="G127" i="46" a="1"/>
  <c r="G120" i="46" a="1"/>
  <c r="G210" i="46" a="1"/>
  <c r="G102" i="46" a="1"/>
  <c r="G97" i="46" a="1"/>
  <c r="G157" i="46" a="1"/>
  <c r="G136" i="46" a="1"/>
  <c r="G185" i="46" a="1"/>
  <c r="G152" i="46" a="1"/>
  <c r="G103" i="46" a="1"/>
  <c r="G87" i="46" a="1"/>
  <c r="G209" i="46" a="1"/>
  <c r="G65" i="46" a="1"/>
  <c r="G167" i="46" a="1"/>
  <c r="G178" i="46" a="1"/>
  <c r="G181" i="46" a="1"/>
  <c r="G140" i="46" a="1"/>
  <c r="G200" i="46" a="1"/>
  <c r="G164" i="46" a="1"/>
  <c r="G202" i="46" a="1"/>
  <c r="G187" i="46" a="1"/>
  <c r="G81" i="46" a="1"/>
  <c r="G156" i="46" a="1"/>
  <c r="G155" i="46" a="1"/>
  <c r="G146" i="46" a="1"/>
  <c r="G64" i="46" a="1"/>
  <c r="G90" i="46" a="1"/>
  <c r="G110" i="46" a="1"/>
  <c r="G204" i="46" a="1"/>
  <c r="G170" i="46" a="1"/>
  <c r="G148" i="46" a="1"/>
  <c r="G198" i="46" a="1"/>
  <c r="G79" i="46" a="1"/>
  <c r="G108" i="46" a="1"/>
  <c r="G176" i="46" a="1"/>
  <c r="G88" i="46" a="1"/>
  <c r="G137" i="46" a="1"/>
  <c r="G118" i="46" a="1"/>
  <c r="G145" i="46" a="1"/>
  <c r="G194" i="46" a="1"/>
  <c r="G142" i="46" a="1"/>
  <c r="G208" i="46" a="1"/>
  <c r="G77" i="46" a="1"/>
  <c r="G101" i="46" a="1"/>
  <c r="G158" i="46" a="1"/>
  <c r="G84" i="46" a="1"/>
  <c r="G135" i="46" a="1"/>
  <c r="G141" i="46" a="1"/>
  <c r="G153" i="46" a="1"/>
  <c r="G109" i="46" a="1"/>
  <c r="G80" i="46" a="1"/>
  <c r="G196" i="46" a="1"/>
  <c r="G95" i="46" a="1"/>
  <c r="G106" i="46" a="1"/>
  <c r="G131" i="46" a="1"/>
  <c r="G199" i="46" a="1"/>
  <c r="G66" i="46" a="1"/>
  <c r="G177" i="46" a="1"/>
  <c r="G180" i="46" a="1"/>
  <c r="G86" i="46" a="1"/>
  <c r="G70" i="46" a="1"/>
  <c r="G138" i="46" a="1"/>
  <c r="G188" i="46" a="1"/>
  <c r="G165" i="46" a="1"/>
  <c r="G93" i="46" a="1"/>
  <c r="G161" i="46" a="1"/>
  <c r="G149" i="46" a="1"/>
  <c r="G128" i="46" a="1"/>
  <c r="G179" i="46" a="1"/>
  <c r="G175" i="46" a="1"/>
  <c r="G105" i="46" a="1"/>
  <c r="G151" i="46" a="1"/>
  <c r="G168" i="46" a="1"/>
  <c r="G171" i="46" a="1"/>
  <c r="G150" i="46" a="1"/>
  <c r="G163" i="46" a="1"/>
  <c r="G186" i="46" a="1"/>
  <c r="G203" i="46" a="1"/>
  <c r="G123" i="46" a="1"/>
  <c r="G68" i="46" a="1"/>
  <c r="G207" i="46" a="1"/>
  <c r="G115" i="46" a="1"/>
  <c r="G184" i="46" a="1"/>
  <c r="G78" i="46" a="1"/>
  <c r="G76" i="46" a="1"/>
  <c r="G122" i="46" a="1"/>
  <c r="G92" i="46" a="1"/>
  <c r="G4" i="46" a="1"/>
  <c r="G18" i="46" a="1"/>
  <c r="G16" i="46" a="1"/>
  <c r="G15" i="46" a="1"/>
  <c r="G8" i="46" a="1"/>
  <c r="G9" i="46" a="1"/>
  <c r="G14" i="46" a="1"/>
  <c r="G10" i="46" a="1"/>
  <c r="G17" i="46" a="1"/>
  <c r="G12" i="46" a="1"/>
  <c r="G11" i="46" a="1"/>
  <c r="G6" i="46" a="1"/>
  <c r="G20" i="46" a="1"/>
  <c r="G21" i="46" a="1"/>
  <c r="G5" i="46" a="1"/>
  <c r="G7" i="46" a="1"/>
  <c r="G19" i="46" a="1"/>
  <c r="P60" i="5" l="1"/>
  <c r="N44" i="24"/>
  <c r="Z5" i="10"/>
  <c r="O60" i="5"/>
  <c r="AA42" i="10"/>
  <c r="Y41" i="10"/>
  <c r="X47" i="10"/>
  <c r="Y7" i="10"/>
  <c r="Y13" i="10"/>
  <c r="Z16" i="10"/>
  <c r="Z13" i="10"/>
  <c r="Y23" i="10"/>
  <c r="M1" i="5"/>
  <c r="AA43" i="10"/>
  <c r="AB43" i="10" s="1"/>
  <c r="Y35" i="10"/>
  <c r="O16" i="40"/>
  <c r="G19" i="38"/>
  <c r="G17" i="38"/>
  <c r="G4" i="38"/>
  <c r="G5" i="38"/>
  <c r="G6" i="38"/>
  <c r="G8" i="38"/>
  <c r="G11" i="38"/>
  <c r="G12" i="38"/>
  <c r="G9" i="38"/>
  <c r="G10" i="38"/>
  <c r="G18" i="38"/>
  <c r="G15" i="38"/>
  <c r="G7" i="38"/>
  <c r="G13" i="38"/>
  <c r="G14" i="38"/>
  <c r="G16" i="40"/>
  <c r="G16" i="38"/>
  <c r="Z20" i="10"/>
  <c r="AA4" i="10"/>
  <c r="Z17" i="10"/>
  <c r="Z12" i="10"/>
  <c r="Y43" i="10"/>
  <c r="X45" i="10"/>
  <c r="X17" i="10"/>
  <c r="AE20" i="10"/>
  <c r="Z15" i="10"/>
  <c r="Y25" i="10"/>
  <c r="X44" i="10"/>
  <c r="X31" i="10"/>
  <c r="P8" i="3"/>
  <c r="P1" i="3" s="1"/>
  <c r="M63" i="3"/>
  <c r="AB20" i="10"/>
  <c r="AA11" i="10"/>
  <c r="Y11" i="10"/>
  <c r="X26" i="10"/>
  <c r="Y21" i="10"/>
  <c r="AA45" i="10"/>
  <c r="AA32" i="10"/>
  <c r="X7" i="10"/>
  <c r="M1" i="3"/>
  <c r="AA27" i="10"/>
  <c r="Y33" i="10"/>
  <c r="X19" i="10"/>
  <c r="X35" i="10"/>
  <c r="X23" i="10"/>
  <c r="Z32" i="10"/>
  <c r="Y24" i="10"/>
  <c r="Y8" i="10"/>
  <c r="Y22" i="10"/>
  <c r="AA31" i="10"/>
  <c r="Y4" i="10"/>
  <c r="Y18" i="10"/>
  <c r="AA36" i="10"/>
  <c r="Z31" i="10"/>
  <c r="X33" i="10"/>
  <c r="X42" i="10"/>
  <c r="X5" i="10"/>
  <c r="X46" i="10"/>
  <c r="X38" i="10"/>
  <c r="Y30" i="10"/>
  <c r="Y44" i="10"/>
  <c r="Y36" i="10"/>
  <c r="Y28" i="10"/>
  <c r="Z42" i="10"/>
  <c r="Z34" i="10"/>
  <c r="Y26" i="10"/>
  <c r="AA18" i="10"/>
  <c r="Y46" i="10"/>
  <c r="Y38" i="10"/>
  <c r="Z30" i="10"/>
  <c r="X22" i="10"/>
  <c r="X14" i="10"/>
  <c r="Y9" i="10"/>
  <c r="Z23" i="10"/>
  <c r="Z10" i="10"/>
  <c r="AA5" i="10"/>
  <c r="X16" i="10"/>
  <c r="X4" i="10"/>
  <c r="X6" i="10"/>
  <c r="Y16" i="10"/>
  <c r="Y45" i="10"/>
  <c r="Y37" i="10"/>
  <c r="Y29" i="10"/>
  <c r="Z43" i="10"/>
  <c r="Z35" i="10"/>
  <c r="Y27" i="10"/>
  <c r="AA41" i="10"/>
  <c r="AA33" i="10"/>
  <c r="Z25" i="10"/>
  <c r="AA17" i="10"/>
  <c r="Z45" i="10"/>
  <c r="Z37" i="10"/>
  <c r="Z29" i="10"/>
  <c r="X21" i="10"/>
  <c r="Y10" i="10"/>
  <c r="X24" i="10"/>
  <c r="Z11" i="10"/>
  <c r="AA6" i="10"/>
  <c r="AA19" i="10"/>
  <c r="X8" i="10"/>
  <c r="AA21" i="10"/>
  <c r="Z40" i="10"/>
  <c r="Z28" i="10"/>
  <c r="Y40" i="10"/>
  <c r="X30" i="10"/>
  <c r="X40" i="10"/>
  <c r="AA30" i="10"/>
  <c r="Y20" i="10"/>
  <c r="AA44" i="10"/>
  <c r="Y34" i="10"/>
  <c r="Z24" i="10"/>
  <c r="AA12" i="10"/>
  <c r="Z7" i="10"/>
  <c r="X25" i="10"/>
  <c r="Z21" i="10"/>
  <c r="X9" i="10"/>
  <c r="AA39" i="10"/>
  <c r="Z27" i="10"/>
  <c r="Z39" i="10"/>
  <c r="X29" i="10"/>
  <c r="Y39" i="10"/>
  <c r="AA29" i="10"/>
  <c r="Z19" i="10"/>
  <c r="X43" i="10"/>
  <c r="AA23" i="10"/>
  <c r="Y12" i="10"/>
  <c r="Z8" i="10"/>
  <c r="Z22" i="10"/>
  <c r="AA26" i="10"/>
  <c r="AA38" i="10"/>
  <c r="Z26" i="10"/>
  <c r="Z38" i="10"/>
  <c r="X28" i="10"/>
  <c r="AA16" i="10"/>
  <c r="Y42" i="10"/>
  <c r="X32" i="10"/>
  <c r="X20" i="10"/>
  <c r="Z4" i="10"/>
  <c r="Z14" i="10"/>
  <c r="Z9" i="10"/>
  <c r="AA8" i="10"/>
  <c r="AA25" i="10"/>
  <c r="X11" i="10"/>
  <c r="AA35" i="10"/>
  <c r="X37" i="10"/>
  <c r="AA37" i="10"/>
  <c r="X15" i="10"/>
  <c r="Y31" i="10"/>
  <c r="Y17" i="10"/>
  <c r="AA9" i="10"/>
  <c r="X12" i="10"/>
  <c r="AA34" i="10"/>
  <c r="Z46" i="10"/>
  <c r="AA28" i="10"/>
  <c r="Y15" i="10"/>
  <c r="AA22" i="10"/>
  <c r="Z33" i="10"/>
  <c r="AA7" i="10"/>
  <c r="Y5" i="10"/>
  <c r="AA46" i="10"/>
  <c r="X36" i="10"/>
  <c r="AA40" i="10"/>
  <c r="Y6" i="10"/>
  <c r="AA10" i="10"/>
  <c r="X10" i="10"/>
  <c r="Z36" i="10"/>
  <c r="AA47" i="10"/>
  <c r="Z47" i="10"/>
  <c r="Y47" i="10"/>
  <c r="X27" i="10"/>
  <c r="Z41" i="10"/>
  <c r="Y19" i="10"/>
  <c r="AA14" i="10"/>
  <c r="X34" i="10"/>
  <c r="Y14" i="10"/>
  <c r="Z18" i="10"/>
  <c r="Z44" i="10"/>
  <c r="AA24" i="10"/>
  <c r="X18" i="10"/>
  <c r="AB42" i="10"/>
  <c r="AC42" i="10"/>
  <c r="AE42" i="10" s="1"/>
  <c r="AG42" i="10" s="1"/>
  <c r="Z6" i="10"/>
  <c r="AA15" i="10"/>
  <c r="X39" i="10"/>
  <c r="Y32" i="10"/>
  <c r="X41" i="10"/>
  <c r="M52" i="5"/>
  <c r="AE13" i="10"/>
  <c r="AC13" i="10"/>
  <c r="F59" i="46"/>
  <c r="L62" i="46"/>
  <c r="M62" i="46" s="1"/>
  <c r="F56" i="46"/>
  <c r="F62" i="46"/>
  <c r="O46" i="46"/>
  <c r="O59" i="46"/>
  <c r="L59" i="46"/>
  <c r="M59" i="46" s="1"/>
  <c r="F57" i="46"/>
  <c r="L57" i="46"/>
  <c r="M57" i="46" s="1"/>
  <c r="F52" i="46"/>
  <c r="L49" i="46"/>
  <c r="M49" i="46" s="1"/>
  <c r="O43" i="46"/>
  <c r="F25" i="46"/>
  <c r="O62" i="46"/>
  <c r="O58" i="46"/>
  <c r="O60" i="46"/>
  <c r="L52" i="46"/>
  <c r="M52" i="46" s="1"/>
  <c r="F47" i="46"/>
  <c r="F31" i="46"/>
  <c r="L28" i="46"/>
  <c r="R28" i="46" s="1"/>
  <c r="L23" i="46"/>
  <c r="M23" i="46" s="1"/>
  <c r="O47" i="46"/>
  <c r="O27" i="46"/>
  <c r="L24" i="46"/>
  <c r="M24" i="46" s="1"/>
  <c r="O61" i="46"/>
  <c r="L47" i="46"/>
  <c r="M47" i="46" s="1"/>
  <c r="O39" i="46"/>
  <c r="L61" i="46"/>
  <c r="M61" i="46" s="1"/>
  <c r="L56" i="46"/>
  <c r="M56" i="46" s="1"/>
  <c r="O56" i="46"/>
  <c r="O54" i="46"/>
  <c r="F61" i="46"/>
  <c r="L54" i="46"/>
  <c r="M54" i="46" s="1"/>
  <c r="F54" i="46"/>
  <c r="O53" i="46"/>
  <c r="F53" i="46"/>
  <c r="O48" i="46"/>
  <c r="L46" i="46"/>
  <c r="M46" i="46" s="1"/>
  <c r="L42" i="46"/>
  <c r="M42" i="46" s="1"/>
  <c r="F41" i="46"/>
  <c r="O41" i="46"/>
  <c r="O40" i="46"/>
  <c r="O37" i="46"/>
  <c r="L36" i="46"/>
  <c r="M36" i="46" s="1"/>
  <c r="O35" i="46"/>
  <c r="F34" i="46"/>
  <c r="O33" i="46"/>
  <c r="O30" i="46"/>
  <c r="L27" i="46"/>
  <c r="M27" i="46" s="1"/>
  <c r="O26" i="46"/>
  <c r="O24" i="46"/>
  <c r="F51" i="46"/>
  <c r="O51" i="46"/>
  <c r="O50" i="46"/>
  <c r="F49" i="46"/>
  <c r="O44" i="46"/>
  <c r="F46" i="46"/>
  <c r="O45" i="46"/>
  <c r="F38" i="46"/>
  <c r="L38" i="46"/>
  <c r="M38" i="46" s="1"/>
  <c r="O38" i="46"/>
  <c r="L35" i="46"/>
  <c r="M35" i="46" s="1"/>
  <c r="F35" i="46"/>
  <c r="O34" i="46"/>
  <c r="O32" i="46"/>
  <c r="L32" i="46"/>
  <c r="M32" i="46" s="1"/>
  <c r="F28" i="46"/>
  <c r="L53" i="46"/>
  <c r="M53" i="46" s="1"/>
  <c r="M25" i="46"/>
  <c r="F32" i="46"/>
  <c r="L50" i="46"/>
  <c r="M50" i="46" s="1"/>
  <c r="F58" i="46"/>
  <c r="L60" i="46"/>
  <c r="M60" i="46" s="1"/>
  <c r="O36" i="46"/>
  <c r="F55" i="46"/>
  <c r="F50" i="46"/>
  <c r="O52" i="46"/>
  <c r="L55" i="46"/>
  <c r="M55" i="46" s="1"/>
  <c r="L29" i="46"/>
  <c r="M29" i="46" s="1"/>
  <c r="L39" i="46"/>
  <c r="M39" i="46" s="1"/>
  <c r="O28" i="46"/>
  <c r="L58" i="46"/>
  <c r="M58" i="46" s="1"/>
  <c r="F29" i="46"/>
  <c r="L48" i="46"/>
  <c r="M48" i="46" s="1"/>
  <c r="O42" i="46"/>
  <c r="F26" i="46"/>
  <c r="O25" i="46"/>
  <c r="F23" i="46"/>
  <c r="O23" i="46"/>
  <c r="F22" i="46"/>
  <c r="L44" i="46"/>
  <c r="M44" i="46" s="1"/>
  <c r="L41" i="46"/>
  <c r="M41" i="46" s="1"/>
  <c r="O55" i="46"/>
  <c r="F24" i="46"/>
  <c r="L51" i="46"/>
  <c r="M51" i="46" s="1"/>
  <c r="F60" i="46"/>
  <c r="F48" i="46"/>
  <c r="L30" i="46"/>
  <c r="M30" i="46" s="1"/>
  <c r="F42" i="46"/>
  <c r="O49" i="46"/>
  <c r="L45" i="46"/>
  <c r="M45" i="46" s="1"/>
  <c r="F40" i="46"/>
  <c r="F27" i="46"/>
  <c r="O22" i="46"/>
  <c r="F30" i="46"/>
  <c r="L43" i="46"/>
  <c r="M43" i="46" s="1"/>
  <c r="F33" i="46"/>
  <c r="L33" i="46"/>
  <c r="M33" i="46" s="1"/>
  <c r="L37" i="46"/>
  <c r="M37" i="46" s="1"/>
  <c r="G165" i="46"/>
  <c r="G94" i="46"/>
  <c r="G125" i="46"/>
  <c r="G84" i="46"/>
  <c r="G86" i="46"/>
  <c r="G178" i="46"/>
  <c r="G183" i="46"/>
  <c r="G179" i="46"/>
  <c r="G171" i="46"/>
  <c r="G101" i="46"/>
  <c r="G185" i="46"/>
  <c r="G181" i="46"/>
  <c r="G117" i="46"/>
  <c r="G93" i="46"/>
  <c r="G147" i="46"/>
  <c r="G201" i="46"/>
  <c r="G122" i="46"/>
  <c r="G170" i="46"/>
  <c r="G63" i="46"/>
  <c r="G155" i="46"/>
  <c r="G148" i="46"/>
  <c r="G158" i="46"/>
  <c r="G157" i="46"/>
  <c r="G74" i="46"/>
  <c r="G186" i="46"/>
  <c r="G206" i="46"/>
  <c r="G103" i="46"/>
  <c r="G64" i="46"/>
  <c r="G87" i="46"/>
  <c r="G97" i="46"/>
  <c r="G200" i="46"/>
  <c r="G88" i="46"/>
  <c r="G111" i="46"/>
  <c r="G80" i="46"/>
  <c r="G160" i="46"/>
  <c r="G135" i="46"/>
  <c r="G197" i="46"/>
  <c r="G68" i="46"/>
  <c r="G124" i="46"/>
  <c r="G193" i="46"/>
  <c r="G115" i="46"/>
  <c r="G154" i="46"/>
  <c r="G168" i="46"/>
  <c r="G70" i="46"/>
  <c r="G153" i="46"/>
  <c r="G107" i="46"/>
  <c r="G113" i="46"/>
  <c r="G177" i="46"/>
  <c r="G104" i="46"/>
  <c r="G166" i="46"/>
  <c r="G92" i="46"/>
  <c r="G83" i="46"/>
  <c r="G207" i="46"/>
  <c r="G73" i="46"/>
  <c r="G195" i="46"/>
  <c r="G77" i="46"/>
  <c r="G126" i="46"/>
  <c r="G98" i="46"/>
  <c r="G196" i="46"/>
  <c r="G190" i="46"/>
  <c r="G174" i="46"/>
  <c r="G187" i="46"/>
  <c r="G119" i="46"/>
  <c r="G72" i="46"/>
  <c r="G188" i="46"/>
  <c r="G79" i="46"/>
  <c r="G164" i="46"/>
  <c r="G82" i="46"/>
  <c r="G121" i="46"/>
  <c r="G99" i="46"/>
  <c r="G198" i="46"/>
  <c r="G69" i="46"/>
  <c r="G176" i="46"/>
  <c r="G169" i="46"/>
  <c r="G120" i="46"/>
  <c r="G208" i="46"/>
  <c r="G146" i="46"/>
  <c r="G209" i="46"/>
  <c r="G128" i="46"/>
  <c r="G67" i="46"/>
  <c r="G144" i="46"/>
  <c r="G150" i="46"/>
  <c r="G182" i="46"/>
  <c r="G130" i="46"/>
  <c r="G203" i="46"/>
  <c r="G194" i="46"/>
  <c r="G76" i="46"/>
  <c r="G175" i="46"/>
  <c r="G116" i="46"/>
  <c r="G189" i="46"/>
  <c r="G129" i="46"/>
  <c r="G90" i="46"/>
  <c r="G149" i="46"/>
  <c r="G191" i="46"/>
  <c r="G91" i="46"/>
  <c r="G78" i="46"/>
  <c r="G139" i="46"/>
  <c r="G108" i="46"/>
  <c r="G109" i="46"/>
  <c r="G110" i="46"/>
  <c r="G138" i="46"/>
  <c r="G127" i="46"/>
  <c r="G145" i="46"/>
  <c r="G162" i="46"/>
  <c r="G132" i="46"/>
  <c r="G204" i="46"/>
  <c r="G192" i="46"/>
  <c r="G95" i="46"/>
  <c r="G205" i="46"/>
  <c r="G66" i="46"/>
  <c r="G151" i="46"/>
  <c r="G202" i="46"/>
  <c r="G137" i="46"/>
  <c r="G140" i="46"/>
  <c r="G102" i="46"/>
  <c r="G112" i="46"/>
  <c r="G75" i="46"/>
  <c r="G85" i="46"/>
  <c r="G161" i="46"/>
  <c r="G133" i="46"/>
  <c r="G65" i="46"/>
  <c r="G143" i="46"/>
  <c r="G152" i="46"/>
  <c r="G156" i="46"/>
  <c r="G105" i="46"/>
  <c r="G167" i="46"/>
  <c r="G199" i="46"/>
  <c r="G180" i="46"/>
  <c r="G210" i="46"/>
  <c r="G118" i="46"/>
  <c r="G89" i="46"/>
  <c r="G71" i="46"/>
  <c r="G123" i="46"/>
  <c r="G134" i="46"/>
  <c r="G159" i="46"/>
  <c r="G106" i="46"/>
  <c r="G81" i="46"/>
  <c r="G114" i="46"/>
  <c r="G142" i="46"/>
  <c r="G100" i="46"/>
  <c r="G184" i="46"/>
  <c r="G163" i="46"/>
  <c r="G173" i="46"/>
  <c r="G131" i="46"/>
  <c r="G172" i="46"/>
  <c r="G136" i="46"/>
  <c r="G141" i="46"/>
  <c r="G96" i="46"/>
  <c r="F45" i="46"/>
  <c r="F44" i="46"/>
  <c r="F43" i="46"/>
  <c r="L40" i="46"/>
  <c r="M40" i="46" s="1"/>
  <c r="F39" i="46"/>
  <c r="F37" i="46"/>
  <c r="F36" i="46"/>
  <c r="L34" i="46"/>
  <c r="M34" i="46" s="1"/>
  <c r="O31" i="46"/>
  <c r="L31" i="46"/>
  <c r="M31" i="46" s="1"/>
  <c r="O29" i="46"/>
  <c r="L26" i="46"/>
  <c r="M26" i="46" s="1"/>
  <c r="G12" i="46"/>
  <c r="G11" i="46"/>
  <c r="G10" i="46"/>
  <c r="G17" i="46"/>
  <c r="G14" i="46"/>
  <c r="G9" i="46"/>
  <c r="G5" i="46"/>
  <c r="G4" i="46"/>
  <c r="G15" i="46"/>
  <c r="G21" i="46"/>
  <c r="G8" i="46"/>
  <c r="G18" i="46"/>
  <c r="G19" i="46"/>
  <c r="G7" i="46"/>
  <c r="G6" i="46"/>
  <c r="G20" i="46"/>
  <c r="G16" i="46"/>
  <c r="L22" i="46"/>
  <c r="G43" i="46" a="1"/>
  <c r="G40" i="46" a="1"/>
  <c r="G46" i="46" a="1"/>
  <c r="G27" i="46" a="1"/>
  <c r="G31" i="46" a="1"/>
  <c r="G54" i="46" a="1"/>
  <c r="G61" i="46" a="1"/>
  <c r="G60" i="46" a="1"/>
  <c r="G45" i="46" a="1"/>
  <c r="G56" i="46" a="1"/>
  <c r="G26" i="46" a="1"/>
  <c r="G52" i="46" a="1"/>
  <c r="G53" i="46" a="1"/>
  <c r="G30" i="46" a="1"/>
  <c r="G62" i="46" a="1"/>
  <c r="G57" i="46" a="1"/>
  <c r="G44" i="46" a="1"/>
  <c r="G50" i="46" a="1"/>
  <c r="G39" i="46" a="1"/>
  <c r="G49" i="46" a="1"/>
  <c r="G51" i="46" a="1"/>
  <c r="G42" i="46" a="1"/>
  <c r="G59" i="46" a="1"/>
  <c r="G48" i="46" a="1"/>
  <c r="G41" i="46" a="1"/>
  <c r="G47" i="46" a="1"/>
  <c r="G58" i="46" a="1"/>
  <c r="G29" i="46" a="1"/>
  <c r="G32" i="46" a="1"/>
  <c r="G55" i="46" a="1"/>
  <c r="G22" i="46" a="1"/>
  <c r="G36" i="46" a="1"/>
  <c r="G37" i="46" a="1"/>
  <c r="G28" i="46" a="1"/>
  <c r="G38" i="46" a="1"/>
  <c r="G34" i="46" a="1"/>
  <c r="G24" i="46" a="1"/>
  <c r="G35" i="46" a="1"/>
  <c r="G33" i="46" a="1"/>
  <c r="G25" i="46" a="1"/>
  <c r="G23" i="46" a="1"/>
  <c r="L1" i="66" l="1"/>
  <c r="AC43" i="10"/>
  <c r="AE43" i="10" s="1"/>
  <c r="AG43" i="10" s="1"/>
  <c r="AB22" i="10"/>
  <c r="AC22" i="10"/>
  <c r="AE22" i="10" s="1"/>
  <c r="AG22" i="10" s="1"/>
  <c r="AB5" i="10"/>
  <c r="AE5" i="10"/>
  <c r="AC5" i="10"/>
  <c r="AC30" i="10"/>
  <c r="AE30" i="10" s="1"/>
  <c r="AG30" i="10" s="1"/>
  <c r="AB30" i="10"/>
  <c r="AC19" i="10"/>
  <c r="AB19" i="10"/>
  <c r="AE19" i="10"/>
  <c r="AG19" i="10" s="1"/>
  <c r="AE18" i="10"/>
  <c r="AG18" i="10" s="1"/>
  <c r="AB18" i="10"/>
  <c r="AC18" i="10"/>
  <c r="AB45" i="10"/>
  <c r="AC45" i="10"/>
  <c r="AE45" i="10" s="1"/>
  <c r="AG45" i="10" s="1"/>
  <c r="AE10" i="10"/>
  <c r="AC10" i="10"/>
  <c r="AB10" i="10"/>
  <c r="AC36" i="10"/>
  <c r="AE36" i="10" s="1"/>
  <c r="AG36" i="10" s="1"/>
  <c r="AB36" i="10"/>
  <c r="AC32" i="10"/>
  <c r="AE32" i="10" s="1"/>
  <c r="AG32" i="10" s="1"/>
  <c r="AB32" i="10"/>
  <c r="AC24" i="10"/>
  <c r="AE24" i="10" s="1"/>
  <c r="AG24" i="10" s="1"/>
  <c r="AB24" i="10"/>
  <c r="AB40" i="10"/>
  <c r="AC40" i="10"/>
  <c r="AE40" i="10" s="1"/>
  <c r="AG40" i="10" s="1"/>
  <c r="AB28" i="10"/>
  <c r="AC28" i="10"/>
  <c r="AE28" i="10" s="1"/>
  <c r="AG28" i="10" s="1"/>
  <c r="AC37" i="10"/>
  <c r="AE37" i="10" s="1"/>
  <c r="AG37" i="10" s="1"/>
  <c r="AB37" i="10"/>
  <c r="AB38" i="10"/>
  <c r="AC38" i="10"/>
  <c r="AE38" i="10" s="1"/>
  <c r="AG38" i="10" s="1"/>
  <c r="AC29" i="10"/>
  <c r="AE29" i="10" s="1"/>
  <c r="AB29" i="10"/>
  <c r="AB6" i="10"/>
  <c r="AE6" i="10"/>
  <c r="AC6" i="10"/>
  <c r="AE17" i="10"/>
  <c r="AC17" i="10"/>
  <c r="AB17" i="10"/>
  <c r="AC26" i="10"/>
  <c r="AE26" i="10" s="1"/>
  <c r="AG26" i="10" s="1"/>
  <c r="AB26" i="10"/>
  <c r="AB31" i="10"/>
  <c r="AC31" i="10"/>
  <c r="AE31" i="10" s="1"/>
  <c r="AG31" i="10" s="1"/>
  <c r="AE4" i="10"/>
  <c r="AG4" i="10" s="1"/>
  <c r="AC4" i="10"/>
  <c r="AB4" i="10"/>
  <c r="AB34" i="10"/>
  <c r="AC34" i="10"/>
  <c r="AE34" i="10" s="1"/>
  <c r="AG34" i="10" s="1"/>
  <c r="AB33" i="10"/>
  <c r="AC33" i="10"/>
  <c r="AE33" i="10" s="1"/>
  <c r="AG33" i="10" s="1"/>
  <c r="AC27" i="10"/>
  <c r="AE27" i="10" s="1"/>
  <c r="AB27" i="10"/>
  <c r="AC15" i="10"/>
  <c r="AB15" i="10"/>
  <c r="AE15" i="10"/>
  <c r="AG15" i="10" s="1"/>
  <c r="AB47" i="10"/>
  <c r="AC47" i="10"/>
  <c r="AE47" i="10" s="1"/>
  <c r="AG47" i="10" s="1"/>
  <c r="AB41" i="10"/>
  <c r="AC41" i="10"/>
  <c r="AE41" i="10" s="1"/>
  <c r="AG41" i="10" s="1"/>
  <c r="AE11" i="10"/>
  <c r="AC11" i="10"/>
  <c r="AB11" i="10"/>
  <c r="AC46" i="10"/>
  <c r="AE46" i="10" s="1"/>
  <c r="AG46" i="10" s="1"/>
  <c r="AB46" i="10"/>
  <c r="AC35" i="10"/>
  <c r="AE35" i="10" s="1"/>
  <c r="AG35" i="10" s="1"/>
  <c r="AB35" i="10"/>
  <c r="AE12" i="10"/>
  <c r="AC12" i="10"/>
  <c r="AB12" i="10"/>
  <c r="AB7" i="10"/>
  <c r="AE7" i="10"/>
  <c r="AC7" i="10"/>
  <c r="AB9" i="10"/>
  <c r="AE9" i="10"/>
  <c r="AC9" i="10"/>
  <c r="AB25" i="10"/>
  <c r="AC25" i="10"/>
  <c r="AE25" i="10" s="1"/>
  <c r="AG25" i="10" s="1"/>
  <c r="AE16" i="10"/>
  <c r="AC16" i="10"/>
  <c r="AB16" i="10"/>
  <c r="AC14" i="10"/>
  <c r="AB14" i="10"/>
  <c r="AE14" i="10"/>
  <c r="AE8" i="10"/>
  <c r="AB8" i="10"/>
  <c r="AC8" i="10"/>
  <c r="AB23" i="10"/>
  <c r="AC23" i="10"/>
  <c r="AE23" i="10" s="1"/>
  <c r="AG23" i="10" s="1"/>
  <c r="AC39" i="10"/>
  <c r="AE39" i="10" s="1"/>
  <c r="AG39" i="10" s="1"/>
  <c r="AB39" i="10"/>
  <c r="AC44" i="10"/>
  <c r="AE44" i="10" s="1"/>
  <c r="AG44" i="10" s="1"/>
  <c r="AB44" i="10"/>
  <c r="AB21" i="10"/>
  <c r="AC21" i="10"/>
  <c r="AE21" i="10" s="1"/>
  <c r="L1" i="65"/>
  <c r="L1" i="62"/>
  <c r="L1" i="61"/>
  <c r="L1" i="60"/>
  <c r="G56" i="46"/>
  <c r="G59" i="46"/>
  <c r="L1" i="58"/>
  <c r="G62" i="46"/>
  <c r="G57" i="46"/>
  <c r="G52" i="46"/>
  <c r="N1" i="27"/>
  <c r="M28" i="46"/>
  <c r="L1" i="56"/>
  <c r="G25" i="46"/>
  <c r="G47" i="46"/>
  <c r="G31" i="46"/>
  <c r="L1" i="55"/>
  <c r="G61" i="46"/>
  <c r="G54" i="46"/>
  <c r="G53" i="46"/>
  <c r="G41" i="46"/>
  <c r="G34" i="46"/>
  <c r="L1" i="53"/>
  <c r="G51" i="46"/>
  <c r="G49" i="46"/>
  <c r="M1" i="45"/>
  <c r="G46" i="46"/>
  <c r="G38" i="46"/>
  <c r="G35" i="46"/>
  <c r="G28" i="46"/>
  <c r="G58" i="46"/>
  <c r="G50" i="46"/>
  <c r="G29" i="46"/>
  <c r="G55" i="46"/>
  <c r="G32" i="46"/>
  <c r="G26" i="46"/>
  <c r="G23" i="46"/>
  <c r="G22" i="46"/>
  <c r="G48" i="46"/>
  <c r="G60" i="46"/>
  <c r="G24" i="46"/>
  <c r="G33" i="46"/>
  <c r="G30" i="46"/>
  <c r="G27" i="46"/>
  <c r="G42" i="46"/>
  <c r="G40" i="46"/>
  <c r="G45" i="46"/>
  <c r="G44" i="46"/>
  <c r="G43" i="46"/>
  <c r="G39" i="46"/>
  <c r="G37" i="46"/>
  <c r="G36" i="46"/>
  <c r="L1" i="46"/>
  <c r="M22" i="46"/>
  <c r="L1" i="52"/>
  <c r="M1" i="52"/>
  <c r="M1" i="66" l="1"/>
  <c r="M1" i="65"/>
  <c r="M1" i="62"/>
  <c r="M1" i="61"/>
  <c r="M1" i="60"/>
  <c r="M1" i="58"/>
  <c r="M1" i="56"/>
  <c r="M1" i="55"/>
  <c r="M1" i="53"/>
  <c r="J1" i="59"/>
  <c r="J1" i="61"/>
  <c r="J1" i="60"/>
  <c r="J1" i="66"/>
  <c r="J1" i="58"/>
  <c r="J1" i="62"/>
  <c r="J1" i="65"/>
  <c r="J1" i="5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Mẫu Dữ liệu"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keepAlive="1" name="Truy vấn - Gắn thêm1" description="Kết nối với truy vấn 'Gắn thêm1' trong sổ làm việc." type="5" refreshedVersion="8" background="1" saveData="1">
    <dbPr connection="Provider=Microsoft.Mashup.OleDb.1;Data Source=$Workbook$;Location=&quot;Gắn thêm1&quot;;Extended Properties=&quot;&quot;" command="SELECT * FROM [Gắn thêm1]"/>
  </connection>
  <connection id="3" xr16:uid="{00000000-0015-0000-FFFF-FFFF02000000}" keepAlive="1" name="Truy vấn - Thang10" description="Kết nối với truy vấn 'Thang10' trong sổ làm việc." type="5" refreshedVersion="0" background="1">
    <dbPr connection="Provider=Microsoft.Mashup.OleDb.1;Data Source=$Workbook$;Location=Thang10;Extended Properties=&quot;&quot;" command="SELECT * FROM [Thang10]"/>
  </connection>
  <connection id="4" xr16:uid="{00000000-0015-0000-FFFF-FFFF03000000}" keepAlive="1" name="Truy vấn - Thang7" description="Kết nối với truy vấn 'Thang7' trong sổ làm việc." type="5" refreshedVersion="0" background="1">
    <dbPr connection="Provider=Microsoft.Mashup.OleDb.1;Data Source=$Workbook$;Location=Thang7;Extended Properties=&quot;&quot;" command="SELECT * FROM [Thang7]"/>
  </connection>
  <connection id="5" xr16:uid="{00000000-0015-0000-FFFF-FFFF04000000}" keepAlive="1" name="Truy vấn - Thang8" description="Kết nối với truy vấn 'Thang8' trong sổ làm việc." type="5" refreshedVersion="0" background="1">
    <dbPr connection="Provider=Microsoft.Mashup.OleDb.1;Data Source=$Workbook$;Location=Thang8;Extended Properties=&quot;&quot;" command="SELECT * FROM [Thang8]"/>
  </connection>
  <connection id="6" xr16:uid="{00000000-0015-0000-FFFF-FFFF05000000}" keepAlive="1" name="Truy vấn - Thang9" description="Kết nối với truy vấn 'Thang9' trong sổ làm việc." type="5" refreshedVersion="0" background="1">
    <dbPr connection="Provider=Microsoft.Mashup.OleDb.1;Data Source=$Workbook$;Location=Thang9;Extended Properties=&quot;&quot;" command="SELECT * FROM [Thang9]"/>
  </connection>
  <connection id="7" xr16:uid="{00000000-0015-0000-FFFF-FFFF06000000}" name="WorksheetConnection_Theo doi hs.xlsx!Table1" type="102" refreshedVersion="8" minRefreshableVersion="5">
    <extLst>
      <ext xmlns:x15="http://schemas.microsoft.com/office/spreadsheetml/2010/11/main" uri="{DE250136-89BD-433C-8126-D09CA5730AF9}">
        <x15:connection id="Table1">
          <x15:rangePr sourceName="_xlcn.WorksheetConnection_Theodoihs.xlsx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<sst xmlns="http://schemas.openxmlformats.org/spreadsheetml/2006/main" count="18536" uniqueCount="6356">
  <si>
    <t>NGÂN HÀNG THƯƠNG MẠI CỔ PHẦN ĐẦU TƯ VÀ PHÁT TRIỂN VIỆT NAM - CHI NHÁNH NAM GIA LAI</t>
  </si>
  <si>
    <t>CÔNG TY TNHH THƯƠNG MẠI VINH QUANG I</t>
  </si>
  <si>
    <t>Longph3</t>
  </si>
  <si>
    <t>Nonglcs</t>
  </si>
  <si>
    <t>thanhav</t>
  </si>
  <si>
    <t>STT</t>
  </si>
  <si>
    <t>Khách hàng</t>
  </si>
  <si>
    <t>Địa chỉ</t>
  </si>
  <si>
    <t>Tài sản thẩm định</t>
  </si>
  <si>
    <t>Mục đích thẩm định</t>
  </si>
  <si>
    <t>Phí thẩm định</t>
  </si>
  <si>
    <t xml:space="preserve"> Số tiền Bằng chữ</t>
  </si>
  <si>
    <t>Diễn giải</t>
  </si>
  <si>
    <t>Link</t>
  </si>
  <si>
    <t>CPKS + CTV</t>
  </si>
  <si>
    <t>Số tiền trên
 hợp đồng (chưa VAT)</t>
  </si>
  <si>
    <t>Doanh số 
 bao gồm VAT</t>
  </si>
  <si>
    <t>Doanh thu trừ CPKS</t>
  </si>
  <si>
    <t>Gởi hồ sơ</t>
  </si>
  <si>
    <t>Đã chuyển tiền</t>
  </si>
  <si>
    <t>Chuyển công ty</t>
  </si>
  <si>
    <t>Số tiền khách hàng kê</t>
  </si>
  <si>
    <t>NVKD</t>
  </si>
  <si>
    <t>Ngân hàng</t>
  </si>
  <si>
    <t>Chuyên viên TĐ</t>
  </si>
  <si>
    <t>KSV</t>
  </si>
  <si>
    <t>Thẩm định viên</t>
  </si>
  <si>
    <t>Ngày phát hành CT</t>
  </si>
  <si>
    <t>Người in chứng thư</t>
  </si>
  <si>
    <t>Địa chỉ tài sản thẩm định</t>
  </si>
  <si>
    <t>Danh sách KSV</t>
  </si>
  <si>
    <t>Danh sách chuyên viên</t>
  </si>
  <si>
    <t xml:space="preserve">Danh sách hành chính </t>
  </si>
  <si>
    <t>Danh sách kinh doanh</t>
  </si>
  <si>
    <t>Ghi Chú</t>
  </si>
  <si>
    <t>Anh Thạch - 0909156868</t>
  </si>
  <si>
    <t>Đường Sư Vạn Hạnh, phường Duy Tân, thành phố Kon Tum, tỉnh Kon Tum</t>
  </si>
  <si>
    <t>-Thửa đất số 27 tờ bản đồ số 23 tại địa chỉ Đường Sư Vạn Hạnh, phường Duy Tân, thành phố Kon Tum, tỉnh Kon Tum.
-Thửa đất số 209, tờ bản đồ số 23 tại địa chỉ Số 332 đường Sư Vạn Hạnh, phường Duy Tân, thành phố Kon Tum, tỉnh Kon Tum.
-Thửa đất Số 11, tờ bản đồ số 4 tại địa chỉ, thôn Thanh Trung, xã Vinh Quang, thị xã Kon Tum, tỉnh Kon Tum,</t>
  </si>
  <si>
    <t>Agribank Đông Gia Lai - Mr Lâm - 0986694599</t>
  </si>
  <si>
    <t>Hai triệu ba trăm ngàn đồng chẵn.</t>
  </si>
  <si>
    <t>D2304-0013</t>
  </si>
  <si>
    <t>Truongpnt</t>
  </si>
  <si>
    <t>Làm cơ sở tham khảo để thanh lý, phát mãi tài sản</t>
  </si>
  <si>
    <t>haptt1</t>
  </si>
  <si>
    <t>Kietna</t>
  </si>
  <si>
    <t>Canhtt</t>
  </si>
  <si>
    <t>Phucdh</t>
  </si>
  <si>
    <t>Trần Thị Thanh Hải - 0919176898</t>
  </si>
  <si>
    <t>-Thửa đất số 97 tờ bản đồ số 32 tại địa chỉ TDP 19, thị trấn Kbang, huyện Kbang, tỉnh Gia Lai.
-Thửa đất số 147, tờ bản đồ số 32 tại địa chỉ TDP 9, thị trấn Kbang, huyện Kbang, tỉnh Gia Lai.</t>
  </si>
  <si>
    <t>Làm cơ sở tham khảo để thế chấp vay vốn tại ngân hàng chính sách</t>
  </si>
  <si>
    <t>Hai triệu năm trăm ngàn đồng chẵn.</t>
  </si>
  <si>
    <t>D2304-0026</t>
  </si>
  <si>
    <t>x</t>
  </si>
  <si>
    <t>NHCS - Ms Nga - 0968137399</t>
  </si>
  <si>
    <t>Huyma</t>
  </si>
  <si>
    <t>trinhdta</t>
  </si>
  <si>
    <t>Quocdv</t>
  </si>
  <si>
    <t>Dương Thị Vân Anh - 0946000009</t>
  </si>
  <si>
    <t>22/3 Hà Bà Trưng, phường Tây Sơn, thành phố Pleiku, tỉnh Gia Lai</t>
  </si>
  <si>
    <t>-Xã Đak Nia, Tp. Gia Nghĩa, tỉnh Đak Nông.
- Tổ dân phố 1, phường Nghĩa Trung, thị xã Gia Nghĩa, tỉnh Đak Nông</t>
  </si>
  <si>
    <t>Làm cơ sở tham khảo để thế chấp vay vốn tại Sacombank</t>
  </si>
  <si>
    <t>Sáu triệu đồng chẵn.</t>
  </si>
  <si>
    <t>D2304-0056</t>
  </si>
  <si>
    <t>Sacombank Gia Lai - Mr Thắng 0905831222</t>
  </si>
  <si>
    <t>Tuannq1</t>
  </si>
  <si>
    <t>Baohn</t>
  </si>
  <si>
    <t>hoangltt</t>
  </si>
  <si>
    <t>Vanvta</t>
  </si>
  <si>
    <t>Hồ Thị Như Hà - 0989296220</t>
  </si>
  <si>
    <t>190 Quyết Tiến, phường IaKring, thành phố Pleiku, tỉnh Gia Lai.</t>
  </si>
  <si>
    <t>- Thửa đất số 51, tờ bản đồ số 15, tại địa chỉ làng A, xã Gào, Tp Pleiku, tỉnh Gia Lai.
- Thửa đất số 139, tờ bản đồ số 15, tại địa chỉ làng A, xã Gào, Tp Pleiku, tỉnh Gia Lai.
- Thửa đất số 430, tờ bản đồ số 15, tại địa chỉ làng A, xã Gào, Tp Pleiku, tỉnh Gia Lai.
- Thửa đất số 50, tờ bản đồ số 15, tại địa chỉ làng A, xã Gào, Tp Pleiku, tỉnh Gia Lai.</t>
  </si>
  <si>
    <t>Làm cơ sở tham khảo để thế chấp vay vốn tại Vietcombank</t>
  </si>
  <si>
    <t>Ba triệu năm trăm ngàn đồng chẵn.</t>
  </si>
  <si>
    <t>D2304-0071</t>
  </si>
  <si>
    <t>VCB Bắc Gia Lai - Mr Dũng - 0986694599</t>
  </si>
  <si>
    <t>Sontv</t>
  </si>
  <si>
    <t>Linhnx</t>
  </si>
  <si>
    <t>Myld</t>
  </si>
  <si>
    <t>VÕ THỊ BÌNH - 0982356824</t>
  </si>
  <si>
    <t>- Thửa đất số 416, tờ bản đồ số 80, tại địa chỉ Tổ 3 phường Yên Thế, Tp Pleiku, tỉnh Gia Lai.</t>
  </si>
  <si>
    <t>Một triệu tám trăm ngàn đồng chẵn.</t>
  </si>
  <si>
    <t>D2304-0073</t>
  </si>
  <si>
    <t>MSB Gia Lai - Ms Tình - 0961044023</t>
  </si>
  <si>
    <t>Truonglh</t>
  </si>
  <si>
    <t>Sondhn</t>
  </si>
  <si>
    <t>Nhungntt1</t>
  </si>
  <si>
    <t>BIDV Nam Gia Lai - 086 8993509</t>
  </si>
  <si>
    <t>- Thửa đất số 69, tờ bản đồ số 69; tại địa chỉ thôn Thủy Phú, xã Ia Le, huyện Chư Pưh, tỉnh Gia Lai.</t>
  </si>
  <si>
    <t>Ba triệu đồng chẵn.</t>
  </si>
  <si>
    <t>D2304-0081</t>
  </si>
  <si>
    <t>BIDV Nam Gia Lai - Mr Phú - 0935945179</t>
  </si>
  <si>
    <t>Huylq4</t>
  </si>
  <si>
    <t>Binhdh</t>
  </si>
  <si>
    <t>Cuongcq1</t>
  </si>
  <si>
    <t>Xử lý nợ ts 2,2h Ia Le Chư Pưh</t>
  </si>
  <si>
    <t>Trần Thị Thúy Ngân - 0385785680</t>
  </si>
  <si>
    <t>- Thửa đất số 106a, tờ bản đồ số 26; tại địa chỉ thôn Tổ dân phố 10, thị trấn Kbang, huyện Kbang, tỉnh Gia Lai.</t>
  </si>
  <si>
    <t>D2304-0084</t>
  </si>
  <si>
    <t>Tuanlvm</t>
  </si>
  <si>
    <t>vyvtk</t>
  </si>
  <si>
    <t>TRẦN XUÂN BÌNH – PHAN THỊ THU HỒNG - 0867455567</t>
  </si>
  <si>
    <t>- Thửa đất số 7, tờ bản đồ số 117, tại địa chỉ Lô A-13, KDC đô thị mới Nam Cẩm Lệ, phường Hòa Xuân, quận Cẩm Lệ, thành phố Đà Nẵng.</t>
  </si>
  <si>
    <t>Bốn triệu năm trăm ngàn đồng chẵn.</t>
  </si>
  <si>
    <t>D2304-0085</t>
  </si>
  <si>
    <t>Sacombank Gia Lai - Mr Huy 0949091569</t>
  </si>
  <si>
    <t>Tripv</t>
  </si>
  <si>
    <t>hieupq</t>
  </si>
  <si>
    <t>Trương Thị Phương Thảo  - 0987633359</t>
  </si>
  <si>
    <t>- Thửa đất số 34, tờ bản đồ số 08; tại địa chỉ thôn Tổ dân phố 4, phường Tây Sơn, thị xã An Khê, tỉnh Gia Lai.</t>
  </si>
  <si>
    <t>Hai triệu hai trăm ngàn đồng chẵn.</t>
  </si>
  <si>
    <t>D2304-0086</t>
  </si>
  <si>
    <t>NHCS An Khê - Ms Như - 0905509717</t>
  </si>
  <si>
    <t>Myltt</t>
  </si>
  <si>
    <t>Chưa phát hành CT</t>
  </si>
  <si>
    <t>Phạm Ngọc Ánh - 0965998715</t>
  </si>
  <si>
    <t>- Thửa đất số 454, tờ bản đồ số 87; tại địa chỉ Tổ dân phố 6, xã Nghĩa Hưng, huyện Chư Păh, tỉnh Gia Lai.</t>
  </si>
  <si>
    <t>D2304-0122</t>
  </si>
  <si>
    <t>NHCS Chư Păh - Mr Tý - 0336537807</t>
  </si>
  <si>
    <t>Hieupt3</t>
  </si>
  <si>
    <t>Phuongvtq</t>
  </si>
  <si>
    <t>Hoàng Sỹ Tuấn - 0935381294</t>
  </si>
  <si>
    <t>- Thửa đất số 151, tờ bản đồ số 36; tại địa chỉ Tổ dân phố 15, phường An Phú, thị xã An Khê, tỉnh Gia Lai.</t>
  </si>
  <si>
    <t>D2304-0125</t>
  </si>
  <si>
    <t>Thinhnt3</t>
  </si>
  <si>
    <t>Loantt</t>
  </si>
  <si>
    <t>Anh Long - 0935414598</t>
  </si>
  <si>
    <t>- Thửa đất số 313, tờ bản đồ số 07; tại địa chỉ phường Ngô Mây, thị xã An Khê, tỉnh Gia Lai.
- Thửa đất số 313a (798a), tờ bản đồ số 07 (02); tại địa chỉ phường Ngô Mây, thị xã An Khê, tỉnh Gia Lai.
- Thửa đất số 314, tờ bản đồ số 7; tại địa chỉ phường Ngô Mây, thị xã An Khê, tỉnh Gia Lai.
- Thửa đất số 185, tờ bản đồ số 13; tại địa chỉ phường Ngô Mây, thị xã An Khê, tỉnh Gia Lai.
- Thửa đất số 798b, tờ bản đồ số 2; tại địa chỉ Tổ dân phố 03, phường Ngô Mây, thị xã An Khê, tỉnh Gia Lai.
- Thửa đất số 798c, tờ bản đồ số 2; tại địa chỉ phường Ngô Mây, thị xã An Khê, tỉnh Gia Lai.
- Thửa đất số 27, tờ bản đồ số 13; tại địa chỉ Tổ dân phố 03, phường Ngô Mây, thị xã An Khê, tỉnh Gia Lai.
- Thửa đất số 79, tờ bản đồ số 13; tại địa chỉ Tổ dân phố 03, phường Ngô Mây, thị xã An Khê, tỉnh Gia Lai.
- Thửa đất số 90, tờ bản đồ số 13; tại địa chỉ Tổ dân phố 03, phường Ngô Mây, thị xã An Khê, tỉnh Gia Lai.
- Thửa đất số 91, tờ bản đồ số 13; tại địa chỉ Tổ dân phố 03, phường Ngô Mây, thị xã An Khê, tỉnh Gia Lai.
- Thửa đất số 137, tờ bản đồ số 01; tại địa chỉ phường An Tân, thị xã An Khê, tỉnh Gia Lai.
- Thửa đất số 45, tờ bản đồ số 02; tại địa chỉ Tổ dân phố 01, phường An Tân, thị xã An Khê, tỉnh Gia Lai.</t>
  </si>
  <si>
    <t>Tạm tính 20.000.000</t>
  </si>
  <si>
    <t>D2304-0128</t>
  </si>
  <si>
    <t>VCB Bắc Gia Lai - Mr Cường - 0905509717</t>
  </si>
  <si>
    <t>Hangpt6</t>
  </si>
  <si>
    <t>Lê Anh Tuấn - 0984573731</t>
  </si>
  <si>
    <t>D2304-0137</t>
  </si>
  <si>
    <t>Thuongtth1</t>
  </si>
  <si>
    <t>Trangttt8</t>
  </si>
  <si>
    <t>Bùi Thị Hồng - 0984573731</t>
  </si>
  <si>
    <t>201 Hùng Vương, phường Hội Thương, Tp. Pleiku, tỉnh Gia Lai</t>
  </si>
  <si>
    <t>- Thửa đất số 183 + 185, tờ bản đồ số 10; tại địa chỉ 109 + 201 Hùng Vương, phường Hội Thương, Tp. Pleiku, tỉnh Gia Lai.
- Thửa đất số 184, tờ bản đồ số 10; tại địa chỉ 03 Quang Trung, phường Hội Thương, Tp. Pleiku, tỉnh Gia Lai.</t>
  </si>
  <si>
    <t>Sáu triệu bốn trăm ngàn đồng chẵn.</t>
  </si>
  <si>
    <t>D2304-0138</t>
  </si>
  <si>
    <t>Sacombank Gia Lai - Mr Bình - 0937391357</t>
  </si>
  <si>
    <t>Sonhtn</t>
  </si>
  <si>
    <t>Phạm Văn Loán - 0984573731</t>
  </si>
  <si>
    <t>Số 402 Đường Trần Hưng Đạo, Tp. Quy Nhơn, tỉnh Bình Định</t>
  </si>
  <si>
    <t>- Thửa đất số 79a, tờ bản đồ số 70; tại địa chỉ Tổ dân phố 2, thị trấn Chư Sê, huyện Chư Sê, tỉnh Gia Lai.
- Thửa đất số 45a, tờ bản đồ số 32; tại địa chỉ Tổ dân phố 3, thị trấn Chư Sê, huyện Chư Sê, tỉnh Gia Lai.</t>
  </si>
  <si>
    <t>Ba triệu sáu trăm ngàn đồng chẵn.</t>
  </si>
  <si>
    <t>D2304-0144</t>
  </si>
  <si>
    <t>Sacombank PGD Chư Sê - Mr Tuấn - 0927712345</t>
  </si>
  <si>
    <t>Vinhpn</t>
  </si>
  <si>
    <t>Mr Huy - 0901949789</t>
  </si>
  <si>
    <t>- Thửa đất số R08-51, tờ bản đồ số 00; tại địa chỉ Khu phố chợ Vĩnh Điện, thị xã Điện Bàn, tỉnh Quảng Nam.
- Thửa đất số R08-52, tờ bản đồ số 00; tại địa chỉ Khu phố chợ Vĩnh Điện, thị xã Điện Bàn, tỉnh Quảng Nam.
- Thửa đất số R08-52, tờ bản đồ số 00; tại địa chỉ Khu phố chợ Vĩnh Điện, thị xã Điện Bàn, tỉnh Quảng Nam.</t>
  </si>
  <si>
    <t>Ba triệu tám trăm năm mươi ngàn đồng chẵn.</t>
  </si>
  <si>
    <t>D2304-0147</t>
  </si>
  <si>
    <t>VCB Kon Tum - Ms Thúy - 0933149159</t>
  </si>
  <si>
    <t>Thangtt2</t>
  </si>
  <si>
    <t>NGÂN HÀNG THƯƠNG MẠI CỔ PHẦN NGOẠI THƯƠNG VIỆT NAM - CHI NHÁNH KON TUM</t>
  </si>
  <si>
    <t>- Đơn giá thuê 180m2 sàn tại Khối 8 thị trấn Đăk Tô, huyện Đăk Tô, tỉnh Kon Tum.</t>
  </si>
  <si>
    <t>Làm cơ sở tham khảo đưa ra quyết định thuê nhà để làm kho lữu trữ chứng từ</t>
  </si>
  <si>
    <t>D2304-0164</t>
  </si>
  <si>
    <t>VCB Kon Tum - Ms Châu - 0347661111</t>
  </si>
  <si>
    <t>Giá trị Quyền sử dụng đất và quyền sở hữu nhà ở tọa lạc tại thửa đất số 32, tờ bản đồ số 19; tại địa chỉ Số 74/5 Bùi Thị Xuân, phường Phường Đúc, thành phố Huế, tỉnh Thừa Thiên Huế.</t>
  </si>
  <si>
    <t>ÔNG NGUYỄN VĂN LINH VÀ BÀ ĐẶNG THỊ LỆ HUYỀN - 0982817854</t>
  </si>
  <si>
    <t>- Thửa đất số 43, tờ bản đồ số 51 tại địa chỉ TDP 1, thị trấn Kbang, huyện Kbang, tỉnh Gia Lai.</t>
  </si>
  <si>
    <t>Hai triệu bảy trăm ngàn đồng chẵn.</t>
  </si>
  <si>
    <t>D2304-0171</t>
  </si>
  <si>
    <t>Giá trị Quyền sử dụng đất tọa lạc tại thửa đất số 240, tờ bản đồ số 14; tại địa chỉ Phường Thủy Lương, Thị Xã Hương Thủy, thành phố Huế, tỉnh Thừa Thiên Huế.</t>
  </si>
  <si>
    <t>Dungdm2</t>
  </si>
  <si>
    <t>Nguyễn Thị Ly - 0968998236</t>
  </si>
  <si>
    <t>- Thửa đất số 43, tờ bản đồ số 51 tại địa chỉ TDP 1, thị trấm Kbang, huyện Kbang, tỉnh Gia Lai.</t>
  </si>
  <si>
    <t>D2304-0176</t>
  </si>
  <si>
    <t>giá trị Quyền sử dụng đất và tài sản gắn liền với đất tại đất số 338, tờ bản đồ số 20 tọa lạc tại địa chỉ Số 09 kiệt 107 Xuân Diệu, phường Phước Vĩnh, Tp. tỉnh Thừa Thiên Huế.</t>
  </si>
  <si>
    <t>Trịnh Đức Kiên - 0377185638</t>
  </si>
  <si>
    <t>- Thửa đất số 155, tờ bản đồ số 67 tại địa chỉ Đường Nguyễn Văn Trỗi, TDP Plei Nghe, thị trấn Krông Chro, huyện Kông Chro, tỉnh Gia Lai.
- Thửa đất số 151, tờ bản đồ số 67 tại địa chỉ Đường Nguyễn Văn Trỗi, TDP Plei Nghe, thị trấn Krông Chro, huyện Kông Chro, tỉnh Gia Lai.</t>
  </si>
  <si>
    <t>D2304-0179</t>
  </si>
  <si>
    <t>NHCS Kông Chro - Ms Hải - 0979735029</t>
  </si>
  <si>
    <t>Giá trị Quyền sử dụng đất ở tọa lạc tại thửa đất số 655, tờ bản đồ số 10; tại địa chỉ Thôn 6, xã Vinh Thanh, huyện Phú Vang, tỉnh Thừa Thiên Huế</t>
  </si>
  <si>
    <t xml:space="preserve"> </t>
  </si>
  <si>
    <t>Phan Văn Dũng - 0965570468</t>
  </si>
  <si>
    <t>D2304-0180</t>
  </si>
  <si>
    <t>Giá trị Quyền sử dụng đất ở tọa lạc tại thửa đất số 99, tờ bản đồ số 18; tại địa chỉ số 10 kiệt 10m Nhật lệ, phường Thuận Thành, thành phố Huế, tỉnh Thừa Thiên Huế</t>
  </si>
  <si>
    <t>Andq</t>
  </si>
  <si>
    <t>Ông Huỳnh Quốc Hoàn và Bà Lâm Thị Lành - 0385188220</t>
  </si>
  <si>
    <t>Thôn Hòa Tín, thị trấn Nhơn Hòa, huyện Chư Pưh, tỉnh Gia Lai.</t>
  </si>
  <si>
    <t>- Thửa đất số 247, tờ bản đồ số 24 tại địa chỉ thôn Hòa Tín, thị trấn Nhơn Hòa, huyện Chư Pưh, tỉnh Gia Lai.</t>
  </si>
  <si>
    <t>D2304-0195</t>
  </si>
  <si>
    <t>Thuongnm</t>
  </si>
  <si>
    <t>Ông Đoàn Hùng Sơn - 0974554759</t>
  </si>
  <si>
    <t>Số 38 Lê Hồng Phong, phường Diên Hồng, thành phố Pleiku, tỉnh Gia Lai</t>
  </si>
  <si>
    <t>- Thửa đất số Lô số I1-10, tờ bản đồ số KQH tại địa chỉ Khu điều chỉnh quy hoạch phân khu xây dựng suốt Hội Phú, phường Hội Thương, thành phố Pleiku, tỉnh Gia Lai.
- Thửa đất số Lô số I1-09, tờ bản đồ số KQH tại địa chỉ Khu điều chỉnh quy hoạch phân khu xây dựng suốt Hội Phú, phường Hội Thương, thành phố Pleiku, tỉnh Gia Lai.</t>
  </si>
  <si>
    <t>Làm cơ sở tham khảo để thế chấp vay vốn tại Agribank</t>
  </si>
  <si>
    <t>Năm triệu đồng chẵn.</t>
  </si>
  <si>
    <t>D2304-0198</t>
  </si>
  <si>
    <t>Tienpd3</t>
  </si>
  <si>
    <t>Ông Ngô Thanh Hải - 0974554759</t>
  </si>
  <si>
    <t>07 Lê Thánh Tôn, tổ 1, phường Ia Kring, thành phố Pleiku, tỉnh Gia Lai</t>
  </si>
  <si>
    <t>- Thửa đất số 02, tờ bản đồ số 29 tại địa chỉ 07 Lê Thánh Tôn, tổ 1, phường Ia Kring, thành phố Pleiku, tỉnh Gia Lai.</t>
  </si>
  <si>
    <t>D2304-0204</t>
  </si>
  <si>
    <t>trongpa</t>
  </si>
  <si>
    <t>CÔNG TY TNHH MỘT THÀNH VIÊN TRANG ĐỨC - 0974554759</t>
  </si>
  <si>
    <t>- Thửa đất số 297, tờ bản đồ số 106 tại địa chỉ Lô B01, khu dân cư mới Thống Nhất, đường Yết Kiêu, phường Thống Nhất, thành phố Pleiku, tỉnh Gia Lai.
- Thửa đất số 298, tờ bản đồ số 106 tại địa chỉ Lô B01, khu dân cư mới Thống Nhất, đường Yết Kiêu, phường Thống Nhất, thành phố Pleiku, tỉnh Gia Lai.
- Thửa đất số 288, tờ bản đồ số 106 tại địa chỉ Lô B01, khu dân cư mới Thống Nhất, đường Yết Kiêu, phường Thống Nhất, thành phố Pleiku, tỉnh Gia Lai.
- Thửa đất số 285, tờ bản đồ số 106 tại địa chỉ Lô B01, khu dân cư mới Thống Nhất, đường Yết Kiêu, phường Thống Nhất, thành phố Pleiku, tỉnh Gia Lai.</t>
  </si>
  <si>
    <t>Mười triệu đồng chẵn.</t>
  </si>
  <si>
    <t>D2304-0217</t>
  </si>
  <si>
    <t>nguyennh2</t>
  </si>
  <si>
    <t>Dương Thị Thái Mùa - 0399558647</t>
  </si>
  <si>
    <t>Tổ dân phố 9, thị trấn Kbang, huyện Kbang, tỉnh Gia Lai.</t>
  </si>
  <si>
    <t>- Thửa đất số 454, tờ bản đồ số 29 tại địa chỉ Tổ dân phố 9, thị trấn Kbang, huyện Kbang, tỉnh Gia Lai.</t>
  </si>
  <si>
    <t>D2304-0224</t>
  </si>
  <si>
    <t>CÔNG TY TNHH THƯƠNG MẠI VINH QUANG I - 0917278886</t>
  </si>
  <si>
    <t>- Thửa đất số D11, tờ bản đồ số Quy hoạch Ku dân cư Phượng Hoàng I tại địa chỉ xã Trà Đa, thành phố Pleiku, tỉnh Gia Lai.
- Thửa đất số D10, tờ bản đồ số Quy hoạch Ku dân cư Phượng Hoàng I tại địa chỉ xã Trà Đa, thành phố Pleiku, tỉnh Gia Lai.</t>
  </si>
  <si>
    <t>Làm cơ sở tham khảo để thế chấp vay vốn tại ngân hàng BIDV</t>
  </si>
  <si>
    <t>Bốn triệu đồng chẵn.</t>
  </si>
  <si>
    <t>D2304-0227</t>
  </si>
  <si>
    <t>BIDV Nam Gia Lai - Mr Hoà - 0932447049</t>
  </si>
  <si>
    <t>quangdhn</t>
  </si>
  <si>
    <t>Đã phát hành</t>
  </si>
  <si>
    <t>Đặng Lê Kim Quyến - 0974554759</t>
  </si>
  <si>
    <t>176/8 Cách Mạng, tổ 9, phường Hoa Lư, thành phố Pleiku, tỉnh Gia Lai</t>
  </si>
  <si>
    <t>- Thửa đất số 247, tờ bản đồ số 72 tại địa chỉ Phan Chu Trinh, phường Thắng Lợi, thành phố Kon Tum, tỉnh Kon Tum.</t>
  </si>
  <si>
    <t>D2304-0239</t>
  </si>
  <si>
    <t>VCB Kon Tum - Mr Cường - 0969986557</t>
  </si>
  <si>
    <t>nhatdm</t>
  </si>
  <si>
    <t>Nguyễn Quốc Triều - 0385997331</t>
  </si>
  <si>
    <t>Thôn Tân Lập, xã Tân An, huyện Đak Pơ, tỉnh Gia Lai</t>
  </si>
  <si>
    <t>- Thửa đất số 384, tờ bản đồ số 4 tại địa chỉ Thôn Tân Lập, xã Tân An, huyện Đak Pơ, tỉnh Gia Lai.</t>
  </si>
  <si>
    <t>D2304-0255</t>
  </si>
  <si>
    <t>NHCS - Ms Chi - 0362930570</t>
  </si>
  <si>
    <t>thuyhtt4</t>
  </si>
  <si>
    <t>Vũ Văn Hiền - 0988102426</t>
  </si>
  <si>
    <t>Tổ 7, thị trấn Kbang, huyện Kbang, tỉnh Gia Lai</t>
  </si>
  <si>
    <t>- Thửa đất số 64a, tờ bản đồ số    tại địa chỉ Tổ 7, thị trấn Kbang, huyện Kbang, tỉnh Gia Lai.</t>
  </si>
  <si>
    <t>Không đồng.</t>
  </si>
  <si>
    <t>D2304-0256</t>
  </si>
  <si>
    <t>Đi Tới</t>
  </si>
  <si>
    <t>Số 12 đường Nguyễn Văn Thủ, phường Đa Kao, quận 1, thành phố HCM</t>
  </si>
  <si>
    <t>- Thửa đất số M4, tờ bản đồ số Quy hoạch Ku dân cư Phượng Hoàng I tại địa chỉ xã Trà Đa, thành phố Pleiku, tỉnh Gia Lai.</t>
  </si>
  <si>
    <t>D2304-0257</t>
  </si>
  <si>
    <t>nhanlq</t>
  </si>
  <si>
    <t>Đã Phát hành</t>
  </si>
  <si>
    <t>Nguyễn Sỹ Hưng - 0933811368</t>
  </si>
  <si>
    <t>71 Cách Mạng Tháng 8, tổ 4, phường Hoa Lư, thành phố Pleiku, tỉnh Gia Lai</t>
  </si>
  <si>
    <t>- Thửa đất số 89, tờ bản đồ số 40 tại địa chỉ 43 (nay là 71) Cách Mạng Tháng 8, tổ 4, phường Hoa Lư, thành phố Pleiku, tỉnh Gia Lai.</t>
  </si>
  <si>
    <t>Một triệu năm trăm ngàn đồng chẵn.</t>
  </si>
  <si>
    <t>D2304-0262</t>
  </si>
  <si>
    <t>VCB Bắc Gia Lai - Mr Hoàng - 0905731279</t>
  </si>
  <si>
    <t>Tamhtm</t>
  </si>
  <si>
    <t>Trương Thị Tuyết Trinh - 0933811368</t>
  </si>
  <si>
    <t>Tổ dân phố 12, thị trấn Kbang, huyện Kbang, tỉnh Gia Lai</t>
  </si>
  <si>
    <t>- Thửa đất số 1, tờ bản đồ số TĐ 20-2021 tại địa chỉ Tổ dân phố 12, thị trấn Kbang, huyện Kbang, tỉnh Gia Lai.</t>
  </si>
  <si>
    <t>D2304-0270</t>
  </si>
  <si>
    <t>NHCS Kbang - Ms Nga - 0968137399</t>
  </si>
  <si>
    <t>Vybl</t>
  </si>
  <si>
    <t>Ông Hoàng Xuân Mỹ và Bà Lê Thị Hạnh - 0348437836</t>
  </si>
  <si>
    <t>Tổ dân phố 07, thị trấn Kbang, huyện Kbang, tỉnh Gia Lai.</t>
  </si>
  <si>
    <t>- Thửa đất số 22, tờ bản đồ số Khu quy hoạch dân cư TDP 07 tại địa chỉ Tổ dân phố 07, thị trấn Kbang, huyện Kbang, tỉnh Gia Lai.</t>
  </si>
  <si>
    <t>D2304-0281</t>
  </si>
  <si>
    <t>Nadv</t>
  </si>
  <si>
    <t>Chưa làm được thủ tục vay</t>
  </si>
  <si>
    <t>Bà Nguyễn Thị Thanh Bình - 0986363777</t>
  </si>
  <si>
    <t>Tổ 02, phường Yên Thế, thành phố Pleiku, tỉnh Gia Lai.</t>
  </si>
  <si>
    <t>- Thửa đất số 81, tờ bản đồ số 13 tại địa chỉ Tổ 17, phường Hội Phú, thành phố Pleiku, tỉnh Gia Lai.</t>
  </si>
  <si>
    <t>D2304-0312</t>
  </si>
  <si>
    <t>Thanhlvd</t>
  </si>
  <si>
    <t>Hồ Thị Hiền</t>
  </si>
  <si>
    <t>72 Tăng Bạt Hổ, phường Yên Đỗ, thành phố Pleiku, tỉnh Gia Lai</t>
  </si>
  <si>
    <t>Quyền sử dụng đất tại thửa đất số 868, tờ bản đồ 29 địa chỉ tại: thôn Dun Bêu, thị trấn Chư Sê, huyện Chư Sê, Gia Lai
Quyền sử dụng đất tại thửa đất số 852, tờ bản đồ 29 địa chỉ tại: thôn Dun Bêu, thị trấn Chư Sê, huyện Chư Sê, Gia Lai
Quyền sử dụng đất tại thửa đất số 898, tờ bản đồ 29 địa chỉ tại: thôn Dun Bêu, thị trấn Chư Sê, huyện Chư Sê, Gia Lai
Quyền sử dụng đất tại thửa đất số 883, tờ bản đồ 29 địa chỉ tại: thôn Dun Bêu, thị trấn Chư Sê, huyện Chư Sê, Gia Lai
Quyền sử dụng đất tại thửa đất số 882, tờ bản đồ 29 địa chỉ tại: thôn Dun Bêu, thị trấn Chư Sê, huyện Chư Sê, Gia Lai
Quyền sử dụng đất tại thửa đất số 855, tờ bản đồ 29 địa chỉ tại: thôn Dun Bêu, thị trấn Chư Sê, huyện Chư Sê, Gia Lai
Quyền sử dụng đất tại thửa đất số 856, tờ bản đồ 29 địa chỉ tại: thôn Dun Bêu, thị trấn Chư Sê, huyện Chư Sê, Gia Lai
Quyền sử dụng đất tại thửa đất số 857, tờ bản đồ 29 địa chỉ tại: thôn Dun Bêu, thị trấn Chư Sê, huyện Chư Sê, Gia Lai
Quyền sử dụng đất tại thửa đất số 858, tờ bản đồ 29 địa chỉ tại: thôn Dun Bêu, thị trấn Chư Sê, huyện Chư Sê, Gia Lai
Quyền sử dụng đất tại thửa đất số 859, tờ bản đồ 29 địa chỉ tại: thôn Dun Bêu, thị trấn Chư Sê, huyện Chư Sê, Gia Lai
Quyền sử dụng đất tại thửa đất số 860, tờ bản đồ 29 địa chỉ tại: thôn Dun Bêu, thị trấn Chư Sê, huyện Chư Sê, Gia Lai</t>
  </si>
  <si>
    <t>D2304-0313</t>
  </si>
  <si>
    <t>Sacombank Gia Lai - Mr Tiền - 0986183187</t>
  </si>
  <si>
    <t>nadl</t>
  </si>
  <si>
    <t>Nguyễn Thái Sơn - 0776112358</t>
  </si>
  <si>
    <t>Thôn 1, xã Nghĩa Hưng, huyện Chư Păh, tỉnh Gia Lai</t>
  </si>
  <si>
    <t>- Thửa đất số 30, tờ bản đồ số 100; tại địa chỉ Thôn 1, xã Nghĩa Hưng, huyện Chư Păh, tỉnh Gia Lai.
Thửa đất số 1a , tờ bản đồ số 11; tại địa chỉ Thôn Khối Zét (nay là Ia Ring), xã Ia Tiêm, huyện Chư Sê, tỉnh Gia Lai
Thửa đất số 24, tờ bản đồ số 11; tại địa chỉ Thôn Khối Zét (nay là Ia Ring), xã Ia Tiêm, huyện Chư Sê, tỉnh Gia Lai
Thửa đất số 23, tờ bản đồ số 11; tại địa chỉ Thôn Khối Zét (nay là Ia Ring), xã Ia Tiêm, huyện Chư Sê, tỉnh Gia Lai
Thửa đất số 23, tờ bản đồ số 11; tại địa chỉ Thôn Khối Zét (nay là Ia Ring), xã Ia Tiêm, huyện Chư Sê, tỉnh Gia Lai
Thửa đất số 25a, tờ bản đồ số 11; tại địa chỉ Thôn Khối Zét (nay là Ia Ring), xã Ia Tiêm, huyện Chư Sê, tỉnh Gia Lai
Thửa đất số 25b, tờ bản đồ số 11; tại địa chỉ Thôn Khối Zét (nay là Ia Ring), xã Ia Tiêm, huyện Chư Sê, tỉnh Gia Lai
Thửa đất số 80 (tách thửa 77), tờ bản đồ số 10; tại địa chỉ Thôn Khối Zét (nay là Ia Ring), xã Ia Tiêm, huyện Chư Sê, tỉnh Gia Lai
Thửa đất số 78 (tách thửa 76), tờ bản đồ số 10; tại địa chỉ Thôn Khối Zét (nay là Ia Ring), xã Ia Tiêm, huyện Chư Sê, tỉnh Gia Lai</t>
  </si>
  <si>
    <t>Chín triệu năm trăm ngàn đồng chẵn.</t>
  </si>
  <si>
    <t>D2304-0325</t>
  </si>
  <si>
    <t>Agribank Đông Gia Lai - Ms Hồng - 0965040584</t>
  </si>
  <si>
    <t>Nhatlt3</t>
  </si>
  <si>
    <t>Ông Nguyễn Đức Huy - 0986363777</t>
  </si>
  <si>
    <t>Tổ 15, phường Hội Phú, thành phố Pleiku, tỉnh Gia Lai</t>
  </si>
  <si>
    <t>- Thửa đất số 13D, tờ bản đồ số 61 tại địa chỉ Tổ 15, phường Hội Phú, thành phố Pleiku, tỉnh Gia Lai.
- Thửa đất số 114, tờ bản đồ số 61 tại địa chỉ Tổ 15, phường Hội Phú, thành phố Pleiku, tỉnh Gia Lai.</t>
  </si>
  <si>
    <t>D2304-0333</t>
  </si>
  <si>
    <t>Sacombank Gia Lai - Mr Sơn - 0935885881</t>
  </si>
  <si>
    <t>Thao3pt</t>
  </si>
  <si>
    <t>Ông Nguyễn Xuân Ánh</t>
  </si>
  <si>
    <t>- Quyền sử dụng đất tại thửa đất số 808, tờ bản đồ 29 địa chỉ tại: thôn Dun Bêu, thị trấn Chư Sê, huyện Chư Sê, Gia Lai
'Quyền sử dụng đất tại thửa đất số 809, tờ bản đồ 29 địa chỉ tại: thôn Dun Bêu, thị trấn Chư Sê, huyện Chư Sê, Gia Lai
Quyền sử dụng đất tại thửa đất số 810, tờ bản đồ 29 địa chỉ tại: thôn Dun Bêu, thị trấn Chư Sê, huyện Chư Sê, Gia Lai
Quyền sử dụng đất tại thửa đất số 811, tờ bản đồ 29 địa chỉ tại: thôn Dun Bêu, thị trấn Chư Sê, huyện Chư Sê, Gia Lai
Quyền sử dụng đất tại thửa đất số 812, tờ bản đồ 29 địa chỉ tại: thôn Dun Bêu, thị trấn Chư Sê, huyện Chư Sê, Gia Lai
Quyền sử dụng đất tại thửa đất số 813, tờ bản đồ 29 địa chỉ tại: thôn Dun Bêu, thị trấn Chư Sê, huyện Chư Sê, Gia Lai
Quyền sử dụng đất tại thửa đất số 814, tờ bản đồ 29 địa chỉ tại: thôn Dun Bêu, thị trấn Chư Sê, huyện Chư Sê, Gia Lai
Quyền sử dụng đất tại thửa đất số 815, tờ bản đồ 29 địa chỉ tại: thôn Dun Bêu, thị trấn Chư Sê, huyện Chư Sê, Gia Lai
Quyền sử dụng đất tại thửa đất số 818, tờ bản đồ 29 địa chỉ tại: thôn Dun Bêu, thị trấn Chư Sê, huyện Chư Sê, Gia Lai
Quyền sử dụng đất tại thửa đất số 819, tờ bản đồ 29 địa chỉ tại: thôn Dun Bêu, thị trấn Chư Sê, huyện Chư Sê, Gia Lai
Quyền sử dụng đất tại thửa đất số 820, tờ bản đồ 29 địa chỉ tại: thôn Dun Bêu, thị trấn Chư Sê, huyện Chư Sê, Gia Lai
Quyền sử dụng đất tại thửa đất số 967, tờ bản đồ 29 địa chỉ tại: thôn Dun Bêu, thị trấn Chư Sê, huyện Chư Sê, Gia Lai
Quyền sử dụng đất tại thửa đất số 968, tờ bản đồ 29 địa chỉ tại: thôn Dun Bêu, thị trấn Chư Sê, huyện Chư Sê, Gia Lai.</t>
  </si>
  <si>
    <t>D2304-0339</t>
  </si>
  <si>
    <t>Sacombank Gia Lai - Mr Tiền - 0986183187</t>
  </si>
  <si>
    <t>chihtk2</t>
  </si>
  <si>
    <t>Ông Nguyễn Đình Hùng - 0988717171</t>
  </si>
  <si>
    <t>20 Trần Bình Trọng, phường Diên Hồng, tp Pleiku, tỉnh Gia Lai</t>
  </si>
  <si>
    <t>- Thửa đất số 49, tờ bản đồ số 30 tại địa chỉ Thôn 3, xã Diên Phú, thành phố Pleiku, tỉnh Gia Lai.
- Thửa đất số 38, tờ bản đồ số 30 tại địa chỉ Thôn 3, xã Diên Phú, thành phố Pleiku, tỉnh Gia Lai.
- Thửa đất số 43, tờ bản đồ số 30 tại địa chỉ Thôn 3, xã Diên Phú, thành phố Pleiku, tỉnh Gia Lai.</t>
  </si>
  <si>
    <t>Làm cơ sở tham khảo để thế chấp vay vốn tại MSB</t>
  </si>
  <si>
    <t>D2304-0340</t>
  </si>
  <si>
    <t>MSB Kon Tum - Mr Huy - 0902309786</t>
  </si>
  <si>
    <t>kylnc</t>
  </si>
  <si>
    <t>Số 117 Trần Phú, Phường Diên Hồng, thành phố Pleiku, tỉnh Gia Lai</t>
  </si>
  <si>
    <t>- Thửa đất số 45, tờ bản đồ số 14 tại địa chỉ Làng Vel, xã Ia Ko, huyện Chư Sê, tỉnh Gia Lai.</t>
  </si>
  <si>
    <t>Làm cơ sở tham khảo để thanh lý, phát mãi tài sản tại ngân hàng BIDV</t>
  </si>
  <si>
    <t>D2304-0342</t>
  </si>
  <si>
    <t>BIDV Nam Gia Lai - Mr. Đạt - 0977822687</t>
  </si>
  <si>
    <t>longtdh</t>
  </si>
  <si>
    <t>Ông Trần Minh Thạo - 096911252</t>
  </si>
  <si>
    <t>Tổ 11, phường Hoa Lư, thành phố Pleiku, tỉnh Gia Lai</t>
  </si>
  <si>
    <t>- Thửa đất số 83+83A+87A, tờ bản đồ số 51 tại địa chỉ 01 Phan Đình Phùng, phường Tây Sơn, tỉnh Gia Lai.</t>
  </si>
  <si>
    <t>Mười lăm triệu đồng chẵn.</t>
  </si>
  <si>
    <t>D2304-0349</t>
  </si>
  <si>
    <t>Ông Phạm Văn Điểm - 0768489898</t>
  </si>
  <si>
    <t>Làng Đồng Tâm, xã Tơ Tung, huyện Kbang, tỉnh Gia Lai</t>
  </si>
  <si>
    <t>- Thửa đất số 64A, tờ bản đồ số 47 tại địa chỉ Bản 6 (nay là Làng Đồng Tâm), xã Tơ Tung, huyện Kbang, tỉnh Gia Lai.</t>
  </si>
  <si>
    <t>D2304-0360</t>
  </si>
  <si>
    <t>Đã in</t>
  </si>
  <si>
    <t>Ông Nguyễn Xuân Dương - 0988101830</t>
  </si>
  <si>
    <t>tổ dân phố 18 (nay là tổ 12), thị trấn Kbang, huyện Kbang, tỉnh Gia Lai.</t>
  </si>
  <si>
    <t>- Thửa đất số (lô) 71, tờ bản đồ số     tại địa chỉ Đường Quy hoạch A, tổ dân phố 18 (nay là tổ 12), thị trấn Kbang, huyện Kbang, tỉnh Gia Lai.</t>
  </si>
  <si>
    <t>D2304-0362</t>
  </si>
  <si>
    <t>Ông Trần Hữu Bình - 0935331089</t>
  </si>
  <si>
    <t>Tổ dân phố 20 (nay là tổ 12), thị trấn Kbang, huyện Kbang, tỉnh Gia Lai.</t>
  </si>
  <si>
    <t>- Thửa đất số 35, tờ bản đồ số 53 tại địa chỉ Tổ dân phố 20 (nay là tổ 12), thị trấn Kbang, huyện Kbang, tỉnh Gia Lai.</t>
  </si>
  <si>
    <t>D2304-0363</t>
  </si>
  <si>
    <t>- Thửa đất số Lô S4, tờ bản đồ số QH Khu dân cư Phượng Hoàng 1, tại địa chỉ Khu dân cư Phượng Hoàng 1, xã Trà Đa, thành phố Pleiku, tỉnh Gia Lai.
- Thửa đất số B4-11, tờ bản đồ số QH mặt bằng tổng thể - Chia lô khu dân cư Phú An - Xã Diên Phú, tại địa chỉ Khu dân cư Phú An, xã Diên Phú, thành phố Pleiku, tỉnh Gia Lai.
- Thửa đất số B4-12, tờ bản đồ số QH mặt bằng tổng thể - Chia lô khu dân cư Phú An - Xã Diên Phú, tại địa chỉ Khu dân cư Phú An, xã Diên Phú, thành phố Pleiku, tỉnh Gia Lai.
- Thửa đất số C4-2, tờ bản đồ số QH mặt bằng tổng thể - Chia lô khu dân cư Phú An - Xã Diên Phú, tại địa chỉ Khu dân cư Phú An, xã Diên Phú, thành phố Pleiku, tỉnh Gia Lai.
- Thửa đất số C3-14, tờ bản đồ số QH mặt bằng tổng thể - Chia lô khu dân cư Phú An - Xã Diên Phú, tại địa chỉ Khu dân cư Phú An, xã Diên Phú, thành phố Pleiku, tỉnh Gia Lai.
- Thửa đất số C3-15, tờ bản đồ số QH mặt bằng tổng thể - Chia lô khu dân cư Phú An - Xã Diên Phú, tại địa chỉ Khu dân cư Phú An, xã Diên Phú, thành phố Pleiku, tỉnh Gia Lai.
- Thửa đất số C3-16, tờ bản đồ số QH mặt bằng tổng thể - Chia lô khu dân cư Phú An - Xã Diên Phú, tại địa chỉ Khu dân cư Phú An, xã Diên Phú, thành phố Pleiku, tỉnh Gia Lai.
- Thửa đất số D4-4, tờ bản đồ số QH mặt bằng tổng thể - Chia lô khu dân cư Phú An - Xã Diên Phú, tại địa chỉ Khu dân cư Phú An, xã Diên Phú, thành phố Pleiku, tỉnh Gia Lai.</t>
  </si>
  <si>
    <t>D2304-0380</t>
  </si>
  <si>
    <t>Hủy</t>
  </si>
  <si>
    <t>Nguyễn Quốc Tiến - 0917278886</t>
  </si>
  <si>
    <t>Thôn 1, xã Ia Kênh, thành phố Pleiku, tỉnh Gia Lai.</t>
  </si>
  <si>
    <t>- Thửa đất số 115, tờ bản đồ số 44, tại địa chỉ Thôn Ia Rốk, phường Chi Lăng, thành phố Pleiku, tỉnh Gia Lai.
- Thửa đất số 63+64, tờ bản đồ số 2, tại địa chỉ Xã Ia Băng, huyện Chư Prông, tỉnh Gia Lai.
- Thửa đất số 71, tờ bản đồ số 67, tại địa chỉ Tổ 06, phường Hoa Lư, thành phố Pleiku, tỉnh Gia Lai.</t>
  </si>
  <si>
    <t>Mười ba triệu năm trăm ngàn đồng chẵn.</t>
  </si>
  <si>
    <t>D2304-0387</t>
  </si>
  <si>
    <t>Sacombank Gia Lai - Mr Trung - 0904422567</t>
  </si>
  <si>
    <t>Ông Nguyễn Lai - 0773537555</t>
  </si>
  <si>
    <t>Số 45 đường Trương Quang Trọng, tổ 1, phường Quyết Thắng, thành phố Kon Tum, tỉnh Kon Tum.</t>
  </si>
  <si>
    <t>- Thửa đất số 298, tờ bản đồ số 18, tại địa chỉ đường Nộ Bộ, khu TTTM kết hợp nhà ở thương mại, tổ 5, phường Quyết Thắng, thành phố Kon Tum, tỉnh Kon Tum.</t>
  </si>
  <si>
    <t>D2304-0395</t>
  </si>
  <si>
    <t>VCB Kon Tum - Ms Huyền - 0905258468</t>
  </si>
  <si>
    <t>Liên Hệ Thu Phí</t>
  </si>
  <si>
    <t>Ông Huỳnh Ngọc Thành - 0365913148</t>
  </si>
  <si>
    <t>Làng Bruk Ngol, phường Yên Thế, thành phố Pleiku, tỉnh Gia Lai</t>
  </si>
  <si>
    <t>- Thửa đất số 07, tờ bản đồ số 103, tại địa chỉ Làng Bruk Ngol, phường Yên Thế, thành phố Pleiku, tỉnh Gia Lai.</t>
  </si>
  <si>
    <t>D2304-0398</t>
  </si>
  <si>
    <t>VCB Kon Tum - Mr Linh - 0936053879</t>
  </si>
  <si>
    <t>Bà Nguyễn Thị Thanh Bình - 0365913148</t>
  </si>
  <si>
    <t>D2304-0413</t>
  </si>
  <si>
    <t>VCB Bắc Gia Lai - Mr Quốc - 0973382277</t>
  </si>
  <si>
    <t>Ông Đàm Đức Nhã và Bà Nguyễn Thị Thanh Tịnh - 0963982984</t>
  </si>
  <si>
    <t>Tổ dân phố 2, thị trấn Đak Đoa, huyện Đak Đoa, tỉnh Gia Lai..</t>
  </si>
  <si>
    <t>- Thửa đất số 128, tờ bản đồ số 24, tại địa chỉ Tổ dân phố 2, thị trấn Đak Đoa, huyện Đak Đoa, tỉnh Gia Lai.
- Thửa đất số 109, tờ bản đồ số 24, tại địa chỉ Tổ dân phố 2, thị trấn Đak Đoa, huyện Đak Đoa, tỉnh Gia Lai.</t>
  </si>
  <si>
    <t>D2304-0424</t>
  </si>
  <si>
    <t>Phạm Văn Thành - 0946855769</t>
  </si>
  <si>
    <t>Tổ 6, phường Yên Thế, thành phố Pleiku, tỉnh Gia Lai</t>
  </si>
  <si>
    <t>- Thửa đất số 98, tờ bản đồ số 37, tại địa chỉ Tổ 4 phường Yên Thế, thành phố Pleiku, tỉnh Gia Lai.
- Thửa đất số 98, tờ bản đồ số 37, tại địa chỉ Tổ 4 phường Yên Thế, thành phố Pleiku, tỉnh Gia Lai.</t>
  </si>
  <si>
    <t>Hai triệu sáu trăm ngàn đồng chẵn.</t>
  </si>
  <si>
    <t>D2304-0438</t>
  </si>
  <si>
    <t>Chờ in CT</t>
  </si>
  <si>
    <t>Bà Nguyễn Thị Thuần và Ông Trần Chiến Hữu - 0365913148</t>
  </si>
  <si>
    <t>57/1 Phan Đình Giót, phường Hội Thương, thành phố Pleiku, tỉnh Gia Lai.</t>
  </si>
  <si>
    <t>- Thửa đất số 28, tờ bản đồ số 05, tại địa chỉ 57/1 Phan Đình Giót, phường Hội Thương, thành phố Pleiku, tỉnh Gia Lai.</t>
  </si>
  <si>
    <t>D2304-0441</t>
  </si>
  <si>
    <t>Sacombank Gia Lai - Mr Thành - 0966860071</t>
  </si>
  <si>
    <t>Chờ bổ sung pháp lý</t>
  </si>
  <si>
    <t>Ông Trần Văn Uông và Bà Nguyễn Thị Hương - 0935937268</t>
  </si>
  <si>
    <t>Tổ 3 phường Đống Đa, thành phố Pleiku, tỉnh Gia Lai.</t>
  </si>
  <si>
    <t>- Thửa đất số 51, tờ bản đồ số 70, tại địa chỉ Tổ 3 phường Đống Đa, thành phố Pleiku, tỉnh Gia Lai..</t>
  </si>
  <si>
    <t>Bảy triệu đồng chẵn.</t>
  </si>
  <si>
    <t>D2304-0442</t>
  </si>
  <si>
    <t>- Thửa đất số 189, tờ bản đồ số 30 tại địa chỉ tổ 2, phường Hoa Lư, thành phố Pleiku, tỉnh Gia Lai.</t>
  </si>
  <si>
    <t>D2304-0449</t>
  </si>
  <si>
    <t>Làm thanh toán phí Ks</t>
  </si>
  <si>
    <t>Huỳnh Văn Phước - 0967500279</t>
  </si>
  <si>
    <t>Tổ 4, phường Tây Sơn, thị xã An Khê, tỉnh Gia Lai..</t>
  </si>
  <si>
    <t>- Thửa đất số 537, tờ bản đồ số 23 tại địa chỉ tổ 4, phường Tây Sơn, thị xã An Khê, tỉnh Gia Lai.</t>
  </si>
  <si>
    <t>D2304-0450</t>
  </si>
  <si>
    <t>Lê Thị Thanh Thủy - 0383282644</t>
  </si>
  <si>
    <t>- Thửa đất số 285, tờ bản đồ số 53 tại địa chỉ tổ 1, phường Thống Nhất, thành phố Pleiku, tỉnh Gia Lai.</t>
  </si>
  <si>
    <t>D2304-0451</t>
  </si>
  <si>
    <t>NHCS Gia Lai - Tâm - 0944681346</t>
  </si>
  <si>
    <t>Ông Võ Văn Phụng - 0348534057</t>
  </si>
  <si>
    <t>Tổ 2, phường An Tân, thị xã An Khê, tỉnh Gia Lai.</t>
  </si>
  <si>
    <t>- Thửa đất số 64, tờ bản đồ số 12 tại địa chỉ tổ 2, phường An Tân, thị xã An Khê, tỉnh Gia Lai.</t>
  </si>
  <si>
    <t>D2304-0452</t>
  </si>
  <si>
    <t>Bà Hồ My Diễm Phương - 0979558994</t>
  </si>
  <si>
    <t>Tổ 2, phường An Bình, thị xã An Khê, tỉnh Gia Lai.</t>
  </si>
  <si>
    <t>- Thửa đất số 172, tờ bản đồ số 10 tại địa chỉ tổ 2, phường An Bình, thị xã An Khê, tỉnh Gia Lai.</t>
  </si>
  <si>
    <t>D2304-0456</t>
  </si>
  <si>
    <t>Ghi chú</t>
  </si>
  <si>
    <t>CÔNG TY CỔ PHẦN THƯƠNG MẠI TÂY GIA LAI - 0903508478 - Chú Hảo</t>
  </si>
  <si>
    <t>Số 212 đường Quang Trung, thị trấn Chư Ty, huyện Đức Cơ, tỉnh Gia Lai.</t>
  </si>
  <si>
    <t>-Thửa đất số 79 tờ bản đồ số 84 tại địa chỉ Thôn Ia Lâm, xã Ia Kriêng, huyện Đức Cơ, tỉnh Gia Lai.</t>
  </si>
  <si>
    <t>Năm triệu năm trăm ngàn đồng chẵn.</t>
  </si>
  <si>
    <t>D2305-0013</t>
  </si>
  <si>
    <t>Đã Xuất Hóa Đơn</t>
  </si>
  <si>
    <t>Trương Đình Thiện - 0972727955</t>
  </si>
  <si>
    <t>Tổ 7, phường Ia Kring, thành phố Pleiku, tỉnh Gia Lai.</t>
  </si>
  <si>
    <t>-Thửa đất số 488 tờ bản đồ số 65 tại địa chỉ Tổ 7, phường Ia Kring, tp Pleiku, tỉnh Gia Lai.</t>
  </si>
  <si>
    <t>D2305-0026</t>
  </si>
  <si>
    <t>NHCS Gia Lai - Ms Tâm - 0944681346</t>
  </si>
  <si>
    <t>Ksor - Tuối - 0972934744</t>
  </si>
  <si>
    <t>-Thửa đất số 179 tờ bản đồ số 80 tại địa chỉ Tổ 7, phường Ia Kring, tp. Pleiku, tỉnh Gia Lai.</t>
  </si>
  <si>
    <t>D2305-0032</t>
  </si>
  <si>
    <t>Ông Nguyễn Văn Phước và Bà Phạm Thị Bích Liên - 0965506879</t>
  </si>
  <si>
    <t>Thôn Hòa Bình, thị trấn Nhơn Hòa, huyện Chư Pưh, tỉnh Gia Lai.</t>
  </si>
  <si>
    <t>- Thửa đất số 288, tờ bản đồ số 23d, tại địa chỉ Thôn Hòa Bình, thị trấn Nhơn Hòa, huyện Chư Pưh, tỉnh Gia Lai.</t>
  </si>
  <si>
    <t>D2305-0034</t>
  </si>
  <si>
    <t>NHCS Chư Pưh - Mr. Hưng - 096874449</t>
  </si>
  <si>
    <t>Ông Trần Đình Duy và Bà Võ Xuân Duyên - 0349577073</t>
  </si>
  <si>
    <t>Xã Phú An, huyện Đak Pơ, tỉnh Gia Lai.</t>
  </si>
  <si>
    <t>- Thửa đất số 389, tờ bản đồ số 34, tại địa chỉ xã Phú An, huyện Đak Pơ, tỉnh Gia Lai.</t>
  </si>
  <si>
    <t>D2305-0035</t>
  </si>
  <si>
    <t>NHCS Đak Pơ - Ms Chi - 0362930570</t>
  </si>
  <si>
    <t>BIDV Nam Gia Lai - 0986469749</t>
  </si>
  <si>
    <t>- Thửa đất số 91, tờ bản đồ số 23d; tại địa chỉ thôn Hòa Phú, xã Nhơn Hòa, huyện Chư Pưh, tỉnh Gia Lai.</t>
  </si>
  <si>
    <t>D2305-0039</t>
  </si>
  <si>
    <t>BIDV Nam Gia Lai - Mr. Thảo - 0986469749</t>
  </si>
  <si>
    <t>Ông Phan Văn Hải - 0905105271</t>
  </si>
  <si>
    <t>Thôn Hà Thanh, xã Ia Dêr, huyện Ia Grai, tỉnh Gia Lai.</t>
  </si>
  <si>
    <t>- Thửa đất số 153, tờ bản đồ số 86; tại địa chỉ Làng Ia Tong, xã Ia Dêr, huyện Ia Grai, tỉnh Gia Lai.
- Thửa đất số 154, tờ bản đồ số 86; tại địa chỉ Làng Ia Tong, xã Ia Dêr, huyện Ia Grai, tỉnh Gia Lai.</t>
  </si>
  <si>
    <t>D2305-0057</t>
  </si>
  <si>
    <t>Ông Chu Viết Hải và Bà Phạm Thị Bích Chi - 097 1002468</t>
  </si>
  <si>
    <t>Thôn Mỹ Thạch 2, thị trấn Chư Sê, huyện Chư Sê, tỉnh Gia Lai</t>
  </si>
  <si>
    <t>- Thửa đất số 151, tờ bản đồ số 58, tại địa chỉ Thôn Greo Pết, xã Dun, huyện Chư Sê, tỉnh Gia Lai.</t>
  </si>
  <si>
    <t>D2305-0065</t>
  </si>
  <si>
    <t>VCB Gia Lai - Mr Chung - 097 1002468</t>
  </si>
  <si>
    <t>Bà Huỳnh Thị Thu Trang  - 0982334477 (anh Toản)</t>
  </si>
  <si>
    <t>Tổ dân phố 5, phường Thống Nhất, thành phố Pleiku, tỉnh Gia Lai.</t>
  </si>
  <si>
    <t>- Thửa đất số 195, tờ bản đồ số 45; tại địa chỉ Tổ dân phố 5, phường Thống Nhất, thành phố Pleiku, tỉnh Gia Lai.</t>
  </si>
  <si>
    <t>D2305-0070</t>
  </si>
  <si>
    <t>- Thửa đất số A1-13, tờ bản đồ số QH Mặt bằng thổng thể - chia lô khu dân cư Phú An, xã Diên Phú, thành phố Pleiku, tỉnh Gia Lai.
- Thửa đất số A2-3, tờ bản đồ số QH Mặt bằng thổng thể - chia lô khu dân cư Phú An, xã Diên Phú, thành phố Pleiku, tỉnh Gia Lai.
- Thửa đất số A4-15, tờ bản đồ số QH Mặt bằng thổng thể - chia lô khu dân cư Phú An, xã Diên Phú, thành phố Pleiku, tỉnh Gia Lai.
- Thửa đất số B2-16, tờ bản đồ số QH Mặt bằng thổng thể - chia lô khu dân cư Phú An, xã Diên Phú, thành phố Pleiku, tỉnh Gia Lai.
- Thửa đất số A2-4, tờ bản đồ số QH Mặt bằng thổng thể - chia lô khu dân cư Phú An, xã Diên Phú, thành phố Pleiku, tỉnh Gia Lai.
- Thửa đất số A2-16, tờ bản đồ số QH Mặt bằng thổng thể - chia lô khu dân cư Phú An, xã Diên Phú, thành phố Pleiku, tỉnh Gia Lai.
- Thửa đất số A4-7, tờ bản đồ số QH Mặt bằng thổng thể - chia lô khu dân cư Phú An, xã Diên Phú, thành phố Pleiku, tỉnh Gia Lai.
- Thửa đất số A4-7, tờ bản đồ số QH Mặt bằng thổng thể - chia lô khu dân cư Phú An, xã Diên Phú, thành phố Pleiku, tỉnh Gia Lai.
- Thửa đất số A4-16, tờ bản đồ số QH Mặt bằng thổng thể - chia lô khu dân cư Phú An, xã Diên Phú, thành phố Pleiku, tỉnh Gia Lai.</t>
  </si>
  <si>
    <t>D2305-0105</t>
  </si>
  <si>
    <t>Lê Công Trường - 0968096892</t>
  </si>
  <si>
    <t>Số 82/7/5 đường Bà Triệu, phường Phù Đổng, thành phố Pleiku, tỉnh Gia Lai.</t>
  </si>
  <si>
    <t>- Thửa đất số 294, tờ bản đồ số 11; tại địa chỉ số 82/7/5 đường Bà Triệu, phường Phù Đổng, thành phố Pleiku, tỉnh Gia Lai.</t>
  </si>
  <si>
    <t>D2305-0106</t>
  </si>
  <si>
    <t>Ông Phan Ngọc Dũng - 0399467587</t>
  </si>
  <si>
    <t>Tổ dân phố 2, thị trấn Kbang, huyện Kbang, tỉnh Gia Lai.</t>
  </si>
  <si>
    <t>- Thửa đất số 168, tờ bản đồ số 43; tại địa chỉ Tổ dân phố 2, thị trấn Kbang, huyện Kbang, tỉnh Gia Lai.</t>
  </si>
  <si>
    <t>D2305-0108</t>
  </si>
  <si>
    <t>Gởi xe ngày 23/5</t>
  </si>
  <si>
    <t>CÔNG TY TNHH MỘT THÀNH VIÊN TOÀN THẮNG LỢI</t>
  </si>
  <si>
    <t>Thôn Lu Yố, xã Ia Hrú, huyện Chư Pưh , tỉnh Gia Lai</t>
  </si>
  <si>
    <t>- Hệ thống máy nghiền, sàng đá đồng bộ công suất 200T/h
- Hệ thống máy nghiền, sàng đá đồng bộ công suất 250T/h
- Hệ thống đường dây trung áp và trạm biến áp 3 pha 1000Kva.</t>
  </si>
  <si>
    <t>Hai mươi triệu đồng chẵn.</t>
  </si>
  <si>
    <t>D2305.0005</t>
  </si>
  <si>
    <t xml:space="preserve">Agribank Đông Gia Lai - Mr Lâm - </t>
  </si>
  <si>
    <t>Ông Phạm Hùng Long - 0901949789</t>
  </si>
  <si>
    <t>KV2, phường Đống Đa, thành phố Quy Nhơn, tỉnh Bình Định</t>
  </si>
  <si>
    <t>- Thửa đất số R08-51, tờ bản đồ số 00; Khu phố chợ Vĩnh Điện, thị xã Điện Bàn, tỉnh Quảng Nam.
- Thửa đất số R08-52, tờ bản đồ số 00; Khu phố chợ Vĩnh Điện, thị xã Điện Bàn, tỉnh Quảng Nam.
- Thửa đất số R08-53, tờ bản đồ số 00; Khu phố chợ Vĩnh Điện, thị xã Điện Bàn, tỉnh Quảng Nam.</t>
  </si>
  <si>
    <t>D2305-0117</t>
  </si>
  <si>
    <t>VCB Kon Tum - Ms Thúy - 0933149159</t>
  </si>
  <si>
    <t>Ông Nguyễn Văn Thương và Bà Vũ Thị Thúy - 0967159039</t>
  </si>
  <si>
    <t>Tổ dân phố 4, thị trấn Kbang, huyện Kbang, tỉnh Gia Lai.</t>
  </si>
  <si>
    <t>- Thửa đất số 122, tờ bản đồ số 34; tại địa chỉ Tổ dân phố 4, thị trấn Kbang, huyện Kbang, tỉnh Gia Lai.</t>
  </si>
  <si>
    <t>D2305-0122</t>
  </si>
  <si>
    <t>BÀ DƯƠNG THỊ VÂN ANH - 0946000009</t>
  </si>
  <si>
    <t>Thửa đất số 248, tờ bản đồ số 13, tại địa chỉ Tổ dân phố 1, phường Nghĩa Trung, thành phố Gia Nghĩa, tỉnh Đak Nông.
Thửa đất số 249, tờ bản đồ số 13, tại địa chỉ Tổ dân phố 1, phường Nghĩa Trung, thành phố Gia Nghĩa, tỉnh Đak Nông.</t>
  </si>
  <si>
    <t>D2304-0131</t>
  </si>
  <si>
    <t>Ông Trần Minh Tuấn - 0906473039</t>
  </si>
  <si>
    <t>11B Phạm Văn Đồng, phường Tây Sơn, thành phố Pleiku, tỉnh Gia Lai.</t>
  </si>
  <si>
    <t>- Thửa đất số 126, tờ bản đồ số 38, tại địa chỉ 11 Phạm Văn Đồng, phường Tây Sơn, thành phố Pleiku, tỉnh Gia Lai.</t>
  </si>
  <si>
    <t>D2305-0140</t>
  </si>
  <si>
    <t>ÔNG LÊ THANH TUẤN VÀ BÀ LÊ THỊ NGÒ - 0982817854</t>
  </si>
  <si>
    <t>Tổ dân phố 04, phường An Bình, thị xã An Khê, tỉnh Gia Lai.</t>
  </si>
  <si>
    <t>- Thửa đất số 59, tờ bản đồ số 08 tại địa chỉ Tổ dân phố 04, phường An Bình, thị xã An Khê, tỉnh Gia Lai.</t>
  </si>
  <si>
    <t>D2305-0153</t>
  </si>
  <si>
    <t>Sacombank PGD An Khê - Mr Bảo - 0905815851</t>
  </si>
  <si>
    <t>Ông Lê Ngọc Huy - 0979844679</t>
  </si>
  <si>
    <t>08B Đoàn Thị Điểm, phường Diên Hồng, thành phố Pleiku, tỉnh Gia Lai.</t>
  </si>
  <si>
    <t>- Thửa đất số 110, tờ bản đồ số 13 tại địa chỉ 08B Đoàn Thị Điểm, phường Diên Hồng, thành phố Pleiku, tỉnh Gia Lai.</t>
  </si>
  <si>
    <t>Hai triệu đồng chẵn.</t>
  </si>
  <si>
    <t>D2305-0169</t>
  </si>
  <si>
    <t>Lê Thị Kim Ánh - 0976556508</t>
  </si>
  <si>
    <t>Phường An Bình, thị xã An Khê, tỉnh Gia Lai.</t>
  </si>
  <si>
    <t>- Thửa đất số 69, tờ bản đồ số 1 tại địa chỉ Phường An Bình, thị xã An Khê, tỉnh Gia Lai.</t>
  </si>
  <si>
    <t>D2305-0187</t>
  </si>
  <si>
    <t>Nguyễn Thị Thảo - 0338558557</t>
  </si>
  <si>
    <t>Xã Ya Ma, huyện Kông Chro, tỉnh Gia Lai.</t>
  </si>
  <si>
    <t>- Thửa đất số 47, tờ bản đồ số 2 tại địa chỉ xã Ya Ma, huyện Kông Chro, tỉnh Gia Lai.</t>
  </si>
  <si>
    <t>D2305-0218</t>
  </si>
  <si>
    <t>Ông Hồ Phi Thanh và bà Nguyễn Thị Liên - 0979703227</t>
  </si>
  <si>
    <t>Tổ dân phố 9, thị trấn Kbang, huyện Kbang, tỉnh Gia Lai..</t>
  </si>
  <si>
    <t>- Thửa đất số 168, tờ bản đồ số 32 tại địa chỉ Tổ dân phố 9, thị trấn Kbang, huyện Kbang, tỉnh Gia Lai.</t>
  </si>
  <si>
    <t>D2305-0219</t>
  </si>
  <si>
    <t>Bà Nguyễn Thị Huy và ông Nguyễn Tấn Hải - 0375385407</t>
  </si>
  <si>
    <t>đường Trần Hưng Đạo, tổ 3, thị trấn Kông Chro, tỉnh Gia Lai.</t>
  </si>
  <si>
    <t>- Thửa đất số140, tờ bản đồ số 76 tại địa chỉ đường Trần Hưng Đạo, tổ 3, thị trấn Kông Chro, tỉnh Gia Lai.</t>
  </si>
  <si>
    <t>D2305-0222</t>
  </si>
  <si>
    <t>Ông Huỳnh Duy Thanh - 090 4167475</t>
  </si>
  <si>
    <t>Tổ dân phố 7, phường An Bình, thị xã An Khê, tỉnh Gia Lai.</t>
  </si>
  <si>
    <t>- Thửa đất số 212, tờ bản đồ số 13 tại địa chỉ Tổ dân phố 7, phường An Bình, thị xã An Khê, tỉnh Gia Lai.</t>
  </si>
  <si>
    <t>D2305-0230</t>
  </si>
  <si>
    <t>Ông Hồ Duy Lâm và Bà Nguyễn Thị Thu Hằng - 0974554759</t>
  </si>
  <si>
    <t>Thôn An Định, xã Cư An, huyện Đak Pơ, tỉnh Gia Lai</t>
  </si>
  <si>
    <t>- Thửa đất số 344, tờ bản đồ số 5 tại địa chỉ Thôn Tân Hiệp, xã Tân An, huyện Đak Pơ, tỉnh Gia Lai.
- Thửa đất số 345, tờ bản đồ số 5 tại địa chỉ Thôn Tân Hiệp, xã Tân An, huyện Đak Pơ, tỉnh Gia Lai.</t>
  </si>
  <si>
    <t>D2305-0231</t>
  </si>
  <si>
    <t>Agribank Đông Gia Lai - Mr Thịnh - 0934196114</t>
  </si>
  <si>
    <t>Ông Nguyễn Xuân Vinh và Bà Ngô Thị Tuyết Nhung - 0968158687</t>
  </si>
  <si>
    <t>xã Tân An, huyện Đak Pơ, tỉnh Gia Lai.</t>
  </si>
  <si>
    <t>- Thửa đất số 1116, tờ bản đồ số 14 tại địa chỉ xã Tân An, huyện Đak Pơ, tỉnh Gia Lai.</t>
  </si>
  <si>
    <t>D2305-0241</t>
  </si>
  <si>
    <t>Ông Bùi Văn Việt và bà Trần Thị Hiền - 0988031379</t>
  </si>
  <si>
    <t>Tổ dân phố 3, thị trấn Phú Hòa, huyện Chư Păh, tỉnh Gia Lai.</t>
  </si>
  <si>
    <t>- Thửa đất số 22A, tờ bản đồ số Khu QH Tổ dân phố 3, TT Phú Hòa tại địa chỉ xã Tổ dân phố 3, thị trấn Phú Hòa, huyện Chư Păh, tỉnh Gia Lai.</t>
  </si>
  <si>
    <t>D2305-0263</t>
  </si>
  <si>
    <t>Ông Nguyễn Nam Trưởng và Bà Nguyễn Thị Thúy Kiều - 0948194406</t>
  </si>
  <si>
    <t>Thôn Tân Lập, xã Tân An, huyện Đak Pơ, tỉnh Gia Lai.</t>
  </si>
  <si>
    <t>- Thửa đất số 355, tờ bản đồ số 4 tại địa chỉ Thôn Tân Lập, xã Tân An, huyện Đak Pơ, tỉnh Gia Lai.</t>
  </si>
  <si>
    <t>D2305-0264</t>
  </si>
  <si>
    <t>Ông Đào Thịnh - 039 9333555</t>
  </si>
  <si>
    <t>Tổ 2, phường Đống Đa, thành phố Pleiku, tỉnh Gia Lai.</t>
  </si>
  <si>
    <t>- Thửa đất số 01, tờ bản đồ số 477 tại địa chỉ Tổ 9, phường Đống Đa, thành phố Pleiku, tỉnh Gia Lai.
- Thửa đất số 246 + 247, tờ bản đồ số 08 tại địa chỉ Tổ 3, phường Đống Đa, thành phố Pleiku, tỉnh Gia Lai.</t>
  </si>
  <si>
    <t>D2305-0269</t>
  </si>
  <si>
    <t>Nguyễn Vĩnh Linh - 0935358139</t>
  </si>
  <si>
    <t>phường An Bình, thị xã An Khê, tỉnh Gia Lai.</t>
  </si>
  <si>
    <t>- Thửa đất số 161, tờ bản đồ số 16 tại địa chỉ phường An Bình, thị xã An Khê, tỉnh Gia Lai.</t>
  </si>
  <si>
    <t>D2305-0270</t>
  </si>
  <si>
    <t>NGÂN HÀNG TMCP NGOẠI THƯƠNG VIỆT NAM – PGD CHƯ SÊ</t>
  </si>
  <si>
    <t>Số 804 Đường Hùng Vương, thị Trấn Chư Sê, huyện Chư Sê, tỉnh Gia Lai.</t>
  </si>
  <si>
    <t>- Thửa đất số 143a, tờ bản đồ số 23d tại địa chỉ Thôn Hòa Tín, thị trấn Nhơn Hòa, huyện Chư Pưh, tỉnh Gia Lai.</t>
  </si>
  <si>
    <t>D2305-0274</t>
  </si>
  <si>
    <t>Trần Thị Năm - 0933811368</t>
  </si>
  <si>
    <t>Tổ 4, phường Hoa Lư, thành phố Pleiku, tỉnh Gia Lai</t>
  </si>
  <si>
    <t>- Thửa đất số 39+263, tờ bản đồ số 55 tại địa chỉ Tổ 9, phường Hoa Lư, thành phố Pleiku, tỉnh Gia Lai.</t>
  </si>
  <si>
    <t>D2305-0298</t>
  </si>
  <si>
    <t>Công ty TNHH XNK NLN GO EXPORT</t>
  </si>
  <si>
    <t>D2305-0314</t>
  </si>
  <si>
    <t>MSB Kon Tum - Ms Loan - 0919335099</t>
  </si>
  <si>
    <t>Hô Thị Thanh Trúc - 0977333355</t>
  </si>
  <si>
    <t>488 Lê Hồng Phong, phường 1, quận 10.</t>
  </si>
  <si>
    <t>- Thửa đất số 61, tờ bản đồ số 03 tại địa chỉ 488 Lê Hồng Phong, phường 1, quận 10.</t>
  </si>
  <si>
    <t>Báo sau</t>
  </si>
  <si>
    <t>N2305-0969</t>
  </si>
  <si>
    <t>BIDV Phố Núi - Ms Quỳnh Anh - 0975172634</t>
  </si>
  <si>
    <t>Ông Văn Công Dũng và Bà Trần Thị Nguyên - 0368102026</t>
  </si>
  <si>
    <t>Làng Ngol, phường Trà Bá, thành phố Pleiku, tỉnh Gia Lai.</t>
  </si>
  <si>
    <t>- Thửa đất số 717, tờ bản đồ số 72 tại địa chỉ Làng Ngol, phường Trà Bá, thành phố Pleiku, tỉnh Gia Lai.</t>
  </si>
  <si>
    <t>D2305-0327</t>
  </si>
  <si>
    <t xml:space="preserve">Ông Nguyễn Hồ Anh Dũng - </t>
  </si>
  <si>
    <t>Tổ 07, phường Trà Bá, thành phố Pleiku, tỉnh Gia Lai..</t>
  </si>
  <si>
    <t>- Thửa đất số 270, tờ bản đồ số 36 tại địa chỉ Tổ 07, phường Trà Bá, thành phố Pleiku, tỉnh Gia Lai.</t>
  </si>
  <si>
    <t>D2305-0328</t>
  </si>
  <si>
    <t>Ông Trần Văn Hiền và Bà Đỗ Thị Thu Thạch</t>
  </si>
  <si>
    <t>Thôn Hà Lòng 2, xã Kdang, huyện Đăk Đoa, tỉnh Gia Lai</t>
  </si>
  <si>
    <t>Thửa đất số 522+523+445+446+447, tờ bản đồ số 32; tại địa chỉ Thôn Hà Lòng 2, xã Kdang, huyện Đăk Đoa, tỉnh Gia Lai</t>
  </si>
  <si>
    <t>D2305-0346</t>
  </si>
  <si>
    <t>Lê Thị Minh Hiếu - 0988809656</t>
  </si>
  <si>
    <t>Tổ 2, phường Hội Phú, thành phố Pleiku, tỉnh Gia Lai.</t>
  </si>
  <si>
    <t>- Thửa đất số 165, tờ bản đồ số 29; tại địa chỉ Tổ 2, phường Hội Phú, thành phố Pleiku, tỉnh Gia Lai.</t>
  </si>
  <si>
    <t>D2305-0347</t>
  </si>
  <si>
    <t>- Quyền sử dụng đất và quyền sở hữu nhà ở tọa lạc tại thửa đất số 2A, tờ bản đồ số 63; tại địa chỉ Số 173 đường Lê Thị Hồng Gấm, phường Tân Lợi, thành phố Buôn Ma Thuột, tỉnh Đắk Lắk (Nay là số nhà 67 đường Y Moan Ê'nuôl, phường Tân Lợi, thành phố Buôn Ma Thuột, tỉnh Đắk Lắk).
- Quyền sử dụng đất và quyền sở hữu nhà ở tọa lạc tại thửa đất số 123, tờ bản đồ số 63; tại địa chỉ Phường Tân Lợi, thành phố Buôn Ma Thuột, tỉnh Đắk Lắk (Nay là số nhà 67 đường Y Moan Ê'nuôl, phường Tân Lợi, thành phố Buôn Ma Thuột, tỉnh Đắk Lắk).
- Xe ôtô con Audi A8L năm 2011, biển số 81A-024.26.
Xe ôtô con Landrover Ranger, biển số 81A-071.90.</t>
  </si>
  <si>
    <t>Mười tám triệu bảy trăm ngàn đồng chẵn.</t>
  </si>
  <si>
    <t>D2305.0010</t>
  </si>
  <si>
    <t>Bà Nguyễn Thị Huệ - 0783112358</t>
  </si>
  <si>
    <t>thôn 1, xã Nghĩa Hưng, huyện Chư Păh, tỉnh Gia Lai.</t>
  </si>
  <si>
    <t>- Quyền sử dụng đất tại thửa đất số 1, tờ bản đồ 100 địa chỉ tại: thôn 1, xã Nghĩa Hưng, huyện Chư Păh, tỉnh Gia Lai.</t>
  </si>
  <si>
    <t>D2305-0353</t>
  </si>
  <si>
    <t>Ông Nguyễn Duy Minh và Bà Đỗ Thị Cẩm Hà</t>
  </si>
  <si>
    <t>456 Quang Trung, phường An Phú, thị xã An Khê, tỉnh Gia Lai</t>
  </si>
  <si>
    <t>- Thửa đất số 128, tờ bản đồ số 9 tại địa chỉ Tổ dân phố 08, phường Tây Sơn, Thị xã An Khê, tỉnh Gia Lai.</t>
  </si>
  <si>
    <t>D2305-0355</t>
  </si>
  <si>
    <t>Ông Huỳnh Xuân Quang và bà Trần Thị Bích Hạnh - 097 2156146</t>
  </si>
  <si>
    <t>Tổ dân phố 01, phường An Phú, tỉnh Gia Lai.</t>
  </si>
  <si>
    <t>- Thửa đất số 20e, tờ bản đồ số 05 tại địa chỉ Tổ dân phố 01, phường An Phú, tỉnh Gia Lai.</t>
  </si>
  <si>
    <t>D2305-0366</t>
  </si>
  <si>
    <t>D2304-0366</t>
  </si>
  <si>
    <t>Bà Mai Thị Tuyết Nga - 0768489898</t>
  </si>
  <si>
    <t>Tổ 5, phường Trà Bá, thành phố Pleiku, tỉnh Gia Lai.</t>
  </si>
  <si>
    <t>- Thửa đất số 27, tờ bản đồ số 33 tại địa chỉ phường Trà Bá, thành phố Pleiku, tỉnh Gia Lai.</t>
  </si>
  <si>
    <t>D2305-0368</t>
  </si>
  <si>
    <t>Bà Phan Thị Mỹ Phương - 0914070269</t>
  </si>
  <si>
    <t>169 Phạm Văn Đồng, phường Tây Sơn, thành phố Pleiku, tỉnh Gia Lai.</t>
  </si>
  <si>
    <t>- Thửa đất số 52, tờ bản đồ số 22 tại địa chỉ 169 Phạm Văn Đồng, phường Tây Sơn, thành phố Pleiku, tỉnh Gia Lai.</t>
  </si>
  <si>
    <t>D2305-0369</t>
  </si>
  <si>
    <t>Long</t>
  </si>
  <si>
    <t>169 Phạm Văn Đồng</t>
  </si>
  <si>
    <t>Ông Lê Xuân Long và Bà Trần Thị Thanh Trang - 0339963930</t>
  </si>
  <si>
    <t>Tổ 03, phường Phù Đổng, thành phố Pleiku, tỉnh Gia Lai.</t>
  </si>
  <si>
    <t>- Thửa đất số 195, tờ bản đồ số 22 tại địa chỉ Tổ 03, phường Phù Đổng, thành phố Pleiku, tỉnh Gia Lai.</t>
  </si>
  <si>
    <t>D2305-0370</t>
  </si>
  <si>
    <t>Ông Nguyễn Văn Tư và Bà Ngô Thị Bốn - 0989280269</t>
  </si>
  <si>
    <t>Tổ 13, phường Tây Sơn, thành phố Pleiku, tỉnh Gia Lai.</t>
  </si>
  <si>
    <t>- Thửa đất số 271, tờ bản đồ số 37, tại địa chỉ Tổ 13, phường Tây Sơn, thành phố Pleiku, tỉnh Gia Lai.</t>
  </si>
  <si>
    <t>D2305-0371</t>
  </si>
  <si>
    <t>- Toàn bộ khoản nợ của 02 khách hàng doanh nghiệp tại BIDV.</t>
  </si>
  <si>
    <t>Một trăm mười hai triệu đồng chẵn.</t>
  </si>
  <si>
    <t>D2305.0013</t>
  </si>
  <si>
    <t>BIDV Nam Gia Lai - Mr. Huy - 0975172634</t>
  </si>
  <si>
    <t>Bà Lê Thị Ánh Hoài - 0905105271</t>
  </si>
  <si>
    <t>Thôn 3, xã Ia H lốp, huyện Chư Sê, tỉnh Gia Lai.</t>
  </si>
  <si>
    <t>- Xe ô tô con nhãn hiệu HONDA, biểm kiểm soát 81A-038.09.</t>
  </si>
  <si>
    <t>D2306.0001</t>
  </si>
  <si>
    <t>Công ty TNHH Phát Lê Gia Lai</t>
  </si>
  <si>
    <t>Số 02 Quyết Tiến, phường Ia Kring, thành phố Pleiku, tỉnh Gia Lai.</t>
  </si>
  <si>
    <t>- Xe ôtô con nhãn hiệu LANDROVER biển kiểm soát 81A-345.93.</t>
  </si>
  <si>
    <t>Bốn triệu không trăm chín mươi ngàn chín trăm lẻ chín đồng và không chín triệu không trăm chín mươi ngàn chín trăm lẻ chín xu.</t>
  </si>
  <si>
    <t>D2306-0010</t>
  </si>
  <si>
    <t>Ông Đỗ Đình Vương và Bà Huỳnh Thị Thu Thương - 0935809568</t>
  </si>
  <si>
    <t>-Thửa đất số 161 tờ bản đồ số 32 tại địa chỉ Tổ dân phố 9, thị trấn Kbang, huyện Kbang, tỉnh Gia Lai.</t>
  </si>
  <si>
    <t>D2306-0014</t>
  </si>
  <si>
    <t>Lê Phạm Công Hảo - 0978633245</t>
  </si>
  <si>
    <t>Tổ 9, phường An Bình, Tx An Khê, tỉnh Gia Lai.</t>
  </si>
  <si>
    <t>-Thửa đất số 77 tờ bản đồ số 9 tại địa chỉ Tổ 9, phường An Bình, Tx An Khê, tỉnh Gia Lai.</t>
  </si>
  <si>
    <t>D2306-0022</t>
  </si>
  <si>
    <t>Bà Đỗ Hoài Thương - 0707446985</t>
  </si>
  <si>
    <t>Số 161 đường Hoàng Thị Loan, phường Quang Trung, thành phố Kon Tum, tỉnh Kon Tum.</t>
  </si>
  <si>
    <t>-Thửa đất số 37 tờ bản đồ số 13 tại địa chỉ Thôn 2, xã Kroong, thành phố Kon Tum, tỉnh Kon Tum.</t>
  </si>
  <si>
    <t>D2306-0026</t>
  </si>
  <si>
    <t>Ông Phạm Văn Quang - 0965506879</t>
  </si>
  <si>
    <t>Tổ 9, phường Yên Đỗ, thành phố Pleiku, tỉnh Gia Lai.</t>
  </si>
  <si>
    <t>- Thửa đất số 58, tờ bản đồ số 23, tại địa chỉ Tổ 9, phường Yên Đỗ, thành phố Pleiku, tỉnh Gia Lai.</t>
  </si>
  <si>
    <t>D2306-0032</t>
  </si>
  <si>
    <t>Ông Lê Quang Nguyện và Bà Nguyễn Thị Thùy Trang - 0349577073</t>
  </si>
  <si>
    <t>Tổ 13, phường Hội Phú, thành phố Pleiku, tỉnh Gia Lai.</t>
  </si>
  <si>
    <t>- Thửa đất số 288, tờ bản đồ số 58, tại địa chỉ xã Tổ 13, phường Hội Phú, thành phố Pleiku, tỉnh Gia Lai.</t>
  </si>
  <si>
    <t>D2306-0040</t>
  </si>
  <si>
    <t>Lê Phạm Công Hảo - 0986469749</t>
  </si>
  <si>
    <t>Tổ 6, phường An Bình, thị xã An Khê, tỉnh Gia Lai.</t>
  </si>
  <si>
    <t>- Thửa đất số 77, tờ bản đồ số 9; tại địa chỉ thôn Tổ dân phố 9 (nay tổ 6), phường An Bình, thị xã An Khê, tỉnh Gia Lai.</t>
  </si>
  <si>
    <t>D2306-0042</t>
  </si>
  <si>
    <t>Ông Nguyễn Tiến Hưng - 0358303957</t>
  </si>
  <si>
    <t>Tổ dân phố 06, phường An Bình, thị xã An Khê, tỉnh Gia Lai.</t>
  </si>
  <si>
    <t>- Thửa đất số 79, tờ bản đồ số 9, tại địa chỉ Tổ dân phố 06, phường An Bình, thị xã An Khê, tỉnh Gia Lai.</t>
  </si>
  <si>
    <t>D2306-0053</t>
  </si>
  <si>
    <t>TDP 1, thị trấn Kông Chro, huyện Kông Chro, tỉnh Gia Lai.</t>
  </si>
  <si>
    <t>- Thửa đất số 5, tờ bản đồ số 81; tại địa chỉ TDP 1, thị trấn Kông Chro, huyện Kông Chro, tỉnh Gia Lai.</t>
  </si>
  <si>
    <t>D2306-0060</t>
  </si>
  <si>
    <t>Ông Lê Đình Nhu và bà Ngô Phương Hoa - 0918251412</t>
  </si>
  <si>
    <t>Tổ 12 phường Trà Bá, thành phố Pleiku, tỉnh Gia Lai.</t>
  </si>
  <si>
    <t>Thửa đất số 49+49A, tờ bản đồ số 19; tại địa chỉ Tổ 12 phường Trà Bá, thành phố Pleiku, tỉnh Gia Lai.</t>
  </si>
  <si>
    <t>D2306-0064</t>
  </si>
  <si>
    <t>Phạm Thị Kim Hương - 0968096892 (thu tiền)</t>
  </si>
  <si>
    <t>Số 31 Trần Khánh Dư, phường Diên Hồng, thành phố Pleiku, tỉnh Gia Lai.</t>
  </si>
  <si>
    <t>D2306-0087</t>
  </si>
  <si>
    <t>VCB Gia Lai - Ms. Yến - 0934827579</t>
  </si>
  <si>
    <t>Bà Phạm Thị Hoa - 0399467587 (thu tiền)</t>
  </si>
  <si>
    <t>- Thửa đất số 262+263, tờ bản đồ số 65; tại địa chỉ Tổ 13, phường Hội Phú, thành phố Pleiku, tỉnh Gia Lai.</t>
  </si>
  <si>
    <t>D2306-0097</t>
  </si>
  <si>
    <t>Ông Võ Đức Nhã - 097363371 (Thu tiền)</t>
  </si>
  <si>
    <t>Tổ dân phố 13, phường Hội Phú, thành phố Pleiku, tỉnh Gia Lai.</t>
  </si>
  <si>
    <t>Thửa đất số 12, tờ bản đồ số 82 tại địa chỉ Tổ dân phố 5, phường Hội Phú, thành phố Pleiku, tỉnh Gia Lai.</t>
  </si>
  <si>
    <t>D2306-0108</t>
  </si>
  <si>
    <t>Ông Nguyễn Dương Huy và Bà Hoàng Thị Diễm Phương - 0938833787 (Thu tiền)</t>
  </si>
  <si>
    <t>Thôn 6, xã Nghĩa Hưng, huyện Chư Păh, tỉnh Gia Lai.</t>
  </si>
  <si>
    <t>- Thửa đất số Lô 28 dã C, tờ bản đồ số Khu QH đất ở tại thôn 6, xã Nghĩa Hưng; tại địa chỉ thôn 6, xã Nghĩa Hưng, huyện Chư Păh, tỉnh Gia Lai.</t>
  </si>
  <si>
    <t>D2306-0121</t>
  </si>
  <si>
    <t>TDP 11, thị trấn Kbang, huyện Kbang, tỉnh Gia Lai.</t>
  </si>
  <si>
    <t>Thửa đất số 65b, tờ bản đồ số 29, tại địa chỉ TDP 11, thị trấn Kbang, huyện Kbang, tỉnh Gia Lai.</t>
  </si>
  <si>
    <t>D2306-0122</t>
  </si>
  <si>
    <t>Bà Trần Thị Thành - 0975781929 (Thu tiền)</t>
  </si>
  <si>
    <t>Tổ dân phố 4, phường An Bình, thị xã An Khê, tỉnh Gia Lai.</t>
  </si>
  <si>
    <t>- Thửa đất số 422, tờ bản đồ số 43, tại địa chỉ Tổ dân phố 4, phường An Bình, thị xã An Khê, tỉnh Gia Lai.</t>
  </si>
  <si>
    <t>D2306-0123</t>
  </si>
  <si>
    <t>Bà Lê Thị Hiền - 0986395533 (Thu tiền)</t>
  </si>
  <si>
    <t>Thị trấn Chư Ty huyện Đức Cơ, tỉnh Gia Lai.</t>
  </si>
  <si>
    <t>- Thửa đất số 259, tờ bản đồ số 18 tại địa chỉ thị trấn Chư Ty huyện Đức Cơ, tỉnh Gia Lai.</t>
  </si>
  <si>
    <t>D2306-0124</t>
  </si>
  <si>
    <t>NHCS Đức Cơ - Mr. Tuân - 0399144050</t>
  </si>
  <si>
    <t>Ông Huỳnh Nhật Anh và Bà Nguyễn Thị Thu Hiền - 0383873513 (Thu tiền)</t>
  </si>
  <si>
    <t>Thị trấn Chư Ty, huyện Đức Cơ, tỉnh Gia Lai.</t>
  </si>
  <si>
    <t>D2306-0125</t>
  </si>
  <si>
    <t>BIDV Chi nhánh Nam Gia Lai - 0905046588 (Thu tiền)</t>
  </si>
  <si>
    <t>- Thửa đất số Lô 14-Khu K + Lô 15-Khu K, tờ bản đồ số QH(00) tại địa chỉ Đường Tuyến 2 (Sau UBND huyện) thị trấn Chư Ty, huyện Đức Cơ, tỉnh Gia Lai.</t>
  </si>
  <si>
    <t>D2306-0126</t>
  </si>
  <si>
    <t>Chờ Bank Báo</t>
  </si>
  <si>
    <t>BIDV Nam Gia Lai - Mr. Thành - 0905046588</t>
  </si>
  <si>
    <t>Ông Nguyễn Xuân Khởi và Bà Lê Thị Xuân Thủy - 0905064566 (Thu tiền)</t>
  </si>
  <si>
    <t>184B, đường Phan Đình Phùng, thành phố Kon Tum, tỉnh Kon Tum..</t>
  </si>
  <si>
    <t>- Thửa đất số 18, tờ bản đồ số 55 tại địa chỉ Số nhà 184B, đường Phan Đình Phùng, thành phố Kon Tum, tỉnh Kon Tum.</t>
  </si>
  <si>
    <t>D2306-0131</t>
  </si>
  <si>
    <t>Ông Nguyễn Tĩnh Bình và bà Nguyễn Thị Anh Thơ - 0373581725 (Thu tiền)</t>
  </si>
  <si>
    <t>9/3 Hài Bà Trưng, Tp. Pleiku, tỉnh Gia Lai.</t>
  </si>
  <si>
    <t>- Thửa đất số 174, tờ bản đồ số 22 tại địa chỉ 192 Phan Đình Phùng, Tp. Pleiku, tỉnh Gia Lai.</t>
  </si>
  <si>
    <t>D2306-0132</t>
  </si>
  <si>
    <t>VCB Gia Lai - Mr. Duy - 0393892676</t>
  </si>
  <si>
    <t>Bà Trần Thị Ngọc Hà - 0379861719 (Thu tiền)</t>
  </si>
  <si>
    <t>Tổ 1 phường Ia Kring, thành phố Pleiku, tỉnh Gia Lai.</t>
  </si>
  <si>
    <t>- Thửa đất số 22+17, tờ bản đồ số 101 tại địa chỉ Thôn 1, xã Nghĩa Hưng, huyện Chư Păh, thành phố Pleiku, tỉnh Gia Lai.</t>
  </si>
  <si>
    <t>D2306-0141</t>
  </si>
  <si>
    <t>Ông Nguyễn Quốc Hoàng - 0935798112 (Thu tiền)</t>
  </si>
  <si>
    <t>Thôn Đông Hòa, thị trấn Chư Prông, huyện Chư Prông, tỉnh Gia Lai</t>
  </si>
  <si>
    <t>- Thửa đất số 13, tờ bản đồ số 42 tại địa chỉ Làng Nớt, xã Ia Me, huyện Chư Prông, tỉnh Gia Lai.</t>
  </si>
  <si>
    <t>D2306-0147</t>
  </si>
  <si>
    <t>Ông Nguyễn Trọng Hiệp và Bà Nguyễn Thị Hoa Tuyết - 0988761679 (Thu tiền)</t>
  </si>
  <si>
    <t>D2306-0155</t>
  </si>
  <si>
    <t>Ông Trần Diễn Truyền và Bà Trần Thị Thu Hà - 0943785069 (Thu tiền)</t>
  </si>
  <si>
    <t>- Thửa đất số 161, tờ bản đồ số 146 tại địa chỉ Làng Nang, xã Ia Sao, huyện Ia Grai, tỉnh Gia Lai.</t>
  </si>
  <si>
    <t>D2306-0163</t>
  </si>
  <si>
    <t>Sacombank Gia Lai - Mr Phú - 0347990000</t>
  </si>
  <si>
    <t>Ông Thân Trọng Thịnh và Bà Nguyễn Thị Mai Thi - 0913459845 (Thu tiền)</t>
  </si>
  <si>
    <t>Tổ 12, phường Phù Đổng, thành phố Pleiku, tỉnh Gia Lai.</t>
  </si>
  <si>
    <t>- Thửa đất số Lô 18a-18; L18a-19, tờ bản đồ số khu phố mới Hoa Lư - Phù Đổng tại địa chỉ Đường Nguyễn Lương Bằng, phường Hoa Lư, thành phố Pleiku, Gia Lai.</t>
  </si>
  <si>
    <t>D2306-0164</t>
  </si>
  <si>
    <t>VCB Gia Lai - Mr. Huệ - 0982227259</t>
  </si>
  <si>
    <t>Ông Nguyễn Hồng Lâm và bà Trương Trần Khánh Hà - 0975755569 (Thu tiền)</t>
  </si>
  <si>
    <t>Tổ 2, thị trấn Kon Dỡng , huyện Mang Yang, tỉnh Gia Lai.</t>
  </si>
  <si>
    <t>- Thửa đất số 84, tờ bản đồ số 22 tại địa chỉ đường Số 36 Võ Thị Sáu, phường Ia Kring, thành phố Pleiku, tỉnh Gia Lai.</t>
  </si>
  <si>
    <t>D2306-0186</t>
  </si>
  <si>
    <t>Ông Trần Ngọc Thưởng và Bà Lê Thị Phương Loan - 0366392900 (Thu tiền)</t>
  </si>
  <si>
    <t>Tổ 3, phường Chi Lăng, thành phố Pleiku, tỉnh Gia Lai.</t>
  </si>
  <si>
    <t>- Thửa đất số 217+297, tờ bản đồ số 36 tại địa chỉ Tổ 6, phường Chi Lăng, thành phố Pleiku, tỉnh Gia Lai.
- Thửa đất số 362, tờ bản đồ số 36 tại địa chỉ Tổ 6, phường Chi Lăng, thành phố Pleiku, tỉnh Gia Lai.
- Thửa đất số 244+631, tờ bản đồ số 37 tại địa chỉ Tổ 6, phường Chi Lăng, thành phố Pleiku, tỉnh Gia Lai.
- Thửa đất số 631, tờ bản đồ số 37 tại địa chỉ Tổ 4, phường Chi Lăng, thành phố Pleiku, tỉnh Gia Lai.</t>
  </si>
  <si>
    <t>D2306-0200</t>
  </si>
  <si>
    <t>Ông Bùi Văn Thành - 0913634628 (Thu tiền)</t>
  </si>
  <si>
    <t>- Thửa đất số 74, tờ bản đồ số 9 tại địa chỉ Tổ 3, phường Chi Lăng, thành phố Pleiku, tỉnh Gia Lai.</t>
  </si>
  <si>
    <t>D2306-0201</t>
  </si>
  <si>
    <t>Ông Nguyễn Văn Sỹ và bà Nguyễn Thị Thái - 0968359709 (Thu tiền)</t>
  </si>
  <si>
    <t>222 Tôn Đức Thắng, thôn 3, xã Biển Hồ, thành phố Pleiku, tỉnh Gia Lai..</t>
  </si>
  <si>
    <t>- Thửa đất số 91, tờ bản đồ số 25 tại địa chỉ 222 Tôn Đức Thắng, thôn 3, xã Biển Hồ, thành phố Pleiku, tỉnh Gia Lai.</t>
  </si>
  <si>
    <t>D2306-0202</t>
  </si>
  <si>
    <t>Ông Trần Văn Quốc và bà Trần Thị Bích Phượng - 0935355755 (Thu tiền)</t>
  </si>
  <si>
    <t>Xã Thành An, thị xã An Khê, tỉnh Gia Lai</t>
  </si>
  <si>
    <t>Thửa đất số 314, tờ bản đồ số 28; tại địa chỉ xã Thành An, thị xã An Khê, tỉnh Gia Lai</t>
  </si>
  <si>
    <t>D2306-0214</t>
  </si>
  <si>
    <t>Bà Lưu Thị Phượng - 0936145357 (Thu tiền)</t>
  </si>
  <si>
    <t>Tổ 03, phường Thống Nhất, thành phố Pleiku, tỉnh Gia Lai..</t>
  </si>
  <si>
    <t>- Thửa đất số 602, tờ bản đồ số 52 tại địa chỉ Tổ 03, phường Thống Nhất, thành phố Pleiku, tỉnh Gia Lai.</t>
  </si>
  <si>
    <t>D2306-0215</t>
  </si>
  <si>
    <t>Ông Lê Thanh Lạc và Bà Lê Thị Tuyết Nhung - 0905180199 (Thu tiền)</t>
  </si>
  <si>
    <t>Tổ 5, thị trấn Kbang, huyện Kbang, tỉnh Gia Lai</t>
  </si>
  <si>
    <t>- Thửa đất số 227, tờ bản đồ số 37; tại địa chỉ Tổ 5, thị trấn Kbang, huyện Kbang, tỉnh Gia Lai.</t>
  </si>
  <si>
    <t>D2306-0218</t>
  </si>
  <si>
    <t>Ông Hồ Đắc Thanh và Bà Nguyễn Thị Nở - 0905774649 (Thu tiền)</t>
  </si>
  <si>
    <t>04 Hoàng Văn Thụ, phường Ia Kring, thành phố Pleiku, tỉnh Gia Lai.</t>
  </si>
  <si>
    <t>- Quyền sử dụng đất tại thửa đất số 49, tờ bản đồ 22 địa chỉ tại: 04 Hoàng Văn Thụ, phường Ia Kring, thành phố Pleiku, tỉnh Gia Lai.</t>
  </si>
  <si>
    <t>D2306-0219</t>
  </si>
  <si>
    <t>VCB Gia Lai - Ms. Huyền - 0979708117</t>
  </si>
  <si>
    <t>Ông Nguyễn Văn Hoàn - Nguyễn Thị Hữu Duyên - 0363955336 (Thu tiền)</t>
  </si>
  <si>
    <t>- Thửa đất số 321, tờ bản đồ số 35 tại địa chỉ Thị trấn Chư Ty, huyện Đức Cơ, tỉnh Gia Lai.</t>
  </si>
  <si>
    <t>D2306-0224</t>
  </si>
  <si>
    <t>Ông Lê Minh Duẩn và Bà Trương Thị Mỹ Hà - 0968886777 (Thu tiền)</t>
  </si>
  <si>
    <t>27 Sư Vạn Hạnh, tổ 2, phường Hội Thương, thành phố Pleiku, tỉnh Gia Lai.</t>
  </si>
  <si>
    <t>- Thửa đất số 61, tờ bản đồ số 09 tại địa chỉ Tổ 03, phường Chi Lăng, thành phố Pleiku, tỉnh Gia Lai.</t>
  </si>
  <si>
    <t>D2306-0234</t>
  </si>
  <si>
    <t>Ông Nguyễn Quốc Phong - 0964277307 (Thu tiền)</t>
  </si>
  <si>
    <t>Tổ 3, phường Hoa Lư, thành phố Pleiku, tỉnh Gia Lai</t>
  </si>
  <si>
    <t>- Thửa đất số 57, tờ bản đồ số 9, tại địa chỉ: Tổ 4, phường Thắng Lợi, thành phố Pleiku, tỉnh Gia Lai.
- Thửa đất số 81, tờ bản đồ số 38, tại địa chỉ: 17/9 Tô Vĩnh Diện, phường Hoa Lư, thành phố Pleiku, tỉnh Gia Lai.</t>
  </si>
  <si>
    <t>D2306-0245</t>
  </si>
  <si>
    <t>Ông Đặng Ngọc Sơn và bà Huỳnh Thị Ngọc Pháp - 0935798112-0379861719 (Thu tiền)</t>
  </si>
  <si>
    <t>Phường Trà Bá, Tp. Pleiku , tỉnh Gia Lai</t>
  </si>
  <si>
    <t>- Thửa đất số 110 tờ bản đồ số 14, tại địa chỉ Tổ 25, phường Bình Thuận, quận Hải Châu, thành phố Đà Nẵng.
- Thửa đất số A7-15 tờ bản đồ số TMB, tại địa chỉ Khu đô thị Sentosa Riverside tại Đô thị mới Điện Nam - Điện Ngọc, phường Điện Ngọc, thị xã Điện Bàn, tỉnh Quảng Nam.</t>
  </si>
  <si>
    <t>D2306-0264</t>
  </si>
  <si>
    <t>Đã tạm ứng 1.000.000</t>
  </si>
  <si>
    <t>VCB Gia Lai - Mr Biển - 0987231815</t>
  </si>
  <si>
    <t>Bà Ngô Thị Phượng - 0939583989 (Thu tiền)</t>
  </si>
  <si>
    <t>Tổ 5, phường Ia Kring, thành phố Pleiku, tỉnh Gia Lai</t>
  </si>
  <si>
    <t>- Thửa đất số 97B, tờ bản đồ số 17 tại địa chỉ Tổ dân phố 11, phường Hội Thương, thành phố Pleiku, tỉnh Gia Lai.</t>
  </si>
  <si>
    <t>D2306-0268</t>
  </si>
  <si>
    <t>Ông Bùi Văn Cường - 0964164164 (Thu tiền)</t>
  </si>
  <si>
    <t>Làng Nhao 1, xã Ia Kênh, thành phố Pleiku, tỉnh Gia Lai</t>
  </si>
  <si>
    <t>- Thửa đất số 146, tờ bản đồ số 13 tại địa chỉ Tổ 02, phường Chi Lăng, thành phố Pleiku, tỉnh Gia Lai.</t>
  </si>
  <si>
    <t>D2306-0270</t>
  </si>
  <si>
    <t>- Thửa đất số 25a+25b+80+78, tờ bản đồ số 10; tại địa chỉ Thôn Ia Ring, xã Ia Tiêm, huyện Chư Sê, tỉnh Gia Lai.</t>
  </si>
  <si>
    <t>D2306-0298</t>
  </si>
  <si>
    <t>Ông Hoàng Ngọc Minh và Bà Lê Thị Thúy Hằng - 0989700515 (Thu tiền)</t>
  </si>
  <si>
    <t>Số 100 đường Trần Phú, phường Tây Sơn, thành phố Pleiku, tỉnh Gia Lai.</t>
  </si>
  <si>
    <t>- Thửa đất số 84, tờ bản đồ số 84 tại địa chỉ 44 + 46 Trần Phú, phường Tây Sơn, thành phố Pleiku, tỉnh Gia Lai.</t>
  </si>
  <si>
    <t>Mười ba triệu đồng chẵn.</t>
  </si>
  <si>
    <t>D2306-0307</t>
  </si>
  <si>
    <t>Ông Nguyễn Tấn Việt - 0965808145 (Thu tiền)</t>
  </si>
  <si>
    <t>Tổ 9, phường Phù Đổng, thành phố Pleiku, tỉnh Gia Lai.</t>
  </si>
  <si>
    <t>- Thửa đất số 1584+1585+1384 tờ bản đồ số 37 tại địa chỉ Tổ 4, phường Chi Lăng, thành phố Pleiku, tỉnh Gia Lai.</t>
  </si>
  <si>
    <t>D2306-0309</t>
  </si>
  <si>
    <t>VCB Gia Lai - Mr. Hạnh - 0968691125</t>
  </si>
  <si>
    <t>Ông Trần Văn Thịnh và Bà Phan Thị Loan - 0974497777 (Thu tiền)</t>
  </si>
  <si>
    <t>Số 33 đường Trương Quang Trọng, tổ 1, phường Quyết Thắng, thành phố Kon Tum, tỉnh Kon Tum.</t>
  </si>
  <si>
    <t>- Thửa đất số 27, tờ bản đồ số 39, tại địa chỉ đường Nơ Trang Long, phường Trường Chinh, thành phố Kon Tum, tỉnh Kon Tum.</t>
  </si>
  <si>
    <t>D2306-0311</t>
  </si>
  <si>
    <t>VCB Kon Tum - Mr. Đăng - 0366097827</t>
  </si>
  <si>
    <t>Ông La Văn Thịnh - 0971314556 (Thu tiền)</t>
  </si>
  <si>
    <t>Thôn Mỹ Phú, xã Ia Blang, huyện Chư Sê, tỉnh Gia Lai.</t>
  </si>
  <si>
    <t>- Thửa đất số 334+335, tờ bản đồ số 04, tại địa chỉ Tổ dân phố 4, phường Nghĩa Đức, Tp. Gia Nghĩa, tỉnh Đắk Nông.
- Thửa đất số 873, tờ bản đồ số 18, tại địa chỉ Tổ dân phố 5, phường Nghĩa Tân, Tp. Gia Nghĩa, tỉnh Đắk Nông.
- Thửa đất số 625+626, tờ bản đồ số 12, tại địa chỉ TDP 1, phường Nghĩa Trung, Tp. Gia Nghĩa, tỉnh Đắk Nông.</t>
  </si>
  <si>
    <t>D2306-0314</t>
  </si>
  <si>
    <t>VCB Gia Lai - Mr. Nhật - 0914683488</t>
  </si>
  <si>
    <t>Ông Huỳnh Công Hậu - 0364913448 (thu tiền)</t>
  </si>
  <si>
    <t>Số 23 Hùng Vương, phường Diên Hồng, thành phố Pleiku, tỉnh Gia Lai</t>
  </si>
  <si>
    <t>D2306-0330</t>
  </si>
  <si>
    <t>Bà Nguyễn Thị Mỹ Dung - 0989883534 (thu tiền)</t>
  </si>
  <si>
    <t>Thôn 4, xã An Phú, thành phố Pleiku, tỉnh Gia Lai</t>
  </si>
  <si>
    <t>- Thửa đất số 2263, tờ bản đồ số 7, tại địa chỉ Thôn 4, xã An Phú, thành phố Pleiku, tỉnh Gia Lai.</t>
  </si>
  <si>
    <t>D2306-0331</t>
  </si>
  <si>
    <t>- Thửa đất số 65, tờ bản đồ số 8, tại địa chỉ Tổ 16 phường Hội Phú, thành phố Pleiku, tỉnh Gia Lai.
- Thửa đất số 108, tờ bản đồ số 28, tại địa chỉ Làng C, xã Gào, thành phố Pleiku, tỉnh Gia Lai.</t>
  </si>
  <si>
    <t>D2306-0338</t>
  </si>
  <si>
    <t>Bà Nguyễn Thị Tuân - 0982444815 (thu tiền)</t>
  </si>
  <si>
    <t>Thôn 5, xã Diên Phú, thành phố Pleiku, tỉnh Gia Lai.</t>
  </si>
  <si>
    <t>- Thửa đất số 102+468, tờ bản đồ số 29, tại địa chỉ làng Chúet 1, phường Thắng Lợi, thành phố Pleiku, tỉnh Gia Lai.</t>
  </si>
  <si>
    <t>D2306-0340</t>
  </si>
  <si>
    <t>Bà Trần Thị Bích Phụng - 0969954444</t>
  </si>
  <si>
    <t>49 Phạm Văn Đồng, phường Tây Sơn, thành phố Pleiku, tỉnh Gia Lai.</t>
  </si>
  <si>
    <t>- Thửa đất số 131, tờ bản đồ số 100, tại địa chỉ Làm Bruk Ngol, phường Yên Thế, thành phố Pleiku, tỉnh Gia Lai.</t>
  </si>
  <si>
    <t>D2306-0355</t>
  </si>
  <si>
    <t>Ông Trần Văn Hảo và bà Nguyễn Thị Giang - 0935937268</t>
  </si>
  <si>
    <t>Tổ 4 phường Quyết Thắng, thành phố Kon Tum, tỉnh Kon Tum.</t>
  </si>
  <si>
    <t>- Thửa đất số 19, tờ bản đồ số 11, tại địa chỉ Thôn 5, xã Tân Cảnh, huyện Đăk Tô, tỉnh Kon Tum.</t>
  </si>
  <si>
    <t>D2306-0366</t>
  </si>
  <si>
    <t>Đỗ Thị Tường Vi - 0967500279 (Thu Tiền)</t>
  </si>
  <si>
    <t>43 Nguyễn Du, tổ 7, phường Tây Sơn, thành phố Pleiku, tỉnh Gia Lai.</t>
  </si>
  <si>
    <t>- Thửa đất số Lô 10H1, tờ bản đồ số QH 2.5 ha xã Trà Đa tại địa chỉ Khu TDC xã Trà Đa 2,5ha giai đoạn 2, xã Trà Đa, thành phố Pleiku, tỉnh Gia Lai.
- Thửa đất số 182, tờ bản đồ số 20 tại địa chỉ Khu TDC xã Trà Đa 2,5ha giai đoạn 2, xã Trà Đa, thành phố Pleiku, tỉnh Gia Lai.</t>
  </si>
  <si>
    <t>D2306-0368</t>
  </si>
  <si>
    <t>Ông Nguyễn Phúc Trang - 0905316868</t>
  </si>
  <si>
    <t>D2306-0373</t>
  </si>
  <si>
    <t>Ông Trần Văn Thiệu và Bà Dương Thị Minh - 0329019999 (Thu tiền)</t>
  </si>
  <si>
    <t>Sô 302 Phan Đình Phùng, tổ 3, phường Ngô Mây, thành phố Kon Tum, tỉnh Kon Tum</t>
  </si>
  <si>
    <t>- Thửa đất số 508, tờ bản đồ số 44; tại địa chỉ Nền số 424, Lô B, phường An Phú, quận 2, Tp. Hồ Chí Minh.</t>
  </si>
  <si>
    <t>N2306-0384</t>
  </si>
  <si>
    <t>VCB Gia Lai - Mr. Hiếu - 0983523155</t>
  </si>
  <si>
    <t>Công ty cổ phần Diên Hồng Bình Thuận (Thu tiền)</t>
  </si>
  <si>
    <t>- Combo bất động sản tại khu vực Dốc Đá, xã Phan Lân, huyện Bắc Bình, tỉnh Bình Thuận.</t>
  </si>
  <si>
    <t>N2306-0875</t>
  </si>
  <si>
    <t>Số HD</t>
  </si>
  <si>
    <t>Tên Khách Hàng</t>
  </si>
  <si>
    <t>Mục đích</t>
  </si>
  <si>
    <t>Phí</t>
  </si>
  <si>
    <t>Ngày hợp đồng</t>
  </si>
  <si>
    <t>Tháng</t>
  </si>
  <si>
    <t>D2307-0009</t>
  </si>
  <si>
    <t>Xã Trà Đa, thành phố Pleiku, tỉnh Gia Lai.</t>
  </si>
  <si>
    <t>Thanhav</t>
  </si>
  <si>
    <t>Longtdh</t>
  </si>
  <si>
    <t>Thửa đất số A9 tờ bản đồ số 00 tại địa chỉ KDC Văn hóa - Thương mại Bạch Đằng, phường Phước Hòa, thị xã Tam Kỳ.</t>
  </si>
  <si>
    <t>Nguồn</t>
  </si>
  <si>
    <t>Ông Tống Kỷ và Bà Phạm Thị Tâm - 0935809568 (Thu tiền)</t>
  </si>
  <si>
    <t>Tạm ứng</t>
  </si>
  <si>
    <t>D2307-0013</t>
  </si>
  <si>
    <t>Tổ 3, phường Thống Nhất, Tp. Pleiku, tỉnh Gia Lai.</t>
  </si>
  <si>
    <t>Thửa đất số 602 tờ bản đồ số 52 tại địa chỉ Tổ 3, phường Thống Nhất, Tp. Pleiku, tỉnh Gia Lai.</t>
  </si>
  <si>
    <t>Sacombank Gia Lai - Mr Sơn - 0935885881</t>
  </si>
  <si>
    <t>Lưu Thị Phượng - 0936145357</t>
  </si>
  <si>
    <t>VCB Gia Lai - Mr. An - 0908357258</t>
  </si>
  <si>
    <t>VCB Gia Lai - Mr. Biển - 0987231815</t>
  </si>
  <si>
    <t>VCB Gia Lai - Mr. Chí - 0989247355</t>
  </si>
  <si>
    <t>D2307-0010</t>
  </si>
  <si>
    <t>Thị trấn Plei Kần, huyện Ngọc Hồi, tỉnh Kon Tum.</t>
  </si>
  <si>
    <t>Thửa đất số 107 tờ bản đồ số 4-A-7 tại địa chỉ thị trấn Plei Kần, huyện Ngọc Hồi, tỉnh Kon Tum.</t>
  </si>
  <si>
    <t>VCB Ngọc Hồi - Mr. Cường - 0971755333</t>
  </si>
  <si>
    <t>Nguyễn Thị Kiều - 0707446985 (Thu tiền)</t>
  </si>
  <si>
    <t>VCB Kon Tum - Ms Nhung - 0942399099</t>
  </si>
  <si>
    <t>VCB Kon Tum - Mr Dũng - 0379497823</t>
  </si>
  <si>
    <t>D2307-0026</t>
  </si>
  <si>
    <t>Thôn Ia Lâm, xã Ia Krêl, huyện Đức Cơ, tỉnh Gia Lai</t>
  </si>
  <si>
    <t>Thửa đất số 72+73, tờ bản đồ số 192, tại địa chỉ xã Ia Krêl, huyện Đức Cơ, tỉnh Gia Lai.</t>
  </si>
  <si>
    <t>Ông Nguyễn Đình Tuất và Bà Nguyễn Thị Như Kiều - 0964451082 (Thu tiền)</t>
  </si>
  <si>
    <t>D2307-0028</t>
  </si>
  <si>
    <t>Thôn 3, thị trấn Đak Đoa, huyện Đak Đoa, tỉnh Gia Lai.</t>
  </si>
  <si>
    <t>Thửa đất số 60, tờ bản đồ số 18, tại địa chỉ Thôn 5, xã Trà Đa, thành phố Pleiku, tỉnh Gia Lai.</t>
  </si>
  <si>
    <t>Bà Đặng Thị Cao Nguyên - 0349577073 (Thu tiền)</t>
  </si>
  <si>
    <t>D2307-0031</t>
  </si>
  <si>
    <t>Tổ 7, phường Yên Thế, thành phố Pleiku, tỉnh Gia Lai.</t>
  </si>
  <si>
    <t>Thửa đất số 204+205, tờ bản đồ số 31; tại địa chỉ Tổ 7, phường Yên Thế, thành phố Pleiku, tỉnh Gia Lai.</t>
  </si>
  <si>
    <t>Ông Lê Bá Thành và Bà Trương Thị Phương Nhung - 0906518709 (Thu tiền)</t>
  </si>
  <si>
    <t>D2307-0035</t>
  </si>
  <si>
    <t>Xe ô tô con nhãn hiệu HONDA, biểm kiểm soát 81A-038.09.</t>
  </si>
  <si>
    <t>Bà Lê Thị Ánh Hoài - 0905105271 (Thu tiền)</t>
  </si>
  <si>
    <t>D2307-0037</t>
  </si>
  <si>
    <t>87 Trần Phú, phường Diên Hồng, thành phố Pleiku, tỉnh Gia Lai.</t>
  </si>
  <si>
    <t>Thửa đất số 43, tờ bản đồ số 13, tại địa chỉ 87 Trần Phú, phường Diên Hồng, thành phố Pleiku, tỉnh Gia Lai.</t>
  </si>
  <si>
    <t>Bà Nguyễn Thị Thu Thủy - 0935446959 (Thu tiền)</t>
  </si>
  <si>
    <t>D2307-0046</t>
  </si>
  <si>
    <t>Số 171, đường Hồ Tùng Mậu, phường Thắng Lợi, thành phố Kon Tum, tỉnh Kon Tum.</t>
  </si>
  <si>
    <t>Thửa đất số 23, tờ bản đồ số 3; tại địa chỉ Thôn Măng Đen, xã Đắk Long, huyện KonPlông, tỉnh Kon Tum.</t>
  </si>
  <si>
    <t>Bà Trần Cẩm Anh  -  0967453164 (Thu tiền)</t>
  </si>
  <si>
    <t>D2307-0050</t>
  </si>
  <si>
    <t>139B Phan Đình Phùng, phường Yên Đỗ, thành phố Pleiku, tỉnh Gia Lai..</t>
  </si>
  <si>
    <t>Thửa đất số 252, tờ bản đồ số 22; tại địa chỉ 139B Phan Đình Phùng, phường Yên Đỗ, thành phố Pleiku, tỉnh Gia Lai.</t>
  </si>
  <si>
    <t>Bà Lê Thị Phương Thanh - 0918251412 (Thu tiền)</t>
  </si>
  <si>
    <t>D2307-0056</t>
  </si>
  <si>
    <t>Đường Lê Hồng Phong, thành phố Pleiku, tỉnh Gia Lai.</t>
  </si>
  <si>
    <t>Thửa đất số 136, tờ bản đồ số 5; tại địa chỉ Phường Nghĩa Lộ, thành phố Quảng Ngãi, tỉnh Quảng Ngãi.</t>
  </si>
  <si>
    <t>Đoàn Hùng Sơn - 0816853769 (thu tiền)</t>
  </si>
  <si>
    <t>D2307-0073</t>
  </si>
  <si>
    <t>Số 10 đường Yên Đỗ, tổ 3, phường Yên Đỗ, thành phố Pleiku, tỉnh Gia Lai.</t>
  </si>
  <si>
    <t>Thửa đất số 1B+1C+1D, tờ bản đồ số 69+70; tại địa chỉ Tổ 6, phường Hội Phú, thành phố Pleiku, tỉnh Gia Lai.</t>
  </si>
  <si>
    <t>Bà Mai Thị Thu Thảo - 0399467587 (thu tiền)</t>
  </si>
  <si>
    <t>D2307-0083</t>
  </si>
  <si>
    <t>Tổ 5, thị trấn Kbang, huyện Kbang, tỉnh Gia Lai.</t>
  </si>
  <si>
    <t>Thửa đất số 32a tờ bản đồ số 37, tại địa chỉ Tổ 5, thị trấn Kbang, huyện Kbang, tỉnh Gia Lai.</t>
  </si>
  <si>
    <t>Ông La Văn Lanh và bà Phạm Thị Hiền - 0965012598 (Thu tiền)</t>
  </si>
  <si>
    <t>D2307-0090</t>
  </si>
  <si>
    <t>139B Phan Đình Phùng, phường Yên Đỗ, Tp. Pleiku, tỉnh Gia Lai.</t>
  </si>
  <si>
    <t>Thửa đất số 252, tờ bản đồ số 22; tại địa chỉ số 139B Phan Đình Phùng, phường Yên Đỗ, Tp. Pleiku, tỉnh Gia Lai.</t>
  </si>
  <si>
    <t>Ông Đặng Thanh Dũng và Bà Lê Thị Phương Thanh - 0905144692 (Thu tiền)</t>
  </si>
  <si>
    <t>D2307-0097</t>
  </si>
  <si>
    <t>Tổ 4, phường Yên Thế, thành phố Pleiku, tỉnh Gia Lai.</t>
  </si>
  <si>
    <t>Thửa đất số 129, tờ bản đồ số 48; tại địa chỉ Tổ 4, phường Yên Thế, thành phố Pleiku, tỉnh Gia Lai.</t>
  </si>
  <si>
    <t>Ông Nguyễn Thành Chung - 0938833787 (Thu tiền)</t>
  </si>
  <si>
    <t>D2307-0099</t>
  </si>
  <si>
    <t>Tổ 3, phường Tây Sơn, thành phố Pleiku, tỉnh Gia Lai.</t>
  </si>
  <si>
    <t>Thửa đất số 80, tờ bản đồ số 52, tại địa chỉ Tổ 2, phường Yên Thế, thành phố Pleiku, tỉnh Gia Lai.</t>
  </si>
  <si>
    <t>Ông Nguyễn Đình Hiệp và Bà Phạm Thị Huyền Thanh -  0984352999 (Thu tiền)</t>
  </si>
  <si>
    <t>D2307-0107</t>
  </si>
  <si>
    <t>Thửa đất số 1, tờ bản đồ số TĐ 26-2023, tại địa chỉ Tổ dân phố 12, thị trấn Kbang, huyện Kbang, tỉnh Gia Lai.</t>
  </si>
  <si>
    <t>Ông Nguyễn Xuân Dương - 0988101830 (Thu tiền)</t>
  </si>
  <si>
    <t>D2307-0110</t>
  </si>
  <si>
    <t>- Thửa đất số 174, tờ bản đồ số 53 tại địa chỉ 273 Lê Thành Tôn, phường Hội Phú, thành phố Pleiku, tỉnh Gia Lai.</t>
  </si>
  <si>
    <t>Tăng Văn Danh - 0905851902 (Thu tiền)</t>
  </si>
  <si>
    <t>D2307-0121</t>
  </si>
  <si>
    <t>Phường Trần Hưng Đạo, tp Kon Tum, tỉnh Kon Tum</t>
  </si>
  <si>
    <t>Thửa đất số 224, tờ bản đồ số 28 tại địa chỉ Lô 62, khu A3 đường Bùi Huy Bích KDC Làng Cá Nại Hiên Đông, phường Nại Hiên Đông, quận Sơn Trà, tp Đà Nẵng, tỉnh Gia Lai.</t>
  </si>
  <si>
    <t>Ông Bùi Đình Lan và Bà Võ Thị Mỹ Lệ - 0987128457 (Thu tiền)</t>
  </si>
  <si>
    <t>D2307-0123</t>
  </si>
  <si>
    <t>26 Hùng Vương, phường Ia Kring, thành phố Pleiku, tỉnh Gia Lai.</t>
  </si>
  <si>
    <t>Thửa đất số 45, tờ bản đồ số 22 tại địa chỉ 36 Hùng Vương, phường Ia Kring, thành phố Pleiku, tỉnh Gia Lai.</t>
  </si>
  <si>
    <t>Bà Trần Thị Xanh - 0913444929 (Thu tiền)</t>
  </si>
  <si>
    <t>Chuyên Viên Thực Hiện</t>
  </si>
  <si>
    <t>Tên khách hàng viết thường</t>
  </si>
  <si>
    <t>Số Điện Thoại</t>
  </si>
  <si>
    <t>Bank</t>
  </si>
  <si>
    <t>Thuế VAT</t>
  </si>
  <si>
    <t>Ông Phạm Văn Nam - 0905064566 (Thu tiền)</t>
  </si>
  <si>
    <t>Số 10 Lý Nam Đế, phường Phù Đổng, tp Pleiku, tỉnh Gia Lai.</t>
  </si>
  <si>
    <t>Thửa đất số Lô B-04+B-05, tờ bản đồ số Khu QH tại địa chỉ Khu dên cư đường Lê Duẫn, phường Phù Đổng.</t>
  </si>
  <si>
    <t>Bà Nguyễn Thị Thu Thanh - 0826152268 (Thu tiền)</t>
  </si>
  <si>
    <t>Thửa đất số 37, tờ bản đồ số 4 tại địa chỉ Tổ 10, phường Phù Đổng, thành phố Pleiku, tỉnh Gia Lai.</t>
  </si>
  <si>
    <t>Tổ 6, phường Phù Đổng, thành phố Pleiku, tỉnh Gia Lai..</t>
  </si>
  <si>
    <t>D2307-0144</t>
  </si>
  <si>
    <t>D2307-0145</t>
  </si>
  <si>
    <t>D2307-0158</t>
  </si>
  <si>
    <t>Phường Yên Thế, thành phố Pleiku, tỉnh Gia Lai.</t>
  </si>
  <si>
    <t>Ông Hoàng Văn Hải và bà Phạm Thị Luân - 0913491451 (Thu tiền)</t>
  </si>
  <si>
    <t>Thửa đất số 54+54b, tờ bản đồ số 148 tại địa chỉ Xã Ia Sao, huyện Ia Grai, tỉnh Gia Lai.</t>
  </si>
  <si>
    <t>- Thửa đất số 96+98+55+112, tờ bản đồ số 40 tại địa chỉ Tổ 6, phường Yên Thế, thành phố Pleiku, tỉnh Gia Lai.</t>
  </si>
  <si>
    <t>Bà Trần Thị Minh Hương - 0379861719 (Thu tiền)</t>
  </si>
  <si>
    <t>Tổ 6, phường Yên Thế, thành phố Pleiku, tỉnh Gia Lai.</t>
  </si>
  <si>
    <t>D2307-0164</t>
  </si>
  <si>
    <t>D2307-0170</t>
  </si>
  <si>
    <t>Ông Nguyễn Văn Phúc và Bà Nguyễn Thị Thanh Vân - 0935798112 (Thu tiền)</t>
  </si>
  <si>
    <t>Thửa đất số 66, tờ bản đồ số 22 tại địa chỉ 78 Cách Mạng Tháng 8, phường Hoa Lư, tỉnh Gia Lai.</t>
  </si>
  <si>
    <t>D2307-0201</t>
  </si>
  <si>
    <t>Bà Phan Thị Kim Hương - 0366392900 (Thu tiền)</t>
  </si>
  <si>
    <t>Thửa đất số 01, tờ bản đồ số 83 tại địa chỉ Tổ 6, phường Hội Phú, thành phố Pleiku, tỉnh Gia Lai.</t>
  </si>
  <si>
    <t>Tổ 2, phường Diên Hồng, thành phố Pleiku, tỉnh Gia Lai.</t>
  </si>
  <si>
    <t>D2307-0189</t>
  </si>
  <si>
    <t>ÔNG BÙI VĂN THÀNH - 0913634628 (THU TIỀN)</t>
  </si>
  <si>
    <t>Thửa đất số 665, tờ bản đồ số 9  tại địa chỉ Tổ 3, phường Chi Lăng, thành phố Pleiku, tỉnh Gia Lai.</t>
  </si>
  <si>
    <t>D2307-0209</t>
  </si>
  <si>
    <t>Agribank Đông Gia Lai - Ms. Huyền - 0962999933</t>
  </si>
  <si>
    <t>Ông Đoàn Phương và bà Huỳnh Thị Hằng - 0905792976</t>
  </si>
  <si>
    <t>Xã Tân An huyện Đak Pơ, tỉnh Gia Lai.</t>
  </si>
  <si>
    <t>Thửa đất số 324, tờ bản đồ số 03  tại địa chỉ Thôn Tân Lập, xã Tân An, huyện Đak Pơ, tỉnh Gia Lai.</t>
  </si>
  <si>
    <t>D2307-0214</t>
  </si>
  <si>
    <t>Sacombank Gia Lai - Mr Hoàng - 0964496968</t>
  </si>
  <si>
    <t>Quyền sử dụng đất và cây trồng trên đất.</t>
  </si>
  <si>
    <t>CÔNG TY CỔ PHẦN LIÊN VIỆT GIA LAI - 01648887581 (Thu tiền)</t>
  </si>
  <si>
    <t>81 Duy Tân, phường Diên Hồng, thành phố Pleiku, tỉnh Gia Lai.</t>
  </si>
  <si>
    <t>D2307-0237</t>
  </si>
  <si>
    <t>Thửa đất số 1081, tờ bản đồ số 37 tại địa chỉ Tổ 4, phường Chi Lăng, thành phố Pleiku, Gia Lai.
Thửa đất số 1083, tờ bản đồ số 37 tại địa chỉ Tổ 4, phường Chi Lăng, thành phố Pleiku, Gia Lai.</t>
  </si>
  <si>
    <t>Bà Nguyễn Thị Ngọc Chi (Thu tiền)</t>
  </si>
  <si>
    <t>338/20 Trường Chinh, phường Trà Bá, thành phố Pleiku, tỉnh Gia Lai.</t>
  </si>
  <si>
    <t>D2307-0246</t>
  </si>
  <si>
    <t>Ông Nguyễn Thị Thùy Ngân - 0981107167 (Thu tiền)</t>
  </si>
  <si>
    <t>Thửa đất số 330, tờ bản đồ số 44 tại địa chỉ xã Phú An, huyện Đak Pơ, tỉnh Gia Lai.</t>
  </si>
  <si>
    <t>D2307-0249</t>
  </si>
  <si>
    <t>Thửa đất số 260, tờ bản đồ số 18 tại địa chỉ Thị trấn Chư Ty, huyện Đức Cơ, tỉnh Gia Lai.</t>
  </si>
  <si>
    <t>Bà Phùng Thị Thu và Ông Lê Hồng Xuyên - 0869609579 (Thu tiền)</t>
  </si>
  <si>
    <t>D2307-0272</t>
  </si>
  <si>
    <t>Ông Trần Văn Uông và Bà Nguyễn Thị Hương - 0968359709 (Thu tiền)</t>
  </si>
  <si>
    <t>Thửa đất số 135+120, tờ bản đồ số 70 tại địa chỉ tổ 3 Phường Đống Đa, thành phố Pleiku, tỉnh Gia Lai.</t>
  </si>
  <si>
    <t>Tổ 3 Phường Đống Đa, thành phố Pleiku, tỉnh Gia Lai.</t>
  </si>
  <si>
    <t>Phát hành</t>
  </si>
  <si>
    <t>D2307-0287</t>
  </si>
  <si>
    <t>Thửa đất số 371, tờ bản đồ số 9 tại địa chỉ 58 Nguyễn Thái Học, phường Hội Thương, thành phố Pleiku, tỉnh Gia Lai.</t>
  </si>
  <si>
    <t>VCB Gia Lai - Ms. Thùy - 0902247401</t>
  </si>
  <si>
    <t>Ông Ngô Tấn Duy - 0363955336 (Thu tiền)</t>
  </si>
  <si>
    <t>Tổ 2, phường Trà Bá, thành phố Pleiku, tỉnh Gia Lai.</t>
  </si>
  <si>
    <t>Bà Ngô Thị Mỹ Thanh - 0986868108 (Thu tiền)</t>
  </si>
  <si>
    <t>- Thửa đất số 129d, tờ bản đồ số 57 tại địa chỉ Thôn Mỹ Thạch 2, thị trấn Chư Sê, tỉnh Gia Lai.
- Thửa đất số 110, tờ bản đồ số 46 tại địa chỉ Thôn Dư Keo, huyện Chư Pưh, tỉnh Gia Lai.
- Thửa đất số 41a, tờ bản đồ số 43 tại địa chỉ Thôn Hra, xã Ia Hla, huyện Chư Pưh, tỉnh Gia Lai.
- Thửa đất số 44a, tờ bản đồ số 19 tại địa chỉ Thôn Hra, xã Ia Hla, huyện Chư Pưh, tỉnh Gia Lai.
- Thửa đất số 25, tờ bản đồ số 43 tại địa chỉ Thôn Hra, xã Ia Hla, huyện Chư Pưh, tỉnh Gia Lai.
- Thửa đất số 201, tờ bản đồ số 20 tại địa chỉ Thôn Hra, xã Ia Hla, huyện Chư Pưh, tỉnh Gia Lai.
- Thửa đất số 106, tờ bản đồ số 44 tại địa chỉ Thôn Hra, xã Ia Hla, huyện Chư Pưh, tỉnh Gia Lai.
- Thửa đất số 168+169, tờ bản đồ số 1 tại địa chỉ Thôn 4, xã Ia Pal, huyện Chư Sê, tỉnh Gia Lai.</t>
  </si>
  <si>
    <t>Tạm tính 6.000.000</t>
  </si>
  <si>
    <t>D2307-0288</t>
  </si>
  <si>
    <t>Thôn Hra, xã Ia Hla, huyện Chư Pưh, tỉnh Gia Lai.</t>
  </si>
  <si>
    <t>Thửa đất số 6, tờ bản đồ số 52; tại địa chỉ xã Tổ 4, phường Yên Thế, thành phố Pleiku, tỉnh Gia Lai</t>
  </si>
  <si>
    <t>Bà Nguyễn Thị Mai Thi - 0914234344 (Thu tiền)</t>
  </si>
  <si>
    <t>Tổ 7, phường Hoa Lư, thành phố Pleiku, tỉnh Gia Lai</t>
  </si>
  <si>
    <t>Hai triệu một trăm ngàn đồng chẵn.</t>
  </si>
  <si>
    <t>Sáu triệu năm trăm ngàn đồng chẵn.</t>
  </si>
  <si>
    <t>Mười triệu năm trăm ngàn đồng chẵn.</t>
  </si>
  <si>
    <t>Một triệu đồng chẵn.</t>
  </si>
  <si>
    <t>Bốn mươi triệu đồng chẵn.</t>
  </si>
  <si>
    <t>D2308-0001</t>
  </si>
  <si>
    <t>VCB Gia Lai - Mr. Khoa - 0394940787</t>
  </si>
  <si>
    <t>Trần Anh Tuấn - 0908222469 (Thu tiền)</t>
  </si>
  <si>
    <t>Tổ 4, phường Hoa Lư, thành phố Pleiku, tỉnh Gia Lai.</t>
  </si>
  <si>
    <t>Thửa đất số 198 tờ bản đồ số 40 tại địa chỉ Tổ 3, phường Hoa Lư, thành phố Pleiku, tỉnh Gia Lai.
Thửa đất số 15 tờ bản đồ số 56 tại địa chỉ xã Ia Dêr, tỉnh Gia Lai.</t>
  </si>
  <si>
    <t>D2308-</t>
  </si>
  <si>
    <t>D2308-0002</t>
  </si>
  <si>
    <t>Nguyễn Viết Đức - 0936145357</t>
  </si>
  <si>
    <t>D2308-0005</t>
  </si>
  <si>
    <t>Combo tài sản tại huyện Đak Đoa, Mang Yang, Đak Pơ, Chư Pưh, Ia Pa tỉnh Gia Lai.</t>
  </si>
  <si>
    <t>Đặng Thành Long - 0964496968 (Thu tiền)</t>
  </si>
  <si>
    <t>Làng Dơk Klăh, xã Ia Dơk, huyện Đức Cơ, tỉnh Gia Lai.</t>
  </si>
  <si>
    <t>D2308-0014</t>
  </si>
  <si>
    <t>Thửa đất số 100+159, tờ bản đồ số 5, tại địa chỉ Tổ 3, phường Đống Đa, Tp. Pleiku, tỉnh Gia Lai.</t>
  </si>
  <si>
    <t>Tổ 3, phường Đống Đa, Tp. Pleiku, tỉnh Gia Lai.</t>
  </si>
  <si>
    <t>D2308-0017</t>
  </si>
  <si>
    <t>Thửa đất số 574, tờ bản đồ số 05, tại địa chỉ Làng Mơ Nú, xã Chư Á.</t>
  </si>
  <si>
    <t>Ông Phạm Hoàng Tiên - 0984039379 (Thu tiền)</t>
  </si>
  <si>
    <t>29/9 Phan Bội Châu, P Hội Thương, Tp. Pleiku, tỉnh Gia Lai.</t>
  </si>
  <si>
    <t>78 Cách Mạng Tháng 8, phường Hoa Lư, tỉnh Gia Lai.</t>
  </si>
  <si>
    <t>Tuyến Đường</t>
  </si>
  <si>
    <t>Lê Đại Hành</t>
  </si>
  <si>
    <t>Bà Trình Thị Thúy Hường - 0971135468 (Thu tiền)</t>
  </si>
  <si>
    <t>D2308-0048</t>
  </si>
  <si>
    <t>VCB Kon Tum - Mr. Dương - 0911717977</t>
  </si>
  <si>
    <t>Thửa đất số 985, tờ bản đồ số 40; tại địa chỉ Tổ 12, phường Thùy Dương, thị xã Hương Thủy, tỉnh Thừa Thiên Huế.
Thửa đất số 326, tờ bản đồ số 14; tại địa chỉ Khu đất xen ghép tổ 5, phường Thùy Châu, thị xã Hương Thủy, tỉnh Thừa Thiên Huế.
Thửa đất số 860, tờ bản đồ số 1; tại địa chỉ Khu hạ tầng kỹ thuật khu dân cư Cư Chánh 2, xã Thủy Bằng, thị xã Hương Thủy, tỉnh Thừa Thiên Huế.</t>
  </si>
  <si>
    <t>Thị xã Hương Thủy, Thừa Thiên Huế.</t>
  </si>
  <si>
    <t>Tổ 10, phường Ia Kring, thành phố Pleiku, tỉnh Gia Lai.</t>
  </si>
  <si>
    <t>Bà Phan Thị Quỳnh Trúc - 0935321239 (Thu tiền)</t>
  </si>
  <si>
    <t>Chứng thư 2/8, HĐ 1/8</t>
  </si>
  <si>
    <t>D2308-0065</t>
  </si>
  <si>
    <t>Bà Phan Thị Kim Oanh - 0914220046 (Thu tiền)</t>
  </si>
  <si>
    <t>Tổ 2 Phường Thống Nhất, thành phố Pleiku, tỉnh Gia Lai.</t>
  </si>
  <si>
    <t>Thửa đất số 20, tờ bản đồ số 04, tại địa chỉ 03 Nguyễn Văn Trỗi, phường Hội Thương, Tp. Pleiku, tỉnh Gia Lai.</t>
  </si>
  <si>
    <t>03 Nguyễn Văn Trỗi, Tp. Pleiku.</t>
  </si>
  <si>
    <t>Ông Dương Chí Dũng và Bà Lê Thị Ngọc Trân - 0914171586 (Thu tiền)</t>
  </si>
  <si>
    <t>Thửa đất số 342, tờ bản đồ số 48, tại địa chỉ Thôn Hàm Rồng, xã Ia Băng, huyện Đak Đoa, tỉnh Gia Lai.
Thửa đất số 343, tờ bản đồ số 48, tại địa chỉ Thôn Hàm Rồng, xã Ia Băng, huyện Đak Đoa, tỉnh Gia Lai.
Thửa đất số 347, tờ bản đồ số 48, tại địa chỉ Thôn Hàm Rồng, xã Ia Băng, huyện Đak Đoa, tỉnh Gia Lai.</t>
  </si>
  <si>
    <t>D2308-0068</t>
  </si>
  <si>
    <t>Rẫy Hàm Rồng</t>
  </si>
  <si>
    <t>D2308-0081</t>
  </si>
  <si>
    <t>Tổ 7, phường Trà Bá, Tp. Pleiku, tỉnh Gia Lai.</t>
  </si>
  <si>
    <t>Ông Đoàn Hữu Phương và Bà Trần Thị Hồng Vinh - 0914171586 (Thu tiền)</t>
  </si>
  <si>
    <t>Thửa đất số 33, tờ bản đồ số 4, tại địa chỉ Tổ 8, phường Hội Thương, Tp. Pleiku, tỉnh Gia Lai.</t>
  </si>
  <si>
    <t>87 Trần Phú, phường Yên Đỗ, thành phố Pleiku, tỉnh Gia Lai.</t>
  </si>
  <si>
    <t>Viettel Store Nguyễn Văn Trỗi - Trần Hưng Đạo</t>
  </si>
  <si>
    <t>D2308-0084</t>
  </si>
  <si>
    <t>Ông Lê Duy Đức và Bà Nguyễn Lê Như Băng  - 0965282157 (Thu tiền)</t>
  </si>
  <si>
    <t>Thửa đất số 255, tờ bản đồ số 41; tại địa chỉ Tổ dân phố 2, phường An Bình, thị xã An Khê, tỉnh Gia Lai.</t>
  </si>
  <si>
    <t>Tổ dân phố 2, phường An Bình, thị xã An Khê, tỉnh Gia Lai.</t>
  </si>
  <si>
    <t>Hẻm Quang Trung, An Khê</t>
  </si>
  <si>
    <t>Phường Hòa Thọ Đông, quận Cẩm Lệ, thành phố Đà Nẵng.</t>
  </si>
  <si>
    <t>Thửa đất số 177, tờ bản đồ số 17; tại địa chỉ 15 Bàu Gia Thượng 1, lô 7, khu B6, khu vực phía Bắc nút giao thông Hòa Cầm, phường Hòa Thọ Đông, quận Cẩm Lệ, thành phố Đà Nẵng.</t>
  </si>
  <si>
    <t>Bà Nguyễn Thị Loan - 0966488278 (thu tiền)</t>
  </si>
  <si>
    <t>D2308-0092</t>
  </si>
  <si>
    <t>Tạm tính 3.000.000</t>
  </si>
  <si>
    <t>D2308-0111</t>
  </si>
  <si>
    <t>Bà Vũ Thị Lượt - 0399467587 (thu tiền)</t>
  </si>
  <si>
    <t>Thửa đất số 08, tờ bản đồ số 18; tại địa chỉ Tổ 13, phường Yên Đỗ, thành phố Pleiku, tỉnh Gia Lai.</t>
  </si>
  <si>
    <t>Tổ 13, phường Yên Đỗ, thành phố Pleiku, tỉnh Gia Lai.</t>
  </si>
  <si>
    <t>D2308-0112</t>
  </si>
  <si>
    <t>Bà Nguyễn Thị Thu Huyền - 0965012598 (Thu tiền)</t>
  </si>
  <si>
    <t>37 Trần Quý Cáp, phường Tây Sơn, Tp. Pleiku, tỉnh Gia Lai.</t>
  </si>
  <si>
    <t>Thửa đất số 499 tờ bản đồ số 70, tại địa chỉ Tổ 8, phường Yên Thế, Tp. Pleiku, tỉnh Gia Lai.</t>
  </si>
  <si>
    <t>D2308-0142</t>
  </si>
  <si>
    <t>Thửa đất số 607, tờ bản đồ số 60; tại địa chỉ số Tổ 08, phường Trà Bá, Tp. Pleiku, tỉnh Gia Lai.</t>
  </si>
  <si>
    <t>Ông Huỳnh Xuân Phương - 0903556657 (Thu tiền)</t>
  </si>
  <si>
    <t>184 Lê Duẫn, phường Trà Bá, Tp. Pleiku, tỉnh Gia Lai.</t>
  </si>
  <si>
    <t>D2308-0160</t>
  </si>
  <si>
    <t>Ông Phan Đình Quang - 0973587139 (Thu tiền)</t>
  </si>
  <si>
    <t>Thửa đất số 77, tờ bản đồ số 05; tại địa chỉ 13 Nguyễn Thiện Thuật, phường Diên Hồng, thành phố Pleiku, tỉnh Gia Lai.</t>
  </si>
  <si>
    <t>116 Phan Đình Giót, Phường Hoa Lư, thành phố Pleiku, tỉnh Gia Lai.</t>
  </si>
  <si>
    <t>13 Nguyễn Thiện Thuật</t>
  </si>
  <si>
    <t>Đường nối Lê Duẫn - Nguyễn Chí Thanh</t>
  </si>
  <si>
    <t>Hẻm Ký Kon</t>
  </si>
  <si>
    <t>Hẻm Phan Đình Phùng</t>
  </si>
  <si>
    <t>Thửa đất số 192, tờ bản đồ số 24, tại địa chỉ Khu QH suối Hội Phú, thành phố Pleiku, tỉnh Gia Lai.</t>
  </si>
  <si>
    <t>Tổ dân phố 8, thị trấn Phú Thiện, huyện Phú Thiện, tỉnh Gia Lai.</t>
  </si>
  <si>
    <t>Khu quy hoạch suối hội phú - Nguyễn Tri Phương</t>
  </si>
  <si>
    <t>D2308-0165</t>
  </si>
  <si>
    <t>Bà Hồ Thị Phụng -  0963205156 (Thu tiền)</t>
  </si>
  <si>
    <t>D2308-0166</t>
  </si>
  <si>
    <t>Tổ 5, phường Tây Sơn, Tp. Pleiku, tỉnh Gia Lai</t>
  </si>
  <si>
    <t>Thửa đất số 168, tờ bản đồ số 4, tại địa chỉ 50A Đinh Tiên Hoàng,  phường Diên Hồng, Tp. Pleiku, tỉnh Gia Lai.</t>
  </si>
  <si>
    <t>Ông Nguyễn Tam Tùng - 0974672468 (Thu tiền)</t>
  </si>
  <si>
    <t>D2308-0170</t>
  </si>
  <si>
    <t>Ông Nguyễn Tiến Sỹ và Bà Đỗ Thị Bích Vân - 0983900967 (Thu tiền)</t>
  </si>
  <si>
    <t>- Thửa đất số 75, tờ bản đồ số 36 tại địa chỉ Làng Thông Yố, xã Ia Kênh, thành phố Pleiku tỉnh Gia Lai.
- Thửa đất số 256, tờ bản đồ số 29 tại địa chỉ Làng Thông Yố, xã Ia Kênh, thành phố Pleiku tỉnh Gia Lai.</t>
  </si>
  <si>
    <t>Làng Kép, phường Đống Đa, thành phố Pleiku, tỉnh Gia Lai</t>
  </si>
  <si>
    <t>Làng Thông Yố, xã Ia Kênh</t>
  </si>
  <si>
    <t>50A Đinh Tiên Hoàng</t>
  </si>
  <si>
    <t>15 Bàu Gia Thượng 1, lô 7, khu B6, khu vực phía Bắc nút giao thông Hòa Cầm, phường Hòa Thọ Đông, quận Cẩm Lệ, thành phố Đà Nẵng</t>
  </si>
  <si>
    <t>D2308-0192</t>
  </si>
  <si>
    <t>Tạm tính 1.000.000</t>
  </si>
  <si>
    <t>Thửa đất số 9, tờ bản đồ số 24 tại địa chỉ Tổ 10, phường Yên Thế, thành phố Pleiku, tỉnh Gia Lai.</t>
  </si>
  <si>
    <t>Bà Huỳnh Thị Tiến - 0973382277 (Thu tiền)</t>
  </si>
  <si>
    <t>Tổ 1, phường Yên Thế, thành phố Pleiku, tỉnh Gia Lai</t>
  </si>
  <si>
    <t>D2308-0196</t>
  </si>
  <si>
    <t>D2308-0205</t>
  </si>
  <si>
    <t>Ông Lê Nhật Thanh - 0984065699 (Thu tiền)</t>
  </si>
  <si>
    <t>Thửa đất số 67, tờ bản đồ số 13 tại địa chỉ Plei Bông Bao, xã Chư Á, thành phố Pleiku, tỉnh Gia Lai.</t>
  </si>
  <si>
    <t>Tổ 17, phường Phù Đổng, tp Pleiku, tỉnh Gia Lai.</t>
  </si>
  <si>
    <t>D2308-0225</t>
  </si>
  <si>
    <t>Bà Bùi Thị Minh Hương - 0359467241 (Thu tiền)</t>
  </si>
  <si>
    <t>Thửa đất số 125, tờ bản đồ số 14 tại địa chỉ Khu quy hoạch dân cư xã Trà Đa, xã Trà Đa, thành phố Pleiku, tỉnh Gia Lai.</t>
  </si>
  <si>
    <t>Khu quy hoạch dân cư xã Trà Đa, xã Trà Đa, thành phố Pleiku, tỉnh Gia Lai.</t>
  </si>
  <si>
    <t>Hẻm Dương Minh Châu</t>
  </si>
  <si>
    <t>Lê Duẫn - Qua bùng binh</t>
  </si>
  <si>
    <t>Võ Văn Kiệt</t>
  </si>
  <si>
    <t>Bà Huỳnh Thị Tiến - 0913444929 (Thu tiền)</t>
  </si>
  <si>
    <t>Thửa đất số 52+100, tờ bản đồ số 8 tại địa chỉ Ấp Gò Mối, xã Thanh Tuyền, huyện Dầu Tiếng, tỉnh Bình Dương.
'Thửa đất số 1119, tờ bản đồ số 48 tại địa chỉ Ấp Bến Chùa, xã Thanh An, huyện Dầu Tiếng, tỉnh Bình Dương.
'Thửa đất số 479, tờ bản đồ số 12 tại địa chỉ xã Phú An, thị xã Bên Cát, tỉnh Bình Dương.
Thửa đất số 284, tờ bản đồ số 14 tại địa chỉ xã Phú An, thị xã Bên Cát, tỉnh Bình Dương.</t>
  </si>
  <si>
    <t>N2308-1046</t>
  </si>
  <si>
    <t>125 Trần Văn Đang, phường 11, quận 3 thành phố Hồ Chí Minh</t>
  </si>
  <si>
    <t>Ts Bình Dương</t>
  </si>
  <si>
    <t>Bà Nguyễn Thị Thanh Minh và Ông Hoàng Văn Thanh - 0772489777 (Thu tiền)</t>
  </si>
  <si>
    <t>Thôn 4, xã Nghĩa Hưng, huyện Chư Păh, tỉnh Gia Lai.</t>
  </si>
  <si>
    <t>Ông Đoàn Thanh - 0913444706 (Thu tiền)</t>
  </si>
  <si>
    <t>Phường Tân Lập, Tp. Buôn ma Thuột, tỉnh Đăk Lăk</t>
  </si>
  <si>
    <t>Bà Phạm Thị Hoa - 0963084168 (Thu tiền)</t>
  </si>
  <si>
    <t>D2308-0249</t>
  </si>
  <si>
    <t>Thửa đất số 10, tờ bản đồ số 00 tại địa chỉ Thôn Hòa Bình, thị trấn Nhơn Hòa, huyện Chư Pưh, tỉnh Gia Lai.</t>
  </si>
  <si>
    <t>Ts Chư Pưh</t>
  </si>
  <si>
    <t>Thửa đất số 22, tờ bản đồ số 114 tại địa chỉ Khu đô thị sinh thái ven sông Hòa Xuân - Giai đoạn 2, phường Hòa Xuân, quận Cẩm Lệ, Tp. Đà Nẵng.</t>
  </si>
  <si>
    <t>Khu đô thị sinh thái ven sông Hòa Xuân - Giai đoạn 2, phường Hòa Xuân, quận Cẩm Lệ, Tp. Đà Nẵng</t>
  </si>
  <si>
    <t>D2308-0242</t>
  </si>
  <si>
    <t>D2308-0251</t>
  </si>
  <si>
    <t>Ông Trương Minh Mẫn - 0914013779 (THU TIỀN)</t>
  </si>
  <si>
    <t>Thửa đất số 84, tờ bản đồ số 39  tại địa chỉ 23/4 Cách Mạng Tháng 8, phường Hoa Lư, thành phố Pleiku, tỉnh Gia Lai.
Thửa đất số 86, tờ bản đồ số 77 tại địa chỉ tổ 4 phường Đống Đa, thành phố Pleiku, tỉnh Gia Lai.
Thửa đất số 85, tờ bản đồ số 37  tại địa chỉ Tổ 6, phường Thống Nhất, thành phố Pleiku, tỉnh Gia Lai.</t>
  </si>
  <si>
    <t>23/4 Cách Mạng Tháng 8, thành phố Pleiku, tỉnh Gia Lai.</t>
  </si>
  <si>
    <t>Hẻm 23 Cách Mạng, Lê Đại Hành, Hẻm Lê Đại Hành</t>
  </si>
  <si>
    <t>D2308-0253</t>
  </si>
  <si>
    <t>D2308-0254</t>
  </si>
  <si>
    <t>Ông Nguyễn Văn Nô - 0905774468 (Thu tiền)</t>
  </si>
  <si>
    <t>Thửa đất số 706, tờ bản đồ số 72  tại địa chỉ Làng Ngol, phường Trà Bá, thành phố Pleiku, tỉnh Gia Lai.</t>
  </si>
  <si>
    <t>D2308-0256</t>
  </si>
  <si>
    <t>Thửa đất số 19-D, tờ bản đồ số 75 tại địa chỉ Thị trấn Phú Túc, huyện Krong Pa, Gia Lai.</t>
  </si>
  <si>
    <t>Số 27 Trần Cao Vân, tổ 6, P. Tây Sơn, Tp. Pleiku, tỉnh Gia Lai.</t>
  </si>
  <si>
    <t>Bà Nguyễn Thị Kim Thoa và Ông Thái Sâm - 0935418199 (Thu tiền)</t>
  </si>
  <si>
    <t>Thửa đất số 1212, tờ bản đồ số 07  tại địa chỉ Thôn 11, xã An Phú, Tp. Pleiku, tỉnh Gia Lai.</t>
  </si>
  <si>
    <t>Bà Nguyễn Thị Dân - 0961187159</t>
  </si>
  <si>
    <t>Nhà thờ Phú Thọ, An Phú</t>
  </si>
  <si>
    <t>Làng Ngol, phường Trà Bá, thành phố Pleiku</t>
  </si>
  <si>
    <t>Phường Yên Thế, Tp. Pleiku, tỉnh Gia Lai.</t>
  </si>
  <si>
    <t>Đường Hùng Vương, Phú Túc</t>
  </si>
  <si>
    <t>Thửa đất số 96, tờ bản đồ số 91 tại địa chỉ Thôn 4, xã Nghĩa Hưng, huyện Chư Păh, tỉnh Gia Lai.</t>
  </si>
  <si>
    <t>Nghĩa Hưng, Chư Păh</t>
  </si>
  <si>
    <t>D2308-0265</t>
  </si>
  <si>
    <t>Ông Trần Văn Trong - 0981107167 (Thu tiền)</t>
  </si>
  <si>
    <t>D2308-0235</t>
  </si>
  <si>
    <t>D2308-0272</t>
  </si>
  <si>
    <t>Ông Trần Văn Trong - 0908355954 - Anh Tuyến (Thu tiền)</t>
  </si>
  <si>
    <t>Thửa đất số 05, tờ bản đồ số 66 tại địa chỉ Tổ 9, phường Yên Thế, thành phố Pleiku, tỉnh Gia Lai.</t>
  </si>
  <si>
    <t>Hẻm Võ Văn Kiệt</t>
  </si>
  <si>
    <t>Ông Nguyễn Khuynh Việt - 0968359709 (Thu tiền)</t>
  </si>
  <si>
    <t>Thửa đất số 213, tờ bản đồ số 24 tại địa chỉ Tổ 3 phường Ia Kring, thành phố Pleiku, tỉnh Gia Lai.</t>
  </si>
  <si>
    <t>D2308-0277</t>
  </si>
  <si>
    <t>Tổ 03, phường Ia Kring, thành phố Pleiku, tỉnh Gia Lai.</t>
  </si>
  <si>
    <t>Đường Wưu</t>
  </si>
  <si>
    <t>Ông Trần Tấn Đõng - 0932941034 (Thu tiền)</t>
  </si>
  <si>
    <t>Mười hai triệu sáu trăm năm mươi ngàn đồng chẵn.</t>
  </si>
  <si>
    <t>Bốn triệu bảy trăm ngàn đồng chẵn.</t>
  </si>
  <si>
    <t>Hai triệu tám trăm ngàn đồng chẵn.</t>
  </si>
  <si>
    <t>Hai triệu bốn trăm ngàn đồng chẵn.</t>
  </si>
  <si>
    <t>Hai mươi hai triệu đồng chẵn.</t>
  </si>
  <si>
    <t>Ba triệu một trăm năm mươi ngàn đồng chẵn.</t>
  </si>
  <si>
    <t>D2309-0007</t>
  </si>
  <si>
    <t>Ông Hồ Quốc Quang - 0908222469 (Thu tiền)</t>
  </si>
  <si>
    <t>Thửa đất số 44+151+188 tờ bản đồ số 22 tại địa chỉ Tổ 6, thị trấn Chư Ty, huyện Đức Cơ, tỉnh Gia Lai.</t>
  </si>
  <si>
    <t>789-741 Quang Trung, Chư Ty</t>
  </si>
  <si>
    <t>D2309-0008</t>
  </si>
  <si>
    <t>Thửa đất số 597 tờ bản đồ số 81 tại địa chỉ Xã Ia Hrung, huyện Ia Grai, tỉnh Gia Lai.
Thửa đất số 617 tờ bản đồ số 81 tại địa chỉ Xã Ia Hrung, huyện Ia Grai, tỉnh Gia Lai.
Thửa đất số 573 tờ bản đồ số 81 tại địa chỉ Xã Ia Hrung, huyện Ia Grai, tỉnh Gia Lai.
Thửa đất số 01 tờ bản đồ số 90 tại địa chỉ Xã Ia Hrung, huyện Ia Grai, tỉnh Gia Lai.
Thửa đất số 21A tờ bản đồ số 89 tại địa chỉ Xã Ia Hrung, huyện Ia Grai, tỉnh Gia Lai.
Thửa đất số 06 tờ bản đồ số 90 tại địa chỉ Xã Ia Hrung, huyện Ia Grai, tỉnh Gia Lai.
Thửa đất số 07 tờ bản đồ số 90 tại địa chỉ Xã Ia Hrung, huyện Ia Grai, tỉnh Gia Lai.
Thửa đất số 28 tờ bản đồ số 90 tại địa chỉ Xã Ia Hrung, huyện Ia Grai, tỉnh Gia Lai.</t>
  </si>
  <si>
    <t>Bà Trần Thị Liễu và Ông Nguyễn Ngọc Dũng - 0907737457 (Chị Hiền)</t>
  </si>
  <si>
    <t>Bà Tôn Thị Thanh Kỳ - 0977809900 (Thu tiền)</t>
  </si>
  <si>
    <t>D2309-0009</t>
  </si>
  <si>
    <t>Thửa đất số 112 tờ bản đồ số 37 tại địa chỉ 280 Trường Chinh, phường Trà Bá, thành phố Pleiku, tỉnh Gia Lai.</t>
  </si>
  <si>
    <t>D2309-0011</t>
  </si>
  <si>
    <t>Thửa đất số 46+47, tờ bản đồ số 70, tại địa chỉ Tổ 1, phường Trà Bá, Tp. Pleiku, tỉnh Gia Lai.</t>
  </si>
  <si>
    <t>Ông Vũ Văn Tân - 0963133277 (Thu tiền)</t>
  </si>
  <si>
    <t>Hẻm Hàn Mặc Tử</t>
  </si>
  <si>
    <t>Tổ 1, phường Trà Bá, Tp. Pleiku, tỉnh Gia Lai..</t>
  </si>
  <si>
    <t>Tổ 1, phường Trà Bá, Tp. Pleiku, tỉnh Gia Lai.</t>
  </si>
  <si>
    <t>D2309-0016</t>
  </si>
  <si>
    <t>Bà Trương Thị Diễm Hòa - 0967155777 (Thu tiền)</t>
  </si>
  <si>
    <t>Thửa đất số 03, tờ bản đồ số Sơ đồ QHPL đất ở đường Nguyễn Chí Thanh, tại địa chỉ Phường An Tân, thị xã An Khê, tỉnh Gia Lai.</t>
  </si>
  <si>
    <t>Phường An Tân, thị xã An Khê, tỉnh Gia Lai.</t>
  </si>
  <si>
    <t>D2309-0017</t>
  </si>
  <si>
    <t>NGÂN HÀNG TMCP NGOẠI THƯƠNG VIỆT NAM – PGD CHƯ SÊ (Thu tiền)</t>
  </si>
  <si>
    <t>VCB Gia Lai - Mr Chung - 0971002468</t>
  </si>
  <si>
    <t>Thửa đất số 36, tờ bản đồ số 38; tại địa chỉ Thôn 16, xã Bờ Ngoong, huyện Chư Sê, tỉnh Gia Lai.</t>
  </si>
  <si>
    <t>Xử lý nợ Bờ Ngoong.</t>
  </si>
  <si>
    <t>D2309-0028</t>
  </si>
  <si>
    <t>Ông Nguyễn Đức Họa và Bà Đặng Thị Huệ - 0963343369 (Anh Bảo - Thu tiền)</t>
  </si>
  <si>
    <t>Thửa đất số 43, tờ bản đồ số 39, tại địa chỉ Thôn 3, xã Biển Hồ, Tp. Pleiku, tỉnh Gia Lai.</t>
  </si>
  <si>
    <t>Tổ 3, phường Đống Đa, thành phố Pleiku, tỉnh Gia Lai.</t>
  </si>
  <si>
    <t>Tôn Đức Thắng, Nhà Hàng Ánh Quang, Tp. Pleiku.</t>
  </si>
  <si>
    <t>D2309-0030</t>
  </si>
  <si>
    <t>Thửa đất số 521, tờ bản đồ số 6, tại địa chỉ Tổ 6, phường Hội Thương, Tp. Pleiku, tỉnh Gia Lai.</t>
  </si>
  <si>
    <t>Hẻm Phùng Hưng</t>
  </si>
  <si>
    <t>Tổ 6, phường Hội Thương, Tp. Pleiku, tỉnh Gia Lai.</t>
  </si>
  <si>
    <t>D2309-0033</t>
  </si>
  <si>
    <t>Thửa đất số 374, tờ bản đồ số 39, tại địa chỉ Thôn 2, xã Chư Ắ, thành phố Pleiku, tỉnh Gia Lai.</t>
  </si>
  <si>
    <t>1/2 đường Lý Tự Trọng, phường Tây Sơn, Tp. Pleiku, tỉnh Gia Lai.</t>
  </si>
  <si>
    <t>Rẫy Thôn 2 Chư Ắ</t>
  </si>
  <si>
    <t>Ông Phạm Đức Khoa và Bà Phạm Thị Hồng Thắm - 0367324858 (Thu tiền)</t>
  </si>
  <si>
    <t>D2309-0039</t>
  </si>
  <si>
    <t>Thửa đất số 624 + 625 + 336, tờ bản đồ số 1; tại địa chỉ Xã Bình Hưng, huyện Bình Chánh, Thành phố Hồ Chí Minh.</t>
  </si>
  <si>
    <t>NGÂN HÀNG THƯƠNG MẠI CỔ PHẦN ĐẦU TƯ VÀ PHÁT TRIỂN VIỆT NAM - CHI NHÁNH NAM GIA LAI (Thu tiền)</t>
  </si>
  <si>
    <t>Số 117 đường Trần Phú, phường Diên Hồng, thành phố Pleiku, tỉnh Gia Lai.</t>
  </si>
  <si>
    <t>Xã Bình Hưng, huyện Bình Chánh, Thành phố Hồ Chí Minh</t>
  </si>
  <si>
    <t>Thửa đất số 29+30, tờ bản đồ số B2-3; tại địa chỉ Khu công trình công cộng thuộc Khu dân cư Trung Nghĩa, phường Hòa Minh, Quận Liên Chiểu, thành phố Đà Nẵng.</t>
  </si>
  <si>
    <t>Bà Cao Vũ Thùy Giang - 0905149640 (Anh Vương) (thu tiền)</t>
  </si>
  <si>
    <t>Phường Thống Nhất, thành Phố Pleiku, tỉnh Gia Lai.</t>
  </si>
  <si>
    <t>Khu dân cư Trung Nghĩa, phường Hòa Minh, Quận Liên Chiểu, thành phố Đà Nẵng.</t>
  </si>
  <si>
    <t>D2309-0043</t>
  </si>
  <si>
    <t>Bà Trần Thị Kiều Diễm - 0987272832 (Thu tiền)</t>
  </si>
  <si>
    <t>D2309-0102</t>
  </si>
  <si>
    <t>Thửa đất số 18a, tờ bản đồ số 07; tại địa chỉ thôn Tân Hội, xã Tân An, huyện Đak Pơ, tỉnh Gia Lai.</t>
  </si>
  <si>
    <t>Ông Phan Tấn Thành và Bà Lê Thị Tám - 0399467587 (thu tiền)</t>
  </si>
  <si>
    <t>D2309-0105</t>
  </si>
  <si>
    <t>Thửa đất số 103+104, tờ bản đồ số 43; tại địa chỉ TDP 2, thị trấn Kbang, huyện Kbang, tỉnh Gia Lai.
Thửa đất số 82a, tờ bản đồ số 43; tại địa chỉ TDP 2, thị trấn Kbang, huyện Kbang, tỉnh Gia Lai.</t>
  </si>
  <si>
    <t>Làm cơ sở tham khảo để thế chấp vay vốn tại Co-op Bank</t>
  </si>
  <si>
    <t>Co-op Bank - Ms. Liên - 0978033997</t>
  </si>
  <si>
    <t>Ông Nguyễn Bá Tiếp - 0978033997 (Thu tiền)</t>
  </si>
  <si>
    <t>D2309-0103</t>
  </si>
  <si>
    <t>D2309-0114</t>
  </si>
  <si>
    <t>Thửa đất số 44+83+84+86+124+125+976, tờ bản đồ số 07, tại địa chỉ thôn Giai Sơn, xã An Mỹ, huyện Tuy An, tỉnh Phú Yên.</t>
  </si>
  <si>
    <t>Ông Nguyễn Vũ Can Trường -  0392217679 (Thu tiền)</t>
  </si>
  <si>
    <t>Phường Tây Sơn, thành phố Pleiku, tỉnh Gia Lai.</t>
  </si>
  <si>
    <t>Resort Phú Yên</t>
  </si>
  <si>
    <t>Xã Tân An, huyện Đak Pơ, tỉnh Gia Lai..</t>
  </si>
  <si>
    <t>Tân An Đak Pơ</t>
  </si>
  <si>
    <t>Bến xe Kbang</t>
  </si>
  <si>
    <t>Ông Bùi Trung Kiên và Bà Đỗ Thị Bích Hiền  - 0916953030 (Thu tiền)</t>
  </si>
  <si>
    <t>Thửa đất số 689 tờ bản đồ số 19, tại địa chỉ Làng Plei ốp, phường Hoa Lư, thành Phố Pleiku, tỉnh Gia Lai.</t>
  </si>
  <si>
    <t>Hẻm Bùi Dự</t>
  </si>
  <si>
    <t>Làng Plei ốp, phường Hoa Lư, thành Phố Pleiku, tỉnh Gia Lai.</t>
  </si>
  <si>
    <t>D2309-0104</t>
  </si>
  <si>
    <t>NGÂN HÀNG THƯƠNG MẠI CỔ PHẦN CÔNG THƯƠNG VIỆT NAM - CHI NHÁNH KON TUM - 0822328282 (Thu tiền)</t>
  </si>
  <si>
    <t>Viettinbank - Mr. Triều - 0822328282</t>
  </si>
  <si>
    <t>Giá thuê địa điểm đặt máy rút tiền tự động tại địa chỉ Bệnh viên Đa Khoa tỉnh Kon Tum số 224 đường Bà Triệu, phường Quang Trung, thành phố Kon Tum.</t>
  </si>
  <si>
    <t>Thuê ATM</t>
  </si>
  <si>
    <t>- Thửa đất số D12, tờ bản đồ số Quy hoạch Khu dân cư Phượng Hoàng I, tại địa chỉ xã Trà Đa, thành phố Pleiku, tỉnh Gia Lai.
- Thửa đất số D13, tờ bản đồ số Quy hoạch Khu dân cư Phượng Hoàng I, tại địa chỉ xã Trà Đa, thành phố Pleiku, tỉnh Gia Lai.
- Thửa đất số D14, tờ bản đồ số Quy hoạch Khu dân cư Phượng Hoàng I, tại địa chỉ xã Trà Đa, thành phố Pleiku, tỉnh Gia Lai.
- Thửa đất số D15, tờ bản đồ số Quy hoạch Khu dân cư Phượng Hoàng I, tại địa chỉ xã Trà Đa, thành phố Pleiku, tỉnh Gia Lai.
- Thửa đất số 03, tờ bản đồ số 17, tại địa chỉ Lô V1 + Lô X1, Khu dân cư Phượng Hoàng I, tại địa chỉ xã Trà Đa, thành phố Pleiku, tỉnh Gia Lai.
- Thửa đất số 38, tờ bản đồ số Trích đo 02 - 2016, tại địa chỉ  Khu dân cư Phượng Hoàng I, tại địa chỉ xã Trà Đa, thành phố Pleiku, tỉnh Gia Lai.
- Thửa đất số 38, tờ bản đồ số Trích đo 02 - 2016, tại địa chỉ  Khu dân cư Phượng Hoàng I, tại địa chỉ xã Trà Đa, thành phố Pleiku, tỉnh Gia Lai.
- Thửa đất số Lô H12, tờ bản đồ số QH Khu dân cư Phượng Hoàng I, tại địa chỉ Khu dân cư Phượng Hoàng I,  xã Trà Đa, thành phố Pleiku, tỉnh Gia Lai.
- Thửa đất số B1-5, tờ bản đồ số QH mặt bằng tổng thể - Chia lô khu dân cư Phú An - Xã Diên Phú, tại địa chỉ Khu dân cư Phú An, xã Diên Phú, thành phố Pleiku, tỉnh Gia Lai.
- Thửa đất số B1-4, tờ bản đồ số QH mặt bằng tổng thể - Chia lô khu dân cư Phú An - Xã Diên Phú, tại địa chỉ Khu dân cư Phú An, xã Diên Phú, thành phố Pleiku, tỉnh Gia Lai.
- Thửa đất số B2-1, tờ bản đồ số QH mặt bằng tổng thể - Chia lô khu dân cư Phú An - Xã Diên Phú, tại địa chỉ Khu dân cư Phú An, xã Diên Phú, thành phố Pleiku, tỉnh Gia Lai.
- Thửa đất số B2-6, tờ bản đồ số QH mặt bằng tổng thể - Chia lô khu dân cư Phú An - Xã Diên Phú, tại địa chỉ Khu dân cư Phú An, xã Diên Phú, thành phố Pleiku, tỉnh Gia Lai.
- Thửa đất số C1-6, tờ bản đồ số QH mặt bằng tổng thể - Chia lô khu dân cư Phú An - Xã Diên Phú, tại địa chỉ Khu dân cư Phú An, xã Diên Phú, thành phố Pleiku, tỉnh Gia Lai.
- Thửa đất số C1-9, tờ bản đồ số QH mặt bằng tổng thể - Chia lô khu dân cư Phú An - Xã Diên Phú, tại địa chỉ Khu dân cư Phú An, xã Diên Phú, thành phố Pleiku, tỉnh Gia Lai.
- Thửa đất số C1-10, tờ bản đồ số QH mặt bằng tổng thể - Chia lô khu dân cư Phú An - Xã Diên Phú, tại địa chỉ Khu dân cư Phú An, xã Diên Phú, thành phố Pleiku, tỉnh Gia Lai.
- Thửa đất số C1-9, tờ bản đồ số QH mặt bằng tổng thể - Chia lô khu dân cư Phú An - Xã Diên Phú, tại địa chỉ Khu dân cư Phú An, xã Diên Phú, thành phố Pleiku, tỉnh Gia Lai.
- Thửa đất số C2-3, tờ bản đồ số QH mặt bằng tổng thể - Chia lô khu dân cư Phú An - Xã Diên Phú, tại địa chỉ Khu dân cư Phú An, xã Diên Phú, thành phố Pleiku, tỉnh Gia Lai.
- Thửa đất số C2-6, tờ bản đồ số QH mặt bằng tổng thể - Chia lô khu dân cư Phú An - Xã Diên Phú, tại địa chỉ Khu dân cư Phú An, xã Diên Phú, thành phố Pleiku, tỉnh Gia Lai.
- Thửa đất số C2-8, tờ bản đồ số QH mặt bằng tổng thể - Chia lô khu dân cư Phú An - Xã Diên Phú, tại địa chỉ Khu dân cư Phú An, xã Diên Phú, thành phố Pleiku, tỉnh Gia Lai.
- Thửa đất số C2-9, tờ bản đồ số QH mặt bằng tổng thể - Chia lô khu dân cư Phú An - Xã Diên Phú, tại địa chỉ Khu dân cư Phú An, xã Diên Phú, thành phố Pleiku, tỉnh Gia Lai.
- Thửa đất số C2-10, tờ bản đồ số QH mặt bằng tổng thể - Chia lô khu dân cư Phú An - Xã Diên Phú, tại địa chỉ Khu dân cư Phú An, xã Diên Phú, thành phố Pleiku, tỉnh Gia Lai.
- Thửa đất số C2-11, tờ bản đồ số QH mặt bằng tổng thể - Chia lô khu dân cư Phú An - Xã Diên Phú, tại địa chỉ Khu dân cư Phú An, xã Diên Phú, thành phố Pleiku, tỉnh Gia Lai.</t>
  </si>
  <si>
    <t>D2309-0122</t>
  </si>
  <si>
    <t>CÔNG TY TNHH THƯƠNG MẠI VINH QUANG I - 0917278886 - Chị Thanh (Thu tiền)</t>
  </si>
  <si>
    <t>D2309-0126</t>
  </si>
  <si>
    <t>- Thửa đất số 98, tờ bản đồ số 18 tại địa chỉ Làng Kép, phường Đống Đa, thành phố Pleiku tỉnh Gia Lai.</t>
  </si>
  <si>
    <t>Ông Trần Quang Ngọc - 0983900967 (Thu tiền)</t>
  </si>
  <si>
    <t>Hẻm 140 Lê Đại Hành, Pleiku</t>
  </si>
  <si>
    <t>D2309-0135</t>
  </si>
  <si>
    <t>Thửa đất số 572, tờ bản đồ số 10 tại địa chỉ 228 Lý Triện, phường An Khê, quận Thanh Kê, thành phố Đà Nẵng.</t>
  </si>
  <si>
    <t>107 Huỳnh Thúc Kháng, thành phố Pleiku, tỉnh Gia Lai</t>
  </si>
  <si>
    <t>Ts Đà Nẵng</t>
  </si>
  <si>
    <t>Phan Thị Bích Vân - 0982228670 (Thu tiền)</t>
  </si>
  <si>
    <t>D2309-0139</t>
  </si>
  <si>
    <t>Bà Đặng Thị Nhật Á - 0977559982 (Thu tiền)</t>
  </si>
  <si>
    <t>Thửa đất số 891, tờ bản đồ số 14, đo đạc năm 2016, tại địa chỉ Lô số A11, thôn Phong Niên, xã Hòa Thắng, huyện Phú Hòa, tỉnh Phú Yên.</t>
  </si>
  <si>
    <t>Thôn Mỹ Hòa, xã Hòa Thắng, huyện Phú Hòa, tỉnh Phú Yên.</t>
  </si>
  <si>
    <t>Ts Phú Yên</t>
  </si>
  <si>
    <t>Combo tài sản Phú An - Phượng Hoàng</t>
  </si>
  <si>
    <t>Combo Ts Ia Grai</t>
  </si>
  <si>
    <t>280 Trường Chinh</t>
  </si>
  <si>
    <t>D2309-0159</t>
  </si>
  <si>
    <t>Ông Lê Anh Tú - 0988734779 (Thu tiền)</t>
  </si>
  <si>
    <t>Thửa đất số 7, tờ bản đồ số TĐ 5-2022 tại địa chỉ Thôn Hợp Thành, xã Sơn Lang, huyện Kbang, tỉnh Gia Lai.
Thửa đất số 361, tờ bản đồ số 31 tại địa chỉ Tổ dân phố 8, thị trấn Kbang, huyện Kbang, tỉnh Gia Lai.</t>
  </si>
  <si>
    <t>Thôn Hợp Thành, xã Sơn Lang, huyện Kbang, tỉnh Gia Lai.</t>
  </si>
  <si>
    <t>Xã Sơn Lang, Kbang + Tổ 8 Kbang</t>
  </si>
  <si>
    <t>Bà Ngô Thị Kim Cảnh - 0328401138 (Thu tiền)</t>
  </si>
  <si>
    <t>Thửa đất số 130, tờ bản đồ số 3 tại địa chỉ Tổ dân phố 02, phường An Tân, thị xã An Khê, tỉnh Gia Lai.</t>
  </si>
  <si>
    <t>Tổ dân phố 02, phường An Tân, thị xã An Khê, tỉnh Gia Lai.</t>
  </si>
  <si>
    <t>Hẻm Hoàng Hoa Thám - An Khê</t>
  </si>
  <si>
    <t>D2309-0173</t>
  </si>
  <si>
    <t>D2309-0174</t>
  </si>
  <si>
    <t>Thửa đất số Lô 11, tờ bản đồ số    tại địa chỉ TDP9, thị trấn Kbang, huyện Kbang, tỉnh Gia Lai.</t>
  </si>
  <si>
    <t>TDP9, thị trấn Kbang, huyện Kbang, tỉnh Gia Lai.</t>
  </si>
  <si>
    <t>Võ Thị Sáu - Kbang</t>
  </si>
  <si>
    <t>Ông Tạ Chí Thái Bảo - 0932941034 (Thu tiền)</t>
  </si>
  <si>
    <t>D2309-0175</t>
  </si>
  <si>
    <t>D2309-0176</t>
  </si>
  <si>
    <t>D2309-0177</t>
  </si>
  <si>
    <t>Xử lý nợ BIDV Chư Sê</t>
  </si>
  <si>
    <t>D2309-0196</t>
  </si>
  <si>
    <t>Thửa đất số 221, tờ bản đồ số 13  tại địa chỉ Thôn 09, xã Tân Sơn, thành phố Pleiku, tỉnh Gia Lai.</t>
  </si>
  <si>
    <t>Gian hàng Liên kế lô số 35 đường A1 thuộc Trung tâm thương mại Pleiku, thị xã Pleiku, tỉnh Gia Lai.</t>
  </si>
  <si>
    <t>Gian hàng liên kế</t>
  </si>
  <si>
    <t>Bà Võ Thị Tuyết Sương - 0904728182 - Chú Luân (Thu tiền)</t>
  </si>
  <si>
    <t>Rẫy Sacom</t>
  </si>
  <si>
    <t>Số 16 đường Nguyễn Đình Chiểu, tổ 5, phường Tây Sơn, thành phố Pleiku, tỉnh Gia Lai.</t>
  </si>
  <si>
    <t>Thửa đất số 661+693+686+443+659, tờ bản đồ số 9, tại địa chỉ Thôn Ngô Sơn, xã Chư Đăng Ya, huyện Chư Păh,  Pleiku, tỉnh Gia Lai.</t>
  </si>
  <si>
    <t>Thửa đất số 185, tờ bản đồ số 21 tại địa chỉ xã Ia Hlốp, huyện Chư Sê, tỉnh Gia Lai.
Thửa đất số 67, tờ bản đồ số 37 tại địa chỉ Thôn 3, xã Ia Hlốp, huyện Chư Sê, tỉnh Gia Lai.</t>
  </si>
  <si>
    <t>Ông Trần Văn Chánh và bà Nguyễn Thị Kim Hoàng - 0349959275 (THU TIỀN)</t>
  </si>
  <si>
    <t>Tổ 1, phường Đống Đa, thành phố Pleiku, tỉnh Gia Lai.</t>
  </si>
  <si>
    <t>Hẻm Phạm Hùng</t>
  </si>
  <si>
    <t>NGÂN HÀNG THƯƠNG MẠI CỔ PHẦN ĐẦU TƯ VÀ PHÁT TRIỂN VIỆT NAM - CHI NHÁNH NAM GIA LAI - 0977822687 (Thu tiền)</t>
  </si>
  <si>
    <t>D2309-0205</t>
  </si>
  <si>
    <t>Thửa đất số 108+109, tờ bản đồ số 39  tại địa chỉ Tổ dân phố 4, thị trấn Kbang, huyện Kbang, tỉnh Gia Lai.</t>
  </si>
  <si>
    <t>Kbang</t>
  </si>
  <si>
    <t>Tám triệu đồng chẵn.</t>
  </si>
  <si>
    <t>Hai mươi bốn triệu đồng chẵn.</t>
  </si>
  <si>
    <t>D2310-0040</t>
  </si>
  <si>
    <t>Ông Nguyễn Thanh Hải - 0935061506 (Thu tiền)</t>
  </si>
  <si>
    <t>Thửa đất số 616 tờ bản đồ số 13 tại địa chỉ Thôn Trà Quế, xã Cẩm Hà, thành phố Hội An, tỉnh Quảng Nam.</t>
  </si>
  <si>
    <t>Số 125 Phan Châu Trinh, phường Minh An, thành Phố Hội An, tỉnh Quảng Nam.</t>
  </si>
  <si>
    <t>Thôn Trà Quế, xã Cẩm Hà, thành phố Hội An, tỉnh Quảng Nam.</t>
  </si>
  <si>
    <t>Thửa đất số 167 tờ bản đồ số 56 tại địa chỉ 266 Cách Mạng Tháng 8, tổ 9, phường Hoa Lư, thành phố Pleiku, tỉnh Gia Lai.</t>
  </si>
  <si>
    <t>Ông Lê Viết Lượng và Bà Lê Thị Hồng Quế - 0988633373 - Anh Tuấn (Thu Tiền)</t>
  </si>
  <si>
    <t>266 Cách Mạng Tháng 8, tổ 9, phường Hoa Lư, thành phố Pleiku, tỉnh Gia Lai..</t>
  </si>
  <si>
    <t>266 Cách Mạng</t>
  </si>
  <si>
    <t>D2310-0044</t>
  </si>
  <si>
    <t>D2310-0045</t>
  </si>
  <si>
    <t>CÔNG TY CỔ PHẦN GIẤY ĐỨC PHÚ  - 0936748976 - Mr Kiệt (Thu tiền)</t>
  </si>
  <si>
    <t>Quyền Sở hữu công trình xây dựng theo giấy chứng nhận số 646322390500142.
Quyền Sở hữu công trình xây dựng theo giấy chứng nhận số BD350988+BD350989+.BD350990</t>
  </si>
  <si>
    <t>Số 7/1, Thành Thái, P.14, Quận 10, TP. HCM .</t>
  </si>
  <si>
    <t>Nhà Xưởng Hoàng Anh Gia Lai</t>
  </si>
  <si>
    <t>D2310-0046</t>
  </si>
  <si>
    <t>Thửa đất số 298, tờ bản đồ số 22, tại địa chỉ Tổ 9, phường Phù Đổng, Tp. Pleiku, tỉnh Gia Lai.</t>
  </si>
  <si>
    <t>Hẻm phụ 90 Trường Chinh</t>
  </si>
  <si>
    <t>Ông Phan Anh Quốc - 0942670909 - Ms Huyền (Thu tiền)</t>
  </si>
  <si>
    <t>Xóm 4, Hữu Giang, Tây Giang, Tây Sơn, tỉnh Bình Định.</t>
  </si>
  <si>
    <t>D2310-0060</t>
  </si>
  <si>
    <t>Thửa đất số 81a, tờ bản đồ số 21, tại địa chỉ xã Ia Ga, huyện Chư Prông, tỉnh Gia Lai.
Thửa đất số 41.1+51 tờ bản đồ số 25, tại địa chỉ xã Ia Ga, huyện Chư Prông, tỉnh Gia Lai.</t>
  </si>
  <si>
    <t>Thôn Tân Thụy, xã Ia Ga, huyện Chư Prông, tỉnh Gia Lai.</t>
  </si>
  <si>
    <t>D2310-0073</t>
  </si>
  <si>
    <t>Thửa đất số 78, tờ bản đồ số 29; tại địa chỉ Tổ 02, phường Hoa Lư, thành phố Pleiku, tỉnh Gia Lai.</t>
  </si>
  <si>
    <t>Bà Vũ Thị Nhiệm - 0905052277 Chị Loan tín dụng (Thu tiền)</t>
  </si>
  <si>
    <t>Số 88A Phan Đình Phùng, phường Tây Sơn, Tp. Pleiku, tỉnh Gia Lai.</t>
  </si>
  <si>
    <t>Nhà hàng Thiên Thanh.</t>
  </si>
  <si>
    <t>Đặng Hồng Tiến - 0988331163 (Thu tiền)</t>
  </si>
  <si>
    <t>D2310-0082</t>
  </si>
  <si>
    <t>Ông Trần Văn Tài - 0963343369 (Anh Bảo - Thu tiền)</t>
  </si>
  <si>
    <t>Thửa đất số 45, tờ bản đồ số 16, tại địa chỉ 02 Bùi Thị Xuân, phường Yên Đỗ, Tp. Pleiku, tỉnh Gia Lai.</t>
  </si>
  <si>
    <t>Ngã tư Đinh Tiên Hoàng - Bùi Thị Xuân, Tp. Pleiku.</t>
  </si>
  <si>
    <t>21 Phan Đình Phùng, tổ 1, phường Tây Sơn, Tp. Pleiku, tỉnh Gia Lai.</t>
  </si>
  <si>
    <t>D2310-0086</t>
  </si>
  <si>
    <t>CÔNG TY CỔ PHẦN THƯƠNG MẠI TÂY GIA LAI - 0903508478 - Chú Hảo (Thu tiền)</t>
  </si>
  <si>
    <t>Thửa đất số 56a, tờ bản đồ số 45, tại địa chỉ Đường Hùng Vương, thị trấn Chư Prông, huyện Chư Prông, tỉnh Gia Lai.</t>
  </si>
  <si>
    <t>212 Quang Trung, thị trấn Chư Ty, huyện Đức Cơ, tỉnh Gia Lai.</t>
  </si>
  <si>
    <t>Hùng Vương - Chư Prông</t>
  </si>
  <si>
    <t>D2310-0101</t>
  </si>
  <si>
    <t>Thửa đất số 147, tờ bản đồ số 50, tại địa chỉ số 57 Phan Đình Phùng, tổ 16, phường Tây Sơn, thành phố Pleiku, tỉnh Gia Lai.</t>
  </si>
  <si>
    <t>57 Phan Đình Phùng, phường Tây Sơn, Tp. Pleiku, tỉnh Gia Lai.</t>
  </si>
  <si>
    <t>57 Phan Đình Phùng - Pleiku</t>
  </si>
  <si>
    <t>D2310-0108</t>
  </si>
  <si>
    <t>Thửa đất số 386, tờ bản đồ số 57; tại địa chỉ Thôn Mỹ Thạch 2, thị trấn Chư Sê, huyện Chư Sê, tỉnh Gia Lai.
Thửa đất số 387, tờ bản đồ số 57; tại địa chỉ Thôn Mỹ Thạch 2, thị trấn Chư Sê, huyện Chư Sê, tỉnh Gia Lai.
Thửa đất số 388, tờ bản đồ số 57; tại địa chỉ Thôn Mỹ Thạch 2, thị trấn Chư Sê, huyện Chư Sê, tỉnh Gia Lai.
Thửa đất số 389, tờ bản đồ số 57; tại địa chỉ Thôn Mỹ Thạch 2, thị trấn Chư Sê, huyện Chư Sê, tỉnh Gia Lai.</t>
  </si>
  <si>
    <t>Ông Đoàn Sinh Quyên - 0985490757 (Thu tiền)</t>
  </si>
  <si>
    <t>Ngã Tư Nguyễn Văn Cừ - Trần Quang Khải - Chư Sê</t>
  </si>
  <si>
    <t>Tổ 8, thôn Quảng Thành 2, xã Nghĩa Thành, huyện Châu Đức, tỉnh Bà Rịa Vũng Tàu.</t>
  </si>
  <si>
    <t>D2310-0114</t>
  </si>
  <si>
    <t>Combo tài sản tại Khu Đô Thị An Phú Thịnh Quy Nhơn.</t>
  </si>
  <si>
    <t>BIDV Nam Gia Lai - Mrs. Vân - 0905684173</t>
  </si>
  <si>
    <t>Công Ty TNHH Vĩnh Hiệp - 0935695799 - Chị Trang (thu tiền)</t>
  </si>
  <si>
    <t>Số 404 Lê Duẫn, phường Thắng Lợi, thành Phố Pleiku, tỉnh Gia Lai.</t>
  </si>
  <si>
    <t>Combo tài sản tại Khu Đô Thị An Phú Thịnh Quy Nhơn</t>
  </si>
  <si>
    <t>D2310-0121</t>
  </si>
  <si>
    <t>Ông Nguyễn Xuân Can - 0974216109 (thu tiền)</t>
  </si>
  <si>
    <t>Thửa đất số 3354, tờ bản đồ số 5; tại địa chỉ thôn 06, xã An Phú, thành phố Pleiku, tỉnh Gia Lai.</t>
  </si>
  <si>
    <t>thôn 06, xã An Phú, thành phố Pleiku, tỉnh Gia Lai.</t>
  </si>
  <si>
    <t>Lê Duẫn - An Phú - Pleiku</t>
  </si>
  <si>
    <t>D2310-0126</t>
  </si>
  <si>
    <t>Ông Phạm Ngọc Tuấn và Bà Nguyễn Thị Thanh Tùng  - 0979532733 (Thu tiền)</t>
  </si>
  <si>
    <t>Thửa đất số 02 tờ bản đồ số Sơ đồ ĐCQH chi tiết KDC phía nam trường THPT Y Đôn, tại địa chỉ Tổ dân phố 2, thị trấn Đak Pơ, huyện Đak Pơ, tỉnh Gia Lai.</t>
  </si>
  <si>
    <t>Tổ dân phố 2, thị trấn Đak Pơ, huyện Đak Pơ, tỉnh Gia Lai.</t>
  </si>
  <si>
    <t>Nguyễn Tất Thành - Đak Pơ</t>
  </si>
  <si>
    <t>D2310-0127</t>
  </si>
  <si>
    <t>Ông Lê Ngọc Dũng và Bà Trần Thị Hải - 0919133039 (Thu tiền)</t>
  </si>
  <si>
    <t>Thửa đất số 316 tờ bản đồ số 77, tại địa chỉ Làng Khươn, phường Trà Bá, thành Pleiku, tỉnh Gia Lai.</t>
  </si>
  <si>
    <t>Làng Khươn, phường Trà Bá, thành Pleiku, tỉnh Gia Lai.</t>
  </si>
  <si>
    <t>Nguyễn Chí Thanh - Pleiku</t>
  </si>
  <si>
    <t>D2310-0128</t>
  </si>
  <si>
    <t>Ông Đoàn Công Truyền - 0982102079 (Thu tiền)</t>
  </si>
  <si>
    <t>Thửa đất số 276, tờ bản đồ số 12; tại địa chỉ Thôn 19, xã Ia Tiêm, huyện Chư Sê, tỉnh Gia Lai.</t>
  </si>
  <si>
    <t>Thôn 19, xã Ia Tiêm, huyện Chư Sê, tỉnh Gia Lai.</t>
  </si>
  <si>
    <t>Ia Tiêm, Chư Sê</t>
  </si>
  <si>
    <t>D2310-0130</t>
  </si>
  <si>
    <t>Thửa đất số 12a+12b, tờ bản đồ số 41, tại địa chỉ Làng Bông, xã Ia Tiêm, huyện Chư Sê, tỉnh Gia Lai.</t>
  </si>
  <si>
    <t>Ông Nguyễn Thạc Anh -  0793656997 (Thu tiền)</t>
  </si>
  <si>
    <t>xã Ia Tiêm, huyện Chư Sê, tỉnh Gia Lai.</t>
  </si>
  <si>
    <t>D2310-0136</t>
  </si>
  <si>
    <t>Bà Đào Thị Minh Thu - 0903888792 (Thu tiền)</t>
  </si>
  <si>
    <t>Tổ 7, phường Tây Sơn, thị xã An Khê, tỉnh Gia Lai.</t>
  </si>
  <si>
    <t>Hẻm Nguyễn Lữ, An Khê</t>
  </si>
  <si>
    <t>Thửa đất số 190, tờ bản đồ số 25, tại địa chỉ xã Tổ 7, phường Tây Sơn, thị xã An Khê, tỉnh Gia Lai.</t>
  </si>
  <si>
    <t>D2310-0138</t>
  </si>
  <si>
    <t>Thửa đất số 99a, tờ bản đồ số 52 tại địa chỉ Thôn Bầu Zút, thị trấn Chư Sê, huyện Chư Sê, tỉnh Gia Lai.</t>
  </si>
  <si>
    <t>Hùng Vương - Mỹ Thạch - Chư Sê.</t>
  </si>
  <si>
    <t>D2310-0144</t>
  </si>
  <si>
    <t>Thửa đất số 45, tờ bản đồ số 29 tại địa chỉ Tổ 10, phường Hội Phú, thành phố Pleiku, tỉnh Gia Lai.</t>
  </si>
  <si>
    <t>Ông Nguyễn Ngọc Ân và Bà Cao Thị Thanh Thủy - 0905034777 (Thu tiền)</t>
  </si>
  <si>
    <t>102/8 Tăng Bạt Hổ, phường Yên Đỗ, thành phố Pleiku, tỉnh Gia Lai</t>
  </si>
  <si>
    <t>Nguyễn Viết Xuân - Pleiku</t>
  </si>
  <si>
    <t>D2310-0145</t>
  </si>
  <si>
    <t>Thửa đất số 464, tờ bản đồ số 20, tại địa chỉ Thôn 6, xã Trà Đa, thành phố Pleiku, tỉnh Gia Lai.</t>
  </si>
  <si>
    <t>Ông Lê Quốc Việt và Bà Nông Thị Thi- 0968490633 (Thu tiền)</t>
  </si>
  <si>
    <t>Nguyễn Thượng Huyền - Pleiku</t>
  </si>
  <si>
    <t>Thôn 6, xã Trà Đa, thành phố Pleiku, tỉnh Gia Lai.</t>
  </si>
  <si>
    <t>D2310-0157</t>
  </si>
  <si>
    <t>BIDV Nam Gia Lai - Mr. Dương - 0902151345</t>
  </si>
  <si>
    <t>Thửa đất số 6, tờ bản đồ số 23 tại địa chỉ thôn Ia Sa, xã H Bông, huyện Chư Sê, tỉnh Gia Lai.</t>
  </si>
  <si>
    <t>Số 117 Trần Phú, Phường Diên Hồng, thành phố Pleiku, tỉnh Gia Lai.</t>
  </si>
  <si>
    <t>thôn Ia Sa, xã H Bông, huyện Chư Sê, tỉnh Gia Lai.</t>
  </si>
  <si>
    <t>D2310-0158</t>
  </si>
  <si>
    <t>Bà Nguyễn Thị Việt - 0977990790 (Thu tiền)</t>
  </si>
  <si>
    <t>MSB Gia Lai - Mr. Thắng - 0793656997</t>
  </si>
  <si>
    <t>Thửa đất số 831+832, tờ bản đồ số 68 tại địa chỉ Tổ 09, phường Ia Kring, thành phố Pleiku, tỉnh Gia Lai.</t>
  </si>
  <si>
    <t>Tổ 10, phường Ia Kring, thành phố Pleiku, tỉnh Gia Lai..</t>
  </si>
  <si>
    <t>Hẻm Lê Thánh Tôn</t>
  </si>
  <si>
    <t>D2310-0172</t>
  </si>
  <si>
    <t>Thửa đất số 227, tờ bản đồ số 68 tại địa chỉ Số 56B Ama Quang, phường Hoa Lư, thành phố Pleiku, tỉnh Gia Lai.</t>
  </si>
  <si>
    <t>Ông Lương Văn Anh và Bà Nguyễn Thị Thông - 0912977249 (Thu tiền)</t>
  </si>
  <si>
    <t>Tổ 6, phường Hoa Lư, Tp Pleiku, tỉnh Gia Lai.</t>
  </si>
  <si>
    <t>56B Ama Quang</t>
  </si>
  <si>
    <t>D2310-0166</t>
  </si>
  <si>
    <t>D2310-0187</t>
  </si>
  <si>
    <t>Ông Nguyễn Đăng  Quang - 0937989279 - Anh Hoàng VCB Gia Lai (Thu tiền)</t>
  </si>
  <si>
    <t>Thửa đất số 11+12, tờ bản đồ số 73, tại địa chỉ xã Ia Hrung, huyện Ia Grai, tỉnh Gia Lai.</t>
  </si>
  <si>
    <t>Rẫy xã Ia Hrung, huyện Ia Grai</t>
  </si>
  <si>
    <t>D2310-0190</t>
  </si>
  <si>
    <t>Ông Lưu Văn Hải - 0914006418 (Thu tiền)</t>
  </si>
  <si>
    <t>Thửa đất số 73A, tờ bản đồ số 44, tại địa chỉ 13 Võ Trung Thành, phường IaKring, tp. Pleiku, tỉnh Gia Lai.</t>
  </si>
  <si>
    <t>13 Võ Trung Thành, phường IaKring, tp. Pleiku, tỉnh Gia Lai..</t>
  </si>
  <si>
    <t>13 Võ Trung Thành</t>
  </si>
  <si>
    <t>D2310-0191</t>
  </si>
  <si>
    <t>Ông Nguyễn Thành Việt - 0939265759 (Thu tiền)</t>
  </si>
  <si>
    <t>Thửa đất số 377, tờ bản đồ số 21  tại địa chỉ Làng Plei Bối, xã Glar, huyện Đak Đoa, tỉnh Gia Lai.
Thửa đất số 133+134, tờ bản đồ số 68  tại địa chỉ Khu vực Tu Pro Kpeng, xã Glar, huyện Đak Đoa, tỉnh Gia Lai.
Thửa đất số 169, tờ bản đồ số 68  tại địa chỉ Khu vực Tu Trang, xã Glar, huyện Đak Đoa, tỉnh Gia Lai.</t>
  </si>
  <si>
    <t>Ông Trần Xuân Đức - 0978860490 (Thu tiền)</t>
  </si>
  <si>
    <t>Thửa đất số 309, tờ bản đồ số 32 tại địa chỉ Làng Ia Gri, xã Chư Đang Ya, huyện Chư Păh, tỉnh Gia Lai.
Thửa đất số 314, tờ bản đồ số 32 tại địa chỉ Làng Ia Gri, xã Chư Đang Ya, huyện Chư Păh, tỉnh Gia Lai.
'Thửa đất số 53, tờ bản đồ số 29 tại địa chỉ thôn 1, xã Diên Phú, thành phố Pleiku, tỉnh Gia Lai.</t>
  </si>
  <si>
    <t>Tổ 1, phường Yên Thế, Tp. Pleiku, tỉnh Gia Lai.</t>
  </si>
  <si>
    <t>Chư Đăng Ya, Diên Phú</t>
  </si>
  <si>
    <t>Xã Glar</t>
  </si>
  <si>
    <t>Bà Trần Thị Xanh - 0913444929 Chú Tuấn (Thu tiền)</t>
  </si>
  <si>
    <t>D2310-0197</t>
  </si>
  <si>
    <t>36 Hùng Vương</t>
  </si>
  <si>
    <t>D2310-0202</t>
  </si>
  <si>
    <t>Bà Hồ Thị Bích Thảo - 09147170077 (Thu tiền)</t>
  </si>
  <si>
    <t>Thửa đất số 189, tờ bản đồ số 8  tại địa chỉ Tổ 04, phường Chi Lăng, thành phố Pleiku, tỉnh Gia Lai.
Thửa đất số 450, tờ bản đồ số 8  tại địa chỉ Tổ 04, phường Chi Lăng, thành phố Pleiku, tỉnh Gia Lai.
Thửa đất số 451A, tờ bản đồ số 8  tại địa chỉ Tổ 04, phường Chi Lăng, thành phố Pleiku, tỉnh Gia Lai.
Thửa đất số 121, tờ bản đồ số 75  tại địa chỉ Tổ 02, phường Trà Bá, thành phố Pleiku, tỉnh Gia Lai.
Thửa đất số 120, tờ bản đồ số 75  tại địa chỉ Tổ 02, phường Trà Bá, thành phố Pleiku, tỉnh Gia Lai.</t>
  </si>
  <si>
    <t>Ông Nguyễn Anh Tuấn - 0988633373 (Thu tiền)</t>
  </si>
  <si>
    <t>Tổ 5, phường Hoa Lư, Tp. Pleiku, tỉnh Gia Lai.</t>
  </si>
  <si>
    <t>Trần Hưng Đạo - Bà Rịa Vũng Tàu</t>
  </si>
  <si>
    <t>Thửa đất số 78, tờ bản đồ số 37 tại địa chỉ phường Phước Nguyên, tp Bà Rịa, tỉnh Bà Rịa Vũng Tàu</t>
  </si>
  <si>
    <t>N2311-0020</t>
  </si>
  <si>
    <t>Năm triệu bốn trăm ngàn đồng chẵn.</t>
  </si>
  <si>
    <t>Mười ba triệu hai trăm ngàn đồng chẵn.</t>
  </si>
  <si>
    <t>Năm triệu hai trăm hai mươi lăm ngàn đồng chẵn.</t>
  </si>
  <si>
    <t>Năm mươi ba triệu bốn trăm ngàn đồng chẵn.</t>
  </si>
  <si>
    <t>Bốn triệu bốn trăm ngàn đồng chẵn.</t>
  </si>
  <si>
    <t>Tám triệu năm trăm ngàn đồng chẵn.</t>
  </si>
  <si>
    <t>Tám triệu bốn trăm ngàn đồng chẵn.</t>
  </si>
  <si>
    <t>D2311-0016</t>
  </si>
  <si>
    <t>Thửa đất số 221 tờ bản đồ số 62 tại địa chỉ Tổ 12, phường Diên Hồng, tp. Pleiku, tỉnh Gia Lai.</t>
  </si>
  <si>
    <t>Ông Hoàng Giang Nam -0935790006 (Thu Tiền)</t>
  </si>
  <si>
    <t>Tổ 12, phường Diên Hồng, tp. Pleiku, tỉnh Gia Lai.</t>
  </si>
  <si>
    <t>Hẻm Nguyễn Thiếp</t>
  </si>
  <si>
    <t>D2311.0004</t>
  </si>
  <si>
    <t>CÔNG TY TNHH MTV XÂY DỰNG VÀ THƯƠNG MẠI ĐĂK PƠ  - 0947773799 - Anh Lai (Thu tiền)</t>
  </si>
  <si>
    <t>Máy móc thiết bị + phương tiện vận tải</t>
  </si>
  <si>
    <t>Tư vấn giá trị tài sản</t>
  </si>
  <si>
    <t>KHN</t>
  </si>
  <si>
    <t>Xe ô tô, xe ben, máy đào</t>
  </si>
  <si>
    <t>Người Đại Diện</t>
  </si>
  <si>
    <t>D2311-0028</t>
  </si>
  <si>
    <t>Bà Đỗ Thị Kim Hương - 0978042855 (Thu tiền)</t>
  </si>
  <si>
    <t>Thửa đất số 234, tờ bản đồ số 18, tại địa chỉ Đường đất, tổ 3, phường Ngô Mây, thành phố Kon Tum, tỉnh Kon Tum.</t>
  </si>
  <si>
    <t>Số 126/11 Lạc Long Quân, phường Quang Trung, thành phố Kon Tum, tỉnh Kon Tum.</t>
  </si>
  <si>
    <t>Tổ 3, phường Ngô Mây Kon Tum</t>
  </si>
  <si>
    <t>Ông Hồ Thanh Bình - 0344555979 - Chị Hà (Thu tiền)</t>
  </si>
  <si>
    <t>Thửa đất số 37, tờ bản đồ số 35, tại địa chỉ xã Thôn 2, xã Đắk Cấm, thành phố Kon Tum, tỉnh Kon Tum.</t>
  </si>
  <si>
    <t>Số 369, đường U Rê, phường Trường Chinh, Tp. Kon Tum, tỉnh Kon Tum.</t>
  </si>
  <si>
    <t>Thôn 2, xã Đắk Cấm, thành phố Kon Tum, tỉnh Kon Tum</t>
  </si>
  <si>
    <t>D2311-0031</t>
  </si>
  <si>
    <t>D2311-0038</t>
  </si>
  <si>
    <t>Ông Nguyễn Tiến Đạt và Bà Nguyễn Thị Thu Ba - 0971002468 Anh Chung tín dụng (Thu tiền)</t>
  </si>
  <si>
    <t>Tổ dân phố 4, thị trấn Chư Sê, huyện Chư Sê, tỉnh Gia Lai.</t>
  </si>
  <si>
    <t>Yo Di - Hùng Vương - Chư Sê.</t>
  </si>
  <si>
    <t>Thửa đất số 6, tờ bản đồ số 00; tại địa chỉ Tổ dân phố 7, thị trấn Chư Sê, huyện Chư Sê, tỉnh Gia Lai.
'Thửa đất số 9C, tờ bản đồ số 71; tại địa chỉ Tổ dân phố 7, thị trấn Chư Sê, huyện Chư Sê, tỉnh Gia Lai.</t>
  </si>
  <si>
    <t>D2311-0051</t>
  </si>
  <si>
    <t>VCB Gia Lai - Mr Dũng - 0986694599</t>
  </si>
  <si>
    <t>VCB Gia Lai - Mr Quốc - 0973382277</t>
  </si>
  <si>
    <t>VCB Gia Lai - Mr Cường - 0905509717</t>
  </si>
  <si>
    <t>VCB Gia Lai - Mr Hoàng - 0905731279</t>
  </si>
  <si>
    <t>D2311-0052</t>
  </si>
  <si>
    <t>Ông Lưu Ngọc Hoàng và Bà Lê Thị Mỹ Linh - 0386459317 (Thu tiền)</t>
  </si>
  <si>
    <t>Thửa đất số 378, tờ bản đồ số 39, tại địa chỉ Xã Ia Dêr, huyện Ia Grai, tỉnh Gia Lai.</t>
  </si>
  <si>
    <t>Tỉnh lộ 644 - Ia Dêr - Ia Grai.</t>
  </si>
  <si>
    <t>Ông Nguyễn Tấn Long - 0914010103 - Chị Quỳnh Như (Thu tiền)</t>
  </si>
  <si>
    <t>Thửa đất số 39, tờ bản đồ số 13, tại địa chỉ 97 Trần Phú, thành phố Pleiku, tỉnh Gia Lai.</t>
  </si>
  <si>
    <t>D2311-0053</t>
  </si>
  <si>
    <t>Ông Nguyễn Kim Đại và Bà Lê Thị Cúc - 0945594589 (Thu tiền)</t>
  </si>
  <si>
    <t>Thửa đất số 57, tờ bản đồ số 41, tại địa chỉ số 159 Cách Mạng Tháng Tám, phường Hoa Lư, thành phố Pleiku, tỉnh Gia Lai.</t>
  </si>
  <si>
    <t>159 Cách Mạng Tháng Tám, phường Hoa Lư, thành phố Pleiku, tỉnh Gia Lai.</t>
  </si>
  <si>
    <t>159 Cách Mạng Tháng Tám - Pleiku</t>
  </si>
  <si>
    <t>97 Trần Phú - Pleiku</t>
  </si>
  <si>
    <t>Xã Ia Dêr, huyện Ia Grai, tỉnh Gia Lai.</t>
  </si>
  <si>
    <t>97 Trần Phú, thành phố Pleiku, tỉnh Gia Lai.</t>
  </si>
  <si>
    <t>D2311-0072</t>
  </si>
  <si>
    <t>Ông Nguyễn Thúc Trọng và Bà Nguyễn Thị Thu Hiền - 0905299489 - chị Hiền (Thu tiền)</t>
  </si>
  <si>
    <t>Thửa đất số 156, tờ bản đồ số 15; tại địa chỉ Tổ 9, phường Phù Đổng, thành phố Pleiku, tỉnh Gia Lai.</t>
  </si>
  <si>
    <t>Trường Chinh - Pleiku</t>
  </si>
  <si>
    <t>Tổ 14, phường Trà Bá, thành phố Pleiku, tỉnh Gia Lai.</t>
  </si>
  <si>
    <t>D2311-0073</t>
  </si>
  <si>
    <t>Ông Nguyễn Đức Phương và Bà Hồ Thị Thiện - 0949462838 - Chị Trang (thu tiền)</t>
  </si>
  <si>
    <t>Tổ 8, phường Hoa Lư, Tp. Pleiku, tỉnh Gia Lai.</t>
  </si>
  <si>
    <t>Thửa đất số 193, tờ bản đồ số 42; tại địa chỉ Tổ 10, phường Hoa Lư, Tp. Pleiku, tỉnh Gia Lai.</t>
  </si>
  <si>
    <t>Ông Nguyễn Ngọc Đông và Bà Nguyễn Thị Quyên - 0905111991 - Anh Đông (thu tiền)</t>
  </si>
  <si>
    <t>D2311-0082</t>
  </si>
  <si>
    <t>Tổ 3, phường Hoa Lư, thành phố Pleiku, tỉnh Gia Lai.</t>
  </si>
  <si>
    <t>Ngã 3 Nguyễn Công Trứ - Trần Quốc Toản - Pleiku</t>
  </si>
  <si>
    <t>Thửa đất số 05, tờ bản đồ số 20; tại địa chỉ 60 Nguyễn Công Trứ, phường Yên Đỗ, Tp. Pleiku, tỉnh Gia Lai.</t>
  </si>
  <si>
    <t>D2311-0094</t>
  </si>
  <si>
    <t>Ông Huỳnh Văn Di và Bà Lê Thị Thắm  - 0343083959 - Cô Thắm (Thu tiền)</t>
  </si>
  <si>
    <t>Thửa đất số 2 tờ bản đồ số 15, tại địa chỉ 201 Lý Thái Tổ, tổ 11, phường Yên Đỗ, Tp. Pleiku, tỉnh Gia Lai.</t>
  </si>
  <si>
    <t>8C Lê Lai, phường Tây Sơn, Tp Pleiku, tỉnh Gia Lai.</t>
  </si>
  <si>
    <t>201 Lý Thái Tổ - Pleiku</t>
  </si>
  <si>
    <t>NGÂN HÀNG THƯƠNG MẠI CỔ PHẦN ĐẦU TƯ VÀ PHÁT TRIỂN VIỆT NAM - CHI NHÁNH NAM GIA LAI  (Thu tiền)</t>
  </si>
  <si>
    <t>NGÂN HÀNG SACOMBANK CHI NHÁNH GIA LAI - (Thu tiền)</t>
  </si>
  <si>
    <t>Thửa đất số 72, tờ bản đồ số 63; tại địa chỉ Thôn Hoàng Tiến, xã Ia Phìn, huyện Chư Prông, tỉnh Gia Lai.
Thửa đất số 120 tờ bản đồ số 20; tại địa chỉ Thôn Hoàng Tiến, xã Ia Phìn, huyện Chư Prông, tỉnh Gia Lai.</t>
  </si>
  <si>
    <t>Ia Phìn, Chư Prông</t>
  </si>
  <si>
    <t>Ông Trần Văn Dương - 098251565 Chị Trân (Thu tiền)</t>
  </si>
  <si>
    <t>Thửa đất số 684+660, tờ bản đồ số 24, tại địa chỉ Thôn 4, xã Trà Đa, Tp. Pleiku, tỉnh Gia Lai.</t>
  </si>
  <si>
    <t>Tổ 02, phường Trà Bá, thành phố Pleiku, tỉnh Gia Lai.</t>
  </si>
  <si>
    <t>Ngô Quyền - KCN Trà Đa - Pleiku.</t>
  </si>
  <si>
    <t>D2311-0097</t>
  </si>
  <si>
    <t>Thửa đất số 478, tờ bản đồ số 43, tại địa chỉ Tổ dân phố 05, phường An Bình, thị xã An Khê, tỉnh Gia Lai.</t>
  </si>
  <si>
    <t>Tổ dân phố 05, phường An Bình, thị xã An Khê, tỉnh Gia Lai..</t>
  </si>
  <si>
    <t>Đường Phan Đình Giót - An Khê</t>
  </si>
  <si>
    <t>Xử lý nợ Ia Pnon - Đức Cơ</t>
  </si>
  <si>
    <t>D2311-0098</t>
  </si>
  <si>
    <t>D2311-0099</t>
  </si>
  <si>
    <t>D2311-0109</t>
  </si>
  <si>
    <t>Thửa đất số 66, tờ bản đồ số 14 tại địa chỉ Tổ 05, phường An Bình, thị xã An Khê, tỉnh Gia Lai.</t>
  </si>
  <si>
    <t>Lê Lợi - An Khê.</t>
  </si>
  <si>
    <t>Ông Nguyễn Bá Phương và Bà Tống Thị Thanh - 0979433422 anh Phương (Thu tiền)</t>
  </si>
  <si>
    <t>Tổ 05, phường An Bình, thị xã An Khê, tỉnh Gia Lai.</t>
  </si>
  <si>
    <t>D2311-0113</t>
  </si>
  <si>
    <t>Thửa đất số 31D, tờ bản đồ số 04, tại địa chỉ Tổ 16, phường Phù Đổng, Tp. Pleiku, tỉnh Gia Lai.</t>
  </si>
  <si>
    <t>Hẻm Phù Đổng - Pleiku</t>
  </si>
  <si>
    <t>Ông Nguyễn Quốc Dũng và Bà Trần Thị Thu Triều - 0963688767 (Thu tiền)</t>
  </si>
  <si>
    <t>Thửa đất số 48 tờ bản đồ số 57, tại địa chỉ xã Ia Pnôn, huyện Đức Cơ, tỉnh Gia Lai.
Thửa đất số 25 tờ bản đồ số 52, tại địa chỉ xã Ia Dom, huyện Đức Cơ, tỉnh Gia Lai.
Thửa đất số 19 tờ bản đồ số 52, tại địa chỉ xã Ia Dom, huyện Đức Cơ, tỉnh Gia Lai.</t>
  </si>
  <si>
    <t>D2311.0009</t>
  </si>
  <si>
    <t>CÔNG TY TNHH MỘT THÀNH VIÊN PHÚC HUY GIA LAI - 0968322777 Anh Huy GĐ (Thu tiền)</t>
  </si>
  <si>
    <t>Giá trị quyền sở hữu công trình xây dựng trên đất và giá trị máy móc thiết bị thuộc dự án Trang trại chăn nuôi 10.000 heo cai sữa và 10.000 heo thịt Phúc Huy Gia Lai..</t>
  </si>
  <si>
    <t>Trại heo Phúc Huy Gia Lai</t>
  </si>
  <si>
    <t>D2311-0133</t>
  </si>
  <si>
    <t>Thửa đất số 117, tờ bản đồ số 4 tại địa chỉ 83 Đinh Tiên Hoàng, phường Diên Hồng, thành phố Pleiku, tỉnh Gia Lai.</t>
  </si>
  <si>
    <t>82 Đinh Tiên Hoàng, phường Diên Hồng, thành phố Pleiku, tỉnh Gia Lai.</t>
  </si>
  <si>
    <t>Tiệm Vàng Vĩnh Thạnh - Đinh Tiên hoàng</t>
  </si>
  <si>
    <t>Ông Hoàng Ngọc Hòa - 0943815158 (Thu tiền)</t>
  </si>
  <si>
    <t>D2311-0138</t>
  </si>
  <si>
    <t>680 Cách Mạng Tháng Tám, P. Hoa Lư, Thành phố Pleiku, Gia Lai.</t>
  </si>
  <si>
    <t>310 Cách Mạng tháng 8 - Pleiku</t>
  </si>
  <si>
    <t>Thửa đất số 20+21, tờ bản đồ số 57 tại địa chỉ 304 Cách mạng tháng 8, thành phố Pleiku, tỉnh Gia Lai.</t>
  </si>
  <si>
    <t>Công ty TNHH vật tư tổng hợp Hưng Nguyên - 0977680651 (Thu tiền)</t>
  </si>
  <si>
    <t>D2311-0112</t>
  </si>
  <si>
    <t>Doanh số</t>
  </si>
  <si>
    <t>Bà Nguyễn Thị Minh - 0913430945  (Thu tiền)</t>
  </si>
  <si>
    <t>Thửa đất số 597, tờ bản đồ số 11 tại địa chỉ Làng Ốp, phường Hoa Lư, thành phố Pleiku, tỉnh Gia Lai.</t>
  </si>
  <si>
    <t>D2311-0161</t>
  </si>
  <si>
    <t>31 Âu Cơ, phường Thắng Lợi, thành phố Pleiku, tỉnh Gia Lai.</t>
  </si>
  <si>
    <t>D2311-0162</t>
  </si>
  <si>
    <t>Ông Lê Đại Bình và Bà Nguyễn Thị Kim Oanh - 0914013855 (Thu tiền)</t>
  </si>
  <si>
    <t>Thửa đất số 616, tờ bản đồ số 11 tại địa chỉ Tổ 43, phường Bình Thuận, quận Hải Châu, thành phố Đà Nẵng.</t>
  </si>
  <si>
    <t>Phường Hoa Lư, Tp Pleiku, tỉnh Gia Lai.</t>
  </si>
  <si>
    <t>TS Đà Nẵng</t>
  </si>
  <si>
    <t>Bà Tô Thị Việt - 0946186879 anh Phú (Thu tiền)</t>
  </si>
  <si>
    <t>Thửa đất số 11, tờ bản đồ số 63, tại địa chỉ đường Hùng Vương, phường Quang Trung, tp Kon Tum, tỉnh Kon Tum.</t>
  </si>
  <si>
    <t>D2311-0166</t>
  </si>
  <si>
    <t>330 đường Hùng Vương - Kon Tum</t>
  </si>
  <si>
    <t>D2311-0173</t>
  </si>
  <si>
    <t>D2311-0175</t>
  </si>
  <si>
    <t>Thửa đất số 320+321+303, tờ bản đồ số 26  tại địa chỉ Tổ 7, phường Diên Hồng, thành phố Pleiku, tỉnh Gia Lai.</t>
  </si>
  <si>
    <t>Ông Đào Tăng Khá và Bà Nguyễn Thị Tám - 0899588891 anh Quý (Thu tiền)</t>
  </si>
  <si>
    <t>Hẻm 03 Trần Phú</t>
  </si>
  <si>
    <t>Số 92 đường Trần Phú, phường Diên Hồng, thành phố Pleiku, tỉnh Gia Lai.</t>
  </si>
  <si>
    <t>Số 330 đường Hùng Vương, phường Quang Trung, tp Kon Tum, tỉnh Kon Tum.</t>
  </si>
  <si>
    <t>D2311-0184</t>
  </si>
  <si>
    <t>Ông Đoàn Đức Ninh - 0913113319 anh Tuấn (Thu tiền)</t>
  </si>
  <si>
    <t>Thửa đất số 59+61, tờ bản đồ số 61 tại địa chỉ tổ 8 phường Trà Bá, thành phố Pleiku, tỉnh Gia Lai.</t>
  </si>
  <si>
    <t>Thôn 10, xã Lý Trạch, huyện Bố Trạch, tỉnh Quảng Bình.</t>
  </si>
  <si>
    <t>Hẻm 274 Lê Duẩn</t>
  </si>
  <si>
    <t>D2311-0185</t>
  </si>
  <si>
    <t>Tiêu Hoàng Sâm - 0942670909 - Chị Huyền (Thu tiền)</t>
  </si>
  <si>
    <t>P505 nhà B, khu 7,2ha, Vĩnh Phúc, quận Ba Đình, Hà Nội.</t>
  </si>
  <si>
    <t>Thửa đất số 30+31, tờ bản đồ số 31 tại địa chỉ Làng Nang Long-OSơr, Xã Ia Pếch, huyện Ia Grai, tỉnh Gia Lai.</t>
  </si>
  <si>
    <t>Đường Tránh Ia Grai</t>
  </si>
  <si>
    <t>D2311-0192</t>
  </si>
  <si>
    <t>Thửa đất số L2-9, tờ bản đồ số QH tại địa chỉ Khu phố mới Hoa Lư - Phù Đổng, phường Hoa Lư, thành phố Pleiku, tỉnh Gia Lai</t>
  </si>
  <si>
    <t>Ông Đặng Quang Nhật - 0988665253 (Thu tiền)</t>
  </si>
  <si>
    <t>Tổ 8, phường Hoa Lư, thành Phố Pleiku, tỉnh Gia Lai.</t>
  </si>
  <si>
    <t>73 Tạ Quang Bửu</t>
  </si>
  <si>
    <t>D2311-0193</t>
  </si>
  <si>
    <t>Ông Trần Đông Triều và Bà Nguyễn Thị Mỹ Linh - 0982772685 anh Triều (Thu tiền)</t>
  </si>
  <si>
    <t>Tổ 3 phường Yên Thế, thành phố Pleiku, tỉnh Gia Lai.</t>
  </si>
  <si>
    <t>Lê Đại Hành - Mai Thúc Loan - Pleiku</t>
  </si>
  <si>
    <t>Thửa đất số 422+424, tờ bản đồ số 77 tại địa chỉ xã Làng Kép, phường Đống Đa, thành phố Pleiku, tỉnh Gia Lai.
Thửa đất số 232A, tờ bản đồ số 4 tại địa chỉ phường Thống Nhất, thành phố Pleiku, tỉnh Gia Lai.
Thửa đất số 232A, tờ bản đồ số 11 tại địa chỉ 249 Lê Đại Hành, phường Thống Nhất, thành phố Pleiku, tỉnh Gia Lai.</t>
  </si>
  <si>
    <t>D2311-0196</t>
  </si>
  <si>
    <t>Ông Ngô Tấn Giác và Bà Nguyễn Thị Nam - 0905812281 - Chị Hằng (Thu tiền)</t>
  </si>
  <si>
    <t>Thửa đất số 149, tờ bản đồ số 09 tại địa chỉ 09 Nguyễn Thái Học, phường Hội Thương, thành phố Pleiku, tỉnh Gia Lai.</t>
  </si>
  <si>
    <t>09 Nguyễn Thái Học, phường Hội Thương, thành phố Pleiku, tỉnh Gia Lai.</t>
  </si>
  <si>
    <t>09 Nguyễn Thái Học</t>
  </si>
  <si>
    <t>D2311-0200</t>
  </si>
  <si>
    <t>Thửa đất số 634+638, tờ bản đồ số 17 tại địa chỉ Thôn 5, xã Nam Yang, huyện Đak Đoa, tỉnh Gia Lai.
Thửa đất số 538, tờ bản đồ số 17 tại địa chỉ Thôn 5, xã Nam Yang, huyện Đak Đoa, tỉnh Gia Lai.</t>
  </si>
  <si>
    <t>Ông Phạm Văn Bảy và Bà Võ Thị Kim Huệ - 0904422567 (Thu tiền)</t>
  </si>
  <si>
    <t>Thôn 5, xã Nam Yang, huyện Đak Đoa, tỉnh Gia Lai.</t>
  </si>
  <si>
    <t>Bảy triệu năm trăm ngàn đồng chẵn.</t>
  </si>
  <si>
    <t>Ba triệu ba trăm ngàn đồng chẵn.</t>
  </si>
  <si>
    <t>Ba mươi triệu đồng chẵn.</t>
  </si>
  <si>
    <t>Ba triệu sáu trăm bốn mươi ngàn đồng chẵn.</t>
  </si>
  <si>
    <t>Bốn triệu tám trăm ngàn đồng chẵn.</t>
  </si>
  <si>
    <t>Bốn triệu chín trăm năm mươi ngàn đồng chẵn.</t>
  </si>
  <si>
    <t>D2312-0001</t>
  </si>
  <si>
    <t>Thửa đất số 34, tờ bản đồ số 24 tại địa chỉ 333 Phan Đình Phùng (Nay là 517 Phan Đình Phùng) phường Yên Đỗ, thành phố Pleiku, tỉnh Gia Lai</t>
  </si>
  <si>
    <t>Bà Nguyễn Thị Mỹ Lệ - 0919152048 (Thu tiền)</t>
  </si>
  <si>
    <t>517 Phan Đình Phùng, phường Yên Đỗ, thành phố Pleiku, tỉnh Gia Lai.</t>
  </si>
  <si>
    <t>517 Phan Đình Phùng - Pleiku</t>
  </si>
  <si>
    <t>D2312-0003</t>
  </si>
  <si>
    <t>CÔNG TY TNHH PHÚ HƯNG NGUYÊN -0917278886 - Chị Thanh (Thu Tiền)</t>
  </si>
  <si>
    <t>Thửa đất số 198 tờ bản đồ số 18 tại địa chỉ Thôn Hàm Rồng, xã Chư Hdrông, thành phố Pleiku, tỉnh Gia Lai.</t>
  </si>
  <si>
    <t>Thôn Hàm Rồng, phường Chi Lăng, thành phố Pleiku, tỉnh Gia Lai.</t>
  </si>
  <si>
    <t>Ngã ba La Sơn</t>
  </si>
  <si>
    <t>D2312-0019</t>
  </si>
  <si>
    <t>Thửa đất số 72C tờ bản đồ số 66 tại địa chỉ Tổ 9, phường Yên Thế.</t>
  </si>
  <si>
    <t>Tổ 9, phường Yên Thế, thành phố Pleiku, tỉnh Gia Lai.</t>
  </si>
  <si>
    <t>433 Võ Văn Kiệt</t>
  </si>
  <si>
    <t>D2312-0022</t>
  </si>
  <si>
    <t>Ông Vũ Thế Kỳ và Bà Nguyễn Thị Hà - 0973382277 - Anh Quốc (Thu tiền)</t>
  </si>
  <si>
    <t>Thửa đất số 64, tờ bản đồ số 73, tại địa chỉ tổ 3, phường Đống Đa, thành phố Pleiku, tỉnh Gia Lai.</t>
  </si>
  <si>
    <t>Hẻm Lê Đại Hành</t>
  </si>
  <si>
    <t>Ông Đỗ Minh Hoàng và Bà Nguyễn Thị Hoàng Diệu  - 0386514363 chị Diệu (Thu tiền)</t>
  </si>
  <si>
    <t>Thửa đất số 37, tờ bản đồ số 35, tại địa chỉ xã Thôn 2, xã Đắk Cấm, thành phố Kon Tum, tỉnh Kon Tum.
Thửa đất số 73, tờ bản đồ số 48, tại địa chỉ Tổ 6, phường Trần Hưng Đạo, thành phố Kon Tum, tỉnh Kon Tum.</t>
  </si>
  <si>
    <t>Số 18, đường Trần Nhân Tông, Tp. Kon Tum, tỉnh Kon Tum.</t>
  </si>
  <si>
    <t>D2312-0023</t>
  </si>
  <si>
    <t>D2312-0029</t>
  </si>
  <si>
    <t>NGÂN HÀNG TMCP NGOẠI THƯƠNG VIỆT NAM – PGD CHƯ SÊ - 0971002468 Anh Chung tín dụng (Thu tiền)</t>
  </si>
  <si>
    <t>Thửa đất 15a, tờ bản đồ số 23d, thôn Hòa Bình, xã Nhơn Hòa, huyện Chư Sê,  tỉnh Gia Lai.
Thửa đất 50, tờ bản đồ số 40, tại xã Nhơn Hòa, huyện Chư Sê, tỉnh Gia Lai</t>
  </si>
  <si>
    <t>D2312.0004</t>
  </si>
  <si>
    <t>D2312-0035</t>
  </si>
  <si>
    <t>Thửa đất số 97, tờ bản đồ số 63, tại địa chỉ Tổ 2, phường Tây Sơn, thành phố Pleiku, tỉnh Gia Lai.</t>
  </si>
  <si>
    <t>Hẻm 112 Phan Đình Phùng</t>
  </si>
  <si>
    <t>D2312-0039</t>
  </si>
  <si>
    <t>Ông Nguyễn Công Tân và Bà Dương Thị Khánh Trang - 0903506353 (Thu tiền)</t>
  </si>
  <si>
    <t>Thửa đất số 428+428B, tờ bản đồ số 10, tại địa chỉ số Tổ 3, phường Chi Lăng, thành phố Pleiku, tỉnh Gia Lai.</t>
  </si>
  <si>
    <t>353 Trường Chinh, thành phố Pleiku, tỉnh Gia Lai.</t>
  </si>
  <si>
    <t>Trang trại Hoa Vàng - Hẻm Trường Chinh - Pleiku</t>
  </si>
  <si>
    <t>NGÂN HÀNG SACOMBANK CHI NHÁNH GIA LAI - 0347990000 (Thu tiền)</t>
  </si>
  <si>
    <t>D2311-0160</t>
  </si>
  <si>
    <t>NGÂN HÀNG THƯƠNG MẠI CỔ PHẦN NGOẠI THƯƠNG VIỆT NAM - CHI NHÁNH KON TUM - 0901685789 - Anh Phong -  (Thu tiền)</t>
  </si>
  <si>
    <t>Thửa đất số 28, tờ bản đồ số 20; tại địa chỉ thị trấn Đak Glei, tỉnh Kon Tum.</t>
  </si>
  <si>
    <t>Ông Phạm Văn Binh và Bà Trương Thị Tùng - 0966012579 - Chị Tùng (Thu tiền)</t>
  </si>
  <si>
    <t>Tổ 2, phường Tây Sơn, thành phố Pleiku, tỉnh Gia Lai.</t>
  </si>
  <si>
    <t>D2312-0053</t>
  </si>
  <si>
    <t>Ông Trần An Sinh và Bà Đỗ Thị Hạnh - 0356612213 - Chị Hạnh (thu tiền)</t>
  </si>
  <si>
    <t>Thửa đất số A2-22, tờ bản đồ số QH Khu TTTM Hội Phú; tại địa chỉ Khu Trung tâm thương mại Hội Phú, phường Phù Đổng, Tp. Pleiku, tỉnh Gia Lai.</t>
  </si>
  <si>
    <t>112 Hà Huy Tập, Tp. Pleiku, tỉnh Gia Lai.</t>
  </si>
  <si>
    <t>185 Cách Mạng - Pleiku</t>
  </si>
  <si>
    <t>CÔNG TY TNHH ĐĂK TRÔI GIA LAI - 0903438570 - Anh Quyết (thu tiền)</t>
  </si>
  <si>
    <t>Quyền sử dụng đất và tài sản gắn liền với đất thuộc Thửa đất số 11, tờ bản đồ số Trích đo 01-2016 tại địa chỉ Làng Đê Kôih, xã Đak Trôi, huyện Mang Yang, tỉnh Gia Lai.</t>
  </si>
  <si>
    <t>Năng Lượng Mặt Trời</t>
  </si>
  <si>
    <t>Ông Mai Xuân Quỳnh  - 0982014577 (Thu tiền)</t>
  </si>
  <si>
    <t>292 Lê Duẩn, tổ 7, phường Thắng Lợi, Tp. Pleiku, tỉnh Gia Lai..</t>
  </si>
  <si>
    <t>Thửa đất số Lô 03 tờ bản đồ số 21, tại địa chỉ 292 Lê Duẩn, tổ 7, phường Thắng Lợi, Tp. Pleiku, tỉnh Gia Lai.</t>
  </si>
  <si>
    <t>D2312.0007</t>
  </si>
  <si>
    <t>D2312-0069</t>
  </si>
  <si>
    <t>Ông Châu Hồng Sơn và Bà Lê Thị Hiến - 0914201116 (chị Hiến) (Thu tiền)</t>
  </si>
  <si>
    <t>124B Huỳnh Thúc Kháng, phường Yên Đỗ, tỉnh Gia Lai..</t>
  </si>
  <si>
    <t>Phùng Hưng + Huỳnh Thúc Kháng - Pleiku</t>
  </si>
  <si>
    <t>Thửa đất số 15 tờ bản đồ số 91, tại địa chỉ 124B Huỳnh Thúc Kháng, phường Yên Đỗ, tỉnh Gia Lai.</t>
  </si>
  <si>
    <t>D2312-0080</t>
  </si>
  <si>
    <t>Thửa đất số 22, tờ bản đồ số 49; tại địa chỉ Làng Đê Đoa, xã Đak Sơmei, huyện Đak Đoa tỉnh Gia Lai.</t>
  </si>
  <si>
    <t>Bà Tô Thị Thu Sương - 0905731279 - Anh Hoàng VCB (Thu tiền)</t>
  </si>
  <si>
    <t>Tổ 7, thị trấn Đak Đoa, huyện Đak Đoa, tỉnh Gia Lai.</t>
  </si>
  <si>
    <t>Làng Đê Đoa, xã Đak Sơmei, huyện Đak Đoa tỉnh Gia Lai.</t>
  </si>
  <si>
    <t>Thửa đất số 725, tờ bản đồ số 18, tại địa chỉ thôn Kon Mơ Nay Kơ Tu, xã Đắk Blà, thành phố Kon Tum, tỉnh Kon Tum.</t>
  </si>
  <si>
    <t>Ông Trần Văn Trọng và Bà Lò Thị Kim Cúc - 0562229222 anh Trọng (Thu tiền)</t>
  </si>
  <si>
    <t>D2312-0086</t>
  </si>
  <si>
    <t>292 Lê Duẩn - Pleiku</t>
  </si>
  <si>
    <t>D2312-0092</t>
  </si>
  <si>
    <t>Thửa đất số 270, tờ bản đồ số 18, tại địa chỉ  14/319 hẻm Trần Phú, phường Diên Hồng, thành phố Pleiku, tỉnh Gia Lai.</t>
  </si>
  <si>
    <t>Tổ 3, phường Diên Hồng, thành phố Pleiku, tỉnh Gia Lai.</t>
  </si>
  <si>
    <t>Bà Hồ Thị Liên Hương - 0913494992 anh Mạnh (Thu tiền)</t>
  </si>
  <si>
    <t>D2312-0055</t>
  </si>
  <si>
    <t>Chợ Phù Đổng</t>
  </si>
  <si>
    <t>Thửa đất số 21, tờ bản đồ số 58 tại địa chỉ Tổ 13, phường Hội Phú, Tp. Pleiku, tỉnh Gia Lai.
Thửa đất số 290, tờ bản đồ số 58 tại địa chỉ Tổ 13, phường Hội Phú, Tp. Pleiku, tỉnh Gia Lai.</t>
  </si>
  <si>
    <t>Ông Bùi Duy Diên và Bà Huỳnh Thị Thu Thủy - 0393879370 chị Thủy (Thu tiền)</t>
  </si>
  <si>
    <t>Tổ 4, phường Hội Phú, Tp. Pleiku, tỉnh Gia Lai.</t>
  </si>
  <si>
    <t>D2312-0104</t>
  </si>
  <si>
    <t>Thửa đất số 92, tờ bản đồ số 11, tại địa chỉ Tổ 2, phường Chi Lăng, Tp. Pleiku, tỉnh Gia Lai.</t>
  </si>
  <si>
    <t>Ông Hồ Kỳ Dũng - 0847378868 anh Tuấn (Thu tiền)</t>
  </si>
  <si>
    <t>Tổ 1, phường Tây Sơn, thành phố Pleiku, tỉnh Gia Lai</t>
  </si>
  <si>
    <t>Kho Trà Thịnh Phát - Trường Chinh - Pleiku</t>
  </si>
  <si>
    <t>D2312-0118</t>
  </si>
  <si>
    <t>D2312-0130</t>
  </si>
  <si>
    <t>D2312-0131</t>
  </si>
  <si>
    <t>NGÂN HÀNG THƯƠNG MẠI CỔ PHẦN ĐẦU TƯ VÀ PHÁT TRIỂN VIỆT NAM - CHI NHÁNH PHỐ NÚI - 0343538679 (Thu tiền)</t>
  </si>
  <si>
    <t>Thửa đất số 305, tờ bản đồ số 74 tại địa chỉ Hẻm Phạm Hồng Thái, phường Tây Sơn, thành phố Pleiku, tỉnh Gia Lai.</t>
  </si>
  <si>
    <t>242 Nguyễn Tất Thành,Phường Phù Đổng,Thành phố Plei Ku, Tỉnh Gia Lai.</t>
  </si>
  <si>
    <t>Hẻm Phạm Hồng Thái - Pleiku</t>
  </si>
  <si>
    <t>Thửa đất số 111, tờ bản đồ số 03, tại địa chỉ Tổ 6, phường Thắng Lợi, Tp. Pleiku, tỉnh Gia Lai.</t>
  </si>
  <si>
    <t>Hẻm 176 Âu Cơ</t>
  </si>
  <si>
    <t>03 Đặng Thái Thân, Phường Tân Thành, Tp. Buôn Ma Thuột, tỉnh Đắk Lắk.</t>
  </si>
  <si>
    <t>D2312-0134</t>
  </si>
  <si>
    <t>Ông Nguyễn Duy Phong - 0989247355 anh Chí (Thu tiền)</t>
  </si>
  <si>
    <t>Thửa đất số 16, tờ bản đồ số 17 tại địa chỉ Tổ 10, phường Yên Thế, thành phố Pleiku, tỉnh Gia Lai.</t>
  </si>
  <si>
    <t>224 Phan Đình Phùng, phường Yên Đỗ, Thành phố Pleiku, Gia Lai.</t>
  </si>
  <si>
    <t>Lê Chân - Pleiku</t>
  </si>
  <si>
    <t>D2312-0135</t>
  </si>
  <si>
    <t>Ông Đào Thịnh - 0913430945  (Thu tiền)</t>
  </si>
  <si>
    <t>Tổ 02, phường Đống Đa, thành phố Pleiku, tỉnh Gia Lai.</t>
  </si>
  <si>
    <t>Hẻm 203 Lê Đại Hành</t>
  </si>
  <si>
    <t>D2312-0141</t>
  </si>
  <si>
    <t>Ông Võ Tá Khoa và bà Phạm Thị Sáu - 0392652483 (Thu tiền)</t>
  </si>
  <si>
    <t>Thửa đất số 253+254, tờ bản đồ số 29 tại địa chỉ Tổ 2, phường Hội Phú, thành phố Pleiku, tỉnh Gia Lai.
Thửa đất số 57A, tờ bản đồ số 30 tại địa chỉ 7/1/305 Nguyễn Viết Xuân, phường Hội Phú, thành phố Pleiku, tỉnh Gia Lai.</t>
  </si>
  <si>
    <t>36 Đống Đa, Tp Pleiku, tỉnh Gia Lai.</t>
  </si>
  <si>
    <t>Ông Trần Huy Hoàng và bà Nguyễn Thị Mỹ Hòa - 0834181234 chị Hòa (Thu tiền)</t>
  </si>
  <si>
    <t>D2312-0147</t>
  </si>
  <si>
    <t>Thửa đất số 123A, tờ bản đồ số 7, tại địa chỉ Tổ 12, phường Phù Đổng, Tp. Pleiku, tỉnh Gia Lai</t>
  </si>
  <si>
    <t>Ông Nguyễn Sỹ Bình và Bà Hồ Thị Bích Ngọc - 0914141503 chú Bình (Thu tiền)</t>
  </si>
  <si>
    <t>Tổ 11, phường Phù Đổng, Tp. Pleiku, tỉnh Gia Lai</t>
  </si>
  <si>
    <t>Triệu Quang Phục - Pleiku</t>
  </si>
  <si>
    <t>D2312-0119</t>
  </si>
  <si>
    <t>Lê Thánh Tôn</t>
  </si>
  <si>
    <t>Thửa đất số 13, tờ bản đồ số 37, tại địa chỉ 35 Lê Thánh Tôn, phường Ia Kring, Tp. Pleiku, tỉnh Gia Lai.</t>
  </si>
  <si>
    <t>Ông Huỳnh Xuân Phương - 0903556657 Anh Phương (Thu tiền)</t>
  </si>
  <si>
    <t>Plei Ngó, phường Trà Bá, thành phố Pleiku, tỉnh Gia Lai</t>
  </si>
  <si>
    <t>Bốn triệu năm trăm năm mươi ngàn đồng chẵn.</t>
  </si>
  <si>
    <t>Ba triệu tám trăm ngàn đồng chẵn.</t>
  </si>
  <si>
    <t>D2401-0005</t>
  </si>
  <si>
    <t>Ông Diệp Năng Trị - 0914464777 anh Thạnh (Thu tiền)</t>
  </si>
  <si>
    <t>83 Tăng Bạ Hổ - Pleiku</t>
  </si>
  <si>
    <t>83 Tăng Bạt Hổ, phường Yên Đỗ, thành phố Pleiku, tỉnh Gia Lai.</t>
  </si>
  <si>
    <t>D2401-0009</t>
  </si>
  <si>
    <t>NGÂN HÀNG TMCP NGOẠI THƯƠNG VIỆT NAM - CHI NHÁNH BẮC GIA LAI - 0973382277 anh Quốc (Thu Tiền)</t>
  </si>
  <si>
    <t>Ông Nguyễn Đức Phương và bà Hồ Thị Thiện - 0935058277 Cô Thiện (Thu tiền)</t>
  </si>
  <si>
    <t>Thửa đất số 14 tờ bản đồ số 55 tại địa chỉ 222A Cách mạng tháng 8, phường Hoa Lư, thành phố Pleiku, tỉnh Gia Lai.
Thửa đất số 50, tờ bản đồ số 12 tại địa chỉ Tổ 16, phường Phù Đổng, thành phố Pleiku, tỉnh Gia Lai.</t>
  </si>
  <si>
    <t>D2401-0011</t>
  </si>
  <si>
    <t>Phù Đổng - Cách Mạng</t>
  </si>
  <si>
    <t>Thửa đất số 696 tờ bản đồ số 09 tại địa chỉ thôn Ngô Sơn, xã Chư Jôr, huyện Chư Păh, tỉnh Gia Lai.
Thửa đất số 152 tờ bản đồ số 02 tại địa chỉ thôn Ngô Sơn, xã Chư Jôr, huyện Chư Păh, tỉnh Gia Lai.
Thửa đất số 191 tờ bản đồ số 35 tại địa chỉ thôn Ia Deh, xã Chư Đăng Ya, huyện Chư Păh, tỉnh Gia Lai.
Thửa đất số 42+161 tờ bản đồ số 18 tại địa chỉ xã Chư Đăng Ya, huyện Chư Păh, tỉnh Gia Lai.
Thửa đất số 80+87+89 tờ bản đồ số 34 tại địa chỉ thôn Ia Deh, xã Chư Đăng Ya, huyện Chư Păh, tỉnh Gia Lai.</t>
  </si>
  <si>
    <t>Combo xử lý nợ</t>
  </si>
  <si>
    <t>737 Phạm Văn Đồng, thành phố Pleiku, tỉnh Gia Lai.</t>
  </si>
  <si>
    <t>Số 600 Quang Trung, phường Tây Sơn, thị xã An Khê, tỉnh Gia Lai.</t>
  </si>
  <si>
    <t>Ông Nguyễn Lương Anh Tuấn - 0981785456 (Thu tiền)</t>
  </si>
  <si>
    <t>Thửa đất số 214+219, tờ bản đồ số 23, tại địa chỉ đường Liên Thôn, xã Đắk Rơ Wa, thành phố Kon Tum, tỉnh Kon Tum.</t>
  </si>
  <si>
    <t>D2401-0024</t>
  </si>
  <si>
    <t>Số 01, đường Nguyễn Đình Chiểu, phường Thống Nhất, Tp. Kon Tum, tỉnh Kon Tum.</t>
  </si>
  <si>
    <t>xã Đắk Rơ Wa, thành phố Kon Tum</t>
  </si>
  <si>
    <t>D2401-0044</t>
  </si>
  <si>
    <t>Ông Ngô Tấn Duy - 09141700077 Chị Thảo (Thu tiền)</t>
  </si>
  <si>
    <t>Thửa đất số 371, tờ bản đồ số 9, tại địa chỉ 58 Nguyễn Thái Học, phường Hội Thương, thành phố Pleiku, tỉnh Gia Lai.</t>
  </si>
  <si>
    <t>Tổ 02, phường Trà Bá, thành phố Pleiku, tỉnh Gia Lai</t>
  </si>
  <si>
    <t>58 Nguyễn Thái Học - Pleiku</t>
  </si>
  <si>
    <t>D2401-0045</t>
  </si>
  <si>
    <t>Bà Mai Thị Tuyết Nga - 0905778175 (Thu tiền)</t>
  </si>
  <si>
    <t xml:space="preserve"> 271 Hai Bà Trưng - Pleiku</t>
  </si>
  <si>
    <t>Thửa đất 2, tờ bản đồ số 08, tại địa chỉ 271 Hai Bà Trưng, tổ 09, phường Diên Hồng, thành phố Pleiku, tỉnh Gia Lai.</t>
  </si>
  <si>
    <t>D2401-0052</t>
  </si>
  <si>
    <t>Ông Trần Duy Sang - 0935301269 chị Sương (Thu tiền)</t>
  </si>
  <si>
    <t>Thửa đất số 00, tờ bản đồ số 00, tại địa chỉ 67 Đỗ Trạc, phường An Phú, thị xã An Khê, tỉnh Gia Lai.</t>
  </si>
  <si>
    <t>Bà Nguyễn Thị Ái Trinh - 0919511144 (Thu tiền)</t>
  </si>
  <si>
    <t>Thửa đất số 12, tờ bản đồ số 57, tại địa chỉ Tổ 8, phường Trà Bá, thành phố Pleiku, tỉnh Gia Lai.</t>
  </si>
  <si>
    <t>41 Quyết Tiến, tổ 2, phường Ia Kring, thành phố Pleiku, tỉnh Gia Lai.</t>
  </si>
  <si>
    <t>Lê Duẫn - Pleiku</t>
  </si>
  <si>
    <t>Đỗ Trạc.</t>
  </si>
  <si>
    <t>D2401-0061</t>
  </si>
  <si>
    <t>D2401-0074</t>
  </si>
  <si>
    <t>Thửa đất số 12, tờ bản đồ số 52, tại địa chỉ số 08 Cách Mạng, phường Hoa Lư, thành phố Pleiku, tỉnh Gia Lai.</t>
  </si>
  <si>
    <t>Bà Đặng Thị Mai - 0373599279 chị Loan (Thu tiền)</t>
  </si>
  <si>
    <t>414 Cách mạng tháng tám, phường Hoa Lư, thành phố Pleiku, tỉnh Gia Lai.</t>
  </si>
  <si>
    <t>08 Cách Mạng - Pleiku</t>
  </si>
  <si>
    <t>Thửa đất số 177, tờ bản đồ số 19; tại địa chỉ 490 Hùng Vương, phường Phù Đổng, Tp. Pleiku, tỉnh Gia Lai.</t>
  </si>
  <si>
    <t>Số 193 Wừu, tổ 3, phường Ia Kring, thành phố Pleiku, tỉnh Gia Lai.</t>
  </si>
  <si>
    <t>490 Hùng Vương - Pleiku</t>
  </si>
  <si>
    <t>D2401-0076</t>
  </si>
  <si>
    <t>D2401-0077</t>
  </si>
  <si>
    <t>Ông Lâm Quang Sơn - 0356612213 Mr. Quốc (thu tiền)</t>
  </si>
  <si>
    <t>Thửa đất số 278, tờ bản đồ số 19; tại địa chỉ Số nhà 353 đường Trần Hưng Đạo, phường Hòa Bình, Tx. Ayun Pa, tỉnh Gia Lai.</t>
  </si>
  <si>
    <t>Trần Hưng Đạo - Ayun Pa</t>
  </si>
  <si>
    <t>Ông Huỳnh Ngọc Hòa - 0903507098 (Thu tiền)</t>
  </si>
  <si>
    <t>D2401.0006</t>
  </si>
  <si>
    <t>CÔNG TY TNHH MỘT THÀNH VIÊN PHONG THẮNG PHÁT - 0981427968 anh Thắng (thu tiền)</t>
  </si>
  <si>
    <t>Dây chuyền máy nghiền sàn đá.</t>
  </si>
  <si>
    <t>Làng Kte, xã H Bông, huyện Chư Sê, tỉnh Gia Lai.</t>
  </si>
  <si>
    <t>Dây chuyền máy nghiền sàn đá</t>
  </si>
  <si>
    <t>D2401-0099</t>
  </si>
  <si>
    <t>Thửa đất số 264 tờ bản đồ số 12, tại địa chỉ 137 Trần Phú, phường Diên Hồng, Tp. Pleiku, tỉnh Gia Lai.</t>
  </si>
  <si>
    <t>Ông Nguyễn Kim Hòa và Bà Nguyễn Thị Thủy - 0907788999 anh Hòa (Thu tiền)</t>
  </si>
  <si>
    <t>137 Trần Phú - Pleiku</t>
  </si>
  <si>
    <t>Tổ 1, phường Tây Sơn, Tp. Pleiku, tỉnh Gia Lai.</t>
  </si>
  <si>
    <t>Ông Lê Văn Cường - 0964977781 anh Vũ (Thu tiền)</t>
  </si>
  <si>
    <t>Thửa đất số 40 tờ bản đồ số 32, tại địa chỉ 105 Quyết Tiến, phường IaKring, thành phố Pleiku, tỉnh Gia Lai.</t>
  </si>
  <si>
    <t>29 Bà Triệu, phường Phù Đổng, thành phố Pleiku, tỉnh Gia Lai.</t>
  </si>
  <si>
    <t>105 Quyết Tiến - Pleiku</t>
  </si>
  <si>
    <t>D2401-0100</t>
  </si>
  <si>
    <t>Phí bao gồm VAT</t>
  </si>
  <si>
    <t>Phí chưa VAT bằng chữ</t>
  </si>
  <si>
    <t>Phí có VAT bằng chữ</t>
  </si>
  <si>
    <t>Số tiền còn lại</t>
  </si>
  <si>
    <t>Tạm ứng bằng chữ</t>
  </si>
  <si>
    <t>Số tiền còn lại bằng chữ</t>
  </si>
  <si>
    <t>D2401-0102</t>
  </si>
  <si>
    <t>NGÂN HÀNG TMCP NGOẠI THƯƠNG VIỆT NAM - CHI NHÁNH BẮC GIA LAI (Thu tiền)</t>
  </si>
  <si>
    <t>Lợi thế quyền thuê đất và tài sản gắn liền với đất tại Thửa đất số 68, tờ bản đồ số 24; tại địa chỉ Tổ 10, phường Phù Đổng, Tp. Pleiku, tỉnh Gia Lai.</t>
  </si>
  <si>
    <t>Tòa nhà Quang Đức - Pleiku</t>
  </si>
  <si>
    <t>Thửa đất số 134+167, tờ bản đồ số 27 tại địa chỉ 83 Tăng Bạt Hổ, phường Yên Đỗ, thành phố Pleiku, tỉnh Gia Lai</t>
  </si>
  <si>
    <t>Thửa đất số 44 (nay là 246+247), tờ bản đồ số 08 tại địa Tổ 3, phường Đống Đa, thành phố Pleiku, tỉnh Gia Lai.
Thửa đất số 586+587, tờ bản đồ số 77 tại địa Tổ 3, phường Đống Đa, thành phố Pleiku, tỉnh Gia Lai.
Thửa đất số 51 tờ bản đồ số 92 tại địa Tổ 5, phường Yên Thế, thành phố Pleiku, tỉnh Gia Lai.
Thửa đất số 10, 5, 15, 14, 13, 19, 7, 12, 63, 62, 20, 23, 24, 25, 22, tờ bản đồ số 95, 96; tại địa chỉ Tổ 5, phường Yên Thế, thành phố Pleiku, tỉnh Gia Lai.</t>
  </si>
  <si>
    <t>Thay lại bìa</t>
  </si>
  <si>
    <t>D2401-0130</t>
  </si>
  <si>
    <t>CÔNG TY TNHH GIẢI PHÁP NÔNG NGHIỆP MRS - 0776112358 anh Sơn (Thu tiền)</t>
  </si>
  <si>
    <t>Thửa đất số 112, tờ bản đồ số 53, tại địa chỉ thị trấn Di Linh, huyện Di Linh, tỉnh Lâm Đồng.</t>
  </si>
  <si>
    <t>D2401-0145</t>
  </si>
  <si>
    <t>Quyết Tiến - Pleiku</t>
  </si>
  <si>
    <t>Ông Lê Đại Bình và Bà Nguyễn Thị Kim Oanh - 0917441186 chị Tươi (Thu tiền)</t>
  </si>
  <si>
    <t>D2401-0156</t>
  </si>
  <si>
    <t>Ngân Hàng Agribank Chi Nhánh Đông Gia Lai - 0962999933 chị Huyền (Thu tiền)</t>
  </si>
  <si>
    <t>Thửa đất số 65, tờ bản đồ số 18 tại địa chỉ Làng Brang, xã Ya Hội, huyện Đak Pơ, tỉnh Gia Lai.</t>
  </si>
  <si>
    <t>Xử lý nợ Ya Hội Đak Pơ - Agribank</t>
  </si>
  <si>
    <t>D2401-0157</t>
  </si>
  <si>
    <t>NGÂN HÀNG TMCP NGOẠI THƯƠNG VIỆT NAM - CHI NHÁNH GIA LAI - 0393892676 (Thu tiền)</t>
  </si>
  <si>
    <t>33 Quang Trung, Phường Hội Thương, Thành Phố Pleiku, Tỉnh Gia Lai</t>
  </si>
  <si>
    <t>Thôn Phú Vinh - Ia Blứ - Chư Pưh - Xử lý nợ VCB</t>
  </si>
  <si>
    <t>Thửa đất số 249, tờ bản đồ số 28, tại địa chỉ Thôn Phú Vinh, xã Ia Blứ, huyện Chư Pưh, tỉnh Gia Lai.
Thửa đất số 83, tờ bản đồ số 41, tại địa chỉ Thôn Phú Vinh, xã Ia Blứ, huyện Chư Pưh, tỉnh Gia Lai.</t>
  </si>
  <si>
    <t>D2401.0008</t>
  </si>
  <si>
    <t>Ông Trần Văn Đạt - 0973451819 chị Trang (Thu tiền)</t>
  </si>
  <si>
    <t>Xe ô tô con nhãn hiệu Porscher đã qua sử dụng.</t>
  </si>
  <si>
    <t>Tám triệu một trăm năm mươi ngàn đồng chẵn.</t>
  </si>
  <si>
    <t>Bốn mươi bốn triệu đồng chẵn.</t>
  </si>
  <si>
    <t>Ba mươi bảy triệu ba trăm ngàn đồng chẵn.</t>
  </si>
  <si>
    <t>D2402-0004</t>
  </si>
  <si>
    <t>Thửa đất số 98, tờ bản đồ số 13 tại địa chỉ Tổ 12, phường Phù Đổng, thành phố Pleiku, tỉnh Gia Lai</t>
  </si>
  <si>
    <t>Tôn Thất Tùng - Pleiku</t>
  </si>
  <si>
    <t>62A Phan Đình Phùng, phường Tây Sơn, thành phố Pleiku, tỉnh Gia Lai.</t>
  </si>
  <si>
    <t>Bà Nguyễn Thị Minh Hồng - 0914464078 anh Quân (Thu tiền)</t>
  </si>
  <si>
    <t>Thửa đất số 29, tờ bản đồ số 37, tại địa chỉ 04 Quyết Tiến, Tổ 5, phường Ia Kring, thành phố Pleiku, tỉnh Gia Lai.
Thửa đất số 135, tờ bản đồ số 39, tại địa chỉ 04 (nay là 27) Nguyễn Đức Cảnh, Hoa Lư Tx Pleiku (nay là phường Hoa Lư, thành phố Pleiku, tỉnh Gia Lai</t>
  </si>
  <si>
    <t>B2-09.01 C/c Sarimi, An Lợi Đông, Thủ Đức, Tp. Hồ Chí Minh</t>
  </si>
  <si>
    <t>Xe ô tô con nhãn hiệu Porscher</t>
  </si>
  <si>
    <t>D2402-0009</t>
  </si>
  <si>
    <t>Ông Hoàng Thanh Hoan - 0905731279 a Hoàng (Thu Tiền)</t>
  </si>
  <si>
    <t>Thửa đất số 06 tờ bản đồ số 28 tại địa chỉ 02 Lê Thánh Tôn, Tổ 06, phường Ia Kring, thành phố Pleiku, tỉnh Gia Lai.</t>
  </si>
  <si>
    <t>02 Lê Thành Toonm tổ 6, phường Ia Kring, thành phố Pleiku, tỉnh Gia Lai</t>
  </si>
  <si>
    <t>02 Lê Thánh Tôn - Pleiku</t>
  </si>
  <si>
    <t>D2402-0010</t>
  </si>
  <si>
    <t>Ông Lê Ngọc Huy và Bà Lê Thị Tú Mỹ - 0979844679 anh Huy (Thu tiền)</t>
  </si>
  <si>
    <t>Thửa đất số 192 tờ bản đồ số 23 tại địa chỉ Tổ 02, phường Ia Kring, thành phố Pleiku, tỉnh Gia Lai.</t>
  </si>
  <si>
    <t>Tổ 02, phường Ia Kring, thành phố Pleiku, tỉnh Gia Lai.</t>
  </si>
  <si>
    <t>Hẻm Hoàng Văn Thụ - Pleiku</t>
  </si>
  <si>
    <t>D2402-0011</t>
  </si>
  <si>
    <t>Thửa đất số 85, tờ bản đồ số 48, tại địa chỉ Tổ 04, phường Ia Kring, thành phố Pleiku, tỉnh Gia Lai.</t>
  </si>
  <si>
    <t>190 Sư Vạn Hạnh - Pleiku</t>
  </si>
  <si>
    <t>Ông Lê Ngọc Hiệp - 0903504928 Chị Thảo (Thu tiền)</t>
  </si>
  <si>
    <t>Thửa đất số 164+165, tờ bản đồ số 7A + 7B, tại địa chỉ Quang Trung, phường Hội Thương, thành phố Pleiku, tỉnh Gia Lai.</t>
  </si>
  <si>
    <t>07 Quang Trung, thành phố Pleiku, tỉnh Gia Lai</t>
  </si>
  <si>
    <t>Quang Trung - Pleiku</t>
  </si>
  <si>
    <t>D2402-0035</t>
  </si>
  <si>
    <t>D2402-0039</t>
  </si>
  <si>
    <t>CÔNG TY TNHH MỘT THÀNH VIÊN CHUNG LÊ CÔNG NĂM - 0962415123 (Thu tiền)</t>
  </si>
  <si>
    <t>Thửa đất 00, tờ bản đồ số 00, tại địa chỉ đường Nguyễn Huệ, tổ 1, thị trấn Kông Chro, tỉnh Gia Lai.</t>
  </si>
  <si>
    <t>Đường Nguyễn Huệ, tổ 1, thị trấn Kông Chro, tỉnh Gia Lai.</t>
  </si>
  <si>
    <t>Lê Lai - Kông Chro</t>
  </si>
  <si>
    <t>Ông Phạm Anh Vũ - 090 5021078 (Thu tiền)</t>
  </si>
  <si>
    <t xml:space="preserve"> 61 Tăng Bạt Hổ, phường Yên Đỗ, thành phố Pleiku, tỉnh Gia Lai.</t>
  </si>
  <si>
    <t>D2402-0055</t>
  </si>
  <si>
    <t>Bà Hoàng Thị Thu Ý - 0914380595 anh Tuấn (Thu tiền)</t>
  </si>
  <si>
    <t>Gian hàng liên kế số 78, đường A2 thuộc Trung tâm thương mại Pleiku, thành phố Pleiku, tỉnh Gia Lai.</t>
  </si>
  <si>
    <t>D2402-0056</t>
  </si>
  <si>
    <t>Thửa đất số 55, tờ bản đồ số 47, tại địa chỉ Plei Thơh Ga A, xã Chư Don, huyện Chư Pưh, tỉnh Gia Lai.</t>
  </si>
  <si>
    <t>Gian Hàng Liên Kế - Pleiku</t>
  </si>
  <si>
    <t>Ông Hoàng Văn Quang và Bà Phan Thị Kim Oanh - 0985026939 (Thu tiền)</t>
  </si>
  <si>
    <t>D2402-0057</t>
  </si>
  <si>
    <t>Tổ dân phố 1, thị trấn Đak Pơ, huyện Đak Pơ, tỉnh Gia Lai.</t>
  </si>
  <si>
    <t>Thửa đất số 15, tờ bản đồ số 28; tại địa chỉ Tổ dân phố 1, thị trấn Đak Pơ, huyện Đak Pơ, tỉnh Gia Lai.</t>
  </si>
  <si>
    <t>Tổ 2, phường Diên Hồng, thành phố Pleiku, tỉnh Gia Lai</t>
  </si>
  <si>
    <t>Xử lý nợ Chư Đôn - Chư Pưh</t>
  </si>
  <si>
    <t>Nguyễn Lương Bằng - Đak Pơ</t>
  </si>
  <si>
    <t>239 đường Lý Thái Tổ, phường Diên Hồng, thành phố Pleiku, tỉnh Gia Lai.</t>
  </si>
  <si>
    <t>Lê Thánh Tôn, Wừu - Pleiku</t>
  </si>
  <si>
    <t>Thửa đất số 43, tờ bản đồ số 30, tại địa chỉ Tổ 1, phường Ia Kring, thành phố Pleiku, tỉnh Gia Lai.</t>
  </si>
  <si>
    <t>Ông Vũ Đình Cung và Bà Nguyễn Thị Thanh - 0986232277 cô Thanh (Thu tiền)</t>
  </si>
  <si>
    <t>D2402-0058</t>
  </si>
  <si>
    <t>Ông Nguyễn Thừa Chiến - 0356612213 Mr. Quốc (thu tiền)</t>
  </si>
  <si>
    <t>Thửa đất số 649, tờ bản đồ số 49; tại địa chỉ Làng Phung, xã Biển Hồ, thành phố Pleiku, tỉnh Gia Lai.</t>
  </si>
  <si>
    <t>Làng Phung, xã Biển Hồ, thành phố Pleiku, tỉnh Gia Lai..</t>
  </si>
  <si>
    <t>Hẻm Ngô Quyền - Pleiku</t>
  </si>
  <si>
    <t>D2402-0059</t>
  </si>
  <si>
    <t>Ông Nguyễn Công Việt và Bà Trần Thị Hồng - 0348566469 (thu tiền)</t>
  </si>
  <si>
    <t>Thửa đất số 342 tờ bản đồ số 32, tại địa chỉ Tổ 18, phường An Hải Bắc, quận Sơn Trà, thành phố Đà Nẵng</t>
  </si>
  <si>
    <t>Xã biển hồ, thành phố Pleiku, tỉnh Gia Lai.</t>
  </si>
  <si>
    <t>Hẻm Ngô Quyền - Đà Nẵng</t>
  </si>
  <si>
    <t>D2402-0060</t>
  </si>
  <si>
    <t>Thửa đất số 110 tờ bản đồ số 19, tại địa chỉ Tổ 4, phường Hội Thương, thành phố Pleiku, tỉnh Gia Lai.</t>
  </si>
  <si>
    <t>Tổ 7, phường Thắng Lợi, Tp. Pleiku, tỉnh Gia Lai.</t>
  </si>
  <si>
    <t>Bờ kè hội phú - Pleiku</t>
  </si>
  <si>
    <t>D2402-0067</t>
  </si>
  <si>
    <t>Ông Bùi Tấn Hưng - 0374110990 (Thu tiền)</t>
  </si>
  <si>
    <t>Thửa đất số 93, tờ bản đồ số 22, tại địa chỉ thôn Tân Hội, xã Tân An, huyện Đak Pơ, tỉnh Gia Lai.</t>
  </si>
  <si>
    <t>Thôn Tân Hội, xã Tân An, huyện Đak Pơ, tỉnh Gia Lai.</t>
  </si>
  <si>
    <t>Tân An - Đak Pơ.</t>
  </si>
  <si>
    <t>D2402-0028</t>
  </si>
  <si>
    <t>Tín dụng báo cắt hoa hồng để giảm phí cho khách</t>
  </si>
  <si>
    <t>Máy móc thiết bị và công trình xây dựng gắn liền với công trình Thủy điện Ia Mơr.</t>
  </si>
  <si>
    <t>D2402.0002</t>
  </si>
  <si>
    <t>Thủy điện Ia Mơr</t>
  </si>
  <si>
    <t>01 Lê Quý Đôn, phường Ia Kring, thành phố Pleiku, tỉnh Gia Lai.</t>
  </si>
  <si>
    <t>Năm triệu một trăm ngàn đồng chẵn.</t>
  </si>
  <si>
    <t>D2403-0004</t>
  </si>
  <si>
    <t>Ông Nguyễn Ngọc Huệ - 0935712255 chị Diệu (Thu tiền)</t>
  </si>
  <si>
    <t>Thửa đất số 23, tờ bản đồ số 21 tại địa chỉ 416 Hùng Vương, phường Hội Phú, thành phố Pleiku, tỉnh Gia Lai</t>
  </si>
  <si>
    <t>416 Hùng Vương, phường Hội Phú, thành phố Pleiku, tỉnh Gia Lai.</t>
  </si>
  <si>
    <t>416 Hùng Vương - Pleiku</t>
  </si>
  <si>
    <t>D2403-0006</t>
  </si>
  <si>
    <t>Ông Nguyễn Duy Thuyết và Bà La Thị Kiều - 0905359494 anh Thuyết (Thu Tiền)</t>
  </si>
  <si>
    <t>Tỉnh lộ 664 - Ia Grai</t>
  </si>
  <si>
    <t>Tổ 1, phường Yên Đỗ, thành phố Pleiku, tỉnh Gia Lai</t>
  </si>
  <si>
    <t>Thửa đất số 42+43 tờ bản đồ số 39 tại địa chỉ Xã Ia Dêr, huyện Ia Grai, tỉnh Gia Lai.</t>
  </si>
  <si>
    <t>Tổ 05, phường Thắng Lợi, thành phố Pleiku, tỉnh Gia Lai.</t>
  </si>
  <si>
    <t>Hẻm Âu Cơ - Pleiku</t>
  </si>
  <si>
    <t>D2403-0017</t>
  </si>
  <si>
    <t>Thửa đất số 194 tờ bản đồ số 4 tại địa chỉ Tổ 05, phường Thắng Lợi, thành phố Pleiku, tỉnh Gia Lai.</t>
  </si>
  <si>
    <t>Ông Nguyễn Văn Hiển - 0983144079 (Thu tiền)</t>
  </si>
  <si>
    <t>D2403-0018</t>
  </si>
  <si>
    <t>Thửa đất số 141, tờ bản đồ số 64, tại địa chỉ Tổ 02, phường Thống Nhất, thành phố Pleiku, tỉnh Gia Lai.</t>
  </si>
  <si>
    <t>Tổ 05, phường Thống Nhất, thành phố Pleiku, tỉnh Gia Lai..</t>
  </si>
  <si>
    <t>Hẻm 55 Phan Đăng Lưu - Pleiku</t>
  </si>
  <si>
    <t>Ông Đào Đình Thọ và Bà Nguyễn Thị Ái Von - 0988585276 anh Thọ (Thu tiền)</t>
  </si>
  <si>
    <t>D2403-0032</t>
  </si>
  <si>
    <t>Bà Trần Thị Phú và Ông Nguyễn Sỹ Quang - 0901925678 Chị Thảo (Thu tiền)</t>
  </si>
  <si>
    <t>Thửa đất số 135, tờ bản đồ số 24, tại địa chỉ tổ 10, phường Hội Phú, thành phố Pleiku, tỉnh Gia Lai.</t>
  </si>
  <si>
    <t>Tổ 8, phường Hoa Lư, thành phố Pleiku, tỉnh Gia Lai</t>
  </si>
  <si>
    <t>D2403-0026</t>
  </si>
  <si>
    <t>Thửa đất số 11+23+38, tờ bản đồ số 06, tại địa chỉ xã Dun, huyện Chư Sê, tỉnh Gia Lai.</t>
  </si>
  <si>
    <t>Xã Dun - Chư Sê</t>
  </si>
  <si>
    <t>D2403-0033</t>
  </si>
  <si>
    <t>Thửa đất số 206, tờ bản đồ số 18, tại địa chỉ 386 Hùng Vương, tổ 2, phường Phù Đổng, thành phố Pleiku, tỉnh Gia Lai.</t>
  </si>
  <si>
    <t>D2403-0045</t>
  </si>
  <si>
    <t>Thửa đất số 113, tờ bản đồ số 22, tại địa chỉ K64/14 Nguyễn Duy Hiệu, phường An Hải Đông, quận Sơn Trà, thành phố Đà Nẵng.</t>
  </si>
  <si>
    <t>Phường Khuê Trung, quận Cẩm Lệ, thành phố Đà Nẵng.</t>
  </si>
  <si>
    <t>Nguyễn Duy Hiệu - Đà Nẵng</t>
  </si>
  <si>
    <t>D2403-0046</t>
  </si>
  <si>
    <t>D2403-0050</t>
  </si>
  <si>
    <t>D2403-0051</t>
  </si>
  <si>
    <t>Lê Thị Hồng Gấm - An Khê</t>
  </si>
  <si>
    <t>25/27 Lê Thị Hồng Gấm, tổ 03, phường Tây Sơn, thành phố Pleiku, tỉnh Gia Lai.</t>
  </si>
  <si>
    <t>Thửa đất số 16, tờ bản đồ số 75; tại địa chỉ Tổ 1, phường Trà Bá, thành phố Pleiku, tỉnh Gia Lai.</t>
  </si>
  <si>
    <t>Ông Hồ Minh Đại và Bà Đào Trúc Linh - 0985026939 (Thu tiền)</t>
  </si>
  <si>
    <t>Ông Hoàng Văn Hoan - 0862458126 (thu tiền)</t>
  </si>
  <si>
    <t>Thửa đất số 91, tờ bản đồ số 1; tại địa chỉ phường An Bình, thị xã An Khê, tỉnh Gia Lai.</t>
  </si>
  <si>
    <t>D2403-0058</t>
  </si>
  <si>
    <t>Ông Lê Hồng Tiến - 0939436535 (thu tiền)</t>
  </si>
  <si>
    <t>Thửa đất số 177 tờ bản đồ số 59, tại địa chỉ 39 Trần Quang Diệu, phường Thống Nhất, thành phố Pleiku, tỉnh Gia Lai</t>
  </si>
  <si>
    <t>39 Trần Quang Diệu - Pleiku</t>
  </si>
  <si>
    <t>39 Trần Quang Diệu, phường Thống Nhất, thành phố Pleiku, tỉnh Gia Lai.</t>
  </si>
  <si>
    <t>D2403-0059</t>
  </si>
  <si>
    <t>Thửa đất số 149+150 tờ bản đồ số 11, tại địa chỉ Tổ 1, phường Phù Đổng, thành phố Pleiku, tỉnh Gia Lai.</t>
  </si>
  <si>
    <t>Bà Triệu - Pleiku</t>
  </si>
  <si>
    <t>Ông Nguyễn Năng Châu và Bà Đặng Thị Sen - 0905731279 anh Hoàng (Thu tiền)</t>
  </si>
  <si>
    <t>07 Đặng Thai Mai, phường Thắng Lợi, Tp. Pleiku, tỉnh Gia Lai.</t>
  </si>
  <si>
    <t>Bà Trần Thị Minh Hải - 0908483783 (Thu tiền)</t>
  </si>
  <si>
    <t>386 Hùng Vương - Pleiku</t>
  </si>
  <si>
    <t>Ông Lưu Đức Vinh và Bà Phạm Thị Bích Ly - 0906495395 (Thu tiền)</t>
  </si>
  <si>
    <t>Phòng 617, chung cư Bộ Đội Biên Phòng, 489 Nguyễn Văn Công, P3, Gò Vấp, TPHCM</t>
  </si>
  <si>
    <t>Bốn triệu ba trăm ngàn đồng chẵn.</t>
  </si>
  <si>
    <t>Đã tạm ứng 500.000</t>
  </si>
  <si>
    <t>Làm cơ sở tham khảo để thế chấp vay vốn tại ngân hàng chính sách xã hội tỉnh Gia Lai</t>
  </si>
  <si>
    <t>D2403-0080</t>
  </si>
  <si>
    <t>Thửa đất số 27, tờ bản đồ số 39, tại địa chỉ đường Nơ Trang Long, phường Trường Chinh, thành phố Kon Tum, tỉnh Kon Tum.</t>
  </si>
  <si>
    <t>Ông Huỳnh Cao - 0906582109 cô Hạnh (Thu tiền)</t>
  </si>
  <si>
    <t>Số 249/31, đường Trần Hưng Đạo, phường Thống Nhất, thành phố Kon Tum, tỉnh Kon Tum.</t>
  </si>
  <si>
    <t>Nơ Trang Long - Tp. Kon Tum.</t>
  </si>
  <si>
    <t>D2403-0081</t>
  </si>
  <si>
    <t>Ông Nguyễn Hồng Hạnh - 0905055563 (Thu tiền)</t>
  </si>
  <si>
    <t>Thửa đất số 02, tờ bản đồ số Trích đo 01-2017, tại địa chỉ đường Tạ Quang Bửu, phường Hoa Lư, thành phố Pleiku, tỉnh Gia Lai.</t>
  </si>
  <si>
    <t>Tổ 4, phường Hội Thương, thành phố Pleiku, tỉnh Gia Lai.</t>
  </si>
  <si>
    <t>Karaoke Tigon - Tạ Quang Bửu - Pleiku</t>
  </si>
  <si>
    <t>NGÂN HÀNG TMCP NGOẠI THƯƠNG VIỆT NAM - CHI NHÁNH GIA LAI - 0989247355 (Thu tiền)</t>
  </si>
  <si>
    <t>D2403-0082</t>
  </si>
  <si>
    <t>Thửa đất số 11, tờ bản đồ số 15, tại địa chỉ thôn Kte 2, xã HBông, huyện Chư Sê, tỉnh Gia Lai.</t>
  </si>
  <si>
    <t>D2403-0085</t>
  </si>
  <si>
    <t>Thửa đất số 38, tờ bản đồ số 73, tại địa chỉ Tổ 14, phường Hội Phú, thành phố Pleiku, tỉnh Gia Lai.</t>
  </si>
  <si>
    <t>Nguyễn Trung Trực - Pleiku</t>
  </si>
  <si>
    <t>D2403-0103</t>
  </si>
  <si>
    <t>TÂN THỊ LỆ THẢO - 0962999933 chị Huyền (Thu tiền)</t>
  </si>
  <si>
    <t>Số 03 Ngô Mây, phường An Tân, thị xã An Khê, tỉnh Gia Lai.</t>
  </si>
  <si>
    <t>Thửa đất số 33, tờ bản đồ 121, tại địa chỉ Đường Quang Trung, tổ 7, phường Tây Sơn, thị xã An Khê, tỉnh Gia Lai.</t>
  </si>
  <si>
    <t>Quang Trung - An Khê</t>
  </si>
  <si>
    <t>Xử lý nợ Hbông - Chư Sê.</t>
  </si>
  <si>
    <t>D2403-0118</t>
  </si>
  <si>
    <t>Thửa đất số 3310, tờ bản đồ số 13, tại địa chỉ Thôn 09, xã Tân Sơn, thành phố Pleiku, tỉnh Gia Lai</t>
  </si>
  <si>
    <t>Phạm Hùng - Pleiku</t>
  </si>
  <si>
    <t>Ông Lê Văn Thiên - 0973382277 (Thu tiền)</t>
  </si>
  <si>
    <t>Thôn 9, xã Tân Sơn, thành phố Pleiku, tỉnh Gia Lai</t>
  </si>
  <si>
    <t>Công Ty TNHH Xây Dựng Trường Phát Lợi - 0931603345 chị My (Thu tiền)</t>
  </si>
  <si>
    <t>26 Trần Khánh Dư, phường Diên Hồng, thành phố Pleiku, tỉnh Gia Lai</t>
  </si>
  <si>
    <t>D2403-0128</t>
  </si>
  <si>
    <t>Ia Me - Chư Prông</t>
  </si>
  <si>
    <t>Thửa đất số 49, tờ bản đồ số 49 tại địa chỉ Đồi A2, xã Ia Me, huyện Chư Prông, tỉnh Gia Lai.</t>
  </si>
  <si>
    <t>D2403-0134</t>
  </si>
  <si>
    <t>Ông Đỗ Ngọc Hiệp và Bà Nguyễn Thị Hồng Nhung - 0984341058 (Thu tiền)</t>
  </si>
  <si>
    <t>Thửa đất số 32, tờ bản đồ số 70 tại địa chỉ Tổ 1, phường Trà Bá, thành Phố Pleiku, tỉnh Gia Lai.</t>
  </si>
  <si>
    <t>Hẻm 68 Hàn Mạc Tử - Pleiku</t>
  </si>
  <si>
    <t>Tổ 1, phường Trà Bá, thành Phố Pleiku, tỉnh Gia Lai.</t>
  </si>
  <si>
    <t>D2403.0014</t>
  </si>
  <si>
    <t>Dây chuyền sản xuất tinh bột sắn</t>
  </si>
  <si>
    <t>NGÂN HÀNG THƯƠNG MẠI CỔ PHẦN ĐẦU TƯ VÀ PHÁT TRIỂN VIỆT NAM - CHI NHÁNH PHỐ NÚI - 0973451819 chị Trang (Thu tiền)</t>
  </si>
  <si>
    <t>D2403-0149</t>
  </si>
  <si>
    <t>Thửa đất số 262, tờ bản đồ số 4 tại địa chỉ 95+95B Đinh Tiên Hoàng, phường Diên Hồng, thành phố Pleiku, tỉnh Gia Lai.</t>
  </si>
  <si>
    <t>08 Nguyễn Trường Tộ, tổ 2, phường Diên Hồng, thành phố Pleiku, tỉnh Gia Lai.</t>
  </si>
  <si>
    <t>95+95B Đinh Tiên Hoàng - Pleiku</t>
  </si>
  <si>
    <t>CÔNG TY TNHH Á CHÂU PHƯỢNG HOÀNG KON TUM - 0933149159 chị Thúy (Thu tiền)</t>
  </si>
  <si>
    <t>Quốc lộ 14, Đắk Sút, xã Đắk Kroong, huyện Đắk Glei, tỉnh Kon Tum.</t>
  </si>
  <si>
    <t>Bà Lưu Thị Lựu - 095203557 chị Trinh  (Thu tiền)</t>
  </si>
  <si>
    <t>D2403-0178</t>
  </si>
  <si>
    <t>D2403-0177</t>
  </si>
  <si>
    <t>Thửa đất số 412+416, tờ bản đồ số 74 tại địa chỉ Tổ 2, phường Trà Bá, thành phố Pleiku, tỉnh Gia Lai.</t>
  </si>
  <si>
    <t>Ông Lê Hồng Hà - 0913469475 (Thu tiền)</t>
  </si>
  <si>
    <t>375 Trường Chinh, tổ 1, phường Trà Bá, Tp Pleiku, tỉnh Gia Lai.</t>
  </si>
  <si>
    <t>Lương Định Của - Pleiku</t>
  </si>
  <si>
    <t>Thửa đất số 348, tờ bản đồ số 5, tại địa chỉ Thôn 1, xã Hà Tam, huyện Đak Pơ, tỉnh Gia Lai</t>
  </si>
  <si>
    <t>Hà Tam - Đak Pơ</t>
  </si>
  <si>
    <t>D2403-0186</t>
  </si>
  <si>
    <t>Ông Hồ Sỹ Lợi và Bà Nguyễn Hồ Hải - 0977333355 chị Trúc (Thu tiền)</t>
  </si>
  <si>
    <t>36 Nguyễn Thiện Thuật, thành phố Pleiku, tỉnh Gia Lai</t>
  </si>
  <si>
    <t>01 Trần Phú - Pleiku</t>
  </si>
  <si>
    <t>D2403-0187</t>
  </si>
  <si>
    <t>Ông Nguyễn Đình Quang và Bà Nguyễn Thị Xuân - 0913400615 (Thu tiền)</t>
  </si>
  <si>
    <t>Lê Thánh Tông - Đak Pơ</t>
  </si>
  <si>
    <t>Thửa đất số 15-A4, tờ bản đồ số "00" (Sơ đồ khu trung tâm thương mại huyện), tại địa chỉ Tổ 2, thị trấn Đak Pơ, huyện Đak Pơ, tỉnh Gia Lai.</t>
  </si>
  <si>
    <t>Tổ 2, thị trấn Đak Pơ, huyện Đak Pơ, tỉnh Gia Lai.</t>
  </si>
  <si>
    <t>Thửa đất số 33, tờ bản đồ số 30, tại địa chỉ 25B Cù Chính Lan, phường Ia Kring, Tp. Pleiku, tỉnh Gia Lai.</t>
  </si>
  <si>
    <t>Ông Lê Đình Túc và Bà Trương Thị Tâm - 0905731279 anh Hoàng (Thu tiền)</t>
  </si>
  <si>
    <t>25B Cù Chính Lan, phường Ia Kring, Tp. Pleiku, tỉnh Gia Lai.</t>
  </si>
  <si>
    <t>25B Cù Chính Lan - Pleiku</t>
  </si>
  <si>
    <t>N2403-1163</t>
  </si>
  <si>
    <t>Thửa đất số 221, tờ bản đồ số 76 tại địa chỉ Ấp 4, thị trấn An Thới, huyện Phú Quốc, tỉnh Kiên Giang.</t>
  </si>
  <si>
    <t>Ông Phan Trường Duy - 0938886646 anh Duy (Thu tiền)</t>
  </si>
  <si>
    <t>147/15/13 đường TL37, khu phố 1, phường Thạnh Lộc, Q 12, Tp. Hồ Chí Minh.</t>
  </si>
  <si>
    <t>Phú Quốc</t>
  </si>
  <si>
    <t>D2403-0200</t>
  </si>
  <si>
    <t>Ông Trần Công Lưỡng và Bà Nguyễn Thị Đạt - 0366968517 - Chị Đạt (Thu tiền)</t>
  </si>
  <si>
    <t>D2403-0205</t>
  </si>
  <si>
    <t>Tổ 2, phường Tây Sơn, thành Phố Pleiku, tỉnh Gia Lai.</t>
  </si>
  <si>
    <t>Ông Châu Tấn Lập - 0984548885 anh Lập (Thu tiền)</t>
  </si>
  <si>
    <t>Hẻm 187 Cách Mạng</t>
  </si>
  <si>
    <t>Thửa đất số 62+64, tờ bản đồ số 10 tại địa chỉ tổ 01, phường Phù Đổng, thành phố Pleiku, tỉnh Gia Lai.</t>
  </si>
  <si>
    <t>D2403-0206</t>
  </si>
  <si>
    <t>Ông Đỗ Xuân Tuấn - 0905090898 anh Tuấn (Thu tiền)</t>
  </si>
  <si>
    <t>Tổ 243, phường Hòa Minh, quận Liên Chiểu, Tp Đà Nẵng.</t>
  </si>
  <si>
    <t>Bờ Kè hội phú - Pleiku</t>
  </si>
  <si>
    <t>Thửa đất số 01, tờ bản đồ số 90, tại địa chỉ 01 Trần Phú, phường Tây Sơn, Tp. Pleiku, tỉnh Gia Lai.</t>
  </si>
  <si>
    <t>Thôn 1, xã Hà Tam, huyện Đak Pơ, tỉnh Gia Lai</t>
  </si>
  <si>
    <t>Ông Ninh Văn Thơ và Bà Lưu Thị Vân - 0972373026 chị Vân (Thu tiền)</t>
  </si>
  <si>
    <t>D2403-0214</t>
  </si>
  <si>
    <t>Ông Lê Trương Quang Khải và bà Nguyễn Thị Bích Ngọc - 0905812281 - Chị Hằng (Thu tiền)</t>
  </si>
  <si>
    <t>Thửa đất số 50+51, tờ bản đồ số 27 tại địa chỉ Thôn 03, xã Diên Phú, thành phố Pleiku, tỉnh Gia Lai.</t>
  </si>
  <si>
    <t>Tổ 05, phường Ia Kring, thành phố Pleiku, tỉnh Gia Lai.</t>
  </si>
  <si>
    <t>Trường Sa - Pleiku</t>
  </si>
  <si>
    <t>D2403-0218</t>
  </si>
  <si>
    <t>Thửa đất số 8+11, tờ bản đồ số 29 tại địa chỉ xã Ia Pnôn, huyện Đức Cơ, tỉnh Gia Lai.</t>
  </si>
  <si>
    <t>Ia Pnôn - Đức Cơ</t>
  </si>
  <si>
    <t>D2403-0222</t>
  </si>
  <si>
    <t>Thửa đất số 84, tờ bản đồ số 19 tại địa chỉ 44 Lê Lai, phường Tây Sơn, thành phố Pleiku, tỉnh Gia Lai.</t>
  </si>
  <si>
    <t>113B Đinh Tiên Hoàng, phường Yên Đỗ, thành phố Pleiku, tỉnh Gia Lai.</t>
  </si>
  <si>
    <t>Ông Nguyễn Văn Dũng và bà Võ Thị Lựu - 0908357258 anh An (Thu tiền)</t>
  </si>
  <si>
    <t>Lê Lai - Pleiku</t>
  </si>
  <si>
    <t>Chính sách - Kbang</t>
  </si>
  <si>
    <t>tổ dân phố 12, thị trấn Kbang, huyện Kbang, tỉnh Gia Lai.</t>
  </si>
  <si>
    <t>D2403-0223</t>
  </si>
  <si>
    <t>Thửa đất số 292, tờ bản đồ số 1 tại địa chỉ Thôn 02, xã Diên Phú, thành phố Pleiku, tỉnh Gia Lai.</t>
  </si>
  <si>
    <t>Tổ 07, phường Ia Kring, thành phố Pleiku, tỉnh Gia Lai.</t>
  </si>
  <si>
    <t>Ông Nguyễn Văn Tuấn - 0348757379 (Thu tiền)</t>
  </si>
  <si>
    <t>Trần Nhật Duật - Pleiku</t>
  </si>
  <si>
    <t>Ba triệu bảy trăm ngàn đồng chẵn.</t>
  </si>
  <si>
    <t>Ba triệu bảy trăm tám mươi sáu ngàn ba trăm sáu mươi ba đồng và sáu mươi ba triệu sáu trăm ba mươi sáu ngàn ba trăm sáu mươi bốn xu.</t>
  </si>
  <si>
    <t>Chín triệu đồng chẵn.</t>
  </si>
  <si>
    <t>Ba triệu bốn trăm ngàn đồng chẵn.</t>
  </si>
  <si>
    <t>Hai triệu bảy trăm hai mươi ngàn đồng chẵn.</t>
  </si>
  <si>
    <t>Hai mươi triệu chín trăm lẻ chín ngàn không trăm chín mươi đồng và chín triệu không trăm chín mươi ngàn chín trăm lẻ chín xu.</t>
  </si>
  <si>
    <t>Mười hai triệu bảy trăm tám mươi ngàn đồng chẵn.</t>
  </si>
  <si>
    <t>D2404-</t>
  </si>
  <si>
    <t>Thửa đất số 45a, tờ bản đồ số 23a tại địa chỉ Thôn Pei Kia, thị trấn Nhơn Hòa, huyện Chư Pưh, tỉnh Gia Lai</t>
  </si>
  <si>
    <t>D2404-0016</t>
  </si>
  <si>
    <t>Xử lý nợ Kpă Klơng - Chư Pưh</t>
  </si>
  <si>
    <t>D2404-0018</t>
  </si>
  <si>
    <t>Ông Cao Minh Mẫn và Bà Huỳnh Thị Kim Chi - 0901142142 Sơn (Thu Tiền)</t>
  </si>
  <si>
    <t>Thửa đất số 145 tờ bản đồ số 20 tại địa chỉ Lô 21-B1,3 Khu đô thị sinh thái ven sông Hòa Xuân 1A, phường Hòa Xuân, quận Cẩm Lệ, Tp. Đà Nẵng.</t>
  </si>
  <si>
    <t>319/18 Nguyễn Công Trứ, phường Nguyễn Thái Bình, quận 1, thành phố HCM</t>
  </si>
  <si>
    <t>Khu đô thị sinh thái ven sông Hòa Xuân - Đà Nẵng</t>
  </si>
  <si>
    <t>D2404-0033</t>
  </si>
  <si>
    <t>-Thửa đất số 32 tờ bản đồ số 34 tại địa chỉ Lô 20, khu B2-68. khu đô thị ven sông Hòa Quý - Đồng Nò, phường Hòa Quý, quận Ngũ Hành Sơn, thành phố Đà Nẵng.
- Thửa đất số 33 tờ bản đồ số 34 tại địa chỉ Lô 21, khu B2-68. khu đô thị ven sông Hòa Quý - Đồng Nò, phường Hòa Quý, quận Ngũ Hành Sơn, thành phố Đà Nẵng.</t>
  </si>
  <si>
    <t>Ông Phạm Văn Hùng và Bà Hà Thị Huyền Trang - 0905958480 chị Lành (Thu tiền)</t>
  </si>
  <si>
    <t>Phường Hoa Lư, thành phố Pleiku, tỉnh Gia Lai.</t>
  </si>
  <si>
    <t xml:space="preserve"> khu đô thị ven sông Hòa Quý - Đồng Nò - Đà Nẵng</t>
  </si>
  <si>
    <t>D2404-0036</t>
  </si>
  <si>
    <t>Thửa đất số 16, tờ bản đồ số 64, tại địa chỉ Tổ 01, phường Yên Thế, thành phố Pleiku, tỉnh Gia Lai.</t>
  </si>
  <si>
    <t>658 Phạm Văn Đồng - Pleiku</t>
  </si>
  <si>
    <t>Tổ 01, phường Yên Thế, thành phố Pleiku, tỉnh Gia Lai.</t>
  </si>
  <si>
    <t>D2404-0037</t>
  </si>
  <si>
    <t>Ông Lưu Chí Hòa -0934999998 (Thu tiền)</t>
  </si>
  <si>
    <t>D2404-0038</t>
  </si>
  <si>
    <t>Bà Ngô Khổng Thương Thương - 0931627784 Thanh (Thu tiền)</t>
  </si>
  <si>
    <t>Thửa đất số 47C, tờ bản đồ số 54, tại địa chỉ 490/198 Cách Mạng T8, thành phố Pleiku, tỉnh Gia Lai.</t>
  </si>
  <si>
    <t>490/198 Cách Mạng T8, thành phố Pleiku, tỉnh Gia Lai.</t>
  </si>
  <si>
    <t>Phù Đổng - Pleiku</t>
  </si>
  <si>
    <t>D2404-0039</t>
  </si>
  <si>
    <t>Ông Lưu Đức Vinh - 0905731279 anh Hoàng (Thu tiền)</t>
  </si>
  <si>
    <t>Thửa đất số 20, tờ bản đồ số 70, tại địa chỉ Tổ 09, phường Hoa Lư, thành phố Pleiku, tỉnh Gia Lai.</t>
  </si>
  <si>
    <t>36/30 Lý Thái Tổ, tổ 5, phường Diên Hồng, thành phố Pleiku, tỉnh Gia Lai.</t>
  </si>
  <si>
    <t>Hẻm Phù Đổng</t>
  </si>
  <si>
    <t>D2404-0040</t>
  </si>
  <si>
    <t>Ông Đào Duy Bình - 0394071111 chị Hạnh (Thu tiền)</t>
  </si>
  <si>
    <t>Thửa đất số 213+214, tờ bản đồ số 21, tại địa chỉ Tổ 01, phường Thắng Lợi, thành phố Pleiku, tỉnh Gia Lai.</t>
  </si>
  <si>
    <t>Tổ 01, phường Thắng Lợi, thành phố Pleiku, tỉnh Gia Lai.</t>
  </si>
  <si>
    <t>D2404-0041</t>
  </si>
  <si>
    <t>Khu QHDC đường Phan Đình Giót, phường An Bình, thị xã An Khê, tỉnh Gia Lai.</t>
  </si>
  <si>
    <t>Thửa đất số 1142, tờ bản đồ số 55, tại địa chỉ Khu QHDC đường Phan Đình Giót, phường An Bình, thị xã An Khê, tỉnh Gia Lai.</t>
  </si>
  <si>
    <t>Phan Đình Giót - An Khê</t>
  </si>
  <si>
    <t>D2404-0054</t>
  </si>
  <si>
    <t>Thửa đất số 152, tờ bản đồ số 12; tại địa chỉ 44 Trần Khánh Dư, phường Diên Hồng, thành phố Pleiku, tỉnh Gia Lai.</t>
  </si>
  <si>
    <t>Ông Dương Hùng Thanh và Bà Đào Thị Minh - 0905427161 (Thu tiền)</t>
  </si>
  <si>
    <t>79 Ngô Gia Tự, phường Diên Hồng, thành phố Pleiku, tỉnh Gia Lai.</t>
  </si>
  <si>
    <t>Trần Khánh Dư - Pleiku</t>
  </si>
  <si>
    <t>D2404-0060</t>
  </si>
  <si>
    <t>D2404-0061</t>
  </si>
  <si>
    <t>Ông Võ Văn Thịnh - 0862458126 (thu tiền)</t>
  </si>
  <si>
    <t>Thửa đất số 396, tờ bản đồ số 64; tại địa chỉ 62C hẻm Phan Đình Phùng, phường Tây Sơn, thành phố Pleiku, tỉnh Gia Lai.</t>
  </si>
  <si>
    <t>Tổ 8, phường Phù Đổng, thành phố Pleiku, tỉnh Gia Lai.</t>
  </si>
  <si>
    <t>Phan Đình Phùng - Pleiku</t>
  </si>
  <si>
    <t>Thửa đất số Lô số 19, tờ bản đồ số (khu QH Dân Cư TDP 14 +19) tại địa chỉ tổ dân phố 12, thị trấn Kbang, huyện Kbang, tỉnh Gia Lai.</t>
  </si>
  <si>
    <t>Ông Đỗ Huỳnh Lý và Bà Phan Thị Thảo Duyên - 0906495395 (Thu tiền)</t>
  </si>
  <si>
    <t>Ông Huỳnh Bá Tuyến và Bà Trần Thị Minh Phượng - 0905186772 chú Tuyến (Thu tiền)</t>
  </si>
  <si>
    <t>11 Phan Đình Phùng, phường Tây Sơn, thành phố Plieku, tỉnh Gia Lai.</t>
  </si>
  <si>
    <t>11 Phan Đình Phùng - Pleiku</t>
  </si>
  <si>
    <t>D2404-0075</t>
  </si>
  <si>
    <t>D2404-0086</t>
  </si>
  <si>
    <t>Ông Lê Văn Hà - 0913430740 anh Hiếu (Thu tiền)</t>
  </si>
  <si>
    <t>Thửa đất số 563, tờ bản đồ số 69, tại địa chỉ Tổ 10, phường Ia Kring, thành phố Pleiku, tỉnh Gia Lai.</t>
  </si>
  <si>
    <t>Tổ 25, hòn Chồng, Vĩnh Phước, thành phố Nha Trang, tỉnh Khánh Hòa</t>
  </si>
  <si>
    <t>Hẻm 260 Lê Thánh Tôn.</t>
  </si>
  <si>
    <t>D2404-0093</t>
  </si>
  <si>
    <t>Bà Bùi Thị Hải Hà - 0978111179 (Thu tiền)</t>
  </si>
  <si>
    <t>37 Lý Thái Tổ - Pleiku</t>
  </si>
  <si>
    <t>Thửa đất số 180, tờ bản đồ số 11, tại địa chỉ 37 Lý Thái Tổ, phường Diên Hồng, thành phố Pleiku, tỉnh Gia Lai.</t>
  </si>
  <si>
    <t>D2404-0094</t>
  </si>
  <si>
    <t>D2404-0095</t>
  </si>
  <si>
    <t>Phan Đình Giót - Pleiku</t>
  </si>
  <si>
    <t>Bà Nguyễn Thị Thuần - 0905990206 chú Hữu (Thu tiền)</t>
  </si>
  <si>
    <t>225 Phan Đình Giót, phường Hội Thương, thành phố Pleiku, tỉnh Gia Lai.</t>
  </si>
  <si>
    <t>Thửa đất số 28, tờ bản đồ số 05, tại địa chỉ 225 Phan Đình Giót, phường Hội Thương, thành phố Pleiku, tỉnh Gia Lai.</t>
  </si>
  <si>
    <t>D2404-0101</t>
  </si>
  <si>
    <t>Bà Nguyễn Thị Ánh Nhựt và Ông Đoàn Quang Thông - 0983068654 (Thu tiền)</t>
  </si>
  <si>
    <t>Ông Lê Đại Bình - 0989247355 (Thu tiền)</t>
  </si>
  <si>
    <t>Thửa đất số 34, tờ bản đồ số 106, tại địa chỉ Tổ 16, phường Thống Nhất.</t>
  </si>
  <si>
    <t>Tổ 16, phường Thống Nhất, thành phố Pleiku, tỉnh Gia Lai.</t>
  </si>
  <si>
    <t>Lê Thị Hồng Gấm - Pleiku.</t>
  </si>
  <si>
    <t>VCB Gia Lai - Ms Hậu - 0905731279</t>
  </si>
  <si>
    <t>Tổ 12, phường Hoa Lư, thành phố Pleiku, tỉnh Gia Lai.</t>
  </si>
  <si>
    <t>Thửa đất số 1, tờ bản đồ số 40, tại địa chỉ 08A (57) Tô Vĩnh Diện, phường Hoa Lư, thành phố Pleiku, tỉnh Gia Lai.</t>
  </si>
  <si>
    <t>57 Tô Vĩnh Diện - Pleiku</t>
  </si>
  <si>
    <t>D2404-0107</t>
  </si>
  <si>
    <t>Ông Nguyễn Tấn Dũng và Bà Nguyễn Cửu Thị Thảo - 0974277288  (Thu tiền)</t>
  </si>
  <si>
    <t>Thửa đất số 81, tờ bản đồ số 04, tại địa chỉ 62 Đinh Tiên Hoàng, phường Diên Hồng, thành phố Pleiku, tỉnh Gia Lai</t>
  </si>
  <si>
    <t>Tổ 4, phường Diên Hồng, thành phố Pleiku, tỉnh Gia Lai</t>
  </si>
  <si>
    <t>62 Đinh Tiên Hoàng - Pleiku</t>
  </si>
  <si>
    <t>D2404-0110</t>
  </si>
  <si>
    <t>NGÂN HÀNG TMCP NGOẠI THƯƠNG VIỆT NAM - PHÒNG GIAO DỊCH CHƯ SÊ - 0973451819 chị Trang (Thu tiền)</t>
  </si>
  <si>
    <t>Thửa đất số 3a, tờ bản đồ số 33 tại địa chỉ Thôn Hòa Tín, thị trấn Nhơn Hòa, huyện Chư Pưh, tỉnh Gia Lai.
Thửa đất số 2c+2d, tờ bản đồ số 33 tại địa chỉ Thôn Hòa Tín, thị trấn Nhơn Hòa, huyện Chư Pưh, tỉnh Gia Lai.</t>
  </si>
  <si>
    <t>Hùng Vương - Nhơn Hòa - Chư Pưh</t>
  </si>
  <si>
    <t>Số 804 Đường Hùng Vương, thị Trấn Chư Sê, huyện Chư Sê, tỉnh Gia Lai</t>
  </si>
  <si>
    <t>D2404-0127</t>
  </si>
  <si>
    <t>Ông Nguyễn Trọng Tấn và Bà Trần Thị Huệ - 0905731279 Anh Hoàng (Thu tiền)</t>
  </si>
  <si>
    <t>Tổ 2, phường Thống Nhất, thành Phố Pleiku, tỉnh Gia Lai.</t>
  </si>
  <si>
    <t>Hẻm 279 Phạm Văn Đồng - Pleiku</t>
  </si>
  <si>
    <t>D2404-0131</t>
  </si>
  <si>
    <t>Thửa đất số 1, tờ bản đồ số 54 tại địa chỉ Tổ 2, phường Thống Nhất, thành Phố Pleiku, tỉnh Gia Lai.</t>
  </si>
  <si>
    <t>Thửa đất số 221, tờ bản đồ số 18, tại địa chỉ Lô A19-01, khu đô thị Cầu Sắt, xã Trà Đa, thành phố Pleiku, tỉnh Gia Lai.</t>
  </si>
  <si>
    <t>Ông Trần Anh Tú và Bà Huỳnh Thị Thu Sương - 0393140339 chị Sương (Thu tiền)</t>
  </si>
  <si>
    <t>Tổ 3, phường Hội Phú, thành phố Pleiku, tỉnh Gia Lai.</t>
  </si>
  <si>
    <t>Khu đô thị Cầu Sắt - Pleiku</t>
  </si>
  <si>
    <t>D2404-0133</t>
  </si>
  <si>
    <t>Ông Khổng Văn Sỹ và Bà Phạm Thị Lạn - 0385614348 (Thu tiền)</t>
  </si>
  <si>
    <t>Tổ 1, phường Đống Đa, thành phố Pleiku, tỉnh Gia Lai..</t>
  </si>
  <si>
    <t>Siu Bleh - Pleiku</t>
  </si>
  <si>
    <t>Thửa đất số 52+129, tờ bản đồ số 02 tại địa chỉ Tổ 1, phường Đống Đa, thành phố Pleiku, tỉnh Gia Lai.</t>
  </si>
  <si>
    <t>Thửa đất số 92A tờ bản đồ số 51, tại địa chỉ 11 Phan Đình Phùng, phường Tây Sơn, thành phố Pleiku, tỉnh Gia Lai.</t>
  </si>
  <si>
    <t>Thửa đất số 31, tờ bản đồ: "Sơ đồ phân lô đất ở phía Tây trường THPT Y Đôn" tại địa chỉ: Tổ 2, thị trấn Đak Pơ, huyện Đak Pơ, tỉnh Gia Lai.</t>
  </si>
  <si>
    <t>Bà Nguyễn Thị Nguyên - 0973382277 anh Quốc (Thu tiền)</t>
  </si>
  <si>
    <t>NHCS Gia Lai - Ms Huyền - 0942670909</t>
  </si>
  <si>
    <t>D2404-0152</t>
  </si>
  <si>
    <t>Thửa đất số 809, tờ bản đồ số 25, tại địa chỉ thôn Tư Lương, xã Tân An, huyện Đak Pơ, tỉnh Gia Lai</t>
  </si>
  <si>
    <t>Ông Đặng Quốc Mùi và Bà Võ Hồng Y - 0942670909 chị Huyền tín dụng (Thu tiền)</t>
  </si>
  <si>
    <t>Thôn Tư Lương, xã Tân An, huyện Đak Pơ, tỉnh Gia Lai</t>
  </si>
  <si>
    <t>Thôn Tư Lương, xã Tân An - Đak Pơ</t>
  </si>
  <si>
    <t>D2404-0159</t>
  </si>
  <si>
    <t>11178.2024.ĐNĐG</t>
  </si>
  <si>
    <t>Thửa đất số 551, tờ bản đồ số 62, tại địa chỉ tổ 7, phường Diên Hồng, thành phố Pleiku, tỉnh Gia Lai.</t>
  </si>
  <si>
    <t>Thôn 1, xã Diên Phú, thành phố Pleiku, tỉnh Gia Lai</t>
  </si>
  <si>
    <t>Hẻm 03 Nguyễn Thiếp - Pleiku</t>
  </si>
  <si>
    <t>MSB Gia Lai - Mr. Nguyên - 0976181603</t>
  </si>
  <si>
    <t>Bà Võ Thị Diễm Kiều - 0976181603 - Mr Nguyên tín dụng (Thu tiền)</t>
  </si>
  <si>
    <t>D2404-0192</t>
  </si>
  <si>
    <t>NGÂN HÀNG THƯƠNG MẠI CỔ PHẦN ĐẦU TƯ VÀ PHÁT TRIỂN VIỆT NAM - CHI NHÁNH NAM GIA LAI - 0986469749 Anh Thảo tín dụng (Thu tiền)</t>
  </si>
  <si>
    <t>Thửa đất số 294b, tờ bản đồ số 52, tại địa chỉ Plei Đung, xã Ia Hrú, huyện Chư Pưh, tỉnh Gia Lai.</t>
  </si>
  <si>
    <t>Xử lý nợ Ia Hrú, Chư Pưh , anh Thảo BIDV</t>
  </si>
  <si>
    <t>D2404-0195</t>
  </si>
  <si>
    <t>Bà Đinh Thị Hồng - 0973382277 anh Quốc tín dụng (Thu tiền)</t>
  </si>
  <si>
    <t>Thửa đất số 131, tờ bản đồ số 100 tại địa chỉ Làng Bruk Ngol, phường Yên Thế, thành phố Pleiku, tỉnh Gia Lai.</t>
  </si>
  <si>
    <t>37 Ngô Quyền, xã Biển Hồ, thành phố Pleiku, tỉnh Gia Lai.</t>
  </si>
  <si>
    <t>Lâm Viên Biển Hồ - Pleiku</t>
  </si>
  <si>
    <t>D2404.0007</t>
  </si>
  <si>
    <t>Hệ thống điện mặt trời.</t>
  </si>
  <si>
    <t>VCB Gia Lai - Mr Bảo - 0988849365</t>
  </si>
  <si>
    <t>Công ty TNHH MTV Quang Hưng Thịnh Phát - 0988849365 Mr Bảo tín dụng (Thu tiền)</t>
  </si>
  <si>
    <t>Xã Đắk Djrăng, huyện Mang Yang, tỉnh Gia Lai.</t>
  </si>
  <si>
    <t>Hệ thống điện năng lượng mặt trời</t>
  </si>
  <si>
    <t>D2404-0199</t>
  </si>
  <si>
    <t>Thửa đất số 91+37, tờ bản đồ số 21 tại địa chỉ tổ dân phố 3, thị trấn Đak Đoa, huyện Đak Đoa, tỉnh Gia Lai</t>
  </si>
  <si>
    <t>Ông Võ Văn Thành và Bà Hà Thị Gái - 0905731279 anh Hoàng tín dụng (Thu tiền)</t>
  </si>
  <si>
    <t>Tổ dân phố 3, thị trấn Đak Đoa, huyện Đak Đoa, tỉnh Gia Lai</t>
  </si>
  <si>
    <t>Nguyễn Huệ - Đak Đoa</t>
  </si>
  <si>
    <t>D2404-0200</t>
  </si>
  <si>
    <t>Ông Nguyễn Mạnh Tửu và Bà Nguyễn Thị Anh Đào - 0905731279 anh Hoàng tín dụng (Thu tiền)</t>
  </si>
  <si>
    <t>Tổ dân phố 7, thị trấn Chư Ty, huyện Đức Cơ, tỉnh Gia Lai.</t>
  </si>
  <si>
    <t>Thửa đất số 92, tờ bản đồ số 52 tại địa chỉ Tổ 9, phường Ia Kring, tỉnh Gia Lai.</t>
  </si>
  <si>
    <t>Nguyễn Thái Bình - Pleiku</t>
  </si>
  <si>
    <t>D2404-0204</t>
  </si>
  <si>
    <t>Ông Phạm Sỹ Nguyên và Bà Hoàng Thị Minh - 0943060539 - Chị Hiền (Thu tiền)</t>
  </si>
  <si>
    <t>Số 400 đường Lý Thái Tổ, phường Yên Đỗ, thành phố Pleiku, tỉnh Gia Lai.</t>
  </si>
  <si>
    <t>2A91 Lý Thái Tổ - Pleiku</t>
  </si>
  <si>
    <t>Thửa đất số 195, tờ bản đồ số 4 tại địa chỉ 2A91 Lý Thái Tổ, tổ 12, phường Yên Đỗ, thành phố Pleiku, tỉnh Gia Lai.</t>
  </si>
  <si>
    <t>D2404-0216</t>
  </si>
  <si>
    <t>Bà Nguyễn Thị Phương Thảo - 0905731279 anh Hoàng tín dụng (Thu tiền)</t>
  </si>
  <si>
    <t>Thửa đất số 108, tờ bản đồ số 20 tại địa chỉ Tổ 08, phường Trà Bá, thành phố Pleiku, tỉnh Gia Lai.</t>
  </si>
  <si>
    <t>315 Lê Duẫn, tổ 4, phường Thắng Lợi, thành phố Pleiku, tỉnh Gia Lai.</t>
  </si>
  <si>
    <t>Bà Nguyễn Thị Hồng Ngân - 0987854446 chị Sen (Thu tiền)</t>
  </si>
  <si>
    <t>Mười sáu triệu đồng chẵn.</t>
  </si>
  <si>
    <t>D2405.0001</t>
  </si>
  <si>
    <t>Xe ô tô chở tiền nhãn hiệu ISUZU, biển số 81K-8152.</t>
  </si>
  <si>
    <t>BIDV Nam Gia Lai - chị Huyền - 0905359835</t>
  </si>
  <si>
    <t>NGÂN HÀNG THƯƠNG MẠI CỔ PHẦN ĐẦU TƯ VÀ PHÁT TRIỂN VIỆT NAM - CHI NHÁNH NAM GIA LAI - 0905359835 chị Huyền (Thu tiền)</t>
  </si>
  <si>
    <t>Xe ô tô chở tiền nhãn hiệu ISUZU, biển số 81K-8152</t>
  </si>
  <si>
    <t>Bà Nguyễn Thị Thanh Dung - 0973382277 Mr. Quốc tín dụng (Thu tiền)</t>
  </si>
  <si>
    <t>709 Phạm Văn Đồng</t>
  </si>
  <si>
    <t>Thửa đất số 59+60+61 tờ bản đồ số 71 tại địa chỉ tổ 1, phường Đống Đa, Tp. Pleiku, tỉnh Gia Lai.</t>
  </si>
  <si>
    <t>D2405-0014</t>
  </si>
  <si>
    <t>Hai triệu năm trăm nghìn đồng.</t>
  </si>
  <si>
    <t>D2405-0010</t>
  </si>
  <si>
    <t>D2405-0020</t>
  </si>
  <si>
    <t>Thửa đất số 211, tờ bản đồ số 32, tại địa chỉ Thôn Hòa Thắng, thị trấn Nhơn Hòa, huyện Chư Pưh, tỉnh Gia Lai.
Thửa đất số 69, tờ bản đồ số 48, tại địa chỉ Thôn Hòa Thắng, thị trấn Nhơn Hòa, huyện Chư Pưh, tỉnh Gia Lai.
Thửa đất số 49, tờ bản đồ số 40, tại địa chỉ Thôn Plei Thơh Ga B, xã Chư Don, huyện Chư Pưh, tỉnh Gia Lai.</t>
  </si>
  <si>
    <t>NGÂN HÀNG THƯƠNG MẠI CỔ PHẦN ĐẦU TƯ VÀ PHÁT TRIỂN VIỆT NAM - CHI NHÁNH NAM GIA LAI  - 0975172634 anh Huy (Thu tiền)</t>
  </si>
  <si>
    <t>3 ts xử lý nợ A Huy BIDV</t>
  </si>
  <si>
    <t>D2405-0024</t>
  </si>
  <si>
    <t>Ông Lê Hùng Vương - 0983794677 (Thu tiền)</t>
  </si>
  <si>
    <t>Thửa đất số 9, tờ bản đồ số 45, tại địa chỉ Làng Ktu, xã Kon Gang, huyện Đak Đoa, tỉnh Gia Lai.
Thửa đất số 138, tờ bản đồ số 49, tại địa chỉ Làng Ktu, xã Kon Gang, huyện Đak Đoa, tỉnh Gia Lai.</t>
  </si>
  <si>
    <t>Phường Trà Bá, thành phố Pleiku, tỉnh Gia Lai.</t>
  </si>
  <si>
    <t>Xã Kon Gang - Đak Đoa</t>
  </si>
  <si>
    <t>D2405-0038</t>
  </si>
  <si>
    <t>70 Kim Đồng - Pleiku</t>
  </si>
  <si>
    <t>679 Phạm Văn Đồng, tổ 1, phường Đống Đa, thành phố Pleiku, tỉnh Gia Lai.</t>
  </si>
  <si>
    <t>Thửa đất số 254+753, tờ bản đồ số 30+34, tại địa chỉ xã Ia Dêr, huyện Ia Grai, tỉnh Gia Lai.
Thửa đất số 542+1851, tờ bản đồ số 32, tại địa chỉ làng Brel, Ia Dêr, huyện Ia Grai, tỉnh Gia Lai.</t>
  </si>
  <si>
    <t>D2405-0041</t>
  </si>
  <si>
    <t>Ông Nguyễn Thanh Tâm - 0935070179 (Thu tiền)</t>
  </si>
  <si>
    <t>Ia Dêr - Ia Grai</t>
  </si>
  <si>
    <t>17C Nguyễn Trãi, phường Yên Đỗ, thành phố Pleiku, tỉnh Gia Lai.</t>
  </si>
  <si>
    <t>Ông Trần Văn Minh và Bà Hà Thị Kim Liên - 0356511881 chị Liên (Thu tiền)</t>
  </si>
  <si>
    <t>Thửa đất số 90, tờ bản đồ số 01, tại địa chỉ 70 Kim Đồng, phường Đống Đa, thành phố Pleiku, tỉnh Gia Lai.
Thửa đất số 91, tờ bản đồ số 01, tại địa chỉ tổ 3, phường Đống Đa, thành phố Pleiku, tỉnh Gia Lai.</t>
  </si>
  <si>
    <t>D2405-0049</t>
  </si>
  <si>
    <t>Ông Trần Đình Tú - 0385893038 (Thu tiền)</t>
  </si>
  <si>
    <t>Thôn Nông Trường - tỉnh Khách Hòa</t>
  </si>
  <si>
    <t>Thửa đất số 439, tờ bản đồ số 9, tại địa chỉ thôn Nông Trường, thị xã Ninh Hòa, tỉnh Khánh Hòa.</t>
  </si>
  <si>
    <t>D2405-0054</t>
  </si>
  <si>
    <t>Thửa đất số 11, tờ bản đồ số B2-33, tại địa chỉ Dự án Golden Hills City (Giai đoạn 1) - Khu A, xã Hòa Liên, huyện Hòa Vang, Tp. Đà Nẵng.</t>
  </si>
  <si>
    <t>Ông Đào Anh Tuấn và Bà Đỗ Thị Thùy Trang - 0905444127 anh Huy (Thu tiền)</t>
  </si>
  <si>
    <t>Phường Hội Phú, thành phố Pleiku, tỉnh Gia Lai.</t>
  </si>
  <si>
    <t>D2405-0060</t>
  </si>
  <si>
    <t>Ông Nguyễn Tấn Đức và Bà Chu Thị Mỹ Dung - 0989279479 (Thu tiền)</t>
  </si>
  <si>
    <t>Thửa đất số 90, tờ bản đồ số 90 (56 AK-II-B-b); tại địa chỉ 15 Trần Phú Nối Dài, phường Tây Sơn, thành phố Pleiku, tỉnh Gia Lai.</t>
  </si>
  <si>
    <t>15 Trần Phú Nối Dài, phường Tây Sơn, thành phố Pleiku, tỉnh Gia Lai..</t>
  </si>
  <si>
    <t>Trần Phú - Pleiku</t>
  </si>
  <si>
    <t>D2405-0061</t>
  </si>
  <si>
    <t>Thửa đất số 186+01, tờ bản đồ số 64+13 (56AL-II-B-a); tại địa chỉ 07 Ngô Gia Tự, phường Diên Hồng, thành phố Pleiku, tỉnh Gia Lai.</t>
  </si>
  <si>
    <t>Ông Nguyễn Dinh và Bà Trần Thị Tề - 0971445345 (thu tiền)</t>
  </si>
  <si>
    <t>07 Ngô Gia Tự, phường Diên Hồng, thành phố Pleiku, tỉnh Gia Lai..</t>
  </si>
  <si>
    <t>07 Ngô Gia Tự - Pleiku</t>
  </si>
  <si>
    <t>NHCS Gia Lai </t>
  </si>
  <si>
    <t>Thửa đất số 242 tờ bản đồ số 66, tại địa chỉ xã Liên Hà, huyện Lâm Hà, tỉnh Lâm Đồng
Thửa đất số 243 tờ bản đồ số 66, tại địa chỉ xã Liên Hà, huyện Lâm Hà, tỉnh Lâm Đồng
Thửa đất số 244 tờ bản đồ số 66, tại địa chỉ xã Liên Hà, huyện Lâm Hà, tỉnh Lâm Đồng</t>
  </si>
  <si>
    <t>Liên Hà, huyện Lâm Hà, tỉnh Lâm Đồng</t>
  </si>
  <si>
    <t>N2405-0485</t>
  </si>
  <si>
    <t>D2405-0067</t>
  </si>
  <si>
    <t>Thửa đất số 69 tờ bản đồ số 48, tại địa chỉ thôn Hòa Thắng, thị trấn Nhơn Hòa, huyện Chư Pưh, tỉnh Gia Lai.
Thửa đất số 211 tờ bản đồ số 32, tại địa chỉ thôn Hòa Thắng, thị trấn Nhơn Hòa, huyện Chư Pưh, tỉnh Gia Lai.
Thửa đất số 49 tờ bản đồ số 40, tại địa chỉ thôn Plei Thơh Ga B, xã Chư Don, huyện Chư Sê (nay là huyện Chư Pưh), tỉnh Gia Lai.</t>
  </si>
  <si>
    <t>NGÂN HÀNG THƯƠNG MẠI CỔ PHẦN ĐẦU TƯ VÀ PHÁT TRIỂN VIỆT NAM - CHI NHÁNH NAM GIA LAI - 0975172634 anh Huy (Thu tiền)</t>
  </si>
  <si>
    <t>3 Ts xử lý nợ A Huy BIDV Nam GL</t>
  </si>
  <si>
    <t>D2405-0087</t>
  </si>
  <si>
    <t>Thửa đất số 77, tờ bản đồ số 75, tại địa chỉ 16 Nguyễn Đình Chiểu, phường Tây Sơn, thành phố Pleiku, tỉnh Gia Lai</t>
  </si>
  <si>
    <t>16 Nguyễn Đình Chiểu - Pleiku</t>
  </si>
  <si>
    <t>Ông Phạm Xuân Điệp - 0978111179 (Thu tiền)</t>
  </si>
  <si>
    <t>D2405-0099</t>
  </si>
  <si>
    <t>Thửa đất số 02, tờ bản đồ số 57, tại địa chỉ 648 (Nay là 278) Cách Mạng Tháng 8, phường Hoa Lư, thành phố Pleiku, tỉnh Gia Lai.</t>
  </si>
  <si>
    <t>648 (Nay là 278) Cách Mạng Tháng 8, thành phố Pleiku, tỉnh Gia Lai.</t>
  </si>
  <si>
    <t>648 (Nay là 278) Cách Mạng Tháng 8</t>
  </si>
  <si>
    <t>D2405-0101</t>
  </si>
  <si>
    <t>Thửa đất số 41, tờ bản đồ số 57AK-IV-C-d tại địa chỉ 39 Hai Bà Trưng, phường Diên Hồng, thành phố Pleiku, tỉnh Gia Lai</t>
  </si>
  <si>
    <t>39 Hai Bà Trưng, phường Diên Hồng, thành phố Pleiku, tỉnh Gia Lai.</t>
  </si>
  <si>
    <t>39 Hai Bà Trưng - Pleiku.</t>
  </si>
  <si>
    <t>Dự án Golden Hills City - Đà Nẵng</t>
  </si>
  <si>
    <t>D2405-0109</t>
  </si>
  <si>
    <t>Ông Hồ Sỹ Hiệp - 0905990206 chú Hữu (Thu tiền)</t>
  </si>
  <si>
    <t>D2405-0118</t>
  </si>
  <si>
    <t>NGÂN HÀNG THƯƠNG MẠI CỔ PHẦN ĐẦU TƯ VÀ PHÁT TRIỂN VIỆT NAM - CHI NHÁNH NAM GIA LAI - 0986469749 Anh Thảo (Thu tiền)</t>
  </si>
  <si>
    <t>Thửa đất số 227, tờ bản đồ 27 tại địa chỉ: xã Ia Le, huyện Chư Sê (nay là huyện Chư Pưh), tỉnh Gia Lai.
Thửa đất số 38, tờ bản đồ 34 tại địa chỉ: xã Ia Le, huyện Chư Sê (nay là huyện Chư Pưh), tỉnh Gia Lai.</t>
  </si>
  <si>
    <t>Xử lý nợ Ia Le - Chư Pưh</t>
  </si>
  <si>
    <t>D2405-0127</t>
  </si>
  <si>
    <t>Thửa đất số 62+95, tờ bản đồ số 31, tại địa chỉ Tổ 7, phường Yên Thế, thành phố Pleiku, tỉnh Gia Lai</t>
  </si>
  <si>
    <t>Bà Phạm Thị Ngọc Hà - 0982227259 - Anh Huệ  (Thu tiền)</t>
  </si>
  <si>
    <t>Phạm Văn Đồng - Pleiku</t>
  </si>
  <si>
    <t>59 Trần Quang Diệu, Tổ 2, Thống Nhất, thành phố Pleiku, tỉnh Gia Lai</t>
  </si>
  <si>
    <t>D2405-0129</t>
  </si>
  <si>
    <t>Thửa đất số 135+488, tờ bản đồ số 39 tại địa chỉ Thôn Phạm Ó 2, xã Bar Măih, huyện Chư Sê, tỉnh Gia Lai.</t>
  </si>
  <si>
    <t>Thửa đất số 542+1851, tờ bản đồ số 32, tại địa chỉ làng Brel, Ia Dêr, huyện Ia Grai, tỉnh Gia Lai.</t>
  </si>
  <si>
    <t>D2405-0132</t>
  </si>
  <si>
    <t>D2405-0141</t>
  </si>
  <si>
    <t>Ông Thiệu Ngọc Quỳnh và Bà Lê Thị Thanh Thảo - 0934868379 anh Quỳnh (Thu tiền)</t>
  </si>
  <si>
    <t>Thampt2</t>
  </si>
  <si>
    <t>Thửa đất số 2313, tờ bản đồ số 5, tại địa chỉ Thôn 5, xã An Phú, thành phố Pleiku, tỉnh Gia Lai.
Thửa đất số Lô 10H2, tờ bản đồ số QH, tại địa chỉ Khu TĐC xã Trà Đa 2,5ha, xã Trà Đa, thành phố Pleiku, tỉnh Gia Lai.
Thửa đất số 304, tờ bản đồ số 35, tại địa chỉ làng Jut 1, xã Ia Dêr huyện Ia Grai, tỉnh Gia Lai.</t>
  </si>
  <si>
    <t>Số 41B Ama Quang, tổ 8, phường Hoa Lư, thành phố Pleiku, tỉnh Gia Lai.</t>
  </si>
  <si>
    <t>Combo Lê Duẫn, Cầu Phan Đình Phùng, Bệnh Viện Nhi</t>
  </si>
  <si>
    <t>02 Nguyễn Đường, phường Ia Kring, thành phố Pleiku, tỉnh Gia Lai.</t>
  </si>
  <si>
    <t>02 Nguyễn Đường - Pleiku</t>
  </si>
  <si>
    <t>Thửa đất số 08, tờ bản đồ số 50 tại địa chỉ Tổ 9, phường Ia Kring, tỉnh Gia Lai.</t>
  </si>
  <si>
    <t>D2405-0150</t>
  </si>
  <si>
    <t>Thửa đất số 74, tờ bản đồ số 75 tại địa chỉ 18 Nguyễn Đình Chiểu, phường Hoa Lư (nay là 14 Nguyễn Đình Chiểu, phường Hoa Lư), thành phố Pleiku, tỉnh Gia Lai.</t>
  </si>
  <si>
    <t>Tổ 13, phường Tây Sơn, thành phố Pleiku, tỉnh Gia Lai</t>
  </si>
  <si>
    <t>14 Nguyễn Đình Chiểu - Pleiku</t>
  </si>
  <si>
    <t>D2405-0045</t>
  </si>
  <si>
    <t>NGÂN HÀNG THƯƠNG MẠI CỔ PHẦN ĐẦU TƯ VÀ PHÁT TRIỂN VIỆT NAM - CHI NHÁNH NAM GIA LAI - 0975172634 anh Huy tín dụng (Thu tiền)</t>
  </si>
  <si>
    <t>Khoản nợ của Công ty TNHH Thương mại Đắc Hưng</t>
  </si>
  <si>
    <t>Số 117 Trần Phú, phường Diên Hồng, thành phố Pleiku, tỉnh Gia Lai</t>
  </si>
  <si>
    <t>D2405-0143</t>
  </si>
  <si>
    <t>D2405-0160</t>
  </si>
  <si>
    <t>Ông Đặng Văn Ninh - 0975787979 (Thu tiền)</t>
  </si>
  <si>
    <t>Thửa đất số 1012, tờ bản đồ số 12, tại địa chỉ Làng Chăm Nel, phường Chi Lăng, thành phố Pleiku, tỉnh Gia Lai.</t>
  </si>
  <si>
    <t>21 Huyền Trân Công Chúa, phường Phù Đổng, thành phố Pleiku, tỉnh Gia Lai</t>
  </si>
  <si>
    <t>Làng Chăm Nel, phường Chi Lăng - Pleiku</t>
  </si>
  <si>
    <t>D2405-0166</t>
  </si>
  <si>
    <t>Bà Nguyễn Thúy Vinh - 0984327752 anh Việt (Thu tiền)</t>
  </si>
  <si>
    <t>Thửa đất số 90, tờ bản đồ số 33, tại địa chỉ Tổ 5, phường Trà Bá.</t>
  </si>
  <si>
    <t>Tổ 2, phường Trà Bá, Tp. Pleiku, tỉnh Gia Lai.</t>
  </si>
  <si>
    <t>Nơ Trang Long - Pleiku</t>
  </si>
  <si>
    <t>Bà Lê Thị Ngọc Ánh - 0385614348 (Thu tiền)</t>
  </si>
  <si>
    <t>Thửa đất số 78, tờ bản đồ số 59 tại địa chỉ Thôn Mỹ Thạch 3, thị trấn Chư Sê, huyện Chư Sê, tỉnh Gia Lai.
Thửa đất số 179, tờ bản đồ số 16 tại địa chỉ Khu Phố 6, thị trấn Phú Thiện, huyện Phú Thiện, tỉnh Gia Lai</t>
  </si>
  <si>
    <t>D2405-0176</t>
  </si>
  <si>
    <t>Nhà máy tôn Chư Sê, Phú Thiện - Pleiku</t>
  </si>
  <si>
    <t>Ông Tân Xuân Hiến và Bà Hồ Thị Ánh Ngọc - 0905064069 Cô Ngọc  (Thu tiền)</t>
  </si>
  <si>
    <t>D2405-0189</t>
  </si>
  <si>
    <t>Bà Bùi Thị Hải Hà - 0935017679 - Mr Dương (Thu tiền)</t>
  </si>
  <si>
    <t>Thửa đất số 78+79a, tờ bản đồ số 74 tại địa chỉ Số 126 Phan Đình Phùng, tổ 10, phường Tây Sơn, Tp. Pleiku, tỉnh Gia Lai.</t>
  </si>
  <si>
    <t>126 Phan Đình Phùng, phường Tây Sơn, Tp. Pleiku, tỉnh Gia Lai.</t>
  </si>
  <si>
    <t>126 Phan Đình Phùng - Pleiku</t>
  </si>
  <si>
    <t>Ông Nguyễn Anh Vũ - 0975514423 Chị Sương (Thu tiền)</t>
  </si>
  <si>
    <t>Tổ 5, phường Trà bá, thành phố Pleiku, tỉnh Gia Lai</t>
  </si>
  <si>
    <t>Hẻm Nguyễn Chí Thanh</t>
  </si>
  <si>
    <t>Thửa đất số 350, tờ bản đồ số 21 tại địa chỉ tổ 5, phường Chi Lăng, thành phố Pleiku, tỉnh Gia Lai
Thửa đất số 371, tờ bản đồ số 21 tại địa chỉ tổ 5, phường Chi Lăng, thành phố Pleiku, tỉnh Gia Lai</t>
  </si>
  <si>
    <t>D2405-0190</t>
  </si>
  <si>
    <t>Sáu triệu ba trăm ngàn đồng chẵn.</t>
  </si>
  <si>
    <t>Ba triệu hai trăm ngàn đồng chẵn.</t>
  </si>
  <si>
    <t>Sáu mươi triệu đồng chẵn.</t>
  </si>
  <si>
    <t>VCB Gia Lai - Ms. Huyền - 0942670909</t>
  </si>
  <si>
    <t>D2406-0002</t>
  </si>
  <si>
    <t>Ông Trần Trung Thành và Bà Ngô Thị Kim Huyền - 0988420691 Cô Huyền (Thu tiền)</t>
  </si>
  <si>
    <t>Thửa đất số 163, tờ bản đồ số 55, tại địa chỉ Số 188 Phan Đình Phùng, phường Quang Trung, thành phố Kon Tum, tỉnh Kon Tum
Thửa đất số 15, tờ bản đồ số 55, tại địa chỉ Đường Nguyễn Sinh Sắc, phường Quang Trung, thành phố Kon Tum, tỉnh Kon Tum</t>
  </si>
  <si>
    <t>188B Phan Đình Phùng, P. Quang Trung, Tp Kon Tum, tỉnh Kon Tum.</t>
  </si>
  <si>
    <t>Combo ts Kon Tum</t>
  </si>
  <si>
    <t>D2406-0003</t>
  </si>
  <si>
    <t>Thửa đất số 74 tờ bản đồ số 20 tại địa chỉ Thôn Phú Bình, xã Ia Le, huyện Chư Pưh, tỉnh Gia Lai.</t>
  </si>
  <si>
    <t>NGÂN HÀNG THƯƠNG MẠI CỔ PHẦN ĐẦU TƯ VÀ PHÁT TRIỂN VIỆT NAM - CHI NHÁNH NAM GIA LAI - 0986469749 - Mr Thảo (Thu Tiền)</t>
  </si>
  <si>
    <t>Làng Ngó, phường Trà Bá, Tp Pleiku, Gia Lai.</t>
  </si>
  <si>
    <t>Huỳnh Thị Thúy Hằng - 0905731279</t>
  </si>
  <si>
    <t>Xử lý nợ Ia Le - A Thảo BIDV</t>
  </si>
  <si>
    <t>D2406-0004</t>
  </si>
  <si>
    <t>Thửa đất số 50 tờ bản đồ số 98 tại địa chỉ xã Trang, huyện Đak Đoa, tỉnh Gia Lai.</t>
  </si>
  <si>
    <t>Ngân hàng TMCP Sài gòn Thương tín Chi nhánh Gia Lai - 0904422567 Mr. Trung tín dụng (Thu tiền)</t>
  </si>
  <si>
    <t>D2406-0005</t>
  </si>
  <si>
    <t>Thửa đất số 98, tờ bản đồ số 70, tại địa chỉ tổ 9, phường Hoa Lư, thành phố Pleiku, tỉnh Gia Lai.</t>
  </si>
  <si>
    <t>Ông Trương Đức Vinh và Bà Võ Thị Hoàng Trang - 0905731279 anh Huy (Thu tiền)</t>
  </si>
  <si>
    <t>D2406-0007</t>
  </si>
  <si>
    <t>Lê Đại Hành, Mai Thúc Loan - Pleiku</t>
  </si>
  <si>
    <t>Tổ 9, phường Hoa Lư, Tp. Pleiku, tỉnh Gia Lai.</t>
  </si>
  <si>
    <t>Xử lý nợ - Xã Trang</t>
  </si>
  <si>
    <t>Bà Lê Thị Thanh Hương - 039 6822182 (Thu tiền)</t>
  </si>
  <si>
    <t>Thửa đất số 423+425, tờ bản đồ số 77, tại địa chỉ Làng Kép (nay là 180 Lê Đại Hành), phường Đống Đa, Tp. Pleiku, tỉnh Gia Lai.</t>
  </si>
  <si>
    <t>38 Nguyễn Thiện Thuật, phường Diên Hồng, thành phố Pleiku, tỉnh Gia Lai</t>
  </si>
  <si>
    <t>Thửa đất số 144, tờ bản đồ số 46, tại địa chỉ Tổ 8, phường Ia Kring, thành phố Pleiku, tỉnh Gia Lai.
Thửa đất số 100+529, tờ bản đồ số 52, tại địa chỉ Tổ 8, phường Ia Kring, thành phố Pleiku, tỉnh Gia Lai.</t>
  </si>
  <si>
    <t>Bà Trần Thị Kiều Dung - 0905731279 Mr Hoàng (Thu tiền)</t>
  </si>
  <si>
    <t>Tổ 2, phường Ia Kring, thành phố Pleiku, tỉnh Gia Lai.</t>
  </si>
  <si>
    <t>Nguyễn Đường - Pleiku</t>
  </si>
  <si>
    <t>D2406-0032</t>
  </si>
  <si>
    <t>D2406-0033</t>
  </si>
  <si>
    <t>D2406-0034</t>
  </si>
  <si>
    <t>Thửa đất số 79+78, tờ bản đồ số 23, tại địa chỉ 206 Phan Đình Phùng, phường Yên Đỗ, tỉnh Gia Lai.</t>
  </si>
  <si>
    <t>206 Phan Đình Phùng, phường Yên Đỗ, thành phố Pleiku, tỉnh Gia Lai.</t>
  </si>
  <si>
    <t>206 Phan Đình Phùng</t>
  </si>
  <si>
    <t>Thửa đất số 30, tờ bản đồ số 77, tại địa chỉ 99 Lê Lợi, phường Tây Sơn, thành phố Pleiku, tỉnh Gia Lai.</t>
  </si>
  <si>
    <t>Ông Nguyễn Thành Công và Bà Từ Thị Mai Linh - 0385893038 (Thu tiền)</t>
  </si>
  <si>
    <t>16 Trần Cao Vân, phường Tây Sơn, thành phố Pleiku, tỉnh Gia Lai.</t>
  </si>
  <si>
    <t>Lê Lợi - Pleiku</t>
  </si>
  <si>
    <t>Bà Lê Thị Bích Hạnh - 0935070179 (Thu tiền)</t>
  </si>
  <si>
    <t>D2406-0046</t>
  </si>
  <si>
    <t>Ông Đoàn Ngọc Sự và Bà Nguyễn Thị Phương Thảo - 0987250479 - Chị Ngân (Thu tiền)</t>
  </si>
  <si>
    <t>Thửa đất số 113, tờ bản đồ số 15, tại địa chỉ 74 Nguyễn Thái Học, P. Hội Thương, Tp. Pleiku, tỉnh Gia Lai.
Thửa đất số 42, tờ bản đồ số 12, tại địa chỉ Tổ 4, P. Thắng Lợi, Tp. Pleiku, tỉnh Gia Lai.
Thửa đất số 54, tờ bản đồ số 10, tại địa chỉ Tổ 4, P. Thắng Lợi, Tp. Pleiku, tỉnh Gia Lai.</t>
  </si>
  <si>
    <t>Tổ 4, P. Thắng Lợi, Tp. Pleiku, tỉnh Gia Lai.</t>
  </si>
  <si>
    <t>Nguyễn Thái Học, Âu Cơ - Pleiku</t>
  </si>
  <si>
    <t>D2406-0048</t>
  </si>
  <si>
    <t>Thửa đất số 319, tờ bản đồ số 48; tại địa chỉ Tổ 7, phường An Bình, thị xã An Khê, tỉnh Gia Lai.</t>
  </si>
  <si>
    <t>Ông Phạm Văn Công và Bà Nguyễn Đặng Yến Nhi - 0962333337 (Thu tiền)</t>
  </si>
  <si>
    <t>Phường An Tân, Thị xã An Khê, tỉnh Gia Lai.</t>
  </si>
  <si>
    <t>Đường Lê Lợi - Thị xã An Khê</t>
  </si>
  <si>
    <t>Ông Lê Hoàng Huy - 0934827579 - Chị Yến (Thu tiền)</t>
  </si>
  <si>
    <t>359 Lý Thái Tổ, phường Yên Thế, thành phố Pleiku, tỉnh Gia Lai.</t>
  </si>
  <si>
    <t>Hoa hồng</t>
  </si>
  <si>
    <t>D2406-0066</t>
  </si>
  <si>
    <t>02 Quyền sử dụng đất tại huyện Chư Pưh, tỉnh Gia Lai.</t>
  </si>
  <si>
    <t>NGÂN HÀNG THƯƠNG MẠI CỔ PHẦN ĐẦU TƯ VÀ PHÁT TRIỂN VIỆT NAM - CHI NHÁNH NAM GIA LAI - Mr Phú - 0935945179 (thu tiền)</t>
  </si>
  <si>
    <t>Số 117 Trần Phú, Phường Diên Hồng, Thành phố Pleiku, Tỉnh Gia Lai</t>
  </si>
  <si>
    <t>Xử lý nợ - Chư Pưh</t>
  </si>
  <si>
    <t>D2406-0068</t>
  </si>
  <si>
    <t>Ông Nguyễn Quốc Định - 0905731279 anh Hoàng (thu tiền)</t>
  </si>
  <si>
    <t>Thôn Sơn Trang, xã H'nol, huyện Đak Đoa, tỉnh Gia Lai.</t>
  </si>
  <si>
    <t>Thửa đất số 177+178+199 tờ bản đồ số 23, tại địa chỉ Thôn Sơn Trang, xã H'nol, huyện Đak Đoa, tỉnh Gia Lai.</t>
  </si>
  <si>
    <t>D2406-0070</t>
  </si>
  <si>
    <t>Ông Bùi Quang Diễn - 0966673186 anh Diễn (Thu tiền)</t>
  </si>
  <si>
    <t>Thửa đất số 237 tờ bản đồ số 2, tại địa chỉ Thôn Bình Khánh, xã Diên Hòa, huyện Diên Khánh, tỉnh Khánh Hòa.
Thửa đất số 244 tờ bản đồ số 2, tại địa chỉ Thôn Bình Khánh, xã Diên Hòa, huyện Diên Khánh, tỉnh Khánh Hòa.</t>
  </si>
  <si>
    <t>349 Lê Thánh Tôn, tổ 15, phường Hội Phú, thành phố Pleiku, tỉnh Gia Lai</t>
  </si>
  <si>
    <t>Thôn Bình Khánh, xã Diên Hòa</t>
  </si>
  <si>
    <t>D2406-0073</t>
  </si>
  <si>
    <t>Thửa đất số 735, tờ bản đồ số 47, tại địa chỉ Thôn Ia Rôk, phường Chi Lăng, thành phố Pleiku, tỉnh Gia Lai.
Thửa đất số 276, tờ bản đồ số 47, tại địa chỉ Thôn Ia Rôk, phường Chi Lăng, thành phố Pleiku, tỉnh Gia Lai.</t>
  </si>
  <si>
    <t>Phường Chi Lăng - Pleiku</t>
  </si>
  <si>
    <t>Agribank Đông Gia Lai - Mr Lâm - 0987694599</t>
  </si>
  <si>
    <t>Agribank Đông Gia Lai - Mr Thịnh - 0934196214</t>
  </si>
  <si>
    <t>Agribank Đông Gia Lai - Ms Hồng - 0963040584</t>
  </si>
  <si>
    <t>BIDV Nam Gia Lai - Mr. Dương - 0902155345</t>
  </si>
  <si>
    <t>BIDV Nam Gia Lai - Mr. Đạt - 0977842687</t>
  </si>
  <si>
    <t>BIDV Nam Gia Lai - Mr. Huy - 0975572634</t>
  </si>
  <si>
    <t>BIDV Nam Gia Lai - Mr. Thành - 0905026588</t>
  </si>
  <si>
    <t>BIDV Nam Gia Lai - Mr. Thảo - 0986769749</t>
  </si>
  <si>
    <t>Co-op Bank - Ms. Liên - 0978133997</t>
  </si>
  <si>
    <t>MSB Gia Lai - Ms Tình - 0961043023</t>
  </si>
  <si>
    <t>NHCS An Khê - Ms Như - 0905505717</t>
  </si>
  <si>
    <t>NHCS Chư Pưh - Mr. Hưng - 096775449</t>
  </si>
  <si>
    <t>NHCS Đak Pơ - Ms Chi - 0362935570</t>
  </si>
  <si>
    <t>NHCS Chư Păh - Mr Tý - 0336538807</t>
  </si>
  <si>
    <t>NHCS Gia Lai - Ms Huyền - 0942671909</t>
  </si>
  <si>
    <t>NHCS Kbang - Ms Nga - 0968147399</t>
  </si>
  <si>
    <t>Sacombank Gia Lai - Mr Phú - 0347990001</t>
  </si>
  <si>
    <t>Sacombank Gia Lai - Mr Sơn - 0935885888</t>
  </si>
  <si>
    <t>Sacombank Gia Lai - Mr Tiền - 0986383187</t>
  </si>
  <si>
    <t>Sacombank Gia Lai - Mr Hoàng - 0964596968</t>
  </si>
  <si>
    <t>Sacombank Gia Lai - Mr Sơn - 0935886881</t>
  </si>
  <si>
    <t>Sacombank PGD Chư Sê - Mr Tuấn - 0927715345</t>
  </si>
  <si>
    <t>VCB Gia Lai - Mr Bảo - 0988849465</t>
  </si>
  <si>
    <t>VCB Gia Lai - Mr Chung - 0971012468</t>
  </si>
  <si>
    <t>VCB Gia Lai - Mr Dũng - 0986695599</t>
  </si>
  <si>
    <t>VCB Gia Lai - Mr Quốc - 0973382377</t>
  </si>
  <si>
    <t>VCB Gia Lai - Mr. An - 0908357358</t>
  </si>
  <si>
    <t>VCB Gia Lai - Mr. Biển - 0987531815</t>
  </si>
  <si>
    <t>VCB Gia Lai - Mr. Chí - 0989257355</t>
  </si>
  <si>
    <t>VCB Gia Lai - Mr. Hạnh - 0968698125</t>
  </si>
  <si>
    <t>VCB Gia Lai - Mr. Hiếu - 0983543155</t>
  </si>
  <si>
    <t>VCB Gia Lai - Mr. Huệ - 0982527259</t>
  </si>
  <si>
    <t>VCB Gia Lai - Mr. Khoa - 0394941787</t>
  </si>
  <si>
    <t>VCB Gia Lai - Mr. Nhật - 0934683488</t>
  </si>
  <si>
    <t>Viettinbank - Mr. Triều - 0822328285</t>
  </si>
  <si>
    <t>VCB Kon Tum - Ms Thúy - 0933549159</t>
  </si>
  <si>
    <t>VCB Kon Tum - Ms Châu - 0347661113</t>
  </si>
  <si>
    <t>VCB Kon Tum - Mr. Đăng - 0366097829</t>
  </si>
  <si>
    <t>VCB Kon Tum - Mr Trường 0979197889</t>
  </si>
  <si>
    <t>VCB Kon Tum - Mr Phong - 0901686789</t>
  </si>
  <si>
    <t>VCB Kon Tum - Mr Dũng - 0379497883</t>
  </si>
  <si>
    <t>VCB Kon Tum - Mr Cường - 0969989557</t>
  </si>
  <si>
    <t>VCB Gia Lai - Mr Hoàng - 0905731389</t>
  </si>
  <si>
    <t>VCB Gia Lai - Mr Cường - 0905569787</t>
  </si>
  <si>
    <t>VCB Gia Lai - Ms. Yến - 0935837579</t>
  </si>
  <si>
    <t>VCB Gia Lai - Ms. Thùy - 0904347401</t>
  </si>
  <si>
    <t>Thửa đất số 09, tờ bản đồ số Bản đồ thu hồi đất Thôn Khối Zét, xã Ia Tiêm, tại địa chỉ Thôn Khối Zét, xã Ia Tiêm, huyện Chư Sê, tỉnh Gia Lai.
Thửa đất số 56, tờ bản đồ số Trích đo số 01, tại địa chỉ thôn Hàm Rồng, xã Ia Băng, huyện Đak Đoa, tỉnh Gia Lai.
Thửa đất số 6, tờ bản đồ số Bản đồ thu hồi đất Thôn Khối Zét, xã Ia Tiêm, tại địa chỉ Thôn Khối Zét, xã Ia Tiêm, huyện Chư Sê, tỉnh Gia Lai.</t>
  </si>
  <si>
    <t>D2406-0078</t>
  </si>
  <si>
    <t>D2406-0087</t>
  </si>
  <si>
    <t>Thửa đất số 347, tờ bản đồ số 17, tại địa chỉ 355B Hùng Vương, phường Hội Thương, thành phố Pleiku, tỉnh Gia Lai.</t>
  </si>
  <si>
    <t>Ông Trần Văn Huy và Bà Phạm Thị Sen - Mr Hoàng - 0905731389 (Thu tiền) (Thu tiền)</t>
  </si>
  <si>
    <t>D2406-0086</t>
  </si>
  <si>
    <t>Thửa đất số 201b, tờ bản đồ số 67, tại địa chỉ Tổ dân phố 2, thị trấn Chư Sê, huyện Chư Sê, tỉnh Gia Lai.</t>
  </si>
  <si>
    <t>NGÂN HÀNG THƯƠNG MẠI CỔ PHẦN ĐẦU TƯ VÀ PHÁT TRIỂN VIỆT NAM - CHI NHÁNH NAM GIA LAI - Mr. Đạt - 0977842687 (thu tiền)</t>
  </si>
  <si>
    <t>Đinh Tiên Hoàng - Chư Sê</t>
  </si>
  <si>
    <t>D2406-0095</t>
  </si>
  <si>
    <t>Thửa đất số 23, tờ bản đồ 81 tại địa chỉ: Số nhà 59 Thanh Niên, tổ 9, thị xã An Khê, tỉnh Gia Lai.</t>
  </si>
  <si>
    <t>Ông Dương Thanh Hà và Bà Trần Thị Lệ Huyền - 0914171368 Chú Hà (Thu tiền)</t>
  </si>
  <si>
    <t>Lê Lợi - An Khê</t>
  </si>
  <si>
    <t>D2406-0102</t>
  </si>
  <si>
    <t>Thửa đất số 443, tờ bản đồ số 85, tại địa chỉ Tổ 5, phường Yên Thế, thành phố Pleiku, tỉnh Gia Lai</t>
  </si>
  <si>
    <t>D2406-0110</t>
  </si>
  <si>
    <t>Thửa đất số 101, tờ bản đồ số 57 tại địa chỉ tổ 09, phường Hoa Lư, thành phố Pleiku, tỉnh Gia Lai.</t>
  </si>
  <si>
    <t>Tổ 9, phường Hoa Lư, Thành Phố Pleiku, Tỉnh Gia Lai</t>
  </si>
  <si>
    <t>Lê Đình Chinh - Pleiku</t>
  </si>
  <si>
    <t>D2406-0112</t>
  </si>
  <si>
    <t>Bà Nguyễn Lê Huyên và ông Thái Nguyên - 0793631555 (Thu tiền)</t>
  </si>
  <si>
    <t>Hẻm Hà Huy Tập - Pleiku</t>
  </si>
  <si>
    <t>Tổ 5, phường Yên Thế, thành phố Pleiku, tỉnh Gia Lai</t>
  </si>
  <si>
    <t>Bà Huỳnh Thị Lệ Bích - 0917645679 (Thu tiền)</t>
  </si>
  <si>
    <t>D2406-0123</t>
  </si>
  <si>
    <t>NGÂN HÀNG TMCP NGOẠI THƯƠNG VIỆT NAM - CHI NHÁNH BẮC GIA LAI - 0905731389 - Mr Hoàng (Thu tiền)</t>
  </si>
  <si>
    <t>Combo Ts tại huyện Chư Păh, tỉnh Gia Lai</t>
  </si>
  <si>
    <t>Bà Nguyễn Thị Thanh Hoa và Ông Nguyễn Ngọc Thông - 0905881223 (Thu tiền)</t>
  </si>
  <si>
    <t>D2406-0129</t>
  </si>
  <si>
    <t>Ông Nguyễn Quang Huấn và Bà Nguyễn Thị Quỳnh Nga - 0905731389 Mr Hoàng  (Thu tiền)</t>
  </si>
  <si>
    <t>Thửa đất số 128, tờ bản đồ số 28 tại địa chỉ 60 Phạm Văn Đồng, phường Hoa Lư, thành phố Pleiku, tỉnh Gia Lai.</t>
  </si>
  <si>
    <t>60 Phạm Văn Đồng, phường Hoa Lư, thành phố Pleiku, tỉnh Gia Lai.</t>
  </si>
  <si>
    <t>60 Phạm Văn Đồng - Pleiku</t>
  </si>
  <si>
    <t>D2406-0131</t>
  </si>
  <si>
    <t>Thửa đất số 821, tờ bản đồ số 12 tại địa chỉ Thôn 3, xã Chư Ă.</t>
  </si>
  <si>
    <t>Hẻm Lê Duẫn - Pleiku</t>
  </si>
  <si>
    <t>737 Phạm Văn Đồng, phường Yên Thế, thành phố Pleiku, tỉnh Gia Lai.</t>
  </si>
  <si>
    <t>Combo ts xử lý nợ</t>
  </si>
  <si>
    <t>D2406-0136</t>
  </si>
  <si>
    <t>NGÂN HÀNG TMCP NGOẠI THƯƠNG VIỆT NAM - CHI NHÁNH GIA LAI - 0975172634 anh Huy tín dụng (Thu tiền)</t>
  </si>
  <si>
    <t>Thửa đất số 14, tờ bản đồ số 44 tại địa chỉ xã Bàu Cạn, huyện Chư Prông, tỉnh Gia Lai.</t>
  </si>
  <si>
    <t>Xử lý nợ xã Bàu Cạn, Chư Prông</t>
  </si>
  <si>
    <t>Xử lý nợ - Quyền thuê đất</t>
  </si>
  <si>
    <t>D2406-0143</t>
  </si>
  <si>
    <t>11 Ngô Tất Tố, tổ 8, phường Phù Đổng, thành phố Pleiku, tỉnh Gia Lai</t>
  </si>
  <si>
    <t>Đường Nối Lê Duẩn - Pleiku</t>
  </si>
  <si>
    <t>Bà Nguyễn Thị Ngọc Thúy - 0909213281 anh Sơn (Thu tiền)</t>
  </si>
  <si>
    <t>Thửa đất số 794, tờ bản đồ số 72, tại địa chỉ Làng Ngol, phường Trà Bá, thành phố Pleiku, tỉnh Gia Lai.
Thửa đất số 795, tờ bản đồ số 72, tại địa chỉ Làng Ngol, phường Trà Bá, thành phố Pleiku, tỉnh Gia Lai.
Thửa đất số 796, tờ bản đồ số 72, tại địa chỉ Làng Ngol, phường Trà Bá, thành phố Pleiku, tỉnh Gia Lai.
Thửa đất số 796, tờ bản đồ số 72, tại địa chỉ Làng Ngol, phường Trà Bá, thành phố Pleiku, tỉnh Gia Lai.</t>
  </si>
  <si>
    <t>CÔNG TY CỔ PHẦN ĐẦU TƯ VÀ XÂY DỰNG PHÚC THỊNH HOÀNG - 0943678039 chị Thanh (Thu tiền)</t>
  </si>
  <si>
    <t>Lô D1-1 Khu công nghiệp Trà Đa, xã Trà Đa, thành phố Pleiku, tỉnh Gia Lai</t>
  </si>
  <si>
    <t>Bà Đào Thị Ngọc Mai - 0988420691 Cô Huyền (Thu tiền)</t>
  </si>
  <si>
    <t>Thửa đất số 66, tờ bản đồ số 62 (Đo đạc năm 2012), tại địa chỉ Thôn Hòa An, xã Xuân Cảnh, thị xã Sông Cầu, tỉnh Phú Yên</t>
  </si>
  <si>
    <t>thị xã Sông Cầu, tỉnh Phú Yên</t>
  </si>
  <si>
    <t>Bà Đặng Thị Kim Thúy - 0918206179 (thu tiền)</t>
  </si>
  <si>
    <t>Phường 26, quận Bình Thạnh, Tp. Hồ Chí Minh</t>
  </si>
  <si>
    <t>Số nhà 38 đường Trần Phú, phường Diên Hồng, thành Phố Pleiku, tỉnh Gia Lai.</t>
  </si>
  <si>
    <t>Thửa đất số 10a, tờ bản đồ số 5 (nay là thửa đất số 6 tờ bản đồ số 58), tại địa chỉ Tổ 3, phường Trần Hưng Đạo, thị xã Kon Tum (nay là Tp. Kon Tum), tỉnh Kon Tum.
Thửa đất số 27, tờ bản đồ số 58, đường Phạm Văn Đồng, phường Trần Hưng Đạo, Tp. Kon Tum, tỉnh Kon Tum.
Thửa đất số 335, tờ bản đồ số 10, tại địa chỉ Tổ 3, phường Trần Hưng Đạo,  Tp. Kon Tum, tỉnh Kon Tum.</t>
  </si>
  <si>
    <t>010/2024/D07-0029</t>
  </si>
  <si>
    <t>Ông Hoàng Lê Ngọc Thành - 0989700515 Anh Hiếu (Thu Tiền)</t>
  </si>
  <si>
    <t>Tổ 02, phường Diên Hồng, thành phố Pleiku, tỉnh Gia Lai.</t>
  </si>
  <si>
    <t>Thửa đất số 230+235+236 tờ bản đồ số 14 tại địa chỉ Thôn 1, xã Chư Ă, Tp. Pleiku, tỉnh Gia Lai.</t>
  </si>
  <si>
    <t>010/2024/D07-0035</t>
  </si>
  <si>
    <t>Bà Nguyễn Thị Hiền - 0989388555 (Thu tiền)</t>
  </si>
  <si>
    <t>Thửa đất số 1537 tờ bản đồ số 36 tại địa chỉ Làng Bông Phun, xã Chư Á, thành phố Pleiku, tỉnh Gia Lai.</t>
  </si>
  <si>
    <t>Làng Bông Phun, xã Chư Á, thành phố Pleiku, tỉnh Gia Lai.</t>
  </si>
  <si>
    <t>Hẻm Bùi Viện</t>
  </si>
  <si>
    <t>010/2024/D07-0040</t>
  </si>
  <si>
    <t>Vườn cao su Quang Đức</t>
  </si>
  <si>
    <t>010/2024/D07-0044</t>
  </si>
  <si>
    <t>Ông Nguyễn Văn Vinh - 0847000489 (Thu tiền)</t>
  </si>
  <si>
    <t>Thửa đất số 23, tờ bản đồ số 45, tại địa chỉ Tổ 15, phường Yên Thế, Tp. Pleiku, tỉnh Gia Lai.</t>
  </si>
  <si>
    <t>Lê Văn Hưu - Pleiku</t>
  </si>
  <si>
    <t>010/2024/D07-0047</t>
  </si>
  <si>
    <t>Thửa đất số 23, tờ bản đồ số 02, tại địa chỉ Thôn 3, xã Tân Bình, huyện Đak Đoa, tỉnh Gia Lai.</t>
  </si>
  <si>
    <t>Ông Nguyễn Kim Phụng - 0918955865 Mr Hoàng (Thu tiền)</t>
  </si>
  <si>
    <t>Thôn Phú Diễn Trong, xã Hòa Đồng, huyện Tây Hòa, tỉnh Phú Yên</t>
  </si>
  <si>
    <t>Rẫy Tân Bình - Đak Đoa</t>
  </si>
  <si>
    <t>010/2024/D07-0061</t>
  </si>
  <si>
    <t>Bà Nguyễn Thị Mỹ Nữ - 0978647080 - Anh Toàn (Thu tiền)</t>
  </si>
  <si>
    <t>Thửa đất số 59, tờ bản đồ số 26, tại địa chỉ Khu QH đường Phan Đình Phùng (nối dài), thị trấn Phú Hòa, huyện Chư Păh, tỉnh Gia Lai.</t>
  </si>
  <si>
    <t>Thị trấn Phú Hòa, huyện Chư Păh, tỉnh Gia Lai.</t>
  </si>
  <si>
    <t>Khu QH đường Phan Đình Phùng (nối dài)</t>
  </si>
  <si>
    <t>010/2024/D07-0078</t>
  </si>
  <si>
    <t>Thửa đất số 171, tờ bản đồ số 56, tại địa chỉ Tổ 11, phường Hoa Lư, thành phố Pleiku, tỉnh Gia Lai.</t>
  </si>
  <si>
    <t>274a Cách Mạng - Pleiku</t>
  </si>
  <si>
    <t>Tổ 4, phường Yên Thế, Tp. Pleiku, tỉnh Gia Lai.</t>
  </si>
  <si>
    <t>Combo ts Công Ty Đắc Hưng</t>
  </si>
  <si>
    <t>Vườn cây cao su.</t>
  </si>
  <si>
    <t>010/2024/D07-0081</t>
  </si>
  <si>
    <t>Ông Nguyễn Đức Tâm - 0968777213 Mr Biển (Thu tiền)</t>
  </si>
  <si>
    <t>Hẻm Huyền Trân Công Chúa - Pleiku</t>
  </si>
  <si>
    <t>Tổ 1, phường Chi Lăng, Tp. Pleiku, tỉnh Gia Lai.</t>
  </si>
  <si>
    <t>010/2024/D07-0002</t>
  </si>
  <si>
    <t>Ông Lê Phú Dụng và Bà Nguyễn Thị Sữa - 0973451819 chị Trang (Thu tiền)</t>
  </si>
  <si>
    <t>Thôn Hàm Rồng, xã Ia Băng, huyện Đăk Đoa, tỉnh Gia Lai</t>
  </si>
  <si>
    <t>Bà Hà Thị Hương Minh - 0962333337 (Thu tiền)</t>
  </si>
  <si>
    <t>CÔNG TY TNHH MỘT THÀNH VIÊN TOÀN CẦU XANH GIA LAI - 0961484066 (Thu tiền)</t>
  </si>
  <si>
    <t>27/13 Ama Quang, phường Hoa Lư, thành phố Pleiku, tỉnh Gia Lai.</t>
  </si>
  <si>
    <t>Số tiền trên
 hợp đồng (bao gồm VAT)</t>
  </si>
  <si>
    <t>010/2024/D07-0092</t>
  </si>
  <si>
    <t>Thửa đất số 255+256, tờ bản đồ số 50; tại địa chỉ thôn 6, xã Ia Băng, huyện Đak Đoa, tỉnh Gia Lai.
Thửa đất số 268+269, tờ bản đồ số 42; tại địa chỉ thôn 6, xã Ia Băng, huyện Đak Đoa, tỉnh Gia Lai.</t>
  </si>
  <si>
    <t>Hồ Ia Băng - Đak Đoa</t>
  </si>
  <si>
    <t>Thôn 1, xã Chư Á, Tp. Pleiku, tỉnh Gia Lai.</t>
  </si>
  <si>
    <t>67 Đồng Tiến, tổ 4, phường Ia Kring, thành phố Pleiku, tỉnh Gia Lai.</t>
  </si>
  <si>
    <t>Đồng Tiến - Pleiku</t>
  </si>
  <si>
    <t>Thửa đất số 421+450, tờ bản đồ số 40 tại địa chỉ 67 Đồng Tiến, tổ 4, phường Ia Kring, thành phố Pleiku, tỉnh Gia Lai.</t>
  </si>
  <si>
    <t>Ông Nguyễn Văn Hồng - 0973382377 anh Quốc (Thu tiền)</t>
  </si>
  <si>
    <t>010/2024/D07-0094</t>
  </si>
  <si>
    <t>Tỷ lệ hoa hồng</t>
  </si>
  <si>
    <t>010/2024/D07-0102</t>
  </si>
  <si>
    <t>Thửa đất số 45 tờ bản đồ số 43, tại địa chỉ Tổ 15, phường Hội Phú.</t>
  </si>
  <si>
    <t>Tổ 2, phường Phù Đổng, Tp. Pleiku, tỉnh Gia Lai.</t>
  </si>
  <si>
    <t>191 A Lê Thánh Tôn - Pleiku.</t>
  </si>
  <si>
    <t>Ông Huỳnh Ngọc Phương - 0975143179 chị Diễn (thu tiền)</t>
  </si>
  <si>
    <t>010/2024/D07-0110</t>
  </si>
  <si>
    <t>Ông Bùi Văn Cường và Bà Trương Thị Tươi - 0964164164 (Thu tiền)</t>
  </si>
  <si>
    <t>Nam Thanh, Tiền Hải, Thái Bình.</t>
  </si>
  <si>
    <t>'Thửa đất số 286+287 tờ bản đồ số 15, tại địa chỉ Tổ 1, phường Chi Lăng, thành phố Pleiku, tỉnh Gia Lai.</t>
  </si>
  <si>
    <t>VCB Gia Lai - Mr Tuấn</t>
  </si>
  <si>
    <t>Kon Tum</t>
  </si>
  <si>
    <t>010/2024/D07-0111</t>
  </si>
  <si>
    <t>Bà Nguyễn Thị Thảo Nguyên - 0968691125 (Thu tiền)</t>
  </si>
  <si>
    <t>Thửa đất số 382a, tờ bản đồ số 32, tại địa chỉ Tổ 2, phường Yên Thế, thành phố Pleiku, tỉnh Gia Lai.</t>
  </si>
  <si>
    <t>Tổ 4, phường Ia Kring, thành phố Pleiku, tỉnh Gia Lai</t>
  </si>
  <si>
    <t>Lê Đại Hành - Pleiku</t>
  </si>
  <si>
    <t>Đã chi hoa hồng 800.000</t>
  </si>
  <si>
    <t>Thửa đất số 42, tờ bản đồ số 54, tại địa chỉ Tổ 06, phường Phù Đổng, Tp. Pleiku, tỉnh Gia Lai.
Thửa đất số 60B, tờ bản đồ số 54; tại địa chỉ Tổ 13, phường Phù Đổng, thành phố Pleiku, tỉnh Gia Lai</t>
  </si>
  <si>
    <t>010/2024/D07-0125</t>
  </si>
  <si>
    <t>Ông Nguyễn Thanh Tâm - 0935070179 (thu tiền)</t>
  </si>
  <si>
    <t>Thửa đất số 970, tờ bản đồ số 32, tại địa chỉ Làng Jut 1, xã Ia Dêr, huyện Ia Grai, tỉnh Gia Lai.
Thửa đất số 731, tờ bản đồ số 31, tại địa chỉ Làng Breng 2, xã Ia Dêr, huyện Ia Grai, tỉnh Gia Lai.
Thửa đất số 526, tờ bản đồ số 64, tại địa chỉ Lô LK3-43, Dự án tổ hợp siêu thị vật liệu nội thất và Khu dân cư mới tại thành phố Pleiku, phường Trà Bá ,thành phố Pleiku, tỉnh Gia Lai.</t>
  </si>
  <si>
    <t>Combo Tâm Nguyễn</t>
  </si>
  <si>
    <t>Chưa chuyển hoa hồng</t>
  </si>
  <si>
    <t>010/2024/D07-0160</t>
  </si>
  <si>
    <t>NGÂN HÀNG THƯƠNG MẠI CỔ PHẦN NGOẠI THƯƠNG VIỆT NAM - CHI NHÁNH KONTUM -0962057638 Anh Hiếu tín dụng (Thu tiền)</t>
  </si>
  <si>
    <t>Thửa đất số 36, tờ bản đồ số 33, tại địa chỉ Làng Đê Đoa, xã Đak Sơmei, huyện Đak Đoa, tỉnh Gia Lai.
Thửa đất số 37, tờ bản đồ số 33, tại địa chỉ Làng Đê Đoa, xã Đak Sơmei, huyện Đak Đoa, tỉnh Gia Lai.
Thửa đất số 30, tờ bản đồ số 33, tại địa chỉ Làng Đê Đoa, xã Đak Sơmei, huyện Đak Đoa, tỉnh Gia Lai.</t>
  </si>
  <si>
    <t>Xử Lý Nợ VCB Kon Tum - Đak Sơmei.</t>
  </si>
  <si>
    <t>Số 01 Phan Đình Phùng, phường Quyết Thắng, thành phố Kon Tum, tỉnh Kon Tum.</t>
  </si>
  <si>
    <t>3.300.000</t>
  </si>
  <si>
    <t>7.700.000</t>
  </si>
  <si>
    <t>2.420.000</t>
  </si>
  <si>
    <t>12.000.000</t>
  </si>
  <si>
    <t>4.000.000</t>
  </si>
  <si>
    <t>2.200.000</t>
  </si>
  <si>
    <t>5.500.000</t>
  </si>
  <si>
    <t>6.600.000</t>
  </si>
  <si>
    <t>3.000.000</t>
  </si>
  <si>
    <t>3.500.000</t>
  </si>
  <si>
    <t>7.000.000</t>
  </si>
  <si>
    <t>010/2024/D08-0012</t>
  </si>
  <si>
    <t>Ông Trịnh Tấn Bình - 0984224884 (Thu tiền)</t>
  </si>
  <si>
    <t>Thửa đất số 347, tờ bản đồ số 13, tại địa chỉ Tổ 2, phường Chi Lăng, Tp. Pleiku, tỉnh Gia Lai</t>
  </si>
  <si>
    <t>Tổ 1, phường Chi Lăng, Tp. Pleiku, tỉnh Gia Lai</t>
  </si>
  <si>
    <t>Hẻm Trường Chinh - Pleiku</t>
  </si>
  <si>
    <t>010/2024/D08-0016</t>
  </si>
  <si>
    <t>Thửa đất số 298+654+655 tờ bản đồ số 44 tại địa chỉ Plei Do, xã Chư Ă, Tp. Pleiku, tỉnh Gia Lai.</t>
  </si>
  <si>
    <t>Ông Nguyễn Anh Vũ - 0975514423 Chị Sương (Thu Tiền)</t>
  </si>
  <si>
    <t>Tổ 05, phường Trà Bá, thành phố Pleiku, tỉnh Gia Lai.</t>
  </si>
  <si>
    <t>Hẻm Lý Chính Thắng - Pleiku</t>
  </si>
  <si>
    <t>010/2024/D08-0019</t>
  </si>
  <si>
    <t>Thửa đất số 60+60A tờ bản đồ số 13 tại địa chỉ 319 Nguyễn Viết Xuân, thành phố Pleiku, tỉnh Gia Lai.</t>
  </si>
  <si>
    <t>Số 18 đường Trần Phú, phường Diên Hồng, thành phố Pleiku, tỉnh Gia Lai.</t>
  </si>
  <si>
    <t>010/2024/D08-0021</t>
  </si>
  <si>
    <t>Bà Trần Thị Kiều Dung - 0905888857 (Thu tiền)</t>
  </si>
  <si>
    <t>Thửa đất số 85 tờ bản đồ số 14 tại địa chỉ 46B Hùng Vương, phường Ia Kring, thành phố Pleiku, tỉnh Gia Lai.
Thửa đất số 358 tờ bản đồ số 40 tại địa chỉ Tổ 04, phường Ia Kring, thành phố Pleiku, tỉnh Gia Lai.</t>
  </si>
  <si>
    <t>Quyết Tiến, Hùng Vương - Pleiku</t>
  </si>
  <si>
    <t>010/2024/D08-0024</t>
  </si>
  <si>
    <t>Sacombank Đăk Lắc - Mr Tuấn - 0977477743</t>
  </si>
  <si>
    <t>Thửa đất số 262, tờ bản đồ số 11, tại địa chỉ Tổ dân phố 8, thị trấn Đăk Đoa, tỉnh Gia Lai.</t>
  </si>
  <si>
    <t>57B Tống Duy Tân, phường Tân Lợi, thành phố Buôn Ma Thuột, tỉnh Đăk Lăk.</t>
  </si>
  <si>
    <t>010/2024/D08-0025</t>
  </si>
  <si>
    <t>Thửa đất số 260, tờ bản đồ số 11, tại địa chỉ Tổ dân phố 8, thị trấn Đăk Đoa, huyện Đăk Đoa, tỉnh Gia Lai.</t>
  </si>
  <si>
    <t>Thị trấn Đak Đoa</t>
  </si>
  <si>
    <t>TDP1, phường Nghĩa Thành, thành phố Gia Nghĩa, tỉnh Đăk Nông</t>
  </si>
  <si>
    <t>010/2024/D08-0041</t>
  </si>
  <si>
    <t>Thửa đất số 175, tờ bản đồ số 20, tại địa chỉ Lô E38, khu đô thị thương mại Bắc sông Hà Thanh (khu C), phường Nhơn Bình, thành phố Quy Nhơn, tỉnh Bình Định.</t>
  </si>
  <si>
    <t>khu đô thị thương mại Bắc sông Hà Thanh - Quy Nhơn</t>
  </si>
  <si>
    <t>Xử lý nợ Ia Blứ - A Sơn BIDV</t>
  </si>
  <si>
    <t>Thửa đất số 112 tờ bản đồ số 18 tại địa chỉ Thôn Lương Hà, xã Ia Blứ, huyện Chư Pưh, tỉnh Gia Lai.</t>
  </si>
  <si>
    <t>010/2024/D08-0042</t>
  </si>
  <si>
    <t>NGÂN HÀNG THƯƠNG MẠI CỔ PHẦN NGOẠI THƯƠNG VIỆT NAM - CHI NHÁNH KONTUM - 0968777213 Mr Biển (Thu tiền)</t>
  </si>
  <si>
    <t>010/2024/D08-0043</t>
  </si>
  <si>
    <t>Thửa đất số 03, tờ bản đồ số 55, tại địa chỉ Thôn Cây Xoài, xã Ia Hla, huyện Chư Pưh, tỉnh Gia Lai.
Thửa đất số 7, tờ bản đồ số 49, tại địa chỉ Thôn Cây Xoài, xã Ia Hla, huyện Chư Pưh, tỉnh Gia Lai.</t>
  </si>
  <si>
    <t>Số 01 Phan Đình Phùng, Phường Quyết Thắng, Thành phố Kon Tum, Tỉnh Kon Tum.</t>
  </si>
  <si>
    <t>Xử lý nợ xã Ia Hla - VCB Kon Tum</t>
  </si>
  <si>
    <t>Bà Phùng Ngọc Phương Thảo - 0943572078 (Thu tiền)</t>
  </si>
  <si>
    <t>010/2024/D08-0045</t>
  </si>
  <si>
    <t>Thửa đất số 39, tờ bản đồ số 06; tại địa chỉ Số nhà 634 Quang Trung, phường Tây Sơn, thị xã An Khê, tỉnh Gia Lai.</t>
  </si>
  <si>
    <t>Ông Huỳnh Ngọc Khánh - 0962333337 (Thu tiền)</t>
  </si>
  <si>
    <t>Quang Trung - Trần Phú - An Khê - anh Vân VCB An Khê</t>
  </si>
  <si>
    <t>Phường Tây Sơn, thị xã An Khê, tỉnh Gia Lai.</t>
  </si>
  <si>
    <t>178A Quyết Tiến, phường Ia Kring, thành phố Pleiku, tỉnh Gia Lai.</t>
  </si>
  <si>
    <t>115 Quyết Tiến - Pleiku</t>
  </si>
  <si>
    <t>Bà Nguyễn Thị Bích Vân - 0972919362 (Thu tiền)</t>
  </si>
  <si>
    <t>Thửa đất số 561, tờ bản đồ số 32 tại địa chỉ Tổ 4, phường Ia Kring, thành phố Pleiku, tỉnh Gia Lai.</t>
  </si>
  <si>
    <t>010/2024/D08-0051</t>
  </si>
  <si>
    <t>Bà Phạm Thị Minh Trâm - 0943572078 (Thu tiền)</t>
  </si>
  <si>
    <t>Ông Nguyễn Đức Hưng - 0943572078 (Thu tiền)</t>
  </si>
  <si>
    <t>010/2024/D08.0004</t>
  </si>
  <si>
    <t>Công trình giao thông, công trình xây dựng và máy móc thiết bị thuộc sở hữu của Công ty cổ phần BOT và BT Đức Long Gia Lai.</t>
  </si>
  <si>
    <t>NGÂN HÀNG THƯƠNG MẠI CỔ PHẦN ĐẦU TƯ VÀ PHÁT TRIỂN VIỆT NAM - CHI NHÁNH NAM GIA LAI (Thu tiền) (thu tiền)</t>
  </si>
  <si>
    <t>BOT Đức Long Gia Lai.</t>
  </si>
  <si>
    <t>010/2024/D08-0059</t>
  </si>
  <si>
    <t>Ông Cao Văn Tuân và Bà Trần Thị Nhung - 0982809351 (Thu tiền)</t>
  </si>
  <si>
    <t>NGÂN HÀNG THƯƠNG MẠI CỔ PHẦN CÔNG THƯƠNG VIỆT NAM – CHI NHÁNH GIA LAI (Thu tiền)</t>
  </si>
  <si>
    <t>010/2024/D08-0061</t>
  </si>
  <si>
    <t>Chi phí thuê mặt bằng.</t>
  </si>
  <si>
    <t>01 Trần Hưng Đạo, phường Tây Sơn, thành phố Pleiku, tỉnh Gia Lai</t>
  </si>
  <si>
    <t>Thuê mặt bằng Vietinbank</t>
  </si>
  <si>
    <t>Ông Lê Văn Hồng và Bà Huỳnh Thị Thu Dung - 0934892446 Chị Dung (Thu tiền)</t>
  </si>
  <si>
    <t>010/2024/D08-0067</t>
  </si>
  <si>
    <t>NGÂN HÀNG THƯƠNG MẠI CỔ PHẦN ĐẦU TƯ VÀ PHÁT TRIỂN VIỆT NAM - CHI NHÁNH NAM GIA LAI  (thu tiền)</t>
  </si>
  <si>
    <t>Thửa đất số 01, tờ bản đồ số 40, tại địa chỉ xã Nhơn Hòa, huyện Chư Sê (nay là thị trấn Nhơn Hòa, huyện Chư Pưh), tỉnh Gia Lai.</t>
  </si>
  <si>
    <t>Xử lý nợ - A Sửu BIDV</t>
  </si>
  <si>
    <t>Số 403/7 đường Bà Triệu, tổ 4, phường Quyết Thắng, thành phố Kon Tum, tỉnh Kon Tum.</t>
  </si>
  <si>
    <t>Thửa đất số 171, tờ bản đồ số 10, tại địa chỉ Phường Tây Sơn, thị xã An Khê, tỉnh Gia Lai.</t>
  </si>
  <si>
    <t>Xử Lý Nợ VCB An Khê - Anh Tài.</t>
  </si>
  <si>
    <t>010/2024/D08-0068</t>
  </si>
  <si>
    <t>010/2024/D08-0069</t>
  </si>
  <si>
    <t>Ông Phan Văn Thắng và Bà Nguyễn Thị Thơm - 0977842687 (thu tiền)</t>
  </si>
  <si>
    <t>Thửa đất số 95, tờ bản đồ số 71, tại địa chỉ đường Ngô Tiến Dũng, Tổ 2, phường Thắng Lợi, Tp. Kon Tum, tỉnh Kon Tum.</t>
  </si>
  <si>
    <t>Ngô Tiến Dũng - Tp. Kon Tum</t>
  </si>
  <si>
    <t>Ông Nguyễn Hào Quang - 0914005788 (Thu tiền)</t>
  </si>
  <si>
    <t>Thửa đất số 841+104, tờ bản đồ 66 tại địa chỉ tổ 10, phường Ia Kring, thành phố Pleiku, tỉnh Gia Lai.</t>
  </si>
  <si>
    <t>010/2024/D08-0071</t>
  </si>
  <si>
    <t>Hẻm 196 - Lê Thánh Tôn</t>
  </si>
  <si>
    <t>Bà Nguyễn Thị Ngọc Hà - 0917645679 (Thu tiền)</t>
  </si>
  <si>
    <t>Thửa đất số 300, tờ bản đồ số 45, tại địa chỉ 327A Cách mạng tháng 8, phường Hoa Lư, thành phố Pleiku, tỉnh Gia Lai</t>
  </si>
  <si>
    <t>327A Cách mạng tháng 8 - Pleiku</t>
  </si>
  <si>
    <t>010/2024/D08-0075</t>
  </si>
  <si>
    <t>010/2024/D08-0076</t>
  </si>
  <si>
    <t>Thửa đất số 14B1, tờ bản đồ số 57, tại địa chỉ Tổ 04, phường Hội Phú, thành phố Pleiku, tỉnh Gia Lai.
Thửa đất số 14D, tờ bản đồ số 57, tại địa chỉ Tổ 04, phường Hội Phú, thành phố Pleiku, tỉnh Gia Lai
Thửa đất số 177, tờ bản đồ số 57, tại địa chỉ Tổ 04, phường Hội Phú, thành phố Pleiku, tỉnh Gia Lai</t>
  </si>
  <si>
    <t>Tổ 04, phường Hội Phú, thành phố Pleiku, tỉnh Gia Lai.</t>
  </si>
  <si>
    <t>Ông Nguyễn Nhật Tân - 0948484578 (Thu tiền)</t>
  </si>
  <si>
    <t>010/2024/D08-0073</t>
  </si>
  <si>
    <t>Thuê Mặt Bằng - Trần Phú - Pleiku</t>
  </si>
  <si>
    <t>Thửa đất số 1 tờ bản đồ số TĐ 57-2019 tại địa chỉ Tổ dân phố 9, thị trấn Kbang, huyện Kbang, tỉnh Gia Lai.</t>
  </si>
  <si>
    <t>010/2024/D08-0080</t>
  </si>
  <si>
    <t>Combo Ts tại huyện Chư Pưh, tỉnh Gia Lai</t>
  </si>
  <si>
    <t>Combo ts xử lý nợ - Anh Sửu BIDV</t>
  </si>
  <si>
    <t>4.950.000</t>
  </si>
  <si>
    <t>2.640.000</t>
  </si>
  <si>
    <t>Hai triệu sáu trăm bốn mươi ngàn đồng chẵn.</t>
  </si>
  <si>
    <t>Sáu triệu sáu trăm ngàn đồng chẵn.</t>
  </si>
  <si>
    <t>4.400.000</t>
  </si>
  <si>
    <t>100.000.000</t>
  </si>
  <si>
    <t>Một trăm triệu đồng chẵn.</t>
  </si>
  <si>
    <t>323 Hùng Vương, Tp. Pleiku, tỉnh Gia Lai</t>
  </si>
  <si>
    <t>QL 14 - Chư Păh</t>
  </si>
  <si>
    <t>010/2024/D09-0002</t>
  </si>
  <si>
    <t>Thửa đất số 59+59A+182+56A, tờ bản đồ số 14, tại địa chỉ làng Bối, xã Hòa Phú, huyện Chư Păh, tỉnh Gia Lai</t>
  </si>
  <si>
    <t>Ông Phan Văn Tiến Sĩ - 0983220117 (Thu tiền)</t>
  </si>
  <si>
    <t>010/2024/D09-0021</t>
  </si>
  <si>
    <t>Thửa đất số 250 tờ bản đồ số 15 tại địa chỉ Tổ 1, phường Chi Lăng, Tp. Pleiku, tỉnh Gia Lai.</t>
  </si>
  <si>
    <t>Số 26 Hai Bà Trưng, tổ 1, phường Tây Sơn, thành phố Pleiku, tỉnh Gia Lai.</t>
  </si>
  <si>
    <t>Ông Ngô Quang Minh và bà Vương Thị Hương - 0368010890 (Thu tiền)</t>
  </si>
  <si>
    <t>Thửa đất số 721, tờ bản đồ số 38, tổ dân phố 5, thị trấn Chư Sê, huyện Chư Sê, tỉnh Gia Lai.</t>
  </si>
  <si>
    <t>Duy Tân  - Chư Sê</t>
  </si>
  <si>
    <t>Tổ dân phố 5, thị trấn Chư Sê, huyện Chư Sê, tỉnh Gia Lai..</t>
  </si>
  <si>
    <t>010/2024/D09-0038</t>
  </si>
  <si>
    <t>Bà Ngô Thị Huyền - 0905888857 (Thu tiền)</t>
  </si>
  <si>
    <t>Làng Sao Đúp, xã Hà Bầu, huyện Đak Đoa, tỉnh Gia Lai.</t>
  </si>
  <si>
    <t>Thửa đất số 67+68 tờ bản đồ số 30 tại địa chỉ Thôn Hàm Rồng, xã Chư HDrông, thành phố Pleiku, tỉnh Gia Lai.</t>
  </si>
  <si>
    <t>010/2024/D09-0033</t>
  </si>
  <si>
    <t>CÔNG TY CỔ PHẦN NASA TÂY NGUYÊN - 0943572078 (Thu tiền)</t>
  </si>
  <si>
    <t>Thửa đất số 40, tờ bản đồ số 02, tại địa chỉ Thôn Phú Tân, xã Ia Băng, huyện Chư Prông, tỉnh Gia Lai.</t>
  </si>
  <si>
    <t>010/2024/D09-0041</t>
  </si>
  <si>
    <t>59 Hoàng Quốc Việt, phường Hoa Lư, tp Pleiku, tỉnh Gia Lai</t>
  </si>
  <si>
    <t>010/2024/D09-0054</t>
  </si>
  <si>
    <t>Ông Nguyễn Văn Nghĩa và Bà Nguyễn Thị Mỹ Oanh - 0943572078 (Thu tiền)</t>
  </si>
  <si>
    <t>Thửa đất số 345, tờ bản đồ số 32, tại địa chỉ Thôn Hòa Hiệp, thị trấn Nhơn Hòa, huyện Chư Pưh, tỉnh Gia Lai.</t>
  </si>
  <si>
    <t>Thôn Hòa Hiệp, thị trấn Nhơn Hòa, huyện Chư Pưh, tỉnh Gia Lai.</t>
  </si>
  <si>
    <t>Nhơn Hòa Chư Pưh - Vay NHCS</t>
  </si>
  <si>
    <t>Ông Đinh Trần Thái Vũ và Bà Trương Thị Thùy Trang - 0905731389 Mr. Hoàng  (Thu Tiền)</t>
  </si>
  <si>
    <t>010/2024/D09-0070</t>
  </si>
  <si>
    <t>Ông Hoàng Văn Phủ - 0354803335 Chị Dung (Thu tiền)</t>
  </si>
  <si>
    <t>VCB Đăk Nông - Mr. Dao - 0905350357</t>
  </si>
  <si>
    <t>Thửa đất số 05, tờ bản đồ số 47, tại địa chỉ thôn Đăk Tân, xã Đăk Nia, thị xã Gia Nghĩa, tỉnh Đak Nông.</t>
  </si>
  <si>
    <t>Thôn Đăk Tân, xã Đăk Nia, thị xã Gia Nghĩa, tỉnh Đăk Nông.</t>
  </si>
  <si>
    <t>Xã Đăk Nia - Gia Nghĩa, Đăk Nông</t>
  </si>
  <si>
    <t>010/2024/D09-0076</t>
  </si>
  <si>
    <t>Thửa đất số 28 tờ bản đồ số 12 tại địa chỉ thị trấn Kon Dỡng, huyện Mang Yang, tỉnh Gia Lai.</t>
  </si>
  <si>
    <t>Tổ 5, thị trấn Kon Dỡng, huyện Mang Yang, tỉnh Gia Lai.</t>
  </si>
  <si>
    <t>Ông Phạm Đình Hà và bà Lưu Thị Quế - 0905731389 - A Hoàng tín dụng (Thu tiền)</t>
  </si>
  <si>
    <t>010/2024/D09-0080</t>
  </si>
  <si>
    <t>Ông Lê Hữu Đông - 0978345619 (Thu tiền)</t>
  </si>
  <si>
    <t>Thửa đất số 36, tờ bản đồ số 41, tại địa chỉ Tổ 2, phường An Bình, thị xã An Khê, tỉnh Gia Lai.</t>
  </si>
  <si>
    <t>Lý Thái Tổ - Kon Dỡng - Mang Yang</t>
  </si>
  <si>
    <t>010/2024/D09-0081</t>
  </si>
  <si>
    <t>Ông Hoàng Văn Dũng và Bà Phan Thị Hồng Nhung - 0986906613 (Thu tiền)</t>
  </si>
  <si>
    <t>Thửa đất số 269+270, tờ bản đồ số 06; tại địa chỉ thôn 4, xã Chư Ă, thành phố Pleiku, tỉnh Gia Lai.
Thửa đất số 299, tờ bản đồ số 06; tại địa chỉ thôn 2, xã Chư Ă, thành phố Pleiku, tỉnh Gia Lai.</t>
  </si>
  <si>
    <t>VCB Đăk Nông -  Như Ý</t>
  </si>
  <si>
    <t>010/2024/D09-0084</t>
  </si>
  <si>
    <t>Thửa đất số 111+112+113+114, tờ bản đồ số 32 tại địa chỉ thôn 10, xã Nam Bình, huyện Đak Song, tỉnh Đắk Nông.
Thửa đất số 18, tờ bản đồ số 32 tại địa chỉ thôn 10, xã Nam Bình, huyện Đak Song, tỉnh Đắk Nông.
Thửa đất số 43, tờ bản đồ số 54, tại địa chỉ thôn 11, xã Nam Bình, huyện Đak Song, tỉnh Đắk Nông.</t>
  </si>
  <si>
    <t>Ông Nguyễn Văn Đồng - 0914098630 (Thu tiền)</t>
  </si>
  <si>
    <t>Thôn 10, xã Nam Bình, huyện Đăk Song, tỉnh Đăk Nông.</t>
  </si>
  <si>
    <t>Rẫy - Đăk Song, tỉnh Đăk Nông.</t>
  </si>
  <si>
    <t>Hẻm Quang Trung - An Khê</t>
  </si>
  <si>
    <t>010/2024/D09-0091</t>
  </si>
  <si>
    <t>Thôn 02, xã Chư Á, thành phố Pleiku, tỉnh Gia Lai</t>
  </si>
  <si>
    <t>Trương Định - Pleiku</t>
  </si>
  <si>
    <t>010/2024/D09-0092</t>
  </si>
  <si>
    <t>Ông Nguyễn Văn Hải - 0935404321 (Thu tiền)</t>
  </si>
  <si>
    <t>VCB Đăk Lăk - Mr. Chiến - 0905716363</t>
  </si>
  <si>
    <t>Thửa đất số 311 tờ bản đồ số 39 tại địa chỉ xã Quảng Tiến, huyện Cư M'gar, tỉnh Đắk Lắk.
Thửa đất số 312 tờ bản đồ số 39 tại địa chỉ xã Quảng Tiến, huyện Cư M'gar, tỉnh Đắk Lắk.
Thửa đất số 313 tờ bản đồ số 39 tại địa chỉ xã Quảng Tiến, huyện Cư M'gar, tỉnh Đắk Lắk.
Thửa đất số 433 tờ bản đồ số 3 tại địa chỉ xã Quảng Hiệp, huyện Cư M'gar, tỉnh Đắk Lắk.
Thửa đất số 434 tờ bản đồ số 3 tại địa chỉ xã Quảng Hiệp, huyện Cư M'gar, tỉnh Đắk Lắk.
Thửa đất số 545 tờ bản đồ số 3 tại địa chỉ xã Quảng Hiệp, huyện Cư M'gar, tỉnh Đắk Lắk.</t>
  </si>
  <si>
    <t>Thôn chợ, xã Krông Búk, huyện Krông Pắc, Đắk Lắk.</t>
  </si>
  <si>
    <t>Thửa đất số 198, tờ bản đồ số 40 tại địa chỉ tổ 03, phường Hoa Lư, thành phố Pleiku, tỉnh Gia Lai.</t>
  </si>
  <si>
    <t>Nguyễn Bá Lân - Pleiku</t>
  </si>
  <si>
    <t>010/2024/D09-0093</t>
  </si>
  <si>
    <t>010/2024/D09-0096</t>
  </si>
  <si>
    <t>Thửa đất số 11, tờ bản đồ số 68, tại địa chỉ Tổ 2, phường Thống Nhất, thành phố Pleiku, tỉnh Gia Lai.</t>
  </si>
  <si>
    <t>Tổ 10, phường Phù Đổng, thành phố Pleiku, tỉnh Gia Lai</t>
  </si>
  <si>
    <t>Hẻm Yết Kiêu - Pleiku</t>
  </si>
  <si>
    <t>Bà Nguyễn Thái Thanh - 097 8141973 (thu tiền)</t>
  </si>
  <si>
    <t>Thửa đất số 299+300+270, tờ bản đồ số 32 tại địa chỉ Thôn 02, xã Chư Á, thành phố Pleiku, tỉnh Gia Lai.</t>
  </si>
  <si>
    <t>010/2024/D09-0101</t>
  </si>
  <si>
    <t>VCB Đăk Lăk - Chúc Phương - 0906847403</t>
  </si>
  <si>
    <t>Ông Hoàng Ngọc Bộ và Bà Nguyễn Thị Hồng</t>
  </si>
  <si>
    <t>Combo tài sản tại huyện Krông Nô, tỉnh Đak Lak.</t>
  </si>
  <si>
    <t>Buôn K62, xã Đăk Drô, huyện Krông Nô, tỉnh Đăk Nông.</t>
  </si>
  <si>
    <t>010/2024/D09-0103</t>
  </si>
  <si>
    <t>Phường Tân An, thành phố Buôn Ma Thuột, tỉnh Đắk Lắk.</t>
  </si>
  <si>
    <t>Thửa đất số 143, tờ bản đồ số 52, tại địa chỉ phường Tân An, thành phố Buôn Ma Thuột, tỉnh Đắk Lắk.</t>
  </si>
  <si>
    <t>VCB Đăk Lắk - Ms. Hà - 0989942954</t>
  </si>
  <si>
    <t>Ông Lê Hữu Anh Tú - 0966674567 (thu tiền)</t>
  </si>
  <si>
    <t>Đường Nguyễn Khắc Tính - Tp. Buôn Ma Thuột</t>
  </si>
  <si>
    <t>33 Quang Trung, phường Hội Thương, thành phố Pleiku, tỉnh Gia Lai.</t>
  </si>
  <si>
    <t>NGÂN HÀNG TMCP NGOẠI THƯƠNG VIỆT NAM - CHI NHÁNH GIA LAI (Thu tiền)</t>
  </si>
  <si>
    <t>Thửa đất số 214, tờ bản đồ 12 tại địa chỉ làng Krái, xã Kon Gang, huyện Đak Đoa, tỉnh Gia Lai.</t>
  </si>
  <si>
    <t>010/2024/D09-0104</t>
  </si>
  <si>
    <t>010/2024/D09-0111</t>
  </si>
  <si>
    <t>Bà Nguyễn Thị Mai Lan - 0974401777 (Thu tiền)</t>
  </si>
  <si>
    <t>Thửa đất số 65, tờ bản đồ số 1, tại địa chỉ phường An Tân, thị xã An Khê, tỉnh Gia Lai</t>
  </si>
  <si>
    <t>Phường Tây Sơn, thị xã An Khê, tỉnh Gia Lai</t>
  </si>
  <si>
    <t>Ngô Mây - An Khê</t>
  </si>
  <si>
    <t>Xử lý nợ Kon Gang - A Chí</t>
  </si>
  <si>
    <t>Đã ra chứng thư</t>
  </si>
  <si>
    <t>010/2024/D09-0114</t>
  </si>
  <si>
    <t>Bà Trần Thị Thiện Hương - 0935021414 (Thu tiền)</t>
  </si>
  <si>
    <t>Thửa đất số 19, tờ bản đồ số 39, tại địa chỉ Tổ 06, phường Trà Bá, thành phố Pleiku, tỉnh Gia Lai.</t>
  </si>
  <si>
    <t>248 Hùng Vương, tổ 1, phường Trà Bá, thành phố Pleiku, tỉnh Gia Lai</t>
  </si>
  <si>
    <t>04 Nguyễn Đức Cảnh, phường Hoa lư, thành phố Pleiku, tỉnh Gia Lai</t>
  </si>
  <si>
    <t>Ông Trần Anh Tuấn - 090 8222469 - Anh Tuấn (Thu tiền)</t>
  </si>
  <si>
    <t>5.000.000</t>
  </si>
  <si>
    <t>2.400.000</t>
  </si>
  <si>
    <t>3.850.000</t>
  </si>
  <si>
    <t>Ông Hoàng Văn Dũng và Bà Phan Thị Hồng Nhung - 0986906613 - anh Dũng (thu tiền)</t>
  </si>
  <si>
    <t>2.900.000</t>
  </si>
  <si>
    <t>Hai triệu chín trăm ngàn đồng chẵn.</t>
  </si>
  <si>
    <t>Thửa đất số 93f, tờ bản đồ số 26, tại địa chỉ Thôn Thiên An, xã Ia Blứ, huyện Chư Pưh, tỉnh Gia Lai.
Thửa đất số 08, tờ bản đồ số 44, tại địa chỉ Thôn Thủy Phú, xã Ia Blứ, huyện Chư Pưh, tỉnh Gia Lai.</t>
  </si>
  <si>
    <t>010/2024/D10-0003</t>
  </si>
  <si>
    <t>Xử lý nợ 2 ts ông Bình - Anh Sửu BIDV</t>
  </si>
  <si>
    <t>BIDV Nam Gia Lai - Mr Sửu - 0935945179</t>
  </si>
  <si>
    <t>Đã tạm ứng 1.000.000, đã phát hành 1 CT</t>
  </si>
  <si>
    <t>Đã chi hoa hồng cho Long</t>
  </si>
  <si>
    <t>Cư M'gar - Dak Lak</t>
  </si>
  <si>
    <t>010/2024/D10-0006</t>
  </si>
  <si>
    <t>Xã Eam Nang - Đak Lăk</t>
  </si>
  <si>
    <t>Thôn 1, xã Ea Mnang, huyện Cư Mgar, tỉnh Đăk Lăk.</t>
  </si>
  <si>
    <t>Thửa đất số 46+50 tờ bản đồ số 4 tại địa chỉ Thôn 1, xã Ea Mnang, huyện Cư Mgar, tỉnh Đăk Lăk.</t>
  </si>
  <si>
    <t>Ông Lê Hồng Luận - 091 8379968 - Chị Chính  (Thu Tiền)</t>
  </si>
  <si>
    <t>010/2024/D10-0007</t>
  </si>
  <si>
    <t>Thửa đất số 07, tờ bản đồ Độc Lập, TDP 02, phường Nghĩa Thành, thành phố Gia Nghĩa, tỉnh Đăk Nông.</t>
  </si>
  <si>
    <t>Ông Vũ Thanh Tùng và Bà Lê Thị Bích - 0368059089 (Thu tiền)</t>
  </si>
  <si>
    <t>Lý Thường Kiệt - Gia Nghĩa - Đak Nông</t>
  </si>
  <si>
    <t>TDP 02, phường Nghĩa Thành, thành phố Gia Nghĩa, tỉnh Đăk Nông.</t>
  </si>
  <si>
    <t>Bà Nguyễn Thị Sáu - 0888160179 (Thu tiền)</t>
  </si>
  <si>
    <t>VCB Vinh - Ms. Hương - 0984067216</t>
  </si>
  <si>
    <t>010/2024/D10-0010</t>
  </si>
  <si>
    <t>Thửa đất số 1585 tờ bản đồ số 9 tại địa chỉ thị trấn Quảng Phú, huyện Cư M'gar, tỉnh Đăk Lăk.</t>
  </si>
  <si>
    <t>Tổ dân phố 3A, thị trấn Quảng Phú, huyện Cư M'gar, tỉnh Đăk Lăk.</t>
  </si>
  <si>
    <t>huyện Cư M'gar, tỉnh Đắk Lắk</t>
  </si>
  <si>
    <t>NGÂN HÀNG THƯƠNG MẠI CỔ PHẦN NGOẠI THƯƠNG VIỆT NAM - CHI NHÁNH KONTUM (Thu tiền)</t>
  </si>
  <si>
    <t>Thửa đất số 5, tờ bản đồ số 33, tại địa chỉ đường Trần Phú, tổ dân phố 4, thị trấn Plei Kần, huyện Ngọc Hồi, tỉnh Kon Tum.</t>
  </si>
  <si>
    <t>Số 01 Phan Đình Phùng, Phường Quyết Thắng, Thành phố Kon Tum, Tỉnh Kon Tum</t>
  </si>
  <si>
    <t>Xử lý nợ Plei Kần, Kon Tum.</t>
  </si>
  <si>
    <t>010/2024/D10-0012</t>
  </si>
  <si>
    <t>010/2024/D10-0013</t>
  </si>
  <si>
    <t>Thửa đất số 81, tờ bản đồ số 20, địa chỉ Thôn 3, xã Ia Hlốp, huyện Chư Sê, tỉnh Gia Lai.
Thửa đất số 20, tờ bản đồ số 25, địa chỉ Thôn 3, xã Ia Hlốp, huyện Chư Sê, tỉnh Gia Lai.
Thửa đất số 154, tờ bản đồ số 20, địa chỉ Thôn 3, xã Ia Hlốp, huyện Chư Sê, tỉnh Gia Lai.
Thửa đất số 9, tờ bản đồ số 24, địa chỉ Thôn 3, xã Ia Hlốp, huyện Chư Sê, tỉnh Gia Lai.
Thửa đất số 49, tờ bản đồ số 8, địa chỉ Thôn 3, xã Ia Hlốp, huyện Chư Sê, tỉnh Gia Lai.</t>
  </si>
  <si>
    <t>NGÂN HÀNG TMCP SÀI GÒN THƯƠNG TÍN - CHI NHÁNH GIA LAI (Thu tiền)</t>
  </si>
  <si>
    <t>Xử lý nợ Ia Hlốp, Chư Sê - Sacombank Chư Sê</t>
  </si>
  <si>
    <t>Bà Nguyễn Thị Giàu - 0354803335 Chị Dung (Thu tiền)</t>
  </si>
  <si>
    <t>Tổ 1, phường Yên Đỗ, Tp. Pleiku, tỉnh Gia Lai.</t>
  </si>
  <si>
    <t>Thửa đất số 355, tờ bản đồ số 65, tại địa chỉ thôn Plei Ngol, phường Trà Bá, thành phố Pleiku, tỉnh Gia Lai.</t>
  </si>
  <si>
    <t>010/2024/D10-0015</t>
  </si>
  <si>
    <t>010/2024/D10-0022</t>
  </si>
  <si>
    <t>Thửa đất số 62 tờ bản đồ số 15 tại địa chỉ Phường Tân An, thành phố Buôn Ma Thuột, tỉnh Đắk Lắk.</t>
  </si>
  <si>
    <t>Thôn 1, xã Cư Êbur, thành phố Buôn Ma Thuột, Đắk Lắk.</t>
  </si>
  <si>
    <t>Phan Đăng Lưu - Đắk Lắk</t>
  </si>
  <si>
    <t>VCB Đắk Lắk - Mr. Phú - 0906510079</t>
  </si>
  <si>
    <t>Ông Trương Văn Tình - 0906510079 Mr Phú tín dụng (Thu tiền)</t>
  </si>
  <si>
    <t>58 Nguyễn Tất Thành, Tp Buôn Ma Thuột, tỉnh Đắk Lắk</t>
  </si>
  <si>
    <t>Hẻm 49 Y Ơn - Buôn Ma Thuột - Đắk Lắk</t>
  </si>
  <si>
    <t>Ông Nguyễn Thành Nhơn - 0988212979 (Thu tiền)</t>
  </si>
  <si>
    <t>Thửa đất số 48, tờ bản đồ số 17, tại địa chỉ Phường Tân Thành, thành phố Buôn Ma Thuột, tỉnh Đắk Lắk.</t>
  </si>
  <si>
    <t>010/2024/D10-0023</t>
  </si>
  <si>
    <t>010/2024/D10-0024</t>
  </si>
  <si>
    <t>Thửa đất số 16, tờ bản đồ số 66; tại địa chỉ tổ 10, phường Ia Kring, thành phố Pleiku, tỉnh Gia Lai.</t>
  </si>
  <si>
    <t>Hẻm Hoàng Sa - Pleiku</t>
  </si>
  <si>
    <t>010/2024/D10-0025</t>
  </si>
  <si>
    <t>Thửa đất số 138, tờ bản đồ số 4 tại địa chỉ Lô P363, khu P, đường Ngô Trọng Thiên, Khu QH nhà ở HST Đống Đa, phường Hải Cảng, thành phố Quy Nhơn, tỉnh Bình Định.</t>
  </si>
  <si>
    <t>Ông Cao Bá Luân và Bà Nguyễn Thị Như Khuyên - 0904004444 (Thu tiền)</t>
  </si>
  <si>
    <t>Bà Huyện Thanh Quan x Ngô Trọng Thiên, Quy Nhơn.</t>
  </si>
  <si>
    <t>Tổ 6, phường Ia Kring, thành phố Pleiku, tỉnh Gia Lai.</t>
  </si>
  <si>
    <t>010/2024/D10-0027</t>
  </si>
  <si>
    <t>NGÂN HÀNG TMCP SÀI GÒN THƯƠNG TÍN - CHI NHÁNH GIA LAI - (thu tiền)</t>
  </si>
  <si>
    <t>Thửa đất số 113e, tờ bản đồ số 28 tại địa chỉ Tổ dân phố 9, thị trấn Chư Sê, huyện Chư Sê, tỉnh Gia Lai.
Thửa đất số 163, tờ bản đồ số 32 tại địa chỉ Thôn 3, xã Ia Pal, huyện Chư Sê, tỉnh Gia Lai.
Thửa đất số 61, tờ bản đồ số 19 tại địa chỉ Thôn Phú Vinh, xã Ia Băng, huyện Chư Prông, tỉnh Gia Lai.</t>
  </si>
  <si>
    <t>Combo xử lý nợ Sacombank</t>
  </si>
  <si>
    <t>010/2024/D10.0002</t>
  </si>
  <si>
    <t>NGÂN HÀNG TMCP NGOẠI THƯƠNG VIỆT NAM CHI NHÁNH ĐẮK LẮK (Thu tiền)</t>
  </si>
  <si>
    <t>Xe ô tô khách biển số 47B-024.60
Xe ô tô khách biển số 47B-024.52</t>
  </si>
  <si>
    <t>Xử lý nợ xe ô tô khách - VCB Đắk Lắk</t>
  </si>
  <si>
    <t>010/2024/D10-0028</t>
  </si>
  <si>
    <t>Giá trị cổ phần của ông Trần Hoàn tại Công ty cổ phần Sâm Ngọc Linh Kon Tum.</t>
  </si>
  <si>
    <t>CÔNG TY CỔ PHẦN SÂM NGỌC LINH KON TUM (Thu tiền)</t>
  </si>
  <si>
    <t>Sâm Ngọc Linh - Kon Tum</t>
  </si>
  <si>
    <t>Ông Nguyễn Thành Trung - 0978141973 (thu tiền)</t>
  </si>
  <si>
    <t>SeABank Đắk Lắk - Mr. Trí - 0918302480</t>
  </si>
  <si>
    <t>Thửa đất số 64B, tờ bản đồ số 16, tại địa chỉ Xã Ea Tu, thành phố Buôn Ma Thuột, Đắk Lắk.</t>
  </si>
  <si>
    <t>Làm cơ sở tham khảo để thế chấp vay vốn tại SeABank</t>
  </si>
  <si>
    <t>010/2024/D10-0038</t>
  </si>
  <si>
    <t>Thôn 2, xã Hòa Thân, thành phố Buôn Ma Thuột, tỉnh Đắk Lắk</t>
  </si>
  <si>
    <t>Ea Tu - Buôn Mà Thuột</t>
  </si>
  <si>
    <t>38 Nguyễn Thiện Thuật, Diên Hồng, Thành Phố Pleiku, Gia Lai</t>
  </si>
  <si>
    <t>010/2024/D10-0041</t>
  </si>
  <si>
    <t>Ngân hàng TMCP Đầu tư &amp; Phát triển Việt Nam - Chi nhánh Đắk Lắk (thu tiền)</t>
  </si>
  <si>
    <t>Thửa đất số 14, tờ bản đồ số 83, tại địa chỉ Thôn 14, xã Tân Hòa, huyện Buôn Đôn, tỉnh Đắk Lắk.</t>
  </si>
  <si>
    <t>010/2024/D10-0046</t>
  </si>
  <si>
    <t>Ông Nguyễn Quang Chung và Bà Phạm Thị Hiền - 0984591828 (thu tiền)</t>
  </si>
  <si>
    <t>VCB Đắk Nông - Mr. Hùng - 0917504338</t>
  </si>
  <si>
    <t>Tổ dân phố 1, thị trấn Đăk Mâm, huyện Krông Nô, tỉnh Đăk Nông.</t>
  </si>
  <si>
    <t>vanntt5</t>
  </si>
  <si>
    <t>vulq2</t>
  </si>
  <si>
    <t>010/2024/D10-0047</t>
  </si>
  <si>
    <t>Ngân hàng TMCP Đầu tư &amp; Phát triển Việt Nam - Chi nhánh Nam Gia Lai (thu tiền)</t>
  </si>
  <si>
    <t>Thửa đất số 43, tờ bản đồ 68 tại địa chỉ xã Ia Hrú, huyện Chư Sê (nay là huyện Chư Pưh), tỉnh Gia Lai.</t>
  </si>
  <si>
    <t>Xử lý nợ ông Phụng - A Sửu BIDV</t>
  </si>
  <si>
    <t>010/2024/D10-0049</t>
  </si>
  <si>
    <t>MBAMC - Mr. Hải - 0967213676</t>
  </si>
  <si>
    <t>Chi nhánh Miền Trung và Tây Nguyên - MB AMC (Thu tiền)</t>
  </si>
  <si>
    <t>Nguyễn Công Trứ - Buôn Ma Thuột - MB AMC</t>
  </si>
  <si>
    <t>Thửa đất số 16+190, tờ bản đồ số 11, tại địa chỉ phường Tự An, thành phố Buôn Ma Thuột, tỉnh Đắk Lắk.</t>
  </si>
  <si>
    <t>Bảy triệu bảy trăm ngàn đồng chẵn.</t>
  </si>
  <si>
    <t>Hai triệu bốn trăm hai mươi ngàn đồng chẵn.</t>
  </si>
  <si>
    <t>Mười hai triệu đồng chẵn.</t>
  </si>
  <si>
    <t>Tám triệu hai trăm năm mươi ngàn đồng chẵn.</t>
  </si>
  <si>
    <t>Ba triệu sáu trăm ba mươi ngàn đồng chẵn.</t>
  </si>
  <si>
    <t>Hai trăm năm mươi triệu đồng chẵn.</t>
  </si>
  <si>
    <t>Số Hợp Đồng</t>
  </si>
  <si>
    <t>010/2024/</t>
  </si>
  <si>
    <t>Phí đã chuyển</t>
  </si>
  <si>
    <t>Phí theo HĐ</t>
  </si>
  <si>
    <t>Phí trước thuế</t>
  </si>
  <si>
    <t>Phí Ks</t>
  </si>
  <si>
    <t>Số HĐ</t>
  </si>
  <si>
    <t>Nguồn bank</t>
  </si>
  <si>
    <t>Công nợ</t>
  </si>
  <si>
    <t>010/2024/D10-0051</t>
  </si>
  <si>
    <t>Thửa đất số 626, tờ bản đồ số 1, tại địa chỉ xã Cuôr Đăng, huyện Cư M'gar, tỉnh Đắk Lắk.</t>
  </si>
  <si>
    <t>SeABank Đắk Lắk - Mr. Vũ - 0934826816</t>
  </si>
  <si>
    <t>Ông Phạm Thành Đạt - 0377235683 (Thu tiền)</t>
  </si>
  <si>
    <t>xã Cuôr Đăng, Cư M'gar - Đăk Lăk</t>
  </si>
  <si>
    <t>010/2024/D10-0052</t>
  </si>
  <si>
    <t>Thửa đất số 226, tờ bản đồ số 160, tại địa chỉ Lô 8, phân Khu B2.26B, Khu TĐC Tân Trà, phường Hòa Hải, quận Ngũ Hành Sơn, thành phố Đà Nẵng.</t>
  </si>
  <si>
    <t>VCB Đắk Nông - Mr. Tùng (Trưởng phòng) - 0989233456</t>
  </si>
  <si>
    <t>Võ Văn Đồng - Đà Nẵng</t>
  </si>
  <si>
    <t>010/2024/D10-0055</t>
  </si>
  <si>
    <t>VP Bank - Đắk Nông - Mr. Mạnh - 0973459199</t>
  </si>
  <si>
    <t>Ông Lê Minh Ánh và Bà Nguyễn Thị Thúy Vân - 0973459199 anh Mạnh tín dụng (thu tiền)</t>
  </si>
  <si>
    <t>Làm cơ sở tham khảo để thế chấp vay vốn tại VP Bank</t>
  </si>
  <si>
    <t>124 Quang Trung - Gia Nghĩa Đắk Nông</t>
  </si>
  <si>
    <t>Thửa đất số 527, tờ bản đồ số 11, TDP 2, phường Nghĩa Tân, thành phố Gia Nghĩa, tỉnh Đắk Nông</t>
  </si>
  <si>
    <t>TDP 2, phường Nghĩa Tân, thành phố Gia Nghĩa, tỉnh Đắk Nông.</t>
  </si>
  <si>
    <t>010/2024/D10-0056</t>
  </si>
  <si>
    <t>Căn hộ chung cư số S10.0616,10 tại phân khu Origami thuộc dự án Vinhomes Grand Park, phường Long Bình, Quận 9 (nay là Tp Thủ Đức), Tp. HCM.</t>
  </si>
  <si>
    <t>MBAMC - Mr. Ngọc Anh - 0931829449</t>
  </si>
  <si>
    <t>Ngô Anh Sang - Căn hộ chung cư HCM - MBAMC</t>
  </si>
  <si>
    <t>Tầng 3, Tòa nhà Vạn Tường, 174 Lê Đình Lý, Phường Hoà Thuận Tây, Quận Hải Châu, TP Đà Nẵng.</t>
  </si>
  <si>
    <t>010/2024/D10-0057</t>
  </si>
  <si>
    <t>Thửa đất số 44+183+184, tờ bản đồ số 31 tại địa chỉ TDP 02, thị trấn Ea TLing, huyện Cư Jút, tỉnh Đắk Nông.
Thửa đất số 330, tờ bản đồ số 27 tại địa chỉ TDP 02, thị trấn Ea TLing, huyện Cư Jút, tỉnh Đắk Nông.</t>
  </si>
  <si>
    <t>SeaBank Đắk Lắk - Mr. Vũ - 0934826816</t>
  </si>
  <si>
    <t>SeaBank Đắk Lắk - Mr. Trí - 0918302480</t>
  </si>
  <si>
    <t>SeaBank Đắk Lắk - Mr. Phúc - 0358863778</t>
  </si>
  <si>
    <t>Ông Phạm Văn Quý - 0971948948 (Thu tiền)</t>
  </si>
  <si>
    <t>010/2024/D10-0058</t>
  </si>
  <si>
    <t>Ông Lê Văn Thứ - 0945671416 (Thu tiền)</t>
  </si>
  <si>
    <t>Thửa đất số 713, tờ bản đồ số 61 tại địa chỉ xã Eatrul, huyện Krông Bông, tỉnh Đắk Lắk.</t>
  </si>
  <si>
    <t>Thôn 1, xã Eatrul, huyện Krông Bông, tỉnh Đắk Lắk.</t>
  </si>
  <si>
    <t>010/2024/D10-0059</t>
  </si>
  <si>
    <t>Thửa đất số 28, tờ bản đồ số 58, tại địa chỉ Tổ 1, phường Thống Nhất, thành phố Pleiku, tỉnh Gia Lai.</t>
  </si>
  <si>
    <t>Ông Nguyễn Thành và Bà Vũ Thị Kim Tuyến - 0914045123 anh Thành (Thu tiền)</t>
  </si>
  <si>
    <t>Phan Đăng Lưu - Pleiku</t>
  </si>
  <si>
    <t>57 Phạm Văn Đồng, phường Tây Sơn, thành phố Pleiku, tỉnh Gia Lai</t>
  </si>
  <si>
    <t>VCB Đắk Lắk - Mr. Mạnh - 0988212979</t>
  </si>
  <si>
    <t>010/2024/D10-0061</t>
  </si>
  <si>
    <t>VCB Bắc Đắk Lắk - Mr. Tuân - 0947859899</t>
  </si>
  <si>
    <t>Chi phí thuê mặt bằng tại Thửa đất số 819+820, tờ bản đồ số 65, địa chỉ phường Tân An, Tp. Buôn Ma Thuột, tỉnh Đắk Lắk.</t>
  </si>
  <si>
    <t>NGÂN HÀNG THƯƠNG MẠI CỔ PHẦN NGOẠI THƯƠNG VIỆT NAM CHI NHÁNH BẮC ĐẮK LẮK (Thu tiền)</t>
  </si>
  <si>
    <t>Thuê mặt bằng - Tôn Đức Thắng - Buôn Ma Thuột - VCB Bắc Đắk Lắk</t>
  </si>
  <si>
    <t>010/2024/D10-0062</t>
  </si>
  <si>
    <t>Thửa đất số 76, tờ bản đồ số 74 tại địa chỉ 130 Phan Đình Phùng, phường Tây Sơn, thành phố Pleiku, tỉnh Gia Lai.</t>
  </si>
  <si>
    <t>Ông Nguyễn Hữu Tiên - 0905731389 Mr Hoàng (Thu tiền)</t>
  </si>
  <si>
    <t>130 Phan Đình Phùng - Pleiku</t>
  </si>
  <si>
    <t>130 Phan Đình Phùng, phường Tây Sơn, thành phố Pleiku, tỉnh Gia Lai.</t>
  </si>
  <si>
    <t>Tín dụng nhờ hỗ trợ thu phí sau</t>
  </si>
  <si>
    <t>Ông Bùi Quang Diễn - 0792198133 anh Dũng VCB (Thu tiền)</t>
  </si>
  <si>
    <t>010/2024/D10-0063</t>
  </si>
  <si>
    <t>349 Lê Thánh Tôn, tổ 15 phường Hội Phú, Tp. Pleiku, tỉnh Gia Lai.</t>
  </si>
  <si>
    <t>xã Diên Hòa, huyện Diên Khánh</t>
  </si>
  <si>
    <t>Thửa đất số 237, tờ bản đồ số 2 tại địa chỉ thôn Bình Khánh, xã Diên Hòa, huyện Diên Khánh, tỉnh Khánh Hòa.
Thửa đất số 244, tờ bản đồ số 2 tại địa chỉ thôn Bình Khánh, xã Diên Hòa, huyện Diên Khánh, tỉnh Khánh Hòa.</t>
  </si>
  <si>
    <t>Hai triệu năm trăm ba mươi ngàn đồng chẵn.</t>
  </si>
  <si>
    <t>THÁNG 10/2024</t>
  </si>
  <si>
    <t>Xử lý nợ BIDV Đắk Lắk</t>
  </si>
  <si>
    <t>010/2024/D10-0065</t>
  </si>
  <si>
    <t>Ông Nguyễn Ngọc Hùng - 0913487295 cô Huệ (Thu tiền)</t>
  </si>
  <si>
    <t>Thửa đất số 7, tờ bản đồ số Độc lập tại địa chỉ phường Tân Lợi, Tp. Buôn Ma Thuột, tỉnh Đắk Lắk</t>
  </si>
  <si>
    <t>Đường Lê Thánh Tông - Buôn Ma Thuột</t>
  </si>
  <si>
    <t>268 Lê Thánh Tông, thành phố Buôn Ma Thuột, tỉnh Đắk Lắk</t>
  </si>
  <si>
    <t xml:space="preserve">VCB Đắk Nông - Mr. Hùng - </t>
  </si>
  <si>
    <t>Bảy triệu một trăm năm mươi ngàn đồng chẵn.</t>
  </si>
  <si>
    <t>0973069279 chị Hiền
Chị Hiền nộp cho anh Hùng tín dụng</t>
  </si>
  <si>
    <t>010/2024/D10-0067</t>
  </si>
  <si>
    <t>Ông Nguyễn Văn Dũng - 0909436555 Chị Thy (Thu tiền)</t>
  </si>
  <si>
    <t>Combo ts tại xã Đăk Nia, Tp Gia Nghĩa, tỉnh Đăk Nông.</t>
  </si>
  <si>
    <t>Combo Gia Nghĩa - Quốc VCB Bắc GL</t>
  </si>
  <si>
    <t>010/2024/D10-0068</t>
  </si>
  <si>
    <t>Thửa đất số 132, tờ bản đồ số 20 tại địa chỉ Phường Tân An, thành phố Buôn Ma Thuột tỉnh Đắk Lắk.</t>
  </si>
  <si>
    <t>VCB Đắk Lắk - Mr. Tấn - 0914666687</t>
  </si>
  <si>
    <t>Ông Lê Đại Khôi và Bà Nguyễn Thị Thu Thảo - 0978127663 chị Thảo (Thu tiền)</t>
  </si>
  <si>
    <t>Nguyễn Biểu - Buôn Ma Thuột</t>
  </si>
  <si>
    <t>78 Chu Văn An, phường Tân An, thành phố Buôn Ma Thuột, tỉnh Đắk Lắk.</t>
  </si>
  <si>
    <t>Đã báo KQ</t>
  </si>
  <si>
    <t>010/2024/D10-0069</t>
  </si>
  <si>
    <t>MBAMC - Mr. Linh - 0366341567</t>
  </si>
  <si>
    <t>Xe ô tô con biển số 73A-079.89.</t>
  </si>
  <si>
    <t>010/2024/D10.0005</t>
  </si>
  <si>
    <t>Xe ô tô Camry - Xử lý nợ MB AMC</t>
  </si>
  <si>
    <t>Thửa đất số 11, tờ bản đồ số 48 tại địa chỉ Làng Dơ Thoong, xã Ia Băng, huyện Chư Prông, tỉnh Gia Lai.</t>
  </si>
  <si>
    <t>Xử Lý nợ anh Danh - VCB Chư Sê</t>
  </si>
  <si>
    <t>010/2024/D10-0070</t>
  </si>
  <si>
    <t>Xử lý nợ Chư Don - anh Thảo BIDV</t>
  </si>
  <si>
    <t>010/2024/D10-0071</t>
  </si>
  <si>
    <t>Bà Trần Thị Ngọc Thương - 0905731279 anh Hoàng (Thu tiền)</t>
  </si>
  <si>
    <t>Thửa đất số 297, tờ bản đồ số 11; tại địa chỉ Khu điều chỉnh QH phân khu XD suối Hội Phú, phường Hội Thương, thành phố Pleiku, tỉnh Gia Lai
Thửa đất số 298, tờ bản đồ số 11; tại địa chỉ Khu điều chỉnh QH phân khu XD suối Hội Phú, phường Hội Thương, thành phố Pleiku, tỉnh Gia Lai</t>
  </si>
  <si>
    <t>Phường Hội Thương, thành phố Pleiku, tỉnh Gia Lai</t>
  </si>
  <si>
    <t>Bờ kè</t>
  </si>
  <si>
    <t>Thửa đất số 16, tờ bản đồ số 47 tại địa chỉ Thôn Plei Thơh Ga B, xã Chư Don, huyện Chư Pưh, tỉnh Gia Lai.</t>
  </si>
  <si>
    <t>Ông Phạm Phú Cường - 0944839257 (Thu tiền)</t>
  </si>
  <si>
    <t>Thửa đất số 204 (tách từ thửa 203), tờ bản đồ số 161; tại địa chỉ xã Hòa Lễ, huyện Krông Bông, tỉnh Đắk Lắk.</t>
  </si>
  <si>
    <t>Thôn 7, xã Hòa Lễ, huyện Krông Bông, tỉnh Đắk Lắk.</t>
  </si>
  <si>
    <t>Hòa Lễ -  huyện Krông Bông</t>
  </si>
  <si>
    <t>Hai triệu không trăm chín mươi ngàn đồng chẵn.</t>
  </si>
  <si>
    <t>Bà Vũ Thị Thùy Linh - 0973459199 (Thu tiền)</t>
  </si>
  <si>
    <t>Thôn Thuận Nam, xã Thuận Hạnh, huyện Đắk Song, tỉnh Đắk Nông.</t>
  </si>
  <si>
    <t>Thửa đất số 1, tờ bản đồ số 98, tại địa chỉ: Thôn Đồng Tiến, xã Đắk Nia, thị xã Gia Nghĩa, tỉnh Đắk Nông</t>
  </si>
  <si>
    <t>010/2024/D10-0077</t>
  </si>
  <si>
    <t>010/2024/D10-0081</t>
  </si>
  <si>
    <t>010/2024/D10-</t>
  </si>
  <si>
    <t>010/2024/D10-0082</t>
  </si>
  <si>
    <t>Bà Thái Thị Bích - 0973459199 anh Mạnh (Thu tiền)</t>
  </si>
  <si>
    <t>Quyền sử dụng đất tại thửa đất số 642, tờ bản đồ 02 địa chỉ tại: TDP Tân Lập, phường Quảng Thành, Tp. Gia Nghĩa, tỉnh Đắk Nông.</t>
  </si>
  <si>
    <t>Quốc lộ 14 - Gia Nghĩa - Đắk Nông</t>
  </si>
  <si>
    <t>TDP Tân Lập, phường Quảng Thành, Tp. Gia Nghĩa, tỉnh Đắk Nông.</t>
  </si>
  <si>
    <t>010/2024/D10-0083</t>
  </si>
  <si>
    <t>Chi nhánh Miền Trung và Tây Nguyên MB AMC (Thu tiền)</t>
  </si>
  <si>
    <t>MB AMC - Mr Hoàng - 0902133450</t>
  </si>
  <si>
    <t>Thửa đất số 213, tờ bản đồ số 46 tại địa chỉ Thôn Đăk Rô, xã Tân Thành, huyện Krông Nô, tỉnh Đăk Nông.</t>
  </si>
  <si>
    <t>Tầng 3, 174 Lê Đình Lý, Hòa Thuận Nam, Hải Châu, Đà Nẵng</t>
  </si>
  <si>
    <t>010/2024/D10-0084</t>
  </si>
  <si>
    <t>Ông Nguyễn Hữu Việt - 0905731279 (Thu tiền)</t>
  </si>
  <si>
    <t>Thửa đất số 290, tờ bản đồ số 39 tại địa chỉ Thôn 02, xã Chư Ă, thành phố Pleiku, tỉnh Gia Lai.</t>
  </si>
  <si>
    <t>Tổ dân phố 1, thị trấn Chư Ty, huyện Đức Cơ, tỉnh Gia Lai.</t>
  </si>
  <si>
    <t>Hẻm Trương Định - Pleiku</t>
  </si>
  <si>
    <t>010/2024/D10-0085</t>
  </si>
  <si>
    <t>Ông Nguyễn Văn Minh và Bà Võ Thị Hoài Thương - 0964164164 (Thu tiền)</t>
  </si>
  <si>
    <t>Thửa đất số 74, tờ bản đồ số 7 tại địa chỉ Đường Hồ Chí Minh, Thôn 1, xã Đăk Mar, huyện Đăk Hà, tỉnh Kon Tum.</t>
  </si>
  <si>
    <t>Đường Hồ Chí Minh - Kon Tum</t>
  </si>
  <si>
    <t>110 Nguyễn An Ninh, tổ 5, phường Ia Kring, thành phố Pleiku, tỉnh Gia Lai</t>
  </si>
  <si>
    <t xml:space="preserve">VP Bank - Đắk Nông - </t>
  </si>
  <si>
    <t>010/2024/D10-0086</t>
  </si>
  <si>
    <t>Ông Phạm Văn Hùng và Bà Hà Thị Huyền Trang (Thu tiền)</t>
  </si>
  <si>
    <t>010/2024/D10-0020</t>
  </si>
  <si>
    <t>Thửa đất số 39, tờ bản đồ số 93; tại địa chỉ xã Đliê Ya, huyện Krông Năng, tỉnh Đắk Lắk
Thửa đất số 53+55, tờ bản đồ số 47; tại địa chỉ xã Ea Tân, huyện Krông Năng, tỉnh Đắk Lắk</t>
  </si>
  <si>
    <t>MB AMC HỘI SỞ - 0776112358</t>
  </si>
  <si>
    <t>2 Tài sản Krông Năng</t>
  </si>
  <si>
    <t>010/2024/D10-0090</t>
  </si>
  <si>
    <t>010/2024/D10-0091</t>
  </si>
  <si>
    <t>Bà Lê Thị Phương Uyên - 0354403251 (Thu tiền)</t>
  </si>
  <si>
    <t>VCB Bắc Đắk Lắk - Mr. Tấn - 0932413888</t>
  </si>
  <si>
    <t>Thửa đất số 311 tờ bản đồ số 10002 tại địa chỉ xã Ea Tar, huyện Cư M'gar, tỉnh Đắk Lắk.</t>
  </si>
  <si>
    <t>Xã Ia Khươl, huyện Chư Păh, tỉnh Gia Lai.</t>
  </si>
  <si>
    <t>Thửa đất số 348+349, tờ bản đồ số 39, tại địa chỉ xã Hòa Xuân, thành phố Buôn Ma Thuột, tỉnh Đắk Lắk.</t>
  </si>
  <si>
    <t>VCB Đắk Lắk - Mr. Thắng - 0904573179</t>
  </si>
  <si>
    <t>Ông Lã Xuân Tân - 0849228888 (Thu tiền)</t>
  </si>
  <si>
    <t>Buôn A Lê B, phường Eatam, tp. Buôn Ma Thuột, tỉnh Đắk Lắk.</t>
  </si>
  <si>
    <t>010/2024/D10-0094</t>
  </si>
  <si>
    <t>Ông Nguyễn Tiến Lâm - 0915397387 (Thu tiền)</t>
  </si>
  <si>
    <t>Thửa đất số 77+78+118, tờ bản đồ số 26 tại địa chỉ xã Nam Dong, huyện Cư Jút, tỉnh Đắk Nông.
Thửa đất số 119+120, tờ bản đồ số 26 tại địa chỉ xã Nam Dong, huyện Cư Jút, tỉnh Đắk Nông.
Thửa đất số 48, tờ bản đồ số 34 (nghiệm thu năm 2021) tại địa chỉ Thôn 12, xã Nam Dong, huyện Cư Jút, tỉnh Đắk Nông.
Thửa đất số 49, tờ bản đồ số 34 (nghiệm thu năm 2021) tại địa chỉ Thôn 12, xã Nam Dong, huyện Cư Jút, tỉnh Đắk Nông.</t>
  </si>
  <si>
    <t>33 Nguyễn Công Trứ, phường Tự An, thành phố Buôn Ma Thuột, tỉnh Đắk Lắk.</t>
  </si>
  <si>
    <t>Đã ra CT</t>
  </si>
  <si>
    <t>Lang Văn Tường - xã Tân Thành, huyện Krông Nô, Đắk Nông</t>
  </si>
  <si>
    <t>Năm triệu không trăm sáu mươi ngàn đồng chẵn.</t>
  </si>
  <si>
    <t>010/2024/D10-0095</t>
  </si>
  <si>
    <t>Thửa đất số 33, tờ bản đồ số 30, tại địa chỉ 25B Cù Chính Lan, phường Ia Kring.</t>
  </si>
  <si>
    <t>25B Cù Chính Lan, phường Ia Kring, thành phố Pleiku, tỉnh Gia Lai.</t>
  </si>
  <si>
    <t>Ông Lê Đình Túc và bà Trương Thị Tâm (Thu tiền)</t>
  </si>
  <si>
    <t>Bà Lê Thị Phương Uyên - 0822904646 (Thu tiền)</t>
  </si>
  <si>
    <t>010/2024/D10-0096</t>
  </si>
  <si>
    <t xml:space="preserve">Thửa đất số 89, tờ bản đồ số 26, tại địa chỉ Tổ 05, phường Phù Đổng, Tp. Pleiku, tỉnh Gia Lai. </t>
  </si>
  <si>
    <t>Làm cơ sở tham khảo để thế chấp vay vốn tại Vietinbank</t>
  </si>
  <si>
    <t>Bà Lê Thị Thùy Trang - 0364913448 (thu tiền)</t>
  </si>
  <si>
    <t>Lý Nam Đế - Pleiku</t>
  </si>
  <si>
    <t>Số 15/7/149 Tôn Thất Tùng, tổ 10, phường Phù Đổng, thành phố Pleiku, tỉnh Gia Lai</t>
  </si>
  <si>
    <t>Ông Đặng Văn Hưng - 0933077999 (thu tiền)</t>
  </si>
  <si>
    <t>VCB Đăk Nông - Mr. Tâm -0963755651</t>
  </si>
  <si>
    <t>N10 Trần Nhật Duật, P. Tân Lợi, Tp. Buôn Ma Thuột, tỉnh Đắk Lắk</t>
  </si>
  <si>
    <t>010/2024/D10.0007</t>
  </si>
  <si>
    <t>010/2024/D10-0099</t>
  </si>
  <si>
    <t>Phạm Ngũ Lão - Buôn Ma Thuột</t>
  </si>
  <si>
    <t>Ông Trần Chinh và Bà Hoàng Thị Hà - 0905962182 (thu tiền)</t>
  </si>
  <si>
    <t>VCB Đắk Lắk - Ms. Hà - 0989942594</t>
  </si>
  <si>
    <t>Thửa đất số 922, tờ bản đồ số 99, địa chỉ Xã Cư Ebur, thành phố Buôn Ma Thuột, tỉnh Đắk Lắk.</t>
  </si>
  <si>
    <t>010/2024/D10-0100</t>
  </si>
  <si>
    <t>Thửa đất số 16, tờ bản đồ số 69, tại địa chỉ 44 Lương Thạnh, phường Hoa Lư.</t>
  </si>
  <si>
    <t>Ông Nguyễn Xuân Sơn và Bà Võ Thị Thư - 0985390979 (Thu tiền)</t>
  </si>
  <si>
    <t>44 Lương Thạnh, phường Hoa Lư, thành phố Pleiku, tỉnh Gia Lai</t>
  </si>
  <si>
    <t>44a Lương Thạnh</t>
  </si>
  <si>
    <t>010/2024/D10-0103</t>
  </si>
  <si>
    <t>Thửa đất số 3, tờ bản đồ số 53, tại địa chỉ 94 Cách Mạng Tháng 8, phường Hoa Lư, thành phố Pleiku, tỉnh Gia Lai.</t>
  </si>
  <si>
    <t>94 Cách Mạng Tháng 8, phường Hoa Lư, thành phố Pleiku, tỉnh Gia Lai.</t>
  </si>
  <si>
    <t>010/2024/D10-0104</t>
  </si>
  <si>
    <t>Xử lý nợ Chư Don - Anh Thảo BIDV</t>
  </si>
  <si>
    <t>010/2024/D10-0105</t>
  </si>
  <si>
    <t>Thửa đất số K3, tờ bản đồ số Độc Lập, tại địa chỉ TDP 1, phường Nghĩa Thành, thành phố Gia Nghĩa, tỉnh Đắk Nông.</t>
  </si>
  <si>
    <t>Ông Trần Quang Tiến - 0979353151</t>
  </si>
  <si>
    <t>TDP 1, phường Nghĩa Thành, thành phố Gia Nghĩa, tỉnh Đắk Nông</t>
  </si>
  <si>
    <t>Thửa đất số 16, tờ bản đồ số 47, tại địa chỉ Thôn Plei Thơh Ga B, xã Chư Don, huyện Chư Pưh, tỉnh Gia Lai.</t>
  </si>
  <si>
    <t>Thửa đất số 32, tờ bản đồ số 34 tại địa chỉ Lô 20, khu B2-68, khu đô thị ven sông Hòa Quý - Đồng Nò, phường Hòa Quý, quận Ngũ Hành Sơn, thành phố Đà Nẵng.
Thửa đất số 33, tờ bản đồ số 34 tại địa chỉ Lô 21, khu B2-68, khu đô thị ven sông Hòa Quý - Đồng Nò, phường Hòa Quý, quận Ngũ Hành Sơn, thành phố Đà Nẵng.</t>
  </si>
  <si>
    <t>phường Hoa Lư, thành phố Pleiku, tỉnh Gia Lai.</t>
  </si>
  <si>
    <t>Combo Cư Jút, Đắk Nông</t>
  </si>
  <si>
    <t>Ea Tar - huyện Cư M'gar</t>
  </si>
  <si>
    <t>Xe Ô tô con biển số 47A-688.69</t>
  </si>
  <si>
    <t>Buôn Đung, xã Cư Êbur, thành phố Buôn Ma Thuột, tỉnh Đắk Lắk.</t>
  </si>
  <si>
    <t>010/2024/D10-0106</t>
  </si>
  <si>
    <t>VCB Đắk Lắk - Mr. Cường - 0905201120</t>
  </si>
  <si>
    <t>Thửa đất số 2128, tờ bản đồ số 17, tại địa chỉ xã Hòa Thắng, thành phố Buôn Ma Thuột, tỉnh Đắk Lắk.</t>
  </si>
  <si>
    <t>Ông Hoàng Đình Bé - 0905201120 Anh Cường tín dụng (Thu Tiền)</t>
  </si>
  <si>
    <t>Thôn 11, xã Ea Ning, huyện Cư Kuin, tỉnh Đắk Lắk</t>
  </si>
  <si>
    <t>Võ Nguyên Giáp - Buôn Ma Thuột</t>
  </si>
  <si>
    <t>010/2024/D10.0008</t>
  </si>
  <si>
    <t>NGÂN HÀNG TMCP NGOẠI THƯƠNG VIỆT NAM - CHI NHÁNH GIA LAI</t>
  </si>
  <si>
    <t>Xử lý nợ Hbông - Chư Sê - Anh Khánh</t>
  </si>
  <si>
    <t>Thửa đất số 11, tờ bản đồ số 15 tại địa chỉ Thôn Kte, xã HBông, huyện Chư Sê, tỉnh Gia Lai</t>
  </si>
  <si>
    <t>010/2024/D10-0108</t>
  </si>
  <si>
    <t>MB AMC - Mr. Linh - 0366341567</t>
  </si>
  <si>
    <t>VCB Đắk Lắk - Mr. Hùng - 0917504338</t>
  </si>
  <si>
    <t>VCB Đắk Lắk - Mr. Chiến - 0905716363</t>
  </si>
  <si>
    <t>VCB Đắk Lắk - Chúc Phương - 0906847403</t>
  </si>
  <si>
    <t>VCB Đắk Lắk - Ms. Hà - 0989942954</t>
  </si>
  <si>
    <t>VCB Đắk Nông - Mr. Tâm -0963755651</t>
  </si>
  <si>
    <t>MB AMC - Mr. Thanh - 0935664588</t>
  </si>
  <si>
    <t>- Dây chuyền sản xuất phân bón hữu cơ 5-8 vạn tấn/năm đã qua sử dụng
- Xe nâng Forklift đã qua xử dụng.</t>
  </si>
  <si>
    <t>Gia Nghĩa - Đắk Nông</t>
  </si>
  <si>
    <t>Ba triệu ba trăm năm mươi ngàn đồng chẵn.</t>
  </si>
  <si>
    <t>MB AMC Hội Sở (Thu Tiền)</t>
  </si>
  <si>
    <t>Bà Trịnh Thị Kim Thoa - 0905731389 anh Hoàng (Thu Tiền)</t>
  </si>
  <si>
    <t>- Thửa đất số 91, tờ bản đồ số 17 tại địa chỉ Khu TĐC Trạm Đăng Kiểm phương tiện cơ giới đường bộ, phường Phù Đổng, thành Phố Pleiku, tỉnh Gia Lai.
- Thửa đất số 51, tờ bản đồ số 18 tại địa chỉ 155 Lê Duẩn, phường Phù Đổng, thành Phố Pleiku, tỉnh Gia Lai.</t>
  </si>
  <si>
    <t>Tổ 6, phường Hội Phú, thành phố Pleiku, tỉnh Gia Lai.</t>
  </si>
  <si>
    <t>Lê Duẩn + Hẻm Nguyễn Tất Thành - A Hoàng VCB bắc GL</t>
  </si>
  <si>
    <t>6.000.000</t>
  </si>
  <si>
    <t>2.500.000</t>
  </si>
  <si>
    <t>6.500.000</t>
  </si>
  <si>
    <t>250.000.000</t>
  </si>
  <si>
    <t>7.150.000</t>
  </si>
  <si>
    <t>8.250.000</t>
  </si>
  <si>
    <t>2.530.000</t>
  </si>
  <si>
    <t>2.090.000</t>
  </si>
  <si>
    <t>3.630.000</t>
  </si>
  <si>
    <t>5.060.000</t>
  </si>
  <si>
    <t>3.350.000</t>
  </si>
  <si>
    <t>13.200.000</t>
  </si>
  <si>
    <t>010/2024/D11-0001</t>
  </si>
  <si>
    <t>010/2024/D11-</t>
  </si>
  <si>
    <t>Ông Nguyễn Đức Thắng và Bà Đỗ Thị Bích Hương - 0969954444</t>
  </si>
  <si>
    <t>Khu đô thị ven sông Hòa Quý - Đà Nẵng</t>
  </si>
  <si>
    <t>010/2024/D08.0008</t>
  </si>
  <si>
    <t>XE GIƯỜNG NẰM THACO, BKS 73B-006.11</t>
  </si>
  <si>
    <t>MB AMC HỘI SỞ- MR LONG 0978333548 (thu tiền)</t>
  </si>
  <si>
    <t xml:space="preserve">Mr Linh - MB AMC - </t>
  </si>
  <si>
    <t>84 Cách Mạng Tháng 8</t>
  </si>
  <si>
    <t>Ông Lê Đình Mạnh - 0967417720 (Thu Tiền)</t>
  </si>
  <si>
    <t>Thửa đất số 407 tờ bản đồ số 16 tại địa chỉ Tổ 02, phường Hội Thương, thành phố Pleiku, Gia Lai.</t>
  </si>
  <si>
    <t>Bờ kè Hội Phú Nguyễn Viết Xuân - Pleiku</t>
  </si>
  <si>
    <t>Tổ 3, phường Hội Thương, Tp. Pleiku, tỉnh Gia Lai.</t>
  </si>
  <si>
    <t>010/2024/D11-0003</t>
  </si>
  <si>
    <t>VCB Đăk Nông - Mr Trung - 0976780818</t>
  </si>
  <si>
    <t>Bà Trần Thị Tuyết - 0976780818 - Anh Trung (Thu tiền)</t>
  </si>
  <si>
    <t>Thửa đất số 442, tờ bản đồ 3, địa chỉ xã Bon Ka La Dạ, xã Quảng Khê, huyện Đắk Glong, tỉnh Đắk Nông.
Thửa đất số 230, tờ bản đồ 3, địa chỉ xã Bon Ka La Dạ, xã Quảng Khê, huyện Đắk Glong, tỉnh Đắk Nông.</t>
  </si>
  <si>
    <t>Xã Bon Ka La Dạ, xã Quảng Khê, huyện Đắk Glong, tỉnh Đắk Nông.</t>
  </si>
  <si>
    <t>Huyện Đắk Glong, tỉnh Đắk Nông</t>
  </si>
  <si>
    <t>0932413888</t>
  </si>
  <si>
    <t>010/2024/D11-0005</t>
  </si>
  <si>
    <t>Ông Lê Đình Tài - 0834577774 (Thu tiền)</t>
  </si>
  <si>
    <t>010/2024/D11-0004</t>
  </si>
  <si>
    <t>31 Amasa, phường Tự An, thành phố Buôn Ma Thuột, tỉnh Đăk Lăk.</t>
  </si>
  <si>
    <t>Bà Nông Thị Xuân - 0988076581 (Thu tiền)</t>
  </si>
  <si>
    <t>Thửa đất số 187, tờ bản đồ số 105, tại địa chỉ xã Ea Pil, huyện M'Đrắk, tỉnh Đắk Lắk.</t>
  </si>
  <si>
    <t>Thôn 7, xã Ea Pil, huyện M'Đrắk, tỉnh Đắk Lắk.</t>
  </si>
  <si>
    <t>Ea Pil, huyện M'Đrắk, tỉnh Đắk Lắk.</t>
  </si>
  <si>
    <t>Bà Nguyễn Thị Thúy - 0966149439 (Thu tiền)</t>
  </si>
  <si>
    <t>Thửa đất số 215, tờ bản đồ số 2, địa chỉ buôn Ea Mdhar 3, xã Ea Nuôl, huyện Buôn Đôn, tỉnh Đắk Lắk.</t>
  </si>
  <si>
    <t>Ea Mdhar 3, xã Ea Nuôl, huyện Buôn Đôn, tỉnh Đắk Lắk.</t>
  </si>
  <si>
    <t>Thửa đất số 243, tờ bản đồ số 21, tại địa chỉ thôn Lô 4 phân khu B2-1 mở rộng Khu tái định cư phía Đông bến xe phía Nam, huyện Hòa Vang, thành phố Đà Nẵng.
Thửa đất số 238, tờ bản đồ số 21, tại địa chỉ thôn Lô 2 phân khu B2-1 mở rộng Khu tái định cư phía Đông bến xe phía Nam, huyện Hòa Vang, thành phố Đà Nẵng.
Thửa đất số 242, tờ bản đồ số 21, tại địa chỉ thôn Lô 3 phân khu B2-1 mở rộng Khu tái định cư phía Đông bến xe phía Nam, huyện Hòa Vang, thành phố Đà Nẵng.</t>
  </si>
  <si>
    <t>Nam Kỳ Khởi Nghĩa - Đà Nẵng</t>
  </si>
  <si>
    <t>010/2024/D11-0008</t>
  </si>
  <si>
    <t>010/2024/D11-0009</t>
  </si>
  <si>
    <t>010/2024/D11-0010</t>
  </si>
  <si>
    <t>Làm cơ sở tham khảo để thế chấp vay vốn tại Esun Bank</t>
  </si>
  <si>
    <t>Bà Nguyễn Thị Hợi - 0971566671 (Thu tiền)</t>
  </si>
  <si>
    <t>Thửa đất số 56, tờ bản đồ số 9; tại địa chỉ tổ Thôn 2, xã Đắk Wer, huyện Đắk R'lấp, tỉnh Đắk Nông.</t>
  </si>
  <si>
    <t>Thôn 2, xã Đắk Wer, huyện Đắk R'lấp, tỉnh Đắk Nông.</t>
  </si>
  <si>
    <t>Đắk Wer, huyện Đắk R'lấp, tỉnh Đắk Nông</t>
  </si>
  <si>
    <t>Ngân hàng TMCP Đầu tư &amp; Phát triển Việt Nam - Chi nhánh Nam Gia Lai (Thu tiền)</t>
  </si>
  <si>
    <t>Thửa đất số 101, tờ bản đồ số 96, địa chỉ thôn Hòa Sơn, xã Ia Phang, huyện Chư Pưh, tỉnh Gia Lai</t>
  </si>
  <si>
    <t>Xử lý nợ Ia Phang - Anh Sơn BIDV</t>
  </si>
  <si>
    <t>Bà Trần Thị Diệp Linh - 0935808086 Chị Hương (Thu tiền)</t>
  </si>
  <si>
    <t>275 Lê Đại Hành, tp Pleiku, tỉnh Gia Lai</t>
  </si>
  <si>
    <t>010/2024/D11-0012</t>
  </si>
  <si>
    <t>010/2024/D11-0011</t>
  </si>
  <si>
    <t>Ông Hà Văn Sơn - 0917588657 Anh Cương (Thu tiền)</t>
  </si>
  <si>
    <t>Thôn 1, Đắk Wer, huyện Đắk R' Lấp, tỉnh Đắk Nông</t>
  </si>
  <si>
    <t>Giá trị xe ô tô tải hiệu CHENGLONG, sản xuất năm 2022, biển số 48C - 098.47.</t>
  </si>
  <si>
    <t>010/2024/D11.0004</t>
  </si>
  <si>
    <t>VCB Đắk Lắk PGD Phước An - Mr Khải - 0899368383</t>
  </si>
  <si>
    <t>Ông Nguyễn Tấn Kim Hoàng- 0948938484 (Thu tiền)</t>
  </si>
  <si>
    <t>Thửa đất số 119b, tờ bản đồ số 11 tại địa chỉ Thị trấn Phước An, huyện Krông Păc, tỉnh Đắk Lắk.</t>
  </si>
  <si>
    <t>Phước An - Krông Pắc - Đắk Lắk.</t>
  </si>
  <si>
    <t>Thị trấn Phước An, huyện Krông Păc, tỉnh Đắk Lắk.</t>
  </si>
  <si>
    <t>010/2024/D11-0018</t>
  </si>
  <si>
    <t>VCB Đắk Lắk - Ms. Nhung - 0919031291</t>
  </si>
  <si>
    <t>VCB Đắk Lắk - Ms. Hòa - 0905686959</t>
  </si>
  <si>
    <t>Thửa đất số 49, tờ bản đồ số 23 tại địa chỉ Số 16 đường Phạm Hồng Thái, phường Tự An, thành phố Buôn Ma Thuột, tỉnh Đắk Lắk.</t>
  </si>
  <si>
    <t>=</t>
  </si>
  <si>
    <t>010/2024/D11-0031</t>
  </si>
  <si>
    <t>Phạm Hồng Thái - Buôn Ma Thuột</t>
  </si>
  <si>
    <t>48 Phạm Hồng Thái, phường Tự An, thành phố Buôn Ma Thuột, tỉnh Đắk Lắk.</t>
  </si>
  <si>
    <t>010/2024/D11-0032</t>
  </si>
  <si>
    <t>Thửa đất số 128, tờ bản đồ số 22 tại địa chỉ đường Võ Văn Dũng, phường An Phú, thị xã An Khê, tỉnh Gia Lai.</t>
  </si>
  <si>
    <t>Võ Văn Dũng - An Khê</t>
  </si>
  <si>
    <t>Thửa đất số 96, tờ bản đồ số 24 tại địa chỉ phường Tân Tiến, thành phố Buôn Ma Thuột, tỉnh Đắk Lắk.</t>
  </si>
  <si>
    <t>Ông Đỗ Văn Phúc và Bà Lê Thị Như Thủy - 0984742222 anh Phúc (Thu tiền)</t>
  </si>
  <si>
    <t>VCB Đắk Lắk - Mrs. Thùy - 0901938379</t>
  </si>
  <si>
    <t>Tổ 5, phường An Phú, thị xã An Khê, tỉnh Gia Lai.</t>
  </si>
  <si>
    <t>Thửa đất số 785, tờ bản đồ số 61 tại địa chỉ xã Ea Tu, thành phố Buôn Ma Thuột, tỉnh Đắk Lắk.</t>
  </si>
  <si>
    <t>Bà Nguyễn Thị Thủy Ngọc - 0941432929 (Thu tiền)</t>
  </si>
  <si>
    <t>010/2024/D11-0034</t>
  </si>
  <si>
    <t>Tổ 3, phường Tân An, thành phố Buôn Ma Thuột, tỉnh Đắk Lắk</t>
  </si>
  <si>
    <t>Ông Liên Khôi Nam và Bà Lê Thị Phương Trâm - 0905686959 chị Hòa (Thu tiền)</t>
  </si>
  <si>
    <t>010/2024/D11-0035</t>
  </si>
  <si>
    <t>38 - 40 Mạc Đĩnh Chi, thành phố Buôn Ma Thuột, tỉnh Đắk Lắk.</t>
  </si>
  <si>
    <t>Mạc Đĩnh Chi - Buôn Ma Thuột</t>
  </si>
  <si>
    <t>Ông Ông Ngọc Nhân - 0984591828 (thu tiền)</t>
  </si>
  <si>
    <t>Ông Trần Văn Dũng và Bà Đoàn Vũ Thanh Hoàng - 0377005758 (Thu tiền)</t>
  </si>
  <si>
    <t>Thửa đất số 243, tờ bản đồ số 21 tại địa chỉ Lô 4 phân khu B2-1 mở rộng Khu Tái định cư phía Đông bến xe phía Nam, xã Hòa Phước, huyện Hòa Vang, thành phố Đà Nẵng.</t>
  </si>
  <si>
    <t>Tổ 2, phường Thống Nhất, thành phố Pleiku, tỉnh Gia Lai.</t>
  </si>
  <si>
    <t>Khu tái định cư phía đông bến xe phía Nam Đà Nẵng.</t>
  </si>
  <si>
    <t>010/2024/D11-0038</t>
  </si>
  <si>
    <t>Ông Nguyễn Văn Hữu (thu tiền)</t>
  </si>
  <si>
    <t>VCB Đắk Lắk - Ms. Thảo - 0327287868</t>
  </si>
  <si>
    <t>Thửa đất số 21, tờ bản đồ số 78, tại địa chỉ phường Tân Lợi, thành phố Buôn Ma Thuột, tỉnh Đắk Lắk.
Thửa đất số 90, tờ bản đồ số 41, tại địa chỉ xã Ea Nuôl, huyện Buôn Đôn, tỉnh Đắk Lắk.</t>
  </si>
  <si>
    <t>Lê Thánh Tông, phường Tân Lợi, thành phố Buôn Ma Thuột, tỉnh Đắk Lắk.</t>
  </si>
  <si>
    <t>Lê Thánh Tông - Buôn Ma Thuột</t>
  </si>
  <si>
    <t>010/2024/D11-0040</t>
  </si>
  <si>
    <t>Thửa đất số 43, tờ bản đồ số 14, tại địa chỉ Tổ 02, phường Ia Kring, thành phố Pleiku, tỉnh Gia Lai.
Thửa đất số 779+778+780 làng Brel, xã Ia Dêr, huyện Ia Grai, tỉnh Gia Lai.</t>
  </si>
  <si>
    <t>Hùng Vương + Ia Der - Quốc VCB Bắc Gia Lai</t>
  </si>
  <si>
    <t>NGÂN HÀNG THƯƠNG MẠI CỔ PHẦN NGOẠI THƯƠNG VIỆT NAM - CHI NHÁNH ĐẮK NÔNG (Thu tiền)</t>
  </si>
  <si>
    <t>VCB Đắk Nông - Ms. Hồng - 0911337379</t>
  </si>
  <si>
    <t>MB AMC Hội Sở (thu tiền)</t>
  </si>
  <si>
    <t>Thửa đất số 01, tờ bản đồ 05 tại địa chỉ xã Cư Pơng, huyện Krông Búk, tỉnh Đắk Lắk.
Thửa đất số 01, tờ bản đồ 06 tại địa chỉ xã Cư Pơng, huyện Krông Búk, tỉnh Đắk Lắk.</t>
  </si>
  <si>
    <t>010/2024/D11-0041</t>
  </si>
  <si>
    <t>Xử lý nợ khách hàng H TRUIN ENUOL</t>
  </si>
  <si>
    <t>Số 3 Liễu Giai, phường Liễu Giai, quận Ba Đình, thành phố Hà Nội</t>
  </si>
  <si>
    <t>010/2024/D11-0043</t>
  </si>
  <si>
    <t>010/2024/D11-0045</t>
  </si>
  <si>
    <t>Thửa đất số 81, tờ bản đồ số 5, tại địa chỉ xã Ea Ktur, huyện Cư Kuin, tỉnh Đắk Lắk.</t>
  </si>
  <si>
    <t>Xử lý nợ MB AMC - Khách hàng Nguyễn Thị Oanh</t>
  </si>
  <si>
    <t>Số 74, Huỳnh Thúc Kháng, phường Nghĩa Thành, thành Phố Gia Nghĩa, tỉnh Đắk Nông</t>
  </si>
  <si>
    <t>010/2024/D11-0048</t>
  </si>
  <si>
    <t>MB AMC - Mr. Vũ - 0981226382</t>
  </si>
  <si>
    <t>Xe tải tự đổ nhãn hiệu Kamaz, biển số 74C-073.32</t>
  </si>
  <si>
    <t>MB AMC hội sở (thu tiền)</t>
  </si>
  <si>
    <t>Xe Kamaz xử lý nợ - MB AMC</t>
  </si>
  <si>
    <t>Xử lý nợ Ông Quý - VCB Bắc Gia Lai</t>
  </si>
  <si>
    <t>Thửa đất số 149, tờ bản đồ số 133, địa chỉ Làng Nang Long, xã Ia Pếch, huyện Ia Grai tỉnh Gia Lai.
Thửa đất số 6+33+34+3844 tờ bản đồ số 26, địa chỉ xã Ia Pếch, huyện Ia Grai tỉnh Gia Lai.</t>
  </si>
  <si>
    <t>Ngân hàng TMCP Đầu tư &amp; Phát triển Việt Nam - Chi nhánh Gia Lai (Thu tiền)</t>
  </si>
  <si>
    <t>010/2024/D11-0057</t>
  </si>
  <si>
    <t>010/2024/D11-0059</t>
  </si>
  <si>
    <t>Xe xitéc chở xăng dầu nhãn hiệu CHIEN THANG - Biển số: 81C - 127.37.
Xe ô tô tải (có cần cẩu), nhãn hiệu DONGFENG, biển số: 81C-139.99, màu trắng, sản xuất năm 2008 tại Việt Nam.
Trạm bê tông, công suất 120 tấn/ giờ.</t>
  </si>
  <si>
    <t>Xử lý nợ trạm trộn + 2 xe Quang Đức</t>
  </si>
  <si>
    <t>010/2024/D11.0007</t>
  </si>
  <si>
    <t>Ông Châu Văn Dũng - 0973474499 (Thu tiền)</t>
  </si>
  <si>
    <t>Thửa đất số 347, tờ bản đồ số 205, tại địa chỉ xã Krông Búk, huyện Krông Pắc, tỉnh Đắk Lắk.</t>
  </si>
  <si>
    <t>xã Krông Búk, huyện Krông Pắc - Đình Vũ Seabank</t>
  </si>
  <si>
    <t>Xã Krông Búk, huyện Krông Pắc, tỉnh Đắk Lắk.</t>
  </si>
  <si>
    <t>010/2024/D11-0064</t>
  </si>
  <si>
    <t>Thửa đất số 327, tờ bản đồ số 15 tại địa chỉ Thôn Broch II, xã A Dơk, huyện Đăk Đoa, tỉnh Gia Lai.</t>
  </si>
  <si>
    <t>Xử lý nợ A Dơk, Đăk Đoa - Khôi BIDV Nam Gia Lai</t>
  </si>
  <si>
    <t>010/2024/D11-0067</t>
  </si>
  <si>
    <t>Thửa đất số 215, tờ bản đồ số 08 tại địa chỉ xã Lộc Tân, huyện Bảo Lâm, tỉnh Lâm Đồng.
Thửa đất số 220, tờ bản đồ số 08 tại địa chỉ xã Lộc Tân, huyện Bảo Lâm, tỉnh Lâm Đồng.</t>
  </si>
  <si>
    <t>Ấp Phú Dòng, Phú Cường, Định Quán, Đồng Nai.</t>
  </si>
  <si>
    <t>Bảo Lâm, tỉnh Lâm Đồng.</t>
  </si>
  <si>
    <t>Bà Nguyễn Thanh Thảo Ly - 0907440446 - Mr. Bình (Thu tiền)</t>
  </si>
  <si>
    <t>VCB Đắk Nông - Mr Đề - 0918634646</t>
  </si>
  <si>
    <t>Thửa đất số 692, tờ bản đồ số 1 tại địa chỉ phường Tổ dân phố 7, thị trấn Đắk Mil, huyện Đắk Mil, tỉnh Đắk Nông</t>
  </si>
  <si>
    <t>Ông Nguyễn Ngọc Thanh và Bà Trương Thị Thu Vân - 0966260055 Chị Vân (Thu tiền)</t>
  </si>
  <si>
    <t>Đường Hùng Vương - Đắk Mil</t>
  </si>
  <si>
    <t>Tổ dân phố 7, thị trấn Đắk Mil, huyện Đắk Mil, tỉnh Đắk Nông</t>
  </si>
  <si>
    <t>Combo ts tại Làng Bạc I, xã Ia Phìn, huyện Chư Prông, tỉnh Gia Lai</t>
  </si>
  <si>
    <t>Xử lý nợ 60ha Quang Đức</t>
  </si>
  <si>
    <t>010/2024/D11-0070</t>
  </si>
  <si>
    <t>010/2024/D11-0068</t>
  </si>
  <si>
    <t>Số 33 đường Quang Trung, phường Hội Thương, Thành phố Pleiku, tỉnh Gia Lai.</t>
  </si>
  <si>
    <t>010/2024/D11-0069</t>
  </si>
  <si>
    <t>010/2024/D11-0073</t>
  </si>
  <si>
    <t>Ông Phạm Trí Lực - 0978127663 chị Thảo (Thu tiền)</t>
  </si>
  <si>
    <t>Thửa đất số 223+225+255, tờ bản đồ số 15 tại địa chỉ Tổ 1, phường Phù Đổng, thành phố Pleiku, tỉnh Gia Lai.</t>
  </si>
  <si>
    <t>010/2024/D11-0074</t>
  </si>
  <si>
    <t>Thửa đất số 24, tờ bản đồ số 24 tại địa chỉ xã Nhơn Hòa, huyện Chư Pưh, tỉnh Gia Lai.
Thửa đất số 67g, tờ bản đồ số 23h tại địa chỉ Thôn Hòa Bình, thị trấn Nhơn Hòa, huyện Chư Pưh, tỉnh Gia Lai.
Thửa đất số 60a, tờ bản đồ số 23d tại địa chỉ thị trấn Nhơn Hòa, huyện Chư Pưh, tỉnh Gia Lai.</t>
  </si>
  <si>
    <t>Xử lý nợ Combo Trần Thị Bích Vân - Anh Sửu BIDV</t>
  </si>
  <si>
    <t>Thửa đất số 03+186, tờ bản đồ số 10 tại địa chỉ Tổ dân phố 7, phường Nghĩa Phú, thị xã Gia Nghĩa, tỉnh Đắk Nông.</t>
  </si>
  <si>
    <t>Ông Lý Anh Bằng - 0973459199 - Anh Mạnh tín dụng (Thu tiền)</t>
  </si>
  <si>
    <t>Bờ Kè</t>
  </si>
  <si>
    <t>Ông Hồ Xuân Phong và Bà Hà Thị Phú - 0905731389 (Thu tiền)</t>
  </si>
  <si>
    <t>Bà Nguyễn Thị Thanh Hòa (Thu tiền)</t>
  </si>
  <si>
    <t>Thửa đất số 186, tờ bản đồ số 66 tại địa chỉ Tổ dân phố 8, thị trấn Chư Sê, huyện Chư Sê, tỉnh Gia Lai.</t>
  </si>
  <si>
    <t>Tổ dân phố 8, thị trấn Chư Sê, huyện Chư Sê, tỉnh Gia Lai.</t>
  </si>
  <si>
    <t>Lê Duẩn - Chư Sê - NHCS</t>
  </si>
  <si>
    <t>010/2024/D11-0083</t>
  </si>
  <si>
    <t>Thửa đất số 15, tờ bản đồ số 03; tại địa chỉ xã Ia Le, huyện Chư Pưh, tỉnh Gia Lai
Thửa đất số 57, tờ bản đồ số 03; tại địa chỉ xã Ia Le, huyện Chư Pưh, tỉnh Gia Lai</t>
  </si>
  <si>
    <t>Xử lý nợ 2 Ts bà Thương - Ia Le - Chư Pưh - A Sửu BIDV</t>
  </si>
  <si>
    <t>địa chỉ xã Ia Le, huyện Chư Pưh, tỉnh Gia Lai</t>
  </si>
  <si>
    <t>010/2024/D11-0075</t>
  </si>
  <si>
    <t>Đã nhận số</t>
  </si>
  <si>
    <t>010/2024/D11-0084</t>
  </si>
  <si>
    <t>010/2024/D11-0081</t>
  </si>
  <si>
    <t>Thửa đất số 34, tờ bản đồ số 26 tại địa chỉ 278+280 Phan Đình Phùng, phường Yên Đỗ, thành phố Pleiku, tỉnh Gia Lai.</t>
  </si>
  <si>
    <t>Xử lý nợ Phan Đình Phùng - Anh Khánh VCB</t>
  </si>
  <si>
    <t>NGÂN HÀNG THƯƠNG MẠI CỔ PHẦN NGOẠI THƯƠNG VIỆT NAM CHI NHÁNH GIA LAI (Thu tiền)</t>
  </si>
  <si>
    <t>Xe ô tô khách nhãn hiệu ThaCo, biển số 47B-008.93. tại thị trấn phước An, huyện Krong Pắc</t>
  </si>
  <si>
    <t>NGÂN HÀNG TMCP NGOẠI THƯƠNG VIỆT NAM - CHI NHÁNH ĐẮK LẮK (Thu tiền)</t>
  </si>
  <si>
    <t>Xử lý nợ xe Ô tô VCB Đắk Lắk - Mrs. Nhung</t>
  </si>
  <si>
    <t>Số 06 đường Trần Hưng Đạo, Phường Thắng Lợi, TP.Buôn Ma Thuột, Đắk Lắk.</t>
  </si>
  <si>
    <t>010/2024/D11.0005</t>
  </si>
  <si>
    <t>4.100.000</t>
  </si>
  <si>
    <t>Bốn triệu một trăm ngàn đồng chẵn.</t>
  </si>
  <si>
    <t>5.280.000</t>
  </si>
  <si>
    <t>Năm triệu hai trăm tám mươi ngàn đồng chẵn.</t>
  </si>
  <si>
    <t>3.025.000</t>
  </si>
  <si>
    <t>Ba triệu không trăm hai mươi lăm ngàn đồng chẵn.</t>
  </si>
  <si>
    <t>3.080.000</t>
  </si>
  <si>
    <t>Ba triệu không trăm tám mươi ngàn đồng chẵn.</t>
  </si>
  <si>
    <t>2.970.000</t>
  </si>
  <si>
    <t>Hai triệu chín trăm bảy mươi ngàn đồng chẵn.</t>
  </si>
  <si>
    <t>3.960.000</t>
  </si>
  <si>
    <t>Ba triệu chín trăm sáu mươi ngàn đồng chẵn.</t>
  </si>
  <si>
    <t>5.200.000</t>
  </si>
  <si>
    <t>Năm triệu hai trăm ngàn đồng chẵn.</t>
  </si>
  <si>
    <t>6.160.000</t>
  </si>
  <si>
    <t>Sáu triệu một trăm sáu mươi ngàn đồng chẵn.</t>
  </si>
  <si>
    <t>40.000.000</t>
  </si>
  <si>
    <t>000.000</t>
  </si>
  <si>
    <t>17.000.000</t>
  </si>
  <si>
    <t>Mười bảy triệu đồng chẵn.</t>
  </si>
  <si>
    <t>16.500.000</t>
  </si>
  <si>
    <t>Mười sáu triệu năm trăm ngàn đồng chẵn.</t>
  </si>
  <si>
    <t>4.320.000</t>
  </si>
  <si>
    <t>Bốn triệu ba trăm hai mươi ngàn đồng chẵn.</t>
  </si>
  <si>
    <t>Ông Đỗ Văn Hiếu và Bà Trần Thị Phương - 0905731389 anh Hoàng (Thu Tiền)</t>
  </si>
  <si>
    <t>010/2024/D12-0002</t>
  </si>
  <si>
    <t>010/2024/D12-0001</t>
  </si>
  <si>
    <t>- Thửa đất số 318, tờ bản đồ số 33 tại địa chỉ Thôn Tân Lập, xã Trang, huyện Đak Đoa, tỉnh Gia Lai.
- Thửa đất số 222, tờ bản đồ số 40 tại địa chỉ Làng Blương, xã Trang, huyện Đak Đoa, tỉnh Gia Lai.</t>
  </si>
  <si>
    <t>Xử lý nợ 2 ts xã Trang Đak Đoa</t>
  </si>
  <si>
    <t>Thôn Tân Lập, xã Trang, huyện Đak Đoa, tỉnh Gia Lai</t>
  </si>
  <si>
    <t>Ông Lê Xuân và Bà Hoàng Thị Minh Thu - 0905731389 (Thu Tiền)</t>
  </si>
  <si>
    <t>Thửa đất số 61 tờ bản đồ số 63 tại địa chỉ Làng Botgreck, xã Hnol, huyện Đak Đoa, tỉnh Gia Lai.</t>
  </si>
  <si>
    <t>Rẫy Hnol, Đak Đoa - Phong VCB bắc Gia Lai</t>
  </si>
  <si>
    <t>Thôn 2, xã Tân Bình, huyện Đak Đoa</t>
  </si>
  <si>
    <t>Xã Ea Tar, huyện Cư M'gar, tỉnh Đắk Lắk</t>
  </si>
  <si>
    <t>Thôn 3, xã Ea Tar, huyện Cư Mgar, tỉnh Đắk Lắk.</t>
  </si>
  <si>
    <t>Thửa đất số 12, tờ bản đồ 11, địa chỉ xã Ea Tar, huyện Cư Mgar, tỉnh Đắk Lắk.</t>
  </si>
  <si>
    <t>VCB Đăk Lắk PGD Tất Thành - Ms Tuyết - 0942374778</t>
  </si>
  <si>
    <t>VCB Đắk Lắk PGD Tất Thành - Ms Tuyết - 0942374778</t>
  </si>
  <si>
    <t>Ông Trần Minh Giang và Bà Nguyễn Thị Uyên - 0942374778 (Thu tiền)</t>
  </si>
  <si>
    <t>010/2024/D12-0003</t>
  </si>
  <si>
    <t>010/2024/D12-0004</t>
  </si>
  <si>
    <t>Thửa đất số 07 tờ bản đồ số 16 tại địa chỉ Thôn Nhơn Tân, xã Đak Ta Ley, huyện Mang Yang, tỉnh Gia Lai</t>
  </si>
  <si>
    <t>010/2024/D12-0008</t>
  </si>
  <si>
    <t>Thửa đất số 106, tờ bản đồ số 26, tại địa chỉ thôn Thiên An, xã Ia Blứ, huyện Chư Pưh, tỉnh Gia Lai.
Thửa đất số 70a, tờ bản đồ số 26, tại địa chỉ thôn 2, xã Ia Blứ, huyện Chư Pưh, tỉnh Gia Lai.
Thửa đất số 08, tờ bản đồ số 44, tại địa chỉ thôn Thủy Phú, xã Ia Blứ, huyện Chư Pưh, tỉnh Gia Lai.
Thửa đất số 140, tờ bản đồ số 28, tại địa chỉ thôn 1, xã Ia Blứ, huyện Chư Pưh, tỉnh Gia Lai.</t>
  </si>
  <si>
    <t xml:space="preserve">Xử lý nợ ông Bính - Anh Sửu BIDV </t>
  </si>
  <si>
    <t>Xóm 8, thôn An Cửu, xã Phước Hưng, huyện Tuy Phước, tỉnh Bình Định.</t>
  </si>
  <si>
    <t>MB AMC hội sở (Thu tiền)</t>
  </si>
  <si>
    <t>Thửa đất số 79, tờ bản đồ số 34, địa chỉ Thôn Minh Thanh, xã Hương Vinh, thị xã Hương Trà, tỉnh Thừa Thiên Huế.</t>
  </si>
  <si>
    <t>Thửa đất số D9, tờ bản đồ số Độc Lập, tại địa chỉ phường Tân Lợi, tp. Buôn Ma Thuột, tỉnh Đắk Lắk.</t>
  </si>
  <si>
    <t>VCB Đắk Lắk - Mr. Dũng - 0916105279</t>
  </si>
  <si>
    <t>Thửa đất số 54, tờ bản đồ số 28, địa chỉ Phường Tân Lợi, thành Phố Buôn Ma Thuột, tỉnh Đắk Lắk.</t>
  </si>
  <si>
    <t>Đường Giải Phóng, Buôn Ma Thuột</t>
  </si>
  <si>
    <t>Nguyên Hồng - Buôn Ma Thuột</t>
  </si>
  <si>
    <t>VCB Đắk Lắk PGD Tất Thành - Ms Vy - 0824864747</t>
  </si>
  <si>
    <t>Bà Đỗ Thị Thuê - 0942268298 (Thu tiền)</t>
  </si>
  <si>
    <t>Phường Tân Lợi, thành phố Buôn Ma Thuột, Đắk Lắk.</t>
  </si>
  <si>
    <t>010/2024/D12-0015</t>
  </si>
  <si>
    <t>010/2024/D12-0016</t>
  </si>
  <si>
    <t>010/2024/D12-0010</t>
  </si>
  <si>
    <t>010/2024/D12-0017</t>
  </si>
  <si>
    <t>Thửa đất số 4, tờ bản đồ số 9, địa chỉ Thôn 14, xã Tân Hòa, huyện Buôn Đôn, tỉnh Đắk Lắk.</t>
  </si>
  <si>
    <t>BIDV Đắk Lắk - Mr. Tùng - 0948339963</t>
  </si>
  <si>
    <t>Bà Nguyễn Thị Mai Lan - 0971566671 (Thu tiền)</t>
  </si>
  <si>
    <t>Thửa đất số 65, tờ bản đồ số 1; tại địa chỉ tổ 1, phường An Tân, thị xã An Khê, tỉnh Gia Lai.</t>
  </si>
  <si>
    <t>Đường Ngô Mây - An Khê</t>
  </si>
  <si>
    <t>MB AMC hội sở - 0948938484 (Thu tiền)</t>
  </si>
  <si>
    <t>Thửa đất số 30, tờ bản đồ số 64 tại địa chỉ Thôn 11, xã Nâm N'Jang, huyện Đắk Song, tỉnh Đắk Nông
Thửa đất số 51, tờ bản đồ số 102 tại địa chỉ Thôn 11, xã Nâm N'Jang, huyện Đắk Song, tỉnh Đắk Nông.</t>
  </si>
  <si>
    <t>Nâm N'Jang, huyện Đắk Song, tỉnh Đắk Nông</t>
  </si>
  <si>
    <t>010/2024/D12-0020</t>
  </si>
  <si>
    <t>010/2024/D12-0022</t>
  </si>
  <si>
    <t>Xử lý nợ Ts Mang Yang - BIDV</t>
  </si>
  <si>
    <t>Thôn Nhơn Tân, xã Đak Ta Ley, huyện Mang Yang, tỉnh Gia Lai.</t>
  </si>
  <si>
    <t>Ông Hồ Sỹ Hiếu và Bà Trịnh Thị Hiền - 0905226968 (Thu tiền)</t>
  </si>
  <si>
    <t>Bà Nguyễn Thị Dương - 0377005758 (Thu tiền)</t>
  </si>
  <si>
    <t>Thửa đất số D5, tờ bản đồ số QH (00) tại địa chỉ thị trấn Chư Ty, huyện Đức Cơ, tỉnh Gia Lai.
Thửa đất số 44, tờ bản đồ số 49 tại địa chỉ thị trấn Chư Ty, huyện Đức Cơ, tỉnh Gia Lai.
Thửa đất số Lô số 41 Khu B7, tờ bản đồ số QH 00 tại địa chỉ Đường Tuyến 3, thị trấn Chư Ty, huyện Đức Cơ, tỉnh Gia Lai.
Thửa đất số 129A, tờ bản đồ số 68 tại địa chỉ xã Ia Krêl, huyện Đức Cơ, tỉnh Gia Lai.</t>
  </si>
  <si>
    <t>4 ts Đức Cơ - Xử lý nợ BIDV</t>
  </si>
  <si>
    <t>010/2024/D12-0023</t>
  </si>
  <si>
    <t>Hương Trà - Huế - xử lý nợ MB</t>
  </si>
  <si>
    <t>Ông Tống Xuân Mạnh - 0984692320 (Thu tiền)</t>
  </si>
  <si>
    <t>NGÂN HÀNG THƯƠNG MẠI CỔ PHẦN ĐẦU TƯ VÀ PHÁT TRIỂN VIỆT NAM - CHI NHÁNH ĐẮK LẮK (Thu tiền)</t>
  </si>
  <si>
    <t>Thửa đất số 4, tờ bản đồ số 14 tại địa chỉ xã Ea Tu, thành phố Buôn Ma Thuột, tỉnh Đắk Lắk.
Thửa đất số 12, tờ bản đồ số 79 tại địa chỉ xã Ea Tu, thành phố Buôn Ma Thuột, tỉnh Đắk Lắk.</t>
  </si>
  <si>
    <t>Ts Ea Tu - Hà VCB Đắk Lắk</t>
  </si>
  <si>
    <t>Thôn 2, xã Ea Tu, Tp Buôn Ma Thuột, tỉnh Đắk Lắk.</t>
  </si>
  <si>
    <t>010/2024/D12-0025</t>
  </si>
  <si>
    <t>010/2024/D12-0026</t>
  </si>
  <si>
    <t>Bà Trần Thị Mỹ Lệ - 0974144779 (Thu tiền)</t>
  </si>
  <si>
    <t>Thửa đất số 52, tờ bản đồ số 21 tại địa chỉ phường Thắng Lợi, thành phố Buôn Ma Thuột, tỉnh Đắk Lắk.</t>
  </si>
  <si>
    <t>Hai Bà Trưng - Buôn Ma Thuột</t>
  </si>
  <si>
    <t>18 Hai Bà Trưng, phường Thắng Lợi, thành phố Buôn Ma Thuột, tỉnh Đắk Lắk.</t>
  </si>
  <si>
    <t>010/2024/D12-0027</t>
  </si>
  <si>
    <t>NGÂN HÀNG THƯƠNG MẠI CỔ PHẦN NGOẠI THƯƠNG VIỆT NAM CHI NHÁNH GIA LAI  (Thu tiền)</t>
  </si>
  <si>
    <t>Quyền sử dụng đất tọa lạc tại thửa đất số 00, tờ bản đồ số: trích đo; tại địa chỉ Làng Goòng, xã Ia Púch, huyện Chư Prông, tỉnh Gia Lai.
Quyền sử dụng đất tọa lạc tại thửa đất số "00" + 01, tờ bản đồ số: trích đo 01 -2015 và tờ bản đồ Trích đo; tại địa chỉ Làng Goòng, xã Ia Púch, huyện Chư Prông, tỉnh Gia Lai.
Quyền sử dụng đất tọa lạc tại thửa đất số 09a + 09b + 09c + 09d + CF96, to ban đồ số: 02; tại địa chỉ Xã Ia Băng, Huyện Chư Prông, tỉnh Gia Lai
Xe ô tô con nhãn hiệu Lexus, số loại LX570, biển số: 81A - 005.57, 08 chỗ ngồi, màu sơn đen, sản xuất năm 2011.
Xe ô tô con nhãn hiệu Toyota, số loại Camry 3.0, biển số: 81L - 0557, 05 chỗ ngồi, màu sơn đen, sản xuất năm 2003 tại Việt Nam
Xe ô tô con nhãn hiệu Ford, loại xe bán tài, biển số: 81L - 4788, 05 chỗ ngồi, màu sơn bạc - đen, sản xuất năm 2001 tại Việt Nam
Xe ô tô tải tự đổ nhãn hiệu SHACMAN, biển số: 81C-128.01
Xe ô tô tải tự đổ nhãn hiệu SHACMAN, biển số: 81C-129.03
Xe ô tô tải tự đổ nhãn hiệu SHACMAN, biển số: 81C-130.36
Xe ô tô tải tự đổ nhãn hiệu SHACMAN, biển số: 81C-130.94
Xe ô tô tải tự đổ nhãn hiệu SHACMAN, biển số: 81C-130.95</t>
  </si>
  <si>
    <t>Số 03 Liễu Giai, phường Liễu Giai, quận Ba Đình, thành phố Hà Nội.</t>
  </si>
  <si>
    <t>Ông Cao Vũ Biên - 0988964848 (thu tiền)</t>
  </si>
  <si>
    <t>Thửa đất số 34, tờ bản đồ số Trích đo số 02 - 2013 tại địa chỉ Thôn Bắc Sơn, xã Đắk Gằn, huyện Đắk Mil, tỉnh Đắk Nông.</t>
  </si>
  <si>
    <t>Quốc lộ 14 - Đắk Gằn, Đắk Mil, Đắk Nông.</t>
  </si>
  <si>
    <t>Tổ dân phố 5, thị trấn Ea T'Ling, huyện Cư Jút, tỉnh Đắk Nông.</t>
  </si>
  <si>
    <t>Ông Phạm Quốc Phong và bà Lý Thị Ánh Hồng (thu tiền)</t>
  </si>
  <si>
    <t>Thửa đất số 268 (Hợp từ thửa 259; 260), tờ bản đồ số 5, tại địa chỉ phường Tân Thành, thành phố Buôn Ma Thuột, tỉnh Đắk Lắk.</t>
  </si>
  <si>
    <t>354 Phan Chu Trinh, phường Tân Lợi, thành phố Buôn Ma Thuột, tỉnh Đắk Lắk.</t>
  </si>
  <si>
    <t>Hẻm Lê Duẩn - Buôn Ma Thuột</t>
  </si>
  <si>
    <t>NGÂN HÀNG THƯƠNG MẠI CỔ PHẦN ĐẦU TƯ VÀ PHÁT TRIỂN VIỆT NAM - CHI NHÁNH NAM GIA LAI (thu tiền)</t>
  </si>
  <si>
    <t>Thửa đất số 31, tờ bản đồ 30 tại địa chỉ tổ 11, phường Phù Đổng, thành phố Pleiku, tỉnh Gia Lai.</t>
  </si>
  <si>
    <t>Xử lý nợ nhà Lý Nam Đế - BIDV Nam Gia Lai</t>
  </si>
  <si>
    <t xml:space="preserve">Thửa đất số 38, tờ bản đồ số 22, địa chỉ: Tân Lập, Nậm Nung, Krông Nô, Đắk Nông.
Thửa đất số 50a, tờ bản đồ số 20, địa chỉ: BonR’ Cập, Nậm Nung, Krông Nô, Đắk Nông.
Thửa đất số 60, tờ bản đồ số 30, địa chỉ: Đak Na, Tân Thành, Krông Nô, Đắk Nông.
Thửa đất số 72, tờ bản đồ số 21, địa chỉ: Bon Ja Rah, Nậm Nung, Krông Nô, Đắk Nông.
Thửa đất số 15, tờ bản đồ số 30, địa chỉ: Đak Na, Tân Thành, Krông Nô, Đắk Nông.
Thửa đất số 114, tờ bản đồ số 30, địa chỉ: Đak Na, Tân Thành, Krông Nô, Đắk Nông.
Thửa đất số 38, tờ bản đồ số 20, địa chỉ: Bon Ja Rah, Nậm Nung, Krông Nô, Đắk Nông.                      </t>
  </si>
  <si>
    <t>H Doanh Knul - 0902133450 Mr Hoàng (Thu tiền)</t>
  </si>
  <si>
    <t>7 Ts bà H Doanh - MB AMC</t>
  </si>
  <si>
    <t>Thửa đất số 376 (cũ 8), tờ bản đồ số 6, Địa chỉ: Cuôr Đăng, huyện Cư M'gar, tỉnh Đắk Lắk.</t>
  </si>
  <si>
    <t>Cụm 3, thôn 9, xã Hòa Thắng, Tp. Buôn Ma Thuột, tỉnh Đắk Lắk.</t>
  </si>
  <si>
    <t>Thửa đất số 299, tờ bản đồ số 18, tại địa chỉ Làng Nhao 1, xã Ia Kênh, thành phố Pleiku, tỉnh Gia Lai.</t>
  </si>
  <si>
    <t>VCB Bắc Đắk Lắk - Ms. Thư - 0907110792</t>
  </si>
  <si>
    <t>Thị xã Buôn Hồ, tỉnh Đắk Lắk</t>
  </si>
  <si>
    <t>Ông Nguyễn Văn Bảo và bà Nguyễn Thị Hồng Hoa - 0977616950 anh Hải (thu tiền)</t>
  </si>
  <si>
    <t>010/2024/D12-0033</t>
  </si>
  <si>
    <t>010/2024/D12-0036</t>
  </si>
  <si>
    <t>010/2024/D12-0035</t>
  </si>
  <si>
    <t>010/2024/D12-0034</t>
  </si>
  <si>
    <t>Thửa đất số 248, tờ bản đồ số 12, tại địa chỉ 10 Cù Chính Lan, Tổ 7, phường Diên Hồng, thành phố Pleiku, tỉnh Gia Lai.</t>
  </si>
  <si>
    <t>Ông Nguyễn Thế Hoài (thu tiền)</t>
  </si>
  <si>
    <t>Tổ 3, phường Chi Lăng, Tp. Pleiku, tỉnh Gia Lai</t>
  </si>
  <si>
    <t>10 Cù Chính Lan - Pleiku</t>
  </si>
  <si>
    <t>010/2024/D12-0038</t>
  </si>
  <si>
    <t>Thửa đất số 12, tờ bản đồ số 57, địa chỉ Tổ 8, phường Trà Bá, thành phố Pleiku, tỉnh Gia Lai.</t>
  </si>
  <si>
    <t>41 Quyết Tiến, tổ 2, phường Ia Kring, thành phố Pleiku, tỉnh Gia Lai</t>
  </si>
  <si>
    <t>264 Lê Duẫn - Pleiku</t>
  </si>
  <si>
    <t>010/2024/D12-0039</t>
  </si>
  <si>
    <t>Thửa đất số 194, tờ bản đồ số 12 tại địa chỉ phường Thành Nhất, thành phố Buôn Ma Thuột, tỉnh Đắk Lắk.</t>
  </si>
  <si>
    <t>Nguyễn Thị Định - Đắk Lắk</t>
  </si>
  <si>
    <t>Phường Khánh Xuân, thành phố Buôn Ma Thuột, tỉnh Đắk Lắk</t>
  </si>
  <si>
    <t>Ông Trần Văn Minh - 0905426128 (Thu tiền)</t>
  </si>
  <si>
    <t>010/2024/D12-0040</t>
  </si>
  <si>
    <t>Ông Trịnh Xuân Mười (Thu tiền)</t>
  </si>
  <si>
    <t>Làng Nhao 1, xã Ia Kênh, thành phố Pleiku, tỉnh Gia Lai.</t>
  </si>
  <si>
    <t>Xử lý nợ Quang Đức - VCB Gia Lai</t>
  </si>
  <si>
    <t>MB AMC Chi nhánh miền trung (Thu tiền)</t>
  </si>
  <si>
    <t>MB AMC - Anh An - 0979033739</t>
  </si>
  <si>
    <t>010/2024/D12-0044</t>
  </si>
  <si>
    <t xml:space="preserve">Xử lý nợ Nguyễn Ngọc Tú - Ea Hleo - MB AMC </t>
  </si>
  <si>
    <t>Quyền sử dụng đất tọa lạc tại thửa đất số: 124+48; tờ bản đồ Trích đo số 46+47 Địa chỉ Thôn Ea Yú, xa Ea Sol, huyện Ea H'Leo, tinh Đắk Lắk.</t>
  </si>
  <si>
    <t>Ông Võ Văn Thành và bà Hà Thị Gái - 0905731389 (Thu tiền)</t>
  </si>
  <si>
    <t>010/2024/D12-0047</t>
  </si>
  <si>
    <t>Thửa đất số 37+91, tờ bản đồ số 21, tại địa chỉ Tổ 3, thị trấn Đak Đoa, huyện Đak Đoa, tỉnh Gia Lai.
Thửa đất số 166+167, tờ bản đồ số 74, tại địa chỉ Thôn 4, thị trấn Đak Đoa, huyện Đak Đoa, tỉnh Gia Lai.</t>
  </si>
  <si>
    <t>Tổ 4, thị trấn Đak Đoa, huyện Đak Đoa, tỉnh Gia Lai.</t>
  </si>
  <si>
    <t>Ts Gái Thành - Đak Đoa</t>
  </si>
  <si>
    <t>Bà Nguyễn Thị Mùi - 0962334499 (Thu tiền)</t>
  </si>
  <si>
    <t>Thửa đất số 155+156, tờ bản đồ số 40, tại địa chỉ xã Cư Suê, huyện Cư M'gar, tỉnh Đắk Lắk.</t>
  </si>
  <si>
    <t>Phường Tân Thành, thành phố Buôn Ma Thuột, tỉnh Đắk Lắk.</t>
  </si>
  <si>
    <t>Cư Suê - Cư M'gar</t>
  </si>
  <si>
    <t>010/2024/D12-0048</t>
  </si>
  <si>
    <t>Xe ô tô khách, biển số đăng ký 86B-009.25, đã qua sử dụng.
Xe ô tô khách, biển số đăng ký 86B-011.33, đã qua sử dụng.</t>
  </si>
  <si>
    <t>MB AMC Hội Sở -  Khách hàng Nguyễn Thị Lệ - 0963447303 (Thu tiền)</t>
  </si>
  <si>
    <t>Xử lý nợ 2 xe khách - MB AMC</t>
  </si>
  <si>
    <t>010/2024/D12.0006</t>
  </si>
  <si>
    <t>VCB Bắc Đắk Lắk - Mr. Thạch - 0932787998</t>
  </si>
  <si>
    <t>Thửa đất số 138, tờ bản đồ Trích đo số 11; Địa chỉ thị xã Buôn Hồ, tỉnh Đắk Lắk.</t>
  </si>
  <si>
    <t>Ông Phạm Văn Hậu và bà Nguyễn Trần Thảo Nguyên - 0977787779 anh Hải (Thu tiền)</t>
  </si>
  <si>
    <t>Phường An Bình, thị xã Buôn Hồ, tỉnh Đắk Lắk.</t>
  </si>
  <si>
    <t>Thị xã Buôn Hồ, tỉnh Đắk Lắk.</t>
  </si>
  <si>
    <t>010/2024/D12-0050</t>
  </si>
  <si>
    <t>010/2024/D12-0061</t>
  </si>
  <si>
    <t>Ông Nguyễn Vũ Quốc Uy và bà Huỳnh Thị Hải Đăng - 0905731389 anh Hoàng tín dụng (Thu tiền)</t>
  </si>
  <si>
    <t>Bà Nguyễn Thị Hường - 0974557345 (Thu tiền)</t>
  </si>
  <si>
    <t>Xã Hòa Đông, huyện Krông Pắc, tỉnh Đắk Lắk.</t>
  </si>
  <si>
    <t>Thửa đất số 61, tờ bản đồ số 41 tại địa chỉ Phường Tân Hòa, thành phố Buôn Ma Thuột, tỉnh Đắk Lắk</t>
  </si>
  <si>
    <t>010/2024/D12-0063</t>
  </si>
  <si>
    <t>Thửa đất số 36, tờ bản đồ số 58 tại địa chỉ 08/02/384 hẻm Cách Mạng Tháng 8, tổ 11, phường Hoa Lư, thành phố Pleiku, tỉnh Gia Lai</t>
  </si>
  <si>
    <t>010/2024/D12-0074</t>
  </si>
  <si>
    <t>Thửa đất số 66, tờ bản đồ số 22 tại địa chỉ Thôn Phú Bình, xã Ia Le, huyện Chư Pưh, tỉnh Gia Lai.
Thửa đất số 114+115, tờ bản đồ số 54 tại địa chỉ Thôn Phú Bình, xã Ia Le, huyện Chư Pưh, tỉnh Gia Lai.</t>
  </si>
  <si>
    <t>NGÂN HÀNG TMCP NGOẠI THƯƠNG VIỆT NAM - CHI NHÁNH GIA LAI -  (Thu tiền)</t>
  </si>
  <si>
    <t>2 ts xử lý nợ - A Danh VCB Chư Sê</t>
  </si>
  <si>
    <t>010/2024/D12-0075</t>
  </si>
  <si>
    <t>Thửa đất số 217a, tờ bản đồ số 11 tại địa chỉ Tổ dân phố 8, phường Tây Sơn, thị xã An Khê, tỉnh Gia Lai.</t>
  </si>
  <si>
    <t>Cây xăng Lê Công Năm - An Khê</t>
  </si>
  <si>
    <t>Phạm Văn Đồng - Buôn Ma Thuột</t>
  </si>
  <si>
    <t>Ông Lê Xuân Dũng và bà Bùi Thị Quỳnh Giao - 0916105279  Mr Dũng (Thu tiền)</t>
  </si>
  <si>
    <t>12 Giáp Hải, thành phố Buôn Ma Thuột, tỉnh Đắk Lắk</t>
  </si>
  <si>
    <t>Tổ 6, phường Tây Sơn, thị xã An Khê, tỉnh Gia Lai.</t>
  </si>
  <si>
    <t>010/2024/D12-0079</t>
  </si>
  <si>
    <t>Bà Nguyễn Thị Bích Hiền -  (Thu tiền)</t>
  </si>
  <si>
    <t>Thửa đất số 12A, tờ bản đồ số 45 tại địa chỉ Tổ 15, phường Hội Phú, thành phố Pleiku, tỉnh Gia Lai.</t>
  </si>
  <si>
    <t>44 Trần Quang Khải, Quận 1, thành phố Hồ Chí Minh.</t>
  </si>
  <si>
    <t>010/2024/D12-0080</t>
  </si>
  <si>
    <t>Ông Nguyễn Đình Tiến - 0979332225 (Thu tiền)</t>
  </si>
  <si>
    <t>Tạm ứng 500.000</t>
  </si>
  <si>
    <t>010/2024/D12.0004</t>
  </si>
  <si>
    <t>Hẻm Cách Mạng T8 - Pleiku</t>
  </si>
  <si>
    <t>Chu Mạnh Trinh - Pleiku</t>
  </si>
  <si>
    <t>02 Cao Đạt - Buôn Ma Thuột</t>
  </si>
  <si>
    <t>Ông Lê Công Vũ và bà Võ Thị Mỹ Phi - 0962415123 (Thu tiền)</t>
  </si>
  <si>
    <t>010/2024/D12-0084</t>
  </si>
  <si>
    <t>Thửa đất số 186+187, tờ bản đồ số 7; tại địa chỉ Phường Tân Lập, thành phố Buôn Ma Thuột, tỉnh Đắk Lắk</t>
  </si>
  <si>
    <t>Ông Nguyễn Đình Tiến và bà Đinh Thị Dung - 0979332225 (Thu tiền)</t>
  </si>
  <si>
    <t>02 Cao Đạt, phường Tân Lập, thành phố Buôn Ma Thuột, tỉnh Đắk Lắk</t>
  </si>
  <si>
    <t>Cao Đạt - Buôn Ma Thuột</t>
  </si>
  <si>
    <t>Bà Nguyễn Thị Thanh Trà - 0935873448 (Thu tiền)</t>
  </si>
  <si>
    <t>Thửa đất số 272, tờ bản đồ số 41 tại địa chỉ Tổ 2, phường An Bình, thị xã An Khê, tỉnh Gia Lai.</t>
  </si>
  <si>
    <t>010/2024/D12-0085</t>
  </si>
  <si>
    <t>Ông Nguyễn Xuân Mão và bà Nguyễn Thị Thoa - 0979543743 (Thu tiền)</t>
  </si>
  <si>
    <t>Thửa đất số 184, tờ bản đồ số 84, tại địa chỉ: Thôn Ninh Thanh 1, xã Ea Kmút, huyện Ea Kar, tỉnh Đắk Lắk</t>
  </si>
  <si>
    <t>VCB Đắk Lắk - Mr. Thành</t>
  </si>
  <si>
    <t>010/2024/D12-0086</t>
  </si>
  <si>
    <t>Hs Thuê Mặt Bằng - VCB Đăk Nông</t>
  </si>
  <si>
    <t>Hs vay NHCS An Khê Chị Trà</t>
  </si>
  <si>
    <t>HS Tái cấp - anh Thành VBC Đắk Lắk</t>
  </si>
  <si>
    <t>1.500.000</t>
  </si>
  <si>
    <t>2.750.000</t>
  </si>
  <si>
    <t>Hai triệu bảy trăm năm mươi ngàn đồng chẵn.</t>
  </si>
  <si>
    <t>22.000.000</t>
  </si>
  <si>
    <t>5.170.000</t>
  </si>
  <si>
    <t>Năm triệu một trăm bảy mươi ngàn đồng chẵn.</t>
  </si>
  <si>
    <t>17.710.000</t>
  </si>
  <si>
    <t>Mười bảy triệu bảy trăm mười ngàn đồng chẵn.</t>
  </si>
  <si>
    <t>4.180.000</t>
  </si>
  <si>
    <t>Bốn triệu một trăm tám mươi ngàn đồng chẵn.</t>
  </si>
  <si>
    <t>4.840.000</t>
  </si>
  <si>
    <t>Bốn triệu tám trăm bốn mươi ngàn đồng chẵn.</t>
  </si>
  <si>
    <t>Ông Dương Hùng Anh và bà Nguyễn Thị Hương - 0913795791 anh Sơn (Thu Tiền)</t>
  </si>
  <si>
    <t>Thửa đất số 372, tờ bản đồ số 104 tại địa chỉ thị trấn Ea Pốk, huyện Cư M'gar, tỉnh Đắk Lắk.</t>
  </si>
  <si>
    <t>Ea Pốk, Cư M'gar - Đắk Lắk</t>
  </si>
  <si>
    <t>Tổ dân phố Quyết Thắng, thị trấn Ea Pốk, huyện Cư M'gar, tỉnh Đắk Lắk</t>
  </si>
  <si>
    <t>010/2025/D01-0003</t>
  </si>
  <si>
    <t>Ông Nguyễn Văn Hoàn - 0905731389 (Thu Tiền)</t>
  </si>
  <si>
    <t>Xã Eakly, huyện Krông Pắc, Đắk Lắk</t>
  </si>
  <si>
    <t>Thửa đất số 57a tờ bản đồ số 63 tại địa chỉ Xã Eakly, huyện Krông Pắc, Đắk Lắk.
Thửa đất số 803 tờ bản đồ số 07 tại địa chỉ Xã Eakly, huyện Krông Pắc, Đắk Lắk.
Thửa đất số 84 tờ bản đồ số 01 tại địa chỉ Xã Eakly, huyện Krông Pắc, Đắk Lắk.</t>
  </si>
  <si>
    <t>VCB Đắk Lắk - Mr. Tuấn - 0368496228</t>
  </si>
  <si>
    <t>Thửa đất số 510(29a cũ), tờ bản đồ 2, địa chỉ xã Ea Yông, huyện Krông Pắc, tỉnh Đắk Lắk.</t>
  </si>
  <si>
    <t>Ông Trần Anh Quốc - 0358863778 Anh Phúc (Thu tiền)</t>
  </si>
  <si>
    <t>Phường 14, quận Gò Vấp, Tp. Hồ Chí Minh.</t>
  </si>
  <si>
    <t>Ea Yông, huyện Krông Pắc, tỉnh Đắk Lắk</t>
  </si>
  <si>
    <t>010/2025/D01-0004</t>
  </si>
  <si>
    <t>010/2025/D01-0005</t>
  </si>
  <si>
    <t>010/2025/D01-0007</t>
  </si>
  <si>
    <t>VCB Đắk Lắk - Ms. Phượng - 0906847889</t>
  </si>
  <si>
    <t>Combo ts Cư Jut, Cư Mgar - Ms Phượng VCB</t>
  </si>
  <si>
    <t>Thành phố Buôn Ma Thuột, tỉnh Đắk Lắk.</t>
  </si>
  <si>
    <t>Bà Trịnh Thị Thanh Quý - 0906847889 (Thu tiền)</t>
  </si>
  <si>
    <t>Thửa đất số 37 tờ bản đồ số 16 tại địa chỉ 76 Lê Duẩn, phường Phù Đổng, thành phố Pleiku, tỉnh Gia Lai</t>
  </si>
  <si>
    <t>010/2025/D01-0008</t>
  </si>
  <si>
    <t>010/2025/D01-0009</t>
  </si>
  <si>
    <t>Thửa đất số 107, tờ bản đồ số 22, địa chỉ Tổ 2, phường Hội Thương, thành phố Pleiku, tỉnh Gia Lai.</t>
  </si>
  <si>
    <t>146 Sư Vạn Hạnh</t>
  </si>
  <si>
    <t>Thửa đất số 289 tờ bản đồ số 13 tại địa chỉ xã Tâm Thắng, huyện Cư Jut, tỉnh Đắk Nông
Thửa đất số 224 tờ bản đồ số 12 tại địa chỉ thị trấn Quảng Phú, huyện Cư Mgar, tỉnh Đắk Lắk</t>
  </si>
  <si>
    <t>Ông Lê Thanh Vân và bà Đoàn Thị Thu Thủy - 0906847889 (Thu tiền)</t>
  </si>
  <si>
    <t>Lê Duẩn - Pleiku</t>
  </si>
  <si>
    <t>010/2025/D01-</t>
  </si>
  <si>
    <t>Ông Vũ Tiến Đức và nà Võ Thị Mỹ Thảo - 0915602379 (Thu tiền)</t>
  </si>
  <si>
    <t>VCB Bắc Đắk Lắk - Mr Chỉnh - 0974633331</t>
  </si>
  <si>
    <t>Thửa đất số 2, tờ bản đồ số 63, tại địa chỉ phường Tân Lợi, tp. Buôn Ma Thuột, tỉnh Đắk Lắk.</t>
  </si>
  <si>
    <t>Y Moan Ênuôl - Buôn Ma Thuột</t>
  </si>
  <si>
    <t>97A Ama Jhao, phường Tân Lập, thành phố Buôn Ma Thuột, tỉnh Đắk Lắk</t>
  </si>
  <si>
    <t>010/2025/D01-0010</t>
  </si>
  <si>
    <t>Thửa đất số 2486, tờ bản đồ số 25, địa chỉ xã Ea Trul, huyện Krông Bông, tỉnh Đắk Lắk.</t>
  </si>
  <si>
    <t>Bà H Siva Buôn Yă - 0358863778 (Thu tiền)</t>
  </si>
  <si>
    <t>Buôn Băng Kung, xã Ea Trul, huyện Krông Bông, tỉnh Đắk Lắk.</t>
  </si>
  <si>
    <t>VCB Đắk Lắk PGD Ea Kar - Mr. Tuấn - 0368496228</t>
  </si>
  <si>
    <t>56 Hoàng Văn Thụ, phường Ia Kring, thành phố Pleiku, tỉnh Gia Lai</t>
  </si>
  <si>
    <t>CÔNG TY TNHH QUẢN LÝ NỢ VÀ KHAI THÁC TÀI SẢN NGÂN HÀNG TMCP QUÂN ĐỘI - CN MIỀN TRUNG VÀ TÂY NGUYÊN - Khách hàng Trần Thị Thu Nguyệt (Thu tiền)</t>
  </si>
  <si>
    <t>Thửa đất số 377, tờ bản đồ số 62, địa chỉ phường Tự An, thành phố Buôn Ma Thuột, tỉnh Đắk Lắk.</t>
  </si>
  <si>
    <t>Bà Phạm Thị Kim Khánh - 0917010629 Chị Khánh (Thu tiền)</t>
  </si>
  <si>
    <t>010/2025/D01-0011</t>
  </si>
  <si>
    <t>010/2025/D01-0022</t>
  </si>
  <si>
    <t>Xử lý nợ MB AMC - Trần Thị Thu Nguyệt</t>
  </si>
  <si>
    <t>Thửa đất số 356, tờ bản đồ 198, địa chỉ: Khu E2 mở rộng (GDD2 - PK2) KDC Nam cầu Cẩm Lệ, phường Hòa Xuân, quận Cầm Lệ, Đà Nẵng</t>
  </si>
  <si>
    <t>Ông Võ Minh Phúc - 0325775589 (Thu tiền)</t>
  </si>
  <si>
    <t>VCB Đăk Nông - Ms. Phương - 0914072526</t>
  </si>
  <si>
    <t>Ông Nguyễn Quang Tú - 0377005758 (Thu tiền)</t>
  </si>
  <si>
    <t>Thửa đất số E - 79, tờ bản đồ số Độc Lập; tại địa chỉ Tổ dân phố 3, phường Nghĩa Tân, thị xã Gia Nghĩa, tỉnh Đăk Nông</t>
  </si>
  <si>
    <t>Hs hỗ trợ lùi ngày VCB Đắk Nông</t>
  </si>
  <si>
    <t>010/2024/D10-0110</t>
  </si>
  <si>
    <t>Ông Phạm Văn Phương và bà Nguyễn Thị Dương - 0964544533 (Thu tiền)</t>
  </si>
  <si>
    <t>Thửa đất số 475, tờ bản đồ số 56 tại địa chỉ thôn 12, xã Pơng Drang, huyện Krông Búk, tỉnh Đắk Lắk.</t>
  </si>
  <si>
    <t>010/2025/D01-0035</t>
  </si>
  <si>
    <t>Ông Huỳnh Tấn Hùng và bà Trần Thị Bích Loan - 0974144779 (Thu tiền)</t>
  </si>
  <si>
    <t>Ông Phan Xuân Sơn - 0377005758 (Thu tiền)</t>
  </si>
  <si>
    <t>167 Trần Phú, phường Thành Công, thành phố Buôn Ma Thuột, tỉnh Đắk Lắk.</t>
  </si>
  <si>
    <t>167 Trần Phú - Buôn Ma Thuột</t>
  </si>
  <si>
    <t>010/2025/D01-0037</t>
  </si>
  <si>
    <t>VCB Bắc Đắk Lắk - Ms. Hà - 0941394747</t>
  </si>
  <si>
    <t>010/2025/D01-0031</t>
  </si>
  <si>
    <t>Bà Nguyễn Thị Hoa - 0889115789  (Thu tiền)</t>
  </si>
  <si>
    <t>VCB Đăk Nông - Mr. Tình - 0857284848</t>
  </si>
  <si>
    <t>Thửa đất số 223, tờ bản đồ số 08 tại địa chỉ Tổ dân phố 2, phường Nghĩa Tân, thành phố Gia Nghĩa, tỉnh Đắk Nông.</t>
  </si>
  <si>
    <t>010/2025/D01-0039</t>
  </si>
  <si>
    <t>Tổ dân phố 2, phường Nghĩa Tân, thị xã Gia Nghĩa, tỉnh Đăk Nông</t>
  </si>
  <si>
    <t>Hồ Vịt - VCB Đăk Nông</t>
  </si>
  <si>
    <t>010/2025/D01-0038</t>
  </si>
  <si>
    <t>Thửa đất số 101, tờ bản đồ số 13 tại địa chỉ thôn 1, xã Trà Đa, thành phố Pleiku, tỉnh Gia Lai.
Thửa đất số 175, tờ bản đồ số 1 tại địa chỉ làng Mơ Nú, xã Chư Ắ, thành phố Pleiku, tỉnh Gia Lai.
Thửa đất số 398 tờ bản đồ số 13 tại địa chỉ thôn 1, xã Trà Đa, thành phố Pleiku, tỉnh Gia Lai.
Thửa đất số 89, tờ bản đồ số 1 tại địa chỉ làng Mơ Nú, xã Chư Ắ, thành phố Pleiku, tỉnh Gia Lai.</t>
  </si>
  <si>
    <t>Ông Phan Xuân Sơn - 0775588877 (thu tiền)</t>
  </si>
  <si>
    <t>Combo ts Trà Đa - Chị Loan VCB GL.</t>
  </si>
  <si>
    <t>010/2025/D01-0041</t>
  </si>
  <si>
    <t>Thửa đất số 789, tờ bản đồ số 12, tại địa chỉ làng Bông Lar, xã Ia Băng, huyện Đăk Đoa, tỉnh Gia Lai.</t>
  </si>
  <si>
    <t>Đường tránh Đông Pleiku - Anh Hoàng VCB Bắc GL</t>
  </si>
  <si>
    <t>Ông Nguyễn Ngọc Quang - 098 8370024 (thu tiền)</t>
  </si>
  <si>
    <t>010/2025/D01-0043</t>
  </si>
  <si>
    <t>Ông Phạm Ngọc Ký - 0945348181 (thu tiền)</t>
  </si>
  <si>
    <t>Thửa đất số 186, tờ bản đồ 82 tại địa chỉ phường Tân Lập, Tp. Buôn Ma Thuột, tỉnh Đắk Lắk.</t>
  </si>
  <si>
    <t>Làng Ngó, phường Trà Bá, thành phố Pleiku, tỉnh Gia Lai.</t>
  </si>
  <si>
    <t>Phường Tân Thành, Tp Buôn Ma Thuột, tỉnh Đắk Lắk</t>
  </si>
  <si>
    <t>331 Hùng Vương - Buôn Ma Thuột</t>
  </si>
  <si>
    <t>8.800.000</t>
  </si>
  <si>
    <t>4.200.000</t>
  </si>
  <si>
    <t>Ông Nguyễn Thái Bình - 0913795791 anh Sơn (Thu Tiền)</t>
  </si>
  <si>
    <t>Nguyễn Thị Minh Khai - An Khê - Vay chính sách</t>
  </si>
  <si>
    <t>Ngân hàng TMCP Đầu tư &amp; Phát triển Việt Nam - Chi nhánh Nam Gia Lai (Thu Tiền)</t>
  </si>
  <si>
    <t>Thửa đất số 169 tờ bản đồ số 05 tại địa chỉ Thôn Pleiku Roh, phường Yên Đỗ, thành phố Pleiku, tỉnh Gia Lai.</t>
  </si>
  <si>
    <t xml:space="preserve">Lê Thị Hồng Gấm - Pleiku - </t>
  </si>
  <si>
    <t>010/2025/D02-0002</t>
  </si>
  <si>
    <t>010/2025/D02-0005</t>
  </si>
  <si>
    <t>010/2025/D02-0009</t>
  </si>
  <si>
    <t>010/2025/D02-0010</t>
  </si>
  <si>
    <t>010/2025/D02-0011</t>
  </si>
  <si>
    <t>010/2025/D02-0012</t>
  </si>
  <si>
    <t>010/2025/D02-0013</t>
  </si>
  <si>
    <t>Thửa đất số 251, tờ bản đồ 43, địa chỉ Tổ dân phố 8, phường An Bình, thị xã An Khê, tỉnh Gia Lai.</t>
  </si>
  <si>
    <t>Ông Nguyễn Đăng Khoa - Bà Trần Thị Nhân Sinh  - 0906847889 (Thu tiền)</t>
  </si>
  <si>
    <t>Ông Ngô Đức Thương và Bà Lê Thu Hà - 0972767147 anh Thương (Thu tiền)</t>
  </si>
  <si>
    <t>Ông Lê Khắc Phú - 0915602379 (Thu tiền)</t>
  </si>
  <si>
    <t>Thôn 8, xã Ea Ô, huyện Ea Kar, tỉnh Đắk Lắk</t>
  </si>
  <si>
    <t>Thửa đất số 461, tờ bản đồ số 65, tại địa chỉ phường Tân An, tp. Buôn Ma Thuột, tỉnh Đắk Lắk.</t>
  </si>
  <si>
    <t>Thửa đất số 334, tờ bản đồ số 18, địa chỉ xã Ea Tu, thành phố Buôn Ma Thuột, tỉnh Đắk Lắk.
Thửa đất số 51, tờ bản đồ số 8, địa chỉ xã Ea Tu, thành phố Buôn Ma Thuột, tỉnh Đắk Lắk.</t>
  </si>
  <si>
    <t>Bà Trần Thị Thủy - 0906847889 Chị Phượng tín dụng (Thu tiền)</t>
  </si>
  <si>
    <t>Hồ sơ vay chị Phượng VCB Đắk Lắk</t>
  </si>
  <si>
    <t>Thôn 4, xã Ea Tu, thành phố Buôn Ma Thuột, tỉnh Đắk Lắk</t>
  </si>
  <si>
    <t>Thửa đất số 40-C3 tờ bản đồ số QH tại địa chỉ tổ dân phố 2, thị trấn Đak Pơ, huyện Đak Pơ, tỉnh Gia Lai</t>
  </si>
  <si>
    <t xml:space="preserve"> Tổ dân phố 2, thị trấn Đak Pơ, huyện Đak Pơ, tỉnh Gia Lai.</t>
  </si>
  <si>
    <t>Lê Hồng Phong - Đak Pơ - Vay Chính Sách</t>
  </si>
  <si>
    <t>Ông Mai Tiến Dũng và Bà Phạm Thị Hồng Cao - 0906847889 (Thu tiền)</t>
  </si>
  <si>
    <t>Thửa đất số 59-A8 tờ bản đồ số Sơ đồ phân lô đất ở khu TTTM huyện tại địa chỉ Tổ dân phố 2, thị trấn Đak Pơ, huyện Đak Pơ, tỉnh Gia Lai</t>
  </si>
  <si>
    <t>Nguyễn Trãi - Đak Pơ</t>
  </si>
  <si>
    <t>Tổ dân phố 2, thị trấn Đak Pơ, huyện Đak Pơ, tỉnh Gia Lai</t>
  </si>
  <si>
    <t>Tổ dân phố 8, phường An Bình, thị xã An Khê, tỉnh Gia Lai.</t>
  </si>
  <si>
    <t>Hẻm Lê Lợi - An Khê Vay Chính Sách</t>
  </si>
  <si>
    <t>010/2025/D02-0014</t>
  </si>
  <si>
    <t>Thửa đất số 28, tờ bản đồ số 23, địa chỉ phường Ea Tam, thành phố Buôn Ma Thuột, tỉnh Đắk Lắk.</t>
  </si>
  <si>
    <t>Đường Lê Duẩn - Buôn Ma Thuột</t>
  </si>
  <si>
    <t>Ông Hồ Ngọc Quang và bà Nguyễn Thị Hồng Tuyên - 0935780898 (Thu tiền)</t>
  </si>
  <si>
    <t>Thửa đất số 1161, tờ bản đồ số 6, địa chỉ Tổ dân phố 2, thị trấn Đak Pơ, huyện Đak Pơ, tỉnh Gia Lai.</t>
  </si>
  <si>
    <t>Nguyễn Minh Châu - Đak Pơ - NHCS Gia Lai</t>
  </si>
  <si>
    <t>010/2025/D02-0015</t>
  </si>
  <si>
    <t>Thửa đất số 41, tờ bản đồ số Sơ đồ phân lô đất ở phía Tây trường THPT Y Đôn; tại địa chỉ tổ 2, thị trấn Đak Pơ, huyện Đak Pơ, tỉnh Gia Lai.</t>
  </si>
  <si>
    <t>010/2025/D01-0016</t>
  </si>
  <si>
    <t>Ông Nguyễn Công Vũ và bà Đỗ Thị Lý - 0976567799 (Thu tiền)</t>
  </si>
  <si>
    <t>Hẻm Nguyễn Tất Thành - Đak Pơ - NHCS</t>
  </si>
  <si>
    <t>Thửa đất số 478, tờ bản đồ 38, địa chỉ: Tổ dân phố 2, thị trấn Đak Pơ, huyện Đak Pơ, tỉnh Gia Lai</t>
  </si>
  <si>
    <t>Nguyễn Tri Phương - Đak Pơ - NHCS</t>
  </si>
  <si>
    <t>010/2025/D02-0017</t>
  </si>
  <si>
    <t>Ông Trịnh Duy Khoa và bà Võ Thị Mai Liên - 0972730665 (Thu tiền)</t>
  </si>
  <si>
    <t>Thửa đất số 19, tờ bản đồ số 98; tại địa chỉ Thôn Dray Sáp, xã Dray Sáp, huyện Krông Ana, tỉnh Đắk Lắk</t>
  </si>
  <si>
    <t>Thôn Dray Sáp, xã Dray Sáp, huyện Krông Ana, tỉnh Đắk Lắk.</t>
  </si>
  <si>
    <t>Thôn Dray Sáp - Krông Ana - Hà VCB Đắk Lắk</t>
  </si>
  <si>
    <t>010/2025/D02-0018</t>
  </si>
  <si>
    <t>Bà Nguyễn Thị Tường Vân - 0905907716 (Thu tiền)</t>
  </si>
  <si>
    <t>Ông Đào Văn Khải - 0964544533 (Thu tiền)</t>
  </si>
  <si>
    <t>VCB Đắk Lắk PGD Tất Thành - Ms Thùy - 0901938379</t>
  </si>
  <si>
    <t>Thửa đất số 48+53+54, tờ bản đồ số 51 tại địa chỉ phường Thành Nhất, thành phố Buôn Ma Thuột, tỉnh Đắk Lắk.</t>
  </si>
  <si>
    <t>Nguyễn Thị Định - Buôn Ma Thuột - Thùy VCB Tất Thành</t>
  </si>
  <si>
    <t>Thôn Việt Thắng, xã Nam Thanh, huyện Tiền Hải, tỉnh Thái Bình.</t>
  </si>
  <si>
    <t>010/2025/D02-0020</t>
  </si>
  <si>
    <t>010/2025/D02.0001</t>
  </si>
  <si>
    <t>Công ty Cổ phần Đầu tư và Xây dựng Phúc Thịnh Hoàng - 0974144779 (Thu tiền)</t>
  </si>
  <si>
    <t>Xe ô tô tải có cần cẩu hiệu DONG FENG, biển số 81C-119.29.</t>
  </si>
  <si>
    <t>Ông Phạm Văn Dạo - 0889115789  (Thu tiền)</t>
  </si>
  <si>
    <t>Thửa đất số 60 tờ bản đồ số 30 tại địa chỉ xã Ea Tân, huyện Krong Năng, tỉnh Đắk Lắk.
Thửa đất số 81 tờ bản đồ số 93 tại địa chỉ xã Dile Ya, huyện Krong Năng, tỉnh Đắk Lắk.</t>
  </si>
  <si>
    <t>010/2025/D02-0023</t>
  </si>
  <si>
    <t>010/2025/D02-0024</t>
  </si>
  <si>
    <t>Ông Hồ Ngọc Ánh - 0914235566 (thu tiền)</t>
  </si>
  <si>
    <t>Thửa đất số 244 (cũ 240), tờ bản đồ số 16 (25) tại địa chỉ Xã Cuôr Đăng, huyện Cư M'gar, tỉnh Đắk Lắk.</t>
  </si>
  <si>
    <t>VCB Đắk Lắk  - Mr Trọng Hùng - 0917504338</t>
  </si>
  <si>
    <t>Quốc lộ 14, Cuôr Đăng - VCB Đắk Lắk</t>
  </si>
  <si>
    <t>Trần Phú khu Eco - Buôn Ma Thuột</t>
  </si>
  <si>
    <t>010/2025/D02-0027</t>
  </si>
  <si>
    <t>Tài sản thẩm định giá tọa lạc tại thửa đất số 77, tờ bản đổ số 12, tại địa chỉ: Xã Ia Pia, huyện Chư Prông, tỉnh Gia Lai.
Tài sản thẩm định giá tọa lạc tại thửa đất số 170, tờ bản đồ số 13, tại địa chỉ: Xã Ia Pia, huyện Chư Prông, tỉnh Gia Lai
Tài sản thẩm định giá tọa lạc tại thửa đất số 154+156, tờ bản đổ số 13, tại địa chỉ: Xã Ia Pia, huyện Chư Prông, tỉnh Gia Lai
Tài sản thẩm định giá tọa lạc tại thửa đất số 170, tờ bản đồ số 13, tại địa chỉ: Xã Ia Pia, huyện Chư Prông, tỉnh Gia Lai</t>
  </si>
  <si>
    <t>Combo 4 ts - Anh Vương BIDV Nam Gia Lai</t>
  </si>
  <si>
    <t>Xe cẩu Phúc Thịnh Hoàng</t>
  </si>
  <si>
    <t>Bà Trương Thị Hồng Hạnh - 0905748455 (thu tiền)</t>
  </si>
  <si>
    <t>Thửa đất số 111+174 (14), tờ bản đồ 73 (16) tại địa chỉ xã Ea H'ding, huyện Cư M'gar, tỉnh Đắk Lắk.
Thửa đất số --, tờ bản đồ 12 tại địa chỉ phường Thành Nhất, thành phố Buôn Ma Thuột, tỉnh Đắk Lắk.
Thửa đất số 42B, tờ bản đồ 20 tại địa chỉ xã Hòa Thắng, thành phố Buôn Ma Thuột, tỉnh Đắk Lắk.</t>
  </si>
  <si>
    <t>010/2025/D02-0031</t>
  </si>
  <si>
    <t>Conbo ts anh Cường VCB Đăk Lăk</t>
  </si>
  <si>
    <t>010/2025/D02-0033</t>
  </si>
  <si>
    <t>010/2025/D02-0032</t>
  </si>
  <si>
    <t xml:space="preserve">Thửa đất số 387 (LK06-03), tờ bản đồ số 71, địa chỉ: Phường Tân An, thành phố Buôn Ma Thuột, tỉnh Đắk Lắk.
Thửa đất số 395 (thửa cũ LK05-14), tờ bản đồ số 71, địa chỉ: Phường Tân An, thành phố Buôn Ma Thuột, tỉnh Đắk Lắk.        </t>
  </si>
  <si>
    <t>Nguyễn Anh Dũng - 0368496228 (Thu tiền)</t>
  </si>
  <si>
    <t>Tổ dân phố 5, phường Tân An, thành phố Buôn Ma Thuột, tỉnh Đắk Lắk</t>
  </si>
  <si>
    <t>Lý Chính Thắng - Buôn Ma Thuột - Tuấn VCB Eakar</t>
  </si>
  <si>
    <t>Ông Nguyễn Thế Hoài (Thu tiền)</t>
  </si>
  <si>
    <t>VCB Gia Lai - Mr. Khánh - 0974814505</t>
  </si>
  <si>
    <t>Thửa đất số 79, tờ bản đồ số 68, Địa chỉ: Tổ 10, phường Ia Kring, thành phố Pleiku, tỉnh Gia Lai.</t>
  </si>
  <si>
    <t>Hẻm Lê Thánh Tôn - Pleiku</t>
  </si>
  <si>
    <t>555 Trường Chinh, phường Chi Lăng, tp Pleiku, tỉnh Gia Lai.</t>
  </si>
  <si>
    <t>NGÂN HÀNG TMCP NGOẠI THƯƠNG VIỆT NAM - CHI NHÁNH GIA LAI (thu tiền)</t>
  </si>
  <si>
    <t>Thửa đất số 83, tờ bản đồ số 54, tại địa chỉ Tổ 13, phường Phù Đổng, thành phố Pleiku, tỉnh Gia Lai.</t>
  </si>
  <si>
    <t>Hẻm Lê Duẫn - Pleiku - Xử lý nợ A Khánh VCB.</t>
  </si>
  <si>
    <t>Xã Hòa Thuận, thành phố Buôn Ma Thuột, tỉnh Đắk Lắk.</t>
  </si>
  <si>
    <t>Thửa đất số 15C, tờ bản đồ số 34, tại địa chỉ Tổ 5, phường Trà Bá, thành phố Pleiku, tỉnh Gia Lai.</t>
  </si>
  <si>
    <t>Ông Võ Xuân Sơn và bà Lê Thị Việt Hài - 093 5057768 anh Sơn (thu tiền)</t>
  </si>
  <si>
    <t>86 Lý Nam Đế - Pleiku - anh An VCB Gia Lai</t>
  </si>
  <si>
    <t>86 Lý Nam Đế, tổ 5, phường Trà Bá, Tp. Pleiku, tỉnh Gia Lai</t>
  </si>
  <si>
    <t>Ông Huỳnh Công Hòa và bà Phạm Thị Thu Hà - 0352975570 (Thu tiền)</t>
  </si>
  <si>
    <t>Thôn An Hòa, xã Phú An, huyện Đak Pơ, tỉnh Gia Lai</t>
  </si>
  <si>
    <t>Thửa đất số 35, tờ bản đồ số 32, tại địa chỉ Thôn An Hòa, xã Phú An, huyện Đak Pơ, tỉnh Gia Lai.</t>
  </si>
  <si>
    <t>Ông Hồ Như Duy và bà Nguyễn Thị Trúc Phương - 0905426128 (Thu tiền)</t>
  </si>
  <si>
    <t>010/2025/D02-0034</t>
  </si>
  <si>
    <t>010/2025/D02-0035</t>
  </si>
  <si>
    <t>010/2025/D02-0036</t>
  </si>
  <si>
    <t>Thửa đất số 1111, tờ bản đồ số 15 tại địa chỉ Thôn Tân Tụ, xã Tân An, huyện Đak Pơ, tỉnh Gia Lai.</t>
  </si>
  <si>
    <t>Thôn Tân Tụ, xã Tân An, huyện Đak Pơ, tỉnh Gia Lai</t>
  </si>
  <si>
    <t>010/2025/D02-0038</t>
  </si>
  <si>
    <t>Vay CS Đăk Pơ</t>
  </si>
  <si>
    <t>Ông Lưu Như Trí (Thu tiền)</t>
  </si>
  <si>
    <t>Xe ô tô con nhãn hiệu Peugeot biển số 47A-466.09 đã qua sử dụng.</t>
  </si>
  <si>
    <t>Số 311 Ngô Quyền, phường Tân An, thành phố Buôn Mê Thuột, tỉnh Đắk Lắk.</t>
  </si>
  <si>
    <t xml:space="preserve">Xe ô tô Peugeot </t>
  </si>
  <si>
    <t>010/2025/D02.0035</t>
  </si>
  <si>
    <t>Bà Đinh Thúy Hà - 0964043377 (Thu tiền)</t>
  </si>
  <si>
    <t>Thửa đất số 867, tờ bản đồ số 6, tại địa chỉ Xã Bình Châu, huyện Bình Sơn, tỉnh Quảng Ngãi.</t>
  </si>
  <si>
    <t>Ts Quảng Ngãi - Chị Loan VCB Trà Bá</t>
  </si>
  <si>
    <t>Phường Thắng Lợi, Tp. Pleiku, tỉnh Gia Lai.</t>
  </si>
  <si>
    <t>010/2025/D02-0041</t>
  </si>
  <si>
    <t>010/2025/D02.0036</t>
  </si>
  <si>
    <t>BIDV Nam Gia Lai - Mr. Cường - 0984740369</t>
  </si>
  <si>
    <t>Thửa đất số 187+188, tờ bản đồ số 22, tại địa chỉ Đoàn Thị Điểm (Nguyễn Chí Thanh cũ), thị trấn Chư Sê, huyện Chư Sê, tỉnh Gia Lai
Thửa đất số 201+202, tờ bản đồ số 22, tại địa chỉ Đoàn Thị Điểm (Nguyễn Chí Thanh cũ), thị trấn Chư Sê, huyện Chư Sê, tỉnh Gia Lai
Thửa đất số 206, tờ bản đồ số 67, tại địa chỉ Tổ dân phố 2, thị trấn Chư Sê, huyện Chư Sê, tỉnh Gia Lai.
Thửa đất số 154a, tờ bản đồ số 22, tại địa chỉ Tổ dân phố 10, thị trấn Chư Sê, huyện Chư Sê, tỉnh Gia Lai.
Xe ô tô tải (PICKUP ca bin kép) nhãn hiệu Mazda biển số 81C-104.75 đã qua sử dụng.</t>
  </si>
  <si>
    <t>Combo tài sản ông Hùng Chư Sê - Anh Cường BIDV</t>
  </si>
  <si>
    <t>Vay chính sách Đăk Pơ - Chị Hà</t>
  </si>
  <si>
    <t>Bà Nguyễn Thị Trà An - 0963447303 (Thu tiền)</t>
  </si>
  <si>
    <t>Thửa đất số 191, tờ bản đồ số 69, tại địa chỉ 44 Lương Thạnh, phường Hoa Lư, Tp. Pleiku, tỉnh Gia Lai</t>
  </si>
  <si>
    <t>Lương Thạnh - chị Giang VCB</t>
  </si>
  <si>
    <t>44 Lương Thạnh, phường Hoa Lư, Tp. Pleiku, tỉnh Gia Lai</t>
  </si>
  <si>
    <t>010/2025/D02-0047</t>
  </si>
  <si>
    <t>010/2025/D02-0049</t>
  </si>
  <si>
    <t>Ông Phạm Văn Thanh và bà Lê Thị Kim Hạnh - 0977787779 (Thu tiền)</t>
  </si>
  <si>
    <t>Thửa đất số 263, tờ bản đồ 34; Địa chỉ tại thôn 5, xã Đak Krong, huyện Đak Đoa, tỉnh Gia Lai.</t>
  </si>
  <si>
    <t>010/2025/D02-0050</t>
  </si>
  <si>
    <t>Thửa đất số 27, tờ bản đồ số 6 tại địa chỉ Phường Tân Thành, thành phố Buôn Ma Thuột, tỉnh Đắk Lắk</t>
  </si>
  <si>
    <t>VCB Đắk Lắk - Ms. Phương - 0937130195</t>
  </si>
  <si>
    <t>Ông Hồ Sỹ Lý và bà Nguyễn Thị Tiến - 0937130195 Phương tín dụng (Thu tiền)</t>
  </si>
  <si>
    <t>Lê Duẩn - Buôn Ma Thuột</t>
  </si>
  <si>
    <t>32 Lê Duẩn, phường Tân Thành, Tp. Buôn Ma Thuột, tỉnh Đắk Lắk</t>
  </si>
  <si>
    <t>Ông Lê Đức Vốn và bà Lê Thị Lan - 0974557345 (Thu tiền)</t>
  </si>
  <si>
    <t>11 Trần Quốc Toản, Tp Buôn Ma Thuột, tỉnh Đắk Lắk.</t>
  </si>
  <si>
    <t>Thửa đất số L28, tờ bản đồ số Độc lập tại địa chỉ Phường Tân Lợi, thành phố Buôn Ma Thuột, tỉnh Đắk Lắk</t>
  </si>
  <si>
    <t>VCB Đắk Lắk - Ms. Vượng - 098 8214464</t>
  </si>
  <si>
    <t>Ngô Văn Nam - Buôn Ma Thuột</t>
  </si>
  <si>
    <t>010/2025/D02-0052</t>
  </si>
  <si>
    <t>010/2025/D02-0054</t>
  </si>
  <si>
    <t>Ông Trần Văn Biên và bà Nguyễn Thị Phượng -  (Thu tiền)</t>
  </si>
  <si>
    <t>Thửa đất số 27, tờ bản đồ số 45 tại địa chỉ Thôn 1, xã Đak Krong, huyện Đak Đoa, tỉnh Gia Lai.</t>
  </si>
  <si>
    <t>Đường tỉnh lộ 671</t>
  </si>
  <si>
    <t>Thôn 1, xã Đak Krong, huyện Đak Đoa, tỉnh Gia Lai.</t>
  </si>
  <si>
    <t>010/2025/D02-0057</t>
  </si>
  <si>
    <t>Ông Đinh Xuân Phong - 0962415123 (Thu tiền)</t>
  </si>
  <si>
    <t>VCB Đắk Lắk PGD Phước An - Mr. Phú - 0948840099</t>
  </si>
  <si>
    <t>Thửa đất số 21, tờ bản đồ số 48 tại địa chỉ Thị trấn Phước An, huyện Krông Păc, tỉnh Đắk Lắk.</t>
  </si>
  <si>
    <t>Ts Phước An - Phú VCB Phước An</t>
  </si>
  <si>
    <t>010/2025/D02-0058</t>
  </si>
  <si>
    <t>Thửa đất số 222a, tờ bản đồ số 28 tại địa chỉ thôn Phú Vinh, xã Ia Blứ, huyện Chư Pưh, tỉnh Gia Lai.
Thửa đất số 3, tờ bản đồ số 41 tại địa chỉ thôn Phú Vinh, xã Ia Blứ, huyện Chư Pưh, tỉnh Gia Lai.</t>
  </si>
  <si>
    <t>NGÂN HÀNG THƯƠNG MẠI CỔ PHẦN NGOẠI THƯƠNG VIỆT NAM - CHI NHÁNH GIA LAI (Thu tiền)</t>
  </si>
  <si>
    <t>Xử lý nợ VCB - Anh Danh</t>
  </si>
  <si>
    <t>010/2025/D02-0059</t>
  </si>
  <si>
    <t>Ông Trương Thanh Tuấn - 0979332225 (Thu tiền)</t>
  </si>
  <si>
    <t>Thửa đất số 414, tờ bản đồ số 06 tại địa chỉ xã Hòa Lễ, huyện Krông Bông, tỉnh Đăk Lăk.</t>
  </si>
  <si>
    <t>010/2025/D02.0039</t>
  </si>
  <si>
    <t>Agribank chi nhánh Đông Gia Lai - 0979332225 (Thu tiền)</t>
  </si>
  <si>
    <t>Xe ô tô chở tiền nhãn hiệu Huyndai Terracan, biển số 81L-0498</t>
  </si>
  <si>
    <t>Xe chở tiền thanh lý - Agribank</t>
  </si>
  <si>
    <t>Chính sách Đăk Lăk</t>
  </si>
  <si>
    <t>010/2025/D02-0062</t>
  </si>
  <si>
    <t>Thửa đất số 259, tờ bản đồ số 76 tại địa chỉ Làng Khưn, phường Trà Bá, thành phố Pleiku, tỉnh Gia Lai.</t>
  </si>
  <si>
    <t>Hẻm Nguyễn Chí Thanh - Dũng VCB</t>
  </si>
  <si>
    <t>010/2025/D02.0040</t>
  </si>
  <si>
    <t>CÔNG TY TNHH MTV VẬT LIỆU XÂY LẮP KON TUM - 0979543743 (Thu tiền)</t>
  </si>
  <si>
    <t>203 Trần Phú, phường Trường Chinh, thành phố Kon Tum, tỉnh Kon Tum</t>
  </si>
  <si>
    <t>Thiết bị mỏ đá - Dũng VCB Bắc GL</t>
  </si>
  <si>
    <t>Đường dây 22KV và Trạm biến áp 3P 630KVA-20/0,4KV
Xe xúc lật kawasaki, loại 85ZA, nước sản xuất Nhật bản, năm 2001
Trạm nghiền 250t/h
Trạm cân 100 tấn</t>
  </si>
  <si>
    <t>010/2025/D02-0065</t>
  </si>
  <si>
    <t>Ông Dương Hồng Hải - 0969253930 (Thu tiền)</t>
  </si>
  <si>
    <t>Quyền sử dụng đất tại thửa đất số 82, tờ bản đồ số 72, địa chỉ: Thôn Đắk Tân, xã Đắk Nia, thành phố Gia Nghĩa, tỉnh Đắk Nông.</t>
  </si>
  <si>
    <t>Đăk Nia - Đắk Nông- Hs Vay BIDV - Anh Văn Anh</t>
  </si>
  <si>
    <t>33 đường số 12, tổ dân phố 8, khu phố 1, phường Phú Hữu, thành phố Thủ Đức, thành phố Hồ Chí Minh.</t>
  </si>
  <si>
    <t>Thửa đất số 120, tờ bản đồ số 08 tại địa chỉ Tổ 5 (Nay là tổ 2), phường Tây Sơn, thị xã An Khê, tỉnh Gia Lai.</t>
  </si>
  <si>
    <t>Tổ 2, phường Tây Sơn, thị xã An Khê, tỉnh Gia Lai.</t>
  </si>
  <si>
    <t>20.000.000</t>
  </si>
  <si>
    <t>4.500.000</t>
  </si>
  <si>
    <t>12.100.000</t>
  </si>
  <si>
    <t>Mười hai triệu một trăm ngàn đồng chẵn.</t>
  </si>
  <si>
    <t>8.000.000</t>
  </si>
  <si>
    <t>010/2025/D03-</t>
  </si>
  <si>
    <t>010/2025/D03-0002</t>
  </si>
  <si>
    <t>Ông Dương Đình Nghệ - 0913795791 (Thu Tiền)</t>
  </si>
  <si>
    <t>Thửa đất số 159, tờ bản đồ số 55 tại địa chỉ Thôn Mỹ Thạch 1, thị trấn Chư Sê, huyện Chư Sê, tỉnh Gia Lai.</t>
  </si>
  <si>
    <t>Hùng Vương Chư Sê - Vay chính sách</t>
  </si>
  <si>
    <t>Thôn Mỹ Thạch 1, thị trấn Chư Sê, huyện Chư Sê, tỉnh Gia Lai.</t>
  </si>
  <si>
    <t>Thôn 1, xã Ia Tôr, huyện Chư Prông, tỉnh Gia Lai.</t>
  </si>
  <si>
    <t>Ông Nguyễn Văn Thiều - 0935873448 (Thu tiền)</t>
  </si>
  <si>
    <t>010/2025/D03-0005</t>
  </si>
  <si>
    <t>010/2025/D03-0006</t>
  </si>
  <si>
    <t>Combo tài sản tại huyện Chư Pưh, tỉnh Gia Lai.</t>
  </si>
  <si>
    <t>Tổ dân phố 4, thị trấn Đắk Mil, huyện Đắk Mil, tỉnh Đắk Nông</t>
  </si>
  <si>
    <t xml:space="preserve">Nguyễn Tất Thành - Đăk Mil - Duy Sagonap </t>
  </si>
  <si>
    <t>Thửa đất số 308 tờ bản đồ số 20 tại địa chỉ xã Đạ Rsal, huyện Đam Rông, tỉnh Lâm Đồng</t>
  </si>
  <si>
    <t>CÔNG TY TNHH HILIFE  - 0906847889 (Thu tiền)</t>
  </si>
  <si>
    <t>Ông Lê Quang Hiệp - 0906847889 (Thu tiền)</t>
  </si>
  <si>
    <t>Thôn Viên Tây 2, Điện Thắng Bắc, Điện Bàn, Quảng Nam</t>
  </si>
  <si>
    <t>Thửa đất số 370 (lô SL5-6) tờ bản đồ số 8 tại địa chỉ Khu đô thị Võng Nhi, thôn Võng Nhi, xã Cẩm Thạch, thành phố Hội An, tỉnh Quảng Nam</t>
  </si>
  <si>
    <t>HS Quảng Nam - Vân</t>
  </si>
  <si>
    <t>010/2025/D03-0012</t>
  </si>
  <si>
    <t>010/2025/D03-0011</t>
  </si>
  <si>
    <t>VCB Đắk Nông - Mr. Lin - 0905350357</t>
  </si>
  <si>
    <t>MBAMC hội sở - 0906847889 (Thu tiền)</t>
  </si>
  <si>
    <t>Thửa đất số 48, tờ bản đồ số 29, địa chỉ làng Sơr, xã Ia Hlốp, huyện Chư Sê, tỉnh Gia Lai.
Thửa đất số 145, tờ bản đồ số 29, địa chỉ làng Sơr, xã Ia Hlốp, huyện Chư Sê, tỉnh Gia Lai.
Thửa đất số 12, tờ bản đồ số 39, địa chỉ làng Tol, xã Ia Hlốp, huyện Chư Sê, tỉnh Gia Lai.</t>
  </si>
  <si>
    <t>Xử lý nợ Long - MBAMC</t>
  </si>
  <si>
    <t>010/2025/D03-0013</t>
  </si>
  <si>
    <t>Bà Trần Thị Bích Ngọc - 0915602379 (Thu tiền)</t>
  </si>
  <si>
    <t>Thửa đất số 181, tờ bản đồ số 29, tại địa chỉ Khu điều chỉnh quy hoạch tổng mặt bằng suối Hội Phú (đoạn từ Nguyễn Tri Phương đến đường Nguyễn Trung Trực), phường Hội Phú, thành phố Pleiku, tỉnh Gia Lai.</t>
  </si>
  <si>
    <t>Bờ kè hội phú - A Hoàng</t>
  </si>
  <si>
    <t>010/2025/D03-0014</t>
  </si>
  <si>
    <t>010/2025/D03-0015</t>
  </si>
  <si>
    <t>Ông Phạm Quang Thuận - 0942900933 (Thu tiền)</t>
  </si>
  <si>
    <t>Thửa đất số 168, tờ bản đồ số 12, địa chỉ Thôn 3, xã Nhân Cơ, huyện Đăk R'lấp, tỉnh Đắk Nông.</t>
  </si>
  <si>
    <t>Nhân Cơ - Đăk Nông</t>
  </si>
  <si>
    <t>Thôn 3, xã Nhân Cơ, huyện Đăk R'lấp, tỉnh Đắk Nông.</t>
  </si>
  <si>
    <t>Ông Lê Đình Ý - 0935780898 (Thu tiền)</t>
  </si>
  <si>
    <t>Thửa đất số 312, tờ bản đồ số 18, địa chỉ Tổ 1, phường Tây Sơn, thị xã An Khê, tỉnh Gia Lai.</t>
  </si>
  <si>
    <t>Tổ 1, phường Tây Sơn, thị xã An Khê, tỉnh Gia Lai</t>
  </si>
  <si>
    <t>Ông Cao Quốc Lộc - 0976567799 (Thu tiền)</t>
  </si>
  <si>
    <t>Phường Vĩnh Trung, quận Thanh Khê, Tp. Đà Nẵng.</t>
  </si>
  <si>
    <t>Thửa đất số 365 (Lô SL5-1), tờ bản đồ số Sơ đồ phân lô đất ở phía Tây trường THPT Y Đôn; tại địa chỉ tổ 2, thị trấn Đak Pơ, huyện Đak Pơ, tỉnh Gia Lai.</t>
  </si>
  <si>
    <t>Ông Phạm Tấn Đạt và bà Nguyễn Thị Phơn - 0972730665 (Thu tiền)</t>
  </si>
  <si>
    <t>Thửa đất số 151, tờ bản đồ 9, địa chỉ: Tổ dân phố 3, thị trấn Ea Kar, huyện Ea Kar, tỉnh Đăk Lăk</t>
  </si>
  <si>
    <t>Nguyễn Tất Thành - Ea Kar - anh Thành VCB Ea Kar</t>
  </si>
  <si>
    <t>Tổ dân phố 2a, thị trấn Ea Kar, huyện Ea Kar, tỉnh Đăk Lăk</t>
  </si>
  <si>
    <t>010/2025/D03-0018</t>
  </si>
  <si>
    <t>Tổ 47, phường Vĩnh Trung, quận Thanh Khê, Tp. Đà Nẵng.</t>
  </si>
  <si>
    <t>Thửa đất số 365 (Lô SL5-1), tờ bản đồ số 8; tại địa chỉ Khu đô thị Võng Nhi, thôn Võng Nhi, xã Cẩm Thanh, thành phố Hội An, tỉnh Quảng Nam.</t>
  </si>
  <si>
    <t>010/2025/D03-0019</t>
  </si>
  <si>
    <t>Thửa đất số 278, tờ bản đồ số 82 tại địa chỉ xã Ea Kao, thành phố Buôn Ma Thuột, tỉnh Đắk Lắk.</t>
  </si>
  <si>
    <t>VCB Đắk Lắk - Mr. Nam - 0967451488</t>
  </si>
  <si>
    <t>010/2025/D03-0021</t>
  </si>
  <si>
    <t>Ông Nguyễn Kim Tùng - 0974144779 (Thu tiền)</t>
  </si>
  <si>
    <t>Thôn 11, xã Hòa Thắng, thành phố Buôn Ma Thuột, tỉnh Đắk Lắk.</t>
  </si>
  <si>
    <t>Thửa đất số 25C, tờ bản đồ số 20 tại địa chỉ xã Hòa Thắng, thành phố Buôn Ma Thuột, tỉnh Đắk Lắk.
Thửa đất số 25, tờ bản đồ số 20 tại địa chỉ xã Hòa Thắng, thành phố Buôn Ma Thuột, tỉnh Đắk Lắk.
Thửa đất số 191, tờ bản đồ số 49 tại địa chỉ xã Hòa Thắng, thành phố Buôn Ma Thuột, tỉnh Đắk Lắk</t>
  </si>
  <si>
    <t>010/2025/D03-0023</t>
  </si>
  <si>
    <t>Combo Ts Hòa Thắng - Phú VCB Đăk Lăk</t>
  </si>
  <si>
    <t>Ea Kao - Nam VCB Đăk Lăk</t>
  </si>
  <si>
    <t>010/2025/D03-0024</t>
  </si>
  <si>
    <t>Nguyễn Xuân Lợi - 0889115789  (Thu tiền)</t>
  </si>
  <si>
    <t>18/5 Nguyễn Cấn, Tp Buôn Ma Thuột, tỉnh Đắk Lắk</t>
  </si>
  <si>
    <t>Thửa đất số 24 (thửa cũ A91) tờ bản đồ số 61 tại địa chỉ phường Tân Lợi, Tp. Buôn Ma Thuột, tỉnh Đắk Lắk.</t>
  </si>
  <si>
    <t xml:space="preserve">Ngô Gia Tự - Buôn Ma Thuột </t>
  </si>
  <si>
    <t>Ông Nguyễn Trọng Hội - 0914235566 (thu tiền)</t>
  </si>
  <si>
    <t>VCB Đắk Lắk PGD Phước An - Mr. Chiến - 0905716363</t>
  </si>
  <si>
    <t>Thửa đất số 13, tờ bản đồ số 208 tại địa chỉ Xã Krông Búk, huyện Krông Pắc, tỉnh Đắk Lắk.
Thửa đất số 188, tờ bản đồ số 208 tại địa chỉ Xã Krông Búk, huyện Krông Pắc, tỉnh Đắk Lắk.</t>
  </si>
  <si>
    <t>010/2025/D03-0025</t>
  </si>
  <si>
    <t>Combo ts - Chiến VCB Phước An</t>
  </si>
  <si>
    <t>Ông Nguyễn Thanh Quốc và bà Lê Thị Thảo Oanh - 0963755651 (Thu Tiền)</t>
  </si>
  <si>
    <t>Tổ dân phố 6, thị trấn Đắk Mil, huyện Đắk Mil, tỉnh Đắk Nông</t>
  </si>
  <si>
    <t>010/2025/D03-0026</t>
  </si>
  <si>
    <t>Ông Nguyễn Chí Linh - 0905226968 (thu tiền)</t>
  </si>
  <si>
    <t>Tài sản thẩm định giá tọa lạc tại thửa đất số 288, tờ bản đổ số 47, tại địa chỉ: Làng Đồng Tâm, xã Tơ Tung, huyện Kbang, tỉnh Gia Lai.</t>
  </si>
  <si>
    <t>Tơ Tung - Kbang - Vay chính sách</t>
  </si>
  <si>
    <t>Làng Đồng Tâm, xã Tơ Tung, huyện Kbang, tỉnh Gia Lai.</t>
  </si>
  <si>
    <t>Hội An - Quảng Nam</t>
  </si>
  <si>
    <t>Ông Cao Quốc Bảo và Bà Nguyễn Thị Lệ Hằng - 0905907716 (Thu tiền)</t>
  </si>
  <si>
    <t>Ông Nguyễn Văn Hải - 0964544533 (Thu tiền)</t>
  </si>
  <si>
    <t>Thôn 1, xã Ea Kao, thành phố Buôn Ma Thuột, tỉnh Đắk Lắk.</t>
  </si>
  <si>
    <t>010/2025/N03-0363</t>
  </si>
  <si>
    <t>Ông Bùi Thăng - 0962721721 - Mr. Phong (thu tiền)</t>
  </si>
  <si>
    <t>Thửa đất số 241, tờ bản đồ 146 tại địa chỉ Lô 2 phân khu B2-20 Khu đô thị Phước Lý, phường Hòa Minh, quận Liên Chiểu, Tp. Đà Nẵng.</t>
  </si>
  <si>
    <t>Ts Đà Nẵng - Phong VCB Bắc Gia Lai</t>
  </si>
  <si>
    <t>Xã Nam Yang, huyện Đăk Đoa, tỉnh Gia Lai</t>
  </si>
  <si>
    <t>010/2025/D03-0028</t>
  </si>
  <si>
    <t>010/2025/D03-0030</t>
  </si>
  <si>
    <t>Thửa đất số 1333, tờ bản đồ số 50, Địa chỉ: 140/28/30, đường Vườn Lài, khu phố 2, phường An Phú Đông, quận 12, Tp. Hồ Chí Minh.</t>
  </si>
  <si>
    <t>Tổ dân phố 5, thị trấn Ea Drăng, huyện Ea H'Leo, tỉnh Đắk Lắk.</t>
  </si>
  <si>
    <t>Ts HCM - Anh Tấn Bắc Đắk Lắk</t>
  </si>
  <si>
    <t>Combo xử lý nợ bà Vân - Anh Sửu BIDV</t>
  </si>
  <si>
    <t>Phường Chi Lăng, Tp. Pleiku, tỉnh Gia Lai.</t>
  </si>
  <si>
    <t>010/2025/D03-0035</t>
  </si>
  <si>
    <t>Tài sản thẩm định giá tọa lạc tại thửa đất số 586, tờ bản đổ số 27, tại địa chỉ: thị trấn Chư Sê, huyện Chư Sê, tỉnh Gia Lai.</t>
  </si>
  <si>
    <t>Bà Trần Thị Hồng - 0905226968 (thu tiền)</t>
  </si>
  <si>
    <t>HS Vay Chính Sách - Chư Sê</t>
  </si>
  <si>
    <t>Thị trấn Chư Sê, huyện Chư Sê, tỉnh Gia Lai..</t>
  </si>
  <si>
    <t>010/2025/D03-0042</t>
  </si>
  <si>
    <t>Bà Nguyễn Thị Bích Hảo - 0988022838 (thu tiền)</t>
  </si>
  <si>
    <t>Thửa đất số 64, tờ bản đồ số 25, tại địa chỉ Tổ 2, phường An Tân, thị xã An Khê, tỉnh Gia Lai.</t>
  </si>
  <si>
    <t>Hẻm Y Đôn.</t>
  </si>
  <si>
    <t>Hs Vay Chính Sách An Khê - Chị Như</t>
  </si>
  <si>
    <t>Thửa đất số 264, tờ bản đồ số 00, tại địa chỉ Khu quy hoạch dân cư sân vận động An Khê, phường Tây Sơn.</t>
  </si>
  <si>
    <t>010/2025/D03-0043</t>
  </si>
  <si>
    <t>010/2025/D03-0044</t>
  </si>
  <si>
    <t>Thửa đất số 452, tờ bản đồ số 71, tại địa chỉ Phường Tân An, thành phố Buôn Ma Thuột, tỉnh Đắk Lắk.</t>
  </si>
  <si>
    <t>Ông Nguyễn Minh Hải - 0905426128 (Thu tiền)</t>
  </si>
  <si>
    <t>Thửa đất số 1134, tờ bản đồ số 3 tại địa chỉ phường Thành Nhất, thành phố Buôn Ma Thuột, tỉnh Đắk Lắk.</t>
  </si>
  <si>
    <t>HS Thành Nhất - Seabank</t>
  </si>
  <si>
    <t>Phường Thành Nhất, thành phố Buôn Ma Thuột, tỉnh Đắk Lắk.</t>
  </si>
  <si>
    <t>010/2025/D03-0045</t>
  </si>
  <si>
    <t>Phan Đăng Lưu - Anh Cường VCB Đắk Lắk</t>
  </si>
  <si>
    <t>33 Quang Trung, P. Hội Thương, Pleiku, Gia Lai.</t>
  </si>
  <si>
    <t>Ông Hoàng Văn Dũng - 0949198539 (Thu tiền)</t>
  </si>
  <si>
    <t>TDP 5, phường Tân An, Tp. Buôn Ma Thuột, tỉnh Đắk Lắk</t>
  </si>
  <si>
    <t>Ông Hoàng Minh Thắng - 0945658879 (Thu tiền)</t>
  </si>
  <si>
    <t>Thửa đất số 12, tờ bản đồ số 21 tại địa chỉ xã Ea D'Rơng, huyện Cư M'gar, tỉnh Đắk Lắk.</t>
  </si>
  <si>
    <t>010/2025/D03-0049</t>
  </si>
  <si>
    <t>Tổ dân phố 5, phường Nghĩa Thành, thành phố Buôn Mê Thuột, tỉnh Đắk Lắk.</t>
  </si>
  <si>
    <t>Cư M'gar - Anh Văn Anh</t>
  </si>
  <si>
    <t>010/2025/</t>
  </si>
  <si>
    <t>Bà Ngô Thị Bốn - 0964043377 (Thu tiền)</t>
  </si>
  <si>
    <t>Ts Phan Bội Châu - Anh Văn Anh</t>
  </si>
  <si>
    <t>Thửa đất số 208, tờ bản đồ số 7, tại địa chỉ 79 Phan Bội Châu (Nay là 103 Phan Bội Châu), phường Thống Nhất, thành phố Buôn Ma Thuột, tỉnh Đắk Lắk.</t>
  </si>
  <si>
    <t>103 Phan Bội Châu, phường Thống Nhất, thành phố Buôn Ma Thuột, tỉnh Đắk Lắk.</t>
  </si>
  <si>
    <t>010/2025/D03-0050</t>
  </si>
  <si>
    <t>Ông Nguyễn Thanh Hòa và bà Nguyễn Thị Tuyết Vân - 0977459468 (thu tiền)</t>
  </si>
  <si>
    <t>Ông Nông Ngọc Huy - 0368496228 (Thu tiền)</t>
  </si>
  <si>
    <t>Cột1</t>
  </si>
  <si>
    <t>TS Lâm Đồng - Anh Cường Bắc GL</t>
  </si>
  <si>
    <t>Vay Chính Sách An Khê</t>
  </si>
  <si>
    <t>010/2025/D03-0056</t>
  </si>
  <si>
    <t>Ia Grai - Anh Nhật VCB</t>
  </si>
  <si>
    <t>Thửa đất số 262, tờ bản đồ số 38, tại địa chỉ xã Ia Dêr, huyện Ia Grai, tỉnh Gia Lai.</t>
  </si>
  <si>
    <t>010/2025/D03.0007</t>
  </si>
  <si>
    <t>Xe ô tô con nhãn hiệu Huyndai, số loại Santafe TM 4, biển số 47A-472.90 đã qua sử dụng.
Xe ô tô con nhãn hiệu Huyndai, số loại Santafe TM 4, biển số 47A-480.25 đã qua sử dụng.</t>
  </si>
  <si>
    <t>Xe Santafe xử lý nợ VCB Bắc Đắk Lắk.</t>
  </si>
  <si>
    <t>Số 149 Trần Hưng Đạo, phường An Lạc, thị xã Buôn Hồ, tỉnh Đắk Lắk.</t>
  </si>
  <si>
    <t>NGÂN HÀNG THƯƠNG MẠI CỔ PHẦN NGOẠI THƯƠNG VIỆT NAM - CHI NHÁNH ĐẮK LẮK (Thu tiền)</t>
  </si>
  <si>
    <t>NGÂN HÀNG THƯƠNG MẠI CỔ PHẦN NGOẠI THƯƠNG VIỆT NAM - CHI NHÁNH BẮC ĐẮK LẮK (Thu tiền)</t>
  </si>
  <si>
    <t>VCB Đắk Lắk - Mr. Trung - 09762436364</t>
  </si>
  <si>
    <t>Tư vấn giá trị thuê mặt bằng 420,4m2 (gồm tầng trệt, tầng 1 và tầng 2 xây dựng tại thửa đất số 450, tờ bản đồ số 9) được xây dựng trên diện tích 150,7m2 theo giấy chứng nhận quyền sử dụng đất, quyền sở hữu nhà ở và tài sản khác gắn liền với đất số CU 308274 do Sở tài nguyên và môi trường tỉnh Đắk Lắk cấp ngày 12/02/2020 tọa lạc tạ trị trấn Quảng Phú, huyện Cư M'gar, tỉnh Đắk Lắk</t>
  </si>
  <si>
    <t>Tư vấn giá trị thuê mặt bằng 600m2 (gồm tầng trệt và tầng 1 xây dựng tại thửa đất số 51, tờ bản đồ số 32) được xây dựng trên diện tích 321m2 theo giấy chứng nhận quyền sử dụng đất, quyền sở hữu nhà ở và tài sản khác gắn liền với đất số CM 144703 do UBND thành phố Buôn Ma Thuột, tỉnh Đắk Lắk cấp ngày 12/01/2018 tọa lạc tạ trị trấn phường Ea Tam, thành phố Buôn Ma Thuột, tỉnh Đắk Lắk</t>
  </si>
  <si>
    <t>Thuê mặt bằng Quảng Phú - VCB Đắk Lắk</t>
  </si>
  <si>
    <t>Thuê mặt bằng Lê Duẩn - VCB Đắk Lắk</t>
  </si>
  <si>
    <t>010/2025/D03-0061</t>
  </si>
  <si>
    <t>010/2025/D03-0062</t>
  </si>
  <si>
    <t>010/2025/D03-0064</t>
  </si>
  <si>
    <t>Phạm Văn Đồng - Anh Thiện BIDV Nam GL</t>
  </si>
  <si>
    <t>Thửa đất số 21, tờ bản đồ số 14 tại địa chỉ 428 Phạm Văn Đồng, phường Thống Nhất, Tp. Pleiku, tỉnh Gia Lai.</t>
  </si>
  <si>
    <t>Ông Ngô Xuân Út và bà Nguyễn Thị Ánh Tuyết - 0905226968 (Thu tiền)</t>
  </si>
  <si>
    <t>Tổ dân phố 02, phường Tây Sơn, thị xã An Khê, tỉnh Gia Lai.</t>
  </si>
  <si>
    <t>Đỗ Trạc - An Khê - Vay chính sách An Khê</t>
  </si>
  <si>
    <t>Thửa đất số 108, tờ bản đồ số 20 tại địa chỉ tổ dân phố 02, phường Tây Sơn, thị xã An Khê, tỉnh Gia Lai.</t>
  </si>
  <si>
    <t>010/2025/D03-0069</t>
  </si>
  <si>
    <t>Thửa đất số 414, tờ bản đồ số 06 tại địa tổ 5, phường An Bình, thị xã An Khê, tỉnh Gia Lai.</t>
  </si>
  <si>
    <t>Ông Nguyễn Lê Huy và Bà Đặng Thị Ngọc Ly - 0979332225 (Thu tiền)</t>
  </si>
  <si>
    <t>Chính sách An Khê</t>
  </si>
  <si>
    <t>CÔNG TY TNHH THANH XUÂN VĨNH BMT - 0942900933 chị Thư (Thu tiền)</t>
  </si>
  <si>
    <t>Số 395A Lê Duẩn, phường Ea Tam, thành phố Buôn Ma Thuột, tỉnh Đắk Lắk.</t>
  </si>
  <si>
    <t>010/2025/D03-0070</t>
  </si>
  <si>
    <t>Tổ 5, phường An Bình, thị xã An Khê, tỉnh Gia Lai.</t>
  </si>
  <si>
    <t>Thửa đất số 407, tờ bản đồ số 23 tại địa chỉ 29 Chi Lăng, tổ 2, phường Hoa Lư, thành phố Pleiku, tỉnh Gia Lai.</t>
  </si>
  <si>
    <t>Bà Nguyễn Ngọc Quỳnh Anh -  (Thu tiền)</t>
  </si>
  <si>
    <t>Tổ 6, phường Yên Đỗ, thành phố Pleiku, tỉnh Gia Lai.</t>
  </si>
  <si>
    <t>Bà Trần Thị Lệ Thu - 0979332225 (Thu tiền)</t>
  </si>
  <si>
    <t>Thửa đất số 293, tờ bản đồ số 11 tại địa chỉ Khu điều chỉnh QH phân khu XD suối Hội Phú, phường Hội Thương, thành Phố Pleiku.</t>
  </si>
  <si>
    <t>Bờ Kè - Anh Trung VCB Bắc GL</t>
  </si>
  <si>
    <t>010/2025/D03-0071</t>
  </si>
  <si>
    <t>010/2025/D03.0008</t>
  </si>
  <si>
    <t>- Giá trị quyền sử dụng đất tọa lạc tại thửa đất số 74, tờ bản đồ số 84, tại địa chỉ  21 đường Hà Huy Tập, phường Quang Trung, thành phố Kon Tum, tỉnh Kon Tum.
- Giá trị quyền sử dụng đất tọa lạc tại thửa đất số 31, tờ bản đồ số 43, tại địa chỉ Tổ 3, phường Nguyễn Trãi,  thành phố Kon Tum, tỉnh Kon Tum.
- Giá trị Xe đầu kéo đã qua sử dụng, nhãn hiệu CNHTC, sản xuất năm 2015, biển kiểm soát 81C-027.28 và Rơ moóc đã qua sử dụng.</t>
  </si>
  <si>
    <t>Combo xử lý nợ VCB Kon Tum</t>
  </si>
  <si>
    <t>Ông Nguyễn Tài Khang - 0358256345 (Thu tiền)</t>
  </si>
  <si>
    <t>Thửa đất số 176, tờ bản đồ số 87 tại địa chỉ Thôn 6, xã Nghĩa Hưng, huyện Chư Păh, tỉnh Gia Lai.</t>
  </si>
  <si>
    <t>Vay chính sách Chư Păh</t>
  </si>
  <si>
    <t>010/2025/D03-0073</t>
  </si>
  <si>
    <t>Ông Trần Thanh Hải - 0905226968 (Thu tiền)</t>
  </si>
  <si>
    <t>Chi Lăng - A Hoàng Bắc GL</t>
  </si>
  <si>
    <t>Quyền sử dụng đất tại thửa đất số 1488, tờ bản đồ số 3, địa chỉ: Thôn Vân Sơn, xã Nhơn Hậu, thị xã An Nhơn, tỉnh Bình Định.</t>
  </si>
  <si>
    <t>Ts Bình Định - anh Chí VCB</t>
  </si>
  <si>
    <t>010/2025/D03-0078</t>
  </si>
  <si>
    <t>Ông Cù Huy Sâm và bà Đoàn Thị Lan - 0983697067 chị Thủy (Thu tiền)</t>
  </si>
  <si>
    <t>Phường Thống Nhất, Tp Pleiku, tỉnh Gia Lai.</t>
  </si>
  <si>
    <t>Thửa đất số 426, tờ bản đồ số 96 tại địa chỉ Xã Cư Êbur, thành phố Buôn Ma Thuột, tỉnh Đắk Lắk.</t>
  </si>
  <si>
    <t>010/2025/D03-0079</t>
  </si>
  <si>
    <t>Cư Êbur - Nam VCB</t>
  </si>
  <si>
    <t>Bà Lê Thị Lệ Thủy - 0935269679 (Thu tiền)</t>
  </si>
  <si>
    <t>Thửa đất số 25, tờ bản đồ số 31 tại địa chỉ Lô 09 - LKU Dự án Đại Phú Gia, khu đô thị thương mại Bắc sông Hà Thanh (Khu C), phường Nhơn BÌnh, thành phố Quy Nhơn, tỉnh Bình Định.
Thửa đất số 26, tờ bản đồ số 31 tại địa chỉ Lô 10 - LKU Dự án Đại Phú Gia, khu đô thị thương mại Bắc sông Hà Thanh (Khu C), phường Nhơn BÌnh, thành phố Quy Nhơn, tỉnh Bình Định.</t>
  </si>
  <si>
    <t>010/2025/D03-0080</t>
  </si>
  <si>
    <t>2 Ts Đại Phú Gia - Bình Định</t>
  </si>
  <si>
    <t>149 Y Jut, phường Thống Nhất, Tp Buôn Ma Thuột, tỉnh Đắk Lắk</t>
  </si>
  <si>
    <t>Nguyễn Hoàng Nam - 0905226968 (Thu tiền)</t>
  </si>
  <si>
    <t>010/2025/D03-0083</t>
  </si>
  <si>
    <t>Công ty TNHH TV - 0964164164 (Thu tiền)</t>
  </si>
  <si>
    <t>Giá trị công trình xây dựng tại thửa đất số 1207, tờ bản đồ số 5 tại địa chỉ xã Dray Bhăng, huyện Cư Kuin, tỉnh Đắk Lắk.</t>
  </si>
  <si>
    <t>Combo Cư Kuin - Đăk Lăk - Trinh Seabank Đắk Lắk</t>
  </si>
  <si>
    <t>010/2025/D03-0087</t>
  </si>
  <si>
    <t>Ông Nguyễn Minh Tiến (Thu tiền)</t>
  </si>
  <si>
    <t>Thửa đất số 2539+2503, tờ bản đồ số 25 tại địa chỉ xã Ea Trul, huyện Krông Bông, tỉnh Đắk Lắk.</t>
  </si>
  <si>
    <t>Bà Trương Thị Hồng Hạnh - 0776112358</t>
  </si>
  <si>
    <t>Thửa đất số 997, tờ bản đồ số 65; tại địa chỉ phường Tân An, Tp. Buôn Ma Thuột, tỉnh Đắk Lắk.</t>
  </si>
  <si>
    <t>Thôn 10, xã Ea Ktur, huyện Cư Kuin, tỉnh Đắk Lắk</t>
  </si>
  <si>
    <t>Ecocity - Anh Cường VCB Đắk Lắk</t>
  </si>
  <si>
    <t>010/2025/D03-0075</t>
  </si>
  <si>
    <t>Combo tài sản.</t>
  </si>
  <si>
    <t>Số 117 Trần Phú, phường Diên Hồng, thành phố Pleiku, tỉnh Gia Lai.</t>
  </si>
  <si>
    <t>Combo sử lý nợ bà Sen - A Sửu BIDV</t>
  </si>
  <si>
    <t>Các lô CNs4-01, 02, 07, 08, Cụm Công nghiệp Cư Kuin, Xã Dray Bhăng, Huyện Cư Kuin, Tỉnh Đắk Lắk, Việt Nam.</t>
  </si>
  <si>
    <t>Bà Nguyễn Thị Tuyết - 0962107253 (Thu tiền)</t>
  </si>
  <si>
    <t>Thôn 13, xã Ea Tiêu, huyện Cư Kuin, tỉnh Đắk Lắk.</t>
  </si>
  <si>
    <t>Bà Nguyễn Thị Tuyết - 0849228888 (Thu tiền)</t>
  </si>
  <si>
    <t>Thửa đất số 272+273, tờ bản đồ số 10; địa chỉ Xã Dray Bhăng, huyện Cư Kuin, tỉnh Đắk Lắk.</t>
  </si>
  <si>
    <t>VCB Đắk Lắk PGD Tất Thành - Ms. Tuyết - 0906452860</t>
  </si>
  <si>
    <t>010/2025/D03-0098</t>
  </si>
  <si>
    <t>28 Phan Đăng Lưu, TDP 5, phường Tân An, Tp Buôn Ma Thuột, tỉnh Đắk Lắk.</t>
  </si>
  <si>
    <t>Thửa đất số 96, tờ bản đồ số 15, tại địa chỉ Phường Tân An, thành phố Buôn Ma Thuột, tỉnh Đắk Lắk.</t>
  </si>
  <si>
    <t>28 Phan Đăng Lưu - Buôn Ma Thuột - Tuyết VCB Tất Thành</t>
  </si>
  <si>
    <t>010/2025/D03-0100</t>
  </si>
  <si>
    <t xml:space="preserve">Thửa đất số 290, tờ bản đồ số 18, tại địa chỉ Tổ dân phố 01, phường Tây Sơn, thị xã An Khê, tỉnh Gia Lai. </t>
  </si>
  <si>
    <t>Hẻm Hoàng Hoa Thám - An Khê - Hs Vay Chính Sách</t>
  </si>
  <si>
    <t xml:space="preserve">Tổ dân phố 01, phường Tây Sơn, thị xã An Khê, tỉnh Gia Lai. </t>
  </si>
  <si>
    <t>Ông Nguyễn Lê Tiến - 0933077999 (thu tiền)</t>
  </si>
  <si>
    <t xml:space="preserve">Thửa đất số 78, tờ bản đồ số Khu QHDC đường Phan Đình Giót, tại địa chỉ Tổ dân phố 06, phường An Bình, thị xã An Khê, tỉnh Gia Lai. </t>
  </si>
  <si>
    <t>Phan Đình Giót - An Khê - Vay chính sách</t>
  </si>
  <si>
    <t>010/2025/D03-0101</t>
  </si>
  <si>
    <t>Bà Kiều Thị Xuân - 0916719096 (Thu tiền)</t>
  </si>
  <si>
    <t>010/2025/D03-0099</t>
  </si>
  <si>
    <t>Ts Ea Trul - Phúc Seabank</t>
  </si>
  <si>
    <t>Combo Ts - Trinh Seabank</t>
  </si>
  <si>
    <t>010/2024/D10-0111</t>
  </si>
  <si>
    <t>010/2024/D11-0085</t>
  </si>
  <si>
    <t>010/2025/D03-0109</t>
  </si>
  <si>
    <t>Ông Trịnh Minh Hưng - 0905962182 (thu tiền)</t>
  </si>
  <si>
    <t>Thửa đất số 46, tờ bản đồ số 59, địa chỉ thôn 5, xã Đông, huyện Kbang, tỉnh Gia Lai.</t>
  </si>
  <si>
    <t>Thôn 5, xã Đông, huyện Kbang, tỉnh Gia Lai.</t>
  </si>
  <si>
    <t>Vay Chính sách Kbang</t>
  </si>
  <si>
    <t>010/2025/D03-0110</t>
  </si>
  <si>
    <t>Bà Lê Thị Tâm - 0985390979 (Thu tiền)</t>
  </si>
  <si>
    <t>Quang Trung - Buôn Ma Thuột - Tuấn VCB Ea Kar</t>
  </si>
  <si>
    <t>MB AMC Miền Trung - Khách hàng Ông Ngô Văn Hải - 0969954444</t>
  </si>
  <si>
    <t>Thửa đất số 97; tờ bản đồ số: 94; địa chỉ: thôn Bắc Trung, xã Ea Tân, huyện Krông Năng, tỉnh Đắk Lắk.</t>
  </si>
  <si>
    <t>Xử lý nợ Krong Năng - Anh An - MB AMC</t>
  </si>
  <si>
    <t>010/2025/D03-0111</t>
  </si>
  <si>
    <t xml:space="preserve">Tổ dân phố 06, phường An Bình, thị xã An Khê, tỉnh Gia Lai. </t>
  </si>
  <si>
    <t>Ông Trần Doãn Cường và Bà Cao Thị Duyên - 0364913448 (thu tiền)</t>
  </si>
  <si>
    <t>Thửa đất số 23, tờ bản đồ số 06, tại địa chỉ Phường Tân Tiến, thành phố Buôn Ma Thuột, tỉnh Đắk Lắk.
Thửa đất số 35,  tờ bản đồ số 8; địa chỉ xã Ea Kênh, huyện Krông Pắc, tỉnh Đắk Lắk</t>
  </si>
  <si>
    <t>15/7/149 Tôn Thất Tùng, tổ 10, phường Phù Đổng, thành phố Pleiku, tỉnh Gia Lai.</t>
  </si>
  <si>
    <t>Bà Lê Thị Thùy Trang - 0905226968</t>
  </si>
  <si>
    <t>Thửa đất số 185+186, tờ bản đồ số 32, tại địa chỉ Tổ 3 phường Hoa Lư, thành phố Pleiku, tỉnh Gia Lai.</t>
  </si>
  <si>
    <t>Hẻm Phạm Văn Đồng - ông Thịnh vay BIDV</t>
  </si>
  <si>
    <t>9.900.000</t>
  </si>
  <si>
    <t>Chín triệu chín trăm ngàn đồng chẵn.</t>
  </si>
  <si>
    <t>5.566.000</t>
  </si>
  <si>
    <t>Năm triệu năm trăm sáu mươi sáu ngàn đồng chẵn.</t>
  </si>
  <si>
    <t>3.700.000</t>
  </si>
  <si>
    <t>6.050.000</t>
  </si>
  <si>
    <t>Sáu triệu không trăm năm mươi ngàn đồng chẵn.</t>
  </si>
  <si>
    <t>18.000.000</t>
  </si>
  <si>
    <t>Mười tám triệu đồng chẵn.</t>
  </si>
  <si>
    <t>010/2025/D04-</t>
  </si>
  <si>
    <t>Thửa đất số 227, tờ bản đồ số 51 tại địa chỉ Lô 47, khu B2-95, khu đô thị văn sông Hòa Quý - Đồng Nò, phường Hòa Quý, quận Ngũ Hành Sơn, thành phố Đà Nẵng.</t>
  </si>
  <si>
    <t>Ts Đà Nẵng - Dũng VCB</t>
  </si>
  <si>
    <t>010/2025/D04-0015</t>
  </si>
  <si>
    <t>Thửa đất số 381, tờ bản đồ số 29 tại địa chỉ phường Tân Lợi, thành phố Buôn Ma Thuột, tỉnh Đăk Lắk.</t>
  </si>
  <si>
    <t>VCB Đắk Lắk - Mr Khải - 0899368383</t>
  </si>
  <si>
    <t>010/2025/D04-0016</t>
  </si>
  <si>
    <t>Bà Đinh Thị Hoài Phương (Thu tiền)</t>
  </si>
  <si>
    <t>Thửa đất số 308, tờ bản đồ số 62 tại địa chỉ phường Phường Tự An, thành phố Buôn Ma Thuột, tỉnh Đắk Lắk.</t>
  </si>
  <si>
    <t>Ông Y MINH BYĂ (Thu tiền)</t>
  </si>
  <si>
    <t>Combo ts tại xã Cư Suê, huyện Cư M'gar, tỉnh Đắk Lắk</t>
  </si>
  <si>
    <t>Combo 5ts - Thi Seabank</t>
  </si>
  <si>
    <t>010/2025/D04-0022</t>
  </si>
  <si>
    <t>010/2025/D04-0021</t>
  </si>
  <si>
    <t>010/2025/D04.0001</t>
  </si>
  <si>
    <t>Ông Nguyễn Duy Quang - 0906847889 (Thu tiền)</t>
  </si>
  <si>
    <t>Xe ô tô con nhãn hiệu Mercedes-Benz GLS 450, biển số 81A-43333 đã qua sử dụng</t>
  </si>
  <si>
    <t>Xe Mẹc GLS 450</t>
  </si>
  <si>
    <t>Thửa đất số 148, tờ bản đồ số 33, địa chỉ xã Ia Dêr, huyện Ia Grai, tỉnh Gia Lai.
Thửa đất số 1, tờ bản đồ số 54, địa chỉ xã Ia Dêr, huyện Ia Grai, tỉnh Gia Lai.</t>
  </si>
  <si>
    <t>010/2025/D04-0023</t>
  </si>
  <si>
    <t>NGÂN HÀNG THƯƠNG MẠI CỔ PHẦN NGOẠI THƯƠNG VIỆT NAM - CHI NHÁNH BẮC GIA LAI - 0906847889 (Thu tiền)</t>
  </si>
  <si>
    <t>010/2025/D03-0113</t>
  </si>
  <si>
    <t>Ymoan - Anh Khải VCB</t>
  </si>
  <si>
    <t>Trần Quý Cáp - Anh Văn Anh</t>
  </si>
  <si>
    <t>198 Lý Thường Kiệt, phường Thắng Lợi, Tp Buôn Ma Thuột, tỉnh Đắk Lắk</t>
  </si>
  <si>
    <t>Ông Nguyễn Văn Hưng và Bà Đặng Thị Hiền - 0915602379 (Thu tiền)</t>
  </si>
  <si>
    <t>Tổ dân phố 3A, thị trấn Quảng Phú, huyện Chư Mgar, tỉnh Đắk Lắk</t>
  </si>
  <si>
    <t>Rẩy sầu riêng - anh Thắng VCB</t>
  </si>
  <si>
    <t>Thửa đất số 515+710+711; tờ bản đồ số 7, tại địa chỉ xã Quảng Tiến, huyện Chư Mgar, tỉnh Đắk Lắk.</t>
  </si>
  <si>
    <t>010/2025/D04-0026</t>
  </si>
  <si>
    <t>Ông Võ Đình Phúc và bà Phùng Thị Nguyên Trang - 0942900933 (Thu tiền)</t>
  </si>
  <si>
    <t>Thửa đất số 43, tờ bản đồ số 51, địa chỉ Tổ 3, phường Thống Nhất, thành phố Pleiku, tỉnh Gia Lai.</t>
  </si>
  <si>
    <t>010/2025/D04-0027</t>
  </si>
  <si>
    <t>Hẻm Lý Thái Tổ - Chị Trang</t>
  </si>
  <si>
    <t>NGÂN HÀNG THƯƠNG MẠI CỔ PHẦN NGOẠI THƯƠNG VIỆT NAM - CHI NHÁNH NGHỆ AN (Thu tiền)</t>
  </si>
  <si>
    <t>Xe lu rung nhãn hiệu Bomag biển số 37SA-0244 đã qua sử dụng.
Xe lu rung nhãn hiệu Bomag biển số 37SA-0243 đã qua sử dụng.
Xe lu rung nhãn hiệu Bomag biển số 37SA-0242 đã qua sử dụng.</t>
  </si>
  <si>
    <t>010/2025/D04.0002</t>
  </si>
  <si>
    <t>3 xe lu của anh Anh, bạn anh Thường</t>
  </si>
  <si>
    <t>Combo tài sản xử lý nợ.</t>
  </si>
  <si>
    <t>Combo tài sản xử lý nợ - Nam VCB Đắk Lắk</t>
  </si>
  <si>
    <t>010/2025/D04-0031</t>
  </si>
  <si>
    <t>VCB Đắk Lắk PGD Ea Kar - Mr. Thành - 0989251043</t>
  </si>
  <si>
    <t>Thửa đất số 83, tờ bản đồ 31, địa chỉ: Tổ dân phố 9, thị trấn Ea Drăng, huyện Ea H'leo, tỉnh Đăk Lăk.
Thửa đất số 173, tờ bản đồ 129, địa chỉ: Thị trấn Krông Năng, huyện Krông Năng, tỉnh Đăk Lăk.
Thửa đất số 332, tờ bản đồ 6, địa chỉ: Xã Pơng Drang, huyện Krông Búk, tỉnh Đăk Lăk.</t>
  </si>
  <si>
    <t>Ông Vũ Đại Dũng - 0972730665 (Thu tiền)</t>
  </si>
  <si>
    <t>Phường Khánh Xuân, thành phố Buôn Ma Thuột, tỉnh Đăk Lăk</t>
  </si>
  <si>
    <t>010/2025/D04-0032</t>
  </si>
  <si>
    <t>Ông Cao Văn Vương - 0905907716 (Thu tiền)</t>
  </si>
  <si>
    <t>Tổ 3, phường Thống Nhất, thành phố Pleiku, tỉnh Gia Lai.</t>
  </si>
  <si>
    <t>Thửa đất số 60, tờ bản đồ số 27; tại địa chỉ Thôn Trà Đóa 2, xã Bình Đào, Thăng Bình, tỉnh Quảng Nam.
Thửa đất số 1534, tờ bản đồ số 8; tại địa chỉ Thôn Trà Đóa 1, xã Bình Đào, Thăng Bình, tỉnh Quảng Nam.</t>
  </si>
  <si>
    <t>Combo ts Quảng Nam - Chị Loan VCB Gia Lai</t>
  </si>
  <si>
    <t>010/2025/D04-0033</t>
  </si>
  <si>
    <t>Ông Nguyễn Thạch Phương - 0964544533 (Thu tiền)</t>
  </si>
  <si>
    <t>Thửa đất số 251, tờ bản đồ số 11 tại địa chỉ xã Cư Huê, huyện Ea Kar, tỉnh Đắk Lắk.</t>
  </si>
  <si>
    <t>Ts Phát sinh thêm - Anh Thành VCB Ea Kar</t>
  </si>
  <si>
    <t>Đội 1a, hợp tác xã Ea Ba, xã Cư Huê.</t>
  </si>
  <si>
    <t>MB AMC ARR - Mr. Long - 0905226968</t>
  </si>
  <si>
    <t>Trần Văn Tịnh - 0902133450 (Thu tiền)</t>
  </si>
  <si>
    <t>Thửa đất số 69a, tờ bản đồ số 8 tại địa chỉ Thôn Tân Tiến, xã Ea Tóh, huyện Krông Năng, tỉnh Đắk Lắk.
Thửa đất số 55, tờ bản đồ số 8 tại địa chỉ Thôn Tân Tiến, xã Ea Tóh, huyện Krông Năng, tỉnh Đắk Lắk.</t>
  </si>
  <si>
    <t>010/2025/D04-0036</t>
  </si>
  <si>
    <t>010/2025/D04-0037</t>
  </si>
  <si>
    <t>Y Tham Mlo - 0902133450  (Thu tiền)</t>
  </si>
  <si>
    <t>Xử lý nợ - anh Tường MB AMC</t>
  </si>
  <si>
    <t>010/2025/D04-0039</t>
  </si>
  <si>
    <t>Ông Nguyễn Tiến Thảo và bà Phạm Thị Kiêm - 0914235566 (thu tiền)</t>
  </si>
  <si>
    <t>Thửa đất số 108, tờ bản đồ số 68 tại địa chỉ Tổ 8, phường Hoa Lư.</t>
  </si>
  <si>
    <t>Ts A Ma Quang - Pleiku - A Hoàng VCB Bắc Gia Lai</t>
  </si>
  <si>
    <t>22 Lê Duẩn, phường Tân Thành, thành phố Buôn Ma Thuột, tỉnh Đắk Lắk.</t>
  </si>
  <si>
    <t>Tổ 3, phường Diên Hồng, thành phố Pleiku, tỉnh Gia Lai</t>
  </si>
  <si>
    <t>Thửa đất số 344, tờ bản đổ số 40, tại địa chỉ: xã Xuân Mỹ, huyện Cẩm Mỹ, tỉnh Đồng Nai.</t>
  </si>
  <si>
    <t>Ts Đồng Nai - Anh Cường Bắc GL</t>
  </si>
  <si>
    <t>Khu phố 2, phường Phú Hữu, thành phố Thủ Đức, Thành phố Hồ Chí Minh.</t>
  </si>
  <si>
    <t>010/2025/D04-0053</t>
  </si>
  <si>
    <t>010/2025/D04-0054</t>
  </si>
  <si>
    <t>Ông Nguyễn Hữu Công - 0905716363 (thu tiền)</t>
  </si>
  <si>
    <t>Thửa đất số 232, tờ bản đồ 24 tại địa chỉ Thị trấn Phước An, huyện Krông Pắc, tỉnh Đắk Lắk.</t>
  </si>
  <si>
    <t>Ts Phước An - Chiến VCB Đăk Lắk</t>
  </si>
  <si>
    <t>Khối 11, thị trấn Phước An, huyện Krông Pắc, tỉnh Đắk Lắk.</t>
  </si>
  <si>
    <t>Thửa đất số 51, tờ bản đồ số 3, phường Tân Thành, Tp Buôn Ma Thuột.</t>
  </si>
  <si>
    <t>010/2025/D04-0038</t>
  </si>
  <si>
    <t>Ông Vũ Đức Côn - 0979416876 (Thu tiền)</t>
  </si>
  <si>
    <t>99D/6 Mai Hắc Đế, thành phố Buôn Ma Thuột, tỉnh Đắk Lắk.</t>
  </si>
  <si>
    <t>Mai Hắc Đế - Nam VCB Đắk Lắk</t>
  </si>
  <si>
    <t>010/2025/D04-0058</t>
  </si>
  <si>
    <t>Ông Trịnh Viết Nhất - 0905226968 (thu tiền)</t>
  </si>
  <si>
    <t>Tài sản thẩm định giá tọa lạc tại thửa đất số 58, tờ bản đổ số 248, tại địa chỉ: Buôn Cư Đrăm, xã Cư Drăm, huyện Krông Bông, tỉnh Đắk Lắk.</t>
  </si>
  <si>
    <t>HS Vay Chính Sách - Đăk Lăk - Vân Nhỏ</t>
  </si>
  <si>
    <t>Buôn Cư Đrăm, xã Cư Drăm, huyện Krông Bông, tỉnh Đắk Lắk.</t>
  </si>
  <si>
    <t>010/2025/D04-0061</t>
  </si>
  <si>
    <t>010/2025/D04-0062</t>
  </si>
  <si>
    <t>Nguyễn Hữu Thọ - Buôn Ma Thuột - Anh Thắng VCB Đắk Lắk.</t>
  </si>
  <si>
    <t>Thửa đất số 52+53; tờ bản đô số 70, tại địa chỉ:  Phường Tân An - Tp. Buôn Ma Thuột - tinh Đắk Lắk.</t>
  </si>
  <si>
    <t>010/2025/D04-0063</t>
  </si>
  <si>
    <t>Ông Vũ Tiến Đạt - 0977459468 (thu tiền)</t>
  </si>
  <si>
    <t>Thửa đất số 82 (cũ 158A), tờ bản đồ số 80 (cũ 34), tại địa chỉ xã Ea Kao, thành phố Buôn Ma Thuột, tỉnh Đắk Lắk.</t>
  </si>
  <si>
    <t>VCB Đắk Lắk - Ms. Dung - 0899380079</t>
  </si>
  <si>
    <t>Ea Kao - Dung VCB Đăk Lăk</t>
  </si>
  <si>
    <t>60 Tô Hiệu, phường Tân Lợi, Tp Buôn Ma Thuột, tỉnh Đắk Lắk.</t>
  </si>
  <si>
    <t>Ông Nguyễn Văn Hỏi - 0949198539 (Thu tiền)</t>
  </si>
  <si>
    <t>Thửa đất số 49, tờ bản đồ số 53, tại địa chỉ phường Tân Hòa, thành phố Buôn Ma Thuột, tỉnh Đắk Lắk.</t>
  </si>
  <si>
    <t>010/2025/D04-0064</t>
  </si>
  <si>
    <t>Y Linh Miê Kdăm - Buôn Ma Thuột</t>
  </si>
  <si>
    <t>010/2025/D04-0049</t>
  </si>
  <si>
    <t>Thửa đất số 01 tờ bản đồ số TĐ 04-2017 tại địa chỉ Thôn Phú Bình, xã Ia Le, huyện Chư Pưh, tỉnh Gia Lai.
Thửa đất số 50 tờ bản đồ số 56 tại địa chỉ Thôn Phú Bình, xã Ia Le, huyện Chư Pưh, tỉnh Gia Lai.</t>
  </si>
  <si>
    <t>Combo Xử lý nợ - A Huy BIDV Nam Gia Lai</t>
  </si>
  <si>
    <t>Bà Nguyễn Thị Phượng - 0945658879 (Thu tiền)</t>
  </si>
  <si>
    <t>Thửa đất số 250, tờ bản đồ số 16 tại địa chỉ Tổ dân phố 01, phường An Phước, thị xã An Khê, tỉnh Gia Lai.</t>
  </si>
  <si>
    <t>Tổ dân phố 01, phường An Phước, thị xã An Khê, tỉnh Gia Lai.</t>
  </si>
  <si>
    <t>Hs Vay chính Sách An Khê</t>
  </si>
  <si>
    <t>010/2025/D04-0067</t>
  </si>
  <si>
    <t>Thửa đất số 37, 35, 27, 38 tờ bản đồ số 18, 19 tại địa chỉ xã Đliê Ya, Krông Năng, tỉnh Đắk Lắk.</t>
  </si>
  <si>
    <t>010/2025/D04-0068</t>
  </si>
  <si>
    <t>Ts Quốc Lộ 26 - Thùy VCB Đắk Lắk</t>
  </si>
  <si>
    <t>Hệ thống điện mặt trời mái nhà (ĐMTMN) công suất &lt;1MW tại mái nhà xưởng thửa đất số 1042,1044 tờ
bản đồ số 37, khu phố Long Bình, phường Khánh Bình, thị xã Tân Uyên, tỉnh Bình Dương</t>
  </si>
  <si>
    <t>MB AMC Miền Trung - Mr. Chánh - 0703152789</t>
  </si>
  <si>
    <t>CÔNG TY CỔ PHẦN THƯƠNG MẠI VÀ DỊCH VỤ KIMY (Thu tiền)</t>
  </si>
  <si>
    <t>Hệ thống điện mặt trời bị Cháy</t>
  </si>
  <si>
    <t>Bà Vũ Thị Kim Oanh - 0988022838 (thu tiền)</t>
  </si>
  <si>
    <t>49, đường số 19, khu phố 19, phường Bình Hưng Hòa A, quận Bình Tân, Tp Hồ Chí Minh.</t>
  </si>
  <si>
    <t>Ông Phạm Văn Hùng - 0913795791 (Thu Tiền)</t>
  </si>
  <si>
    <t>Xã Đại Đồng, huyện Đại Lộc, tỉnh Quảng Nam.</t>
  </si>
  <si>
    <t>Ông Dương Văn Xoa - 0985808286 (Thu tiền)</t>
  </si>
  <si>
    <t>Thôn 1, xã Hòa Thắng, thành phố Buôn Ma Thuột, tỉnh Đắk Lắk.</t>
  </si>
  <si>
    <t>010/2025/D04.0006</t>
  </si>
  <si>
    <t>010/2025/D04.0005</t>
  </si>
  <si>
    <t>CÔNG TY TNHH NĂNG LƯỢNG MINH QUỐC (Thu tiền)</t>
  </si>
  <si>
    <t>Hệ thống điện mặt trời mái nhà tại Thửa đất 303+231 tờ bản đồ số 46,47, tại địa chỉ Làng Blo Dung, xã Ia Hrung, huyện Ia Grai, tỉnh Gia Lai.
Giá trị quyền sử dụng đất tại Thửa đất 303+231 tờ bản đồ số 46,47, tại địa chỉ Làng Blo Dung, xã Ia Hrung, huyện Ia Grai, tỉnh Gia Lai.</t>
  </si>
  <si>
    <t>29/15 Nguyễn Hữu Huân, phường Tây Sơn, thành phố Pleiku, tỉnh Gia Lai.</t>
  </si>
  <si>
    <t>Dàn Năng lượng mặt trời - Coopbank.</t>
  </si>
  <si>
    <t>010/2025/D04-0076</t>
  </si>
  <si>
    <t>Công ty TNHH Kim Bách Tùng (Thu tiền)</t>
  </si>
  <si>
    <t>Giá trị khoản nợ của Công ty TNHH Kim Bách Tùng tại ngân hàng MB
Tài sản đảm bảo bao gồm: 
- Giá trị quyền sửa dụng đất, Quyền sở hữu nhà ở và tài sản khác gắn liền với đất tại thửa đất số 103, tờ bản đồ số 3, địa chỉ: Xã Phước Tân, thành phố Biên Hòa, tỉnh Đồng Nai.
- Giá trị quyền sửa dụng đất, Quyền sở hữu nhà ở và tài sản khác gắn liền với đất tại thửa đất số 218, tờ bản đồ số 4, địa chỉ: Xã Phước Tân, thành phố Biên Hòa, tỉnh Đồng Nai.
- Giá trị xe oto con 7 chỗ, nhãn hiệu KIA, loại xe SEDONA (đăng ký lần đầu ngày 29/01/2019), biển số đăng ký: 60A-586.49, Số khung: RNYYL52A8KC144533, Số máy: D4HB-JH890986.</t>
  </si>
  <si>
    <t>010/2025/D04.0007</t>
  </si>
  <si>
    <t>Giá trị khoản nợ của Công ty TNHH Kim Bách Tùng tại ngân hàng MB
Tài sản đảm bảo bao gồm: 
- Xe ôto con 7 chỗ, nhãn hiệu FORD, loại xe EXPLORER (đăng ký lần đầu ngày 19/01/2018), biển số đăng ký: 60A-451.32, Số khung: 1FM5K8FHXHGD44820, Số máy: HGD44820H.</t>
  </si>
  <si>
    <t>010/2025/D04.0008</t>
  </si>
  <si>
    <t>Giá trị Khoản nợ của Công ty TNHH Thương mại Đắc Hưng.</t>
  </si>
  <si>
    <t>Ông Đỗ Duy Linh - 0933315777 - Anh Linh (thu tiền)</t>
  </si>
  <si>
    <t>Bà Nguyễn Thị Ánh Huyền - 0963040584 (Thu tiền)</t>
  </si>
  <si>
    <t>Căn hộ số HR3.28.04, tầng 28, tòa HR3, Khu chung cư cao tầng HR-3 thuộc Khu dân cư Tân Thuận Tây, phường Tân Thuận Tây và Phường Bình Thuận, Quận 7, Tp. HCM.</t>
  </si>
  <si>
    <t>010/2025/D04-0082</t>
  </si>
  <si>
    <t>Căn hộ chung cư duplex Eco Green - chị Hồng Agribank</t>
  </si>
  <si>
    <t>Ông Ngô Tấn Duy - 0979332225 (Thu tiền)</t>
  </si>
  <si>
    <t>Thửa đất số 371, tờ bản đồ số 9 tại địa 58 Nguyễn Thái Học, phường Hội Thương, thành phố Pleiku, tỉnh Gia Lai.</t>
  </si>
  <si>
    <t>010/2025/D04-0083</t>
  </si>
  <si>
    <t>010/2025/D04-0084</t>
  </si>
  <si>
    <t>Ông Trần Xuân Hào - 0979332225 (Thu tiền)</t>
  </si>
  <si>
    <t>Thôn 2, xã Ea Tu, thành phố Buôn Ma Thuột, tỉnh Đắk Lắk.</t>
  </si>
  <si>
    <t>Đồng Khởi - anh Tấn VCB Bắc Đắk Lắk</t>
  </si>
  <si>
    <t>Thửa đất số 173, tờ bản đồ số 27 tại địa chỉ phường Tân Lợi, thành phố Buôn Ma Thuột, tỉnh Đắk Lắk.</t>
  </si>
  <si>
    <t>Ông Thới Công Thành - 0905060027 - Cô Hải (Thu tiền)</t>
  </si>
  <si>
    <t>- Giá trị quyền sử dụng đất tọa lạc tại thửa đất số 186, tờ bản đồ số 71, tại địa chỉ  Phường Tân Lợi, thành phố Buôn Ma Thuột, tỉnh Đắk Lắk.</t>
  </si>
  <si>
    <t>Thửa đất số 311, tờ bản đồ số 64 tại địa chỉ Phường Tân Lợi, thành phố Buôn Ma Thuột, tỉnh Đắk Lắk.</t>
  </si>
  <si>
    <t>Phan Văn Thắng - 0931764567 (Thu tiền)</t>
  </si>
  <si>
    <t>Trần Văn Phu - Anh Tấn VCB Bắc Đắk Lắk</t>
  </si>
  <si>
    <t>010/2025/D04-0085</t>
  </si>
  <si>
    <t>09, thôn Kty 5, xã Cư Kpô, huyện Krông Búk, tỉnh Đắk Lắk</t>
  </si>
  <si>
    <t>Xử lý nợ Đắc Hưng - Anh Huy BIDV</t>
  </si>
  <si>
    <t>Nguyễn Thái Học - Thùy VCB Gia Lai</t>
  </si>
  <si>
    <t>Khoản nợ Công ty Kim Bách Tùng - Long MBAMC</t>
  </si>
  <si>
    <t>010/2025/D04-0086</t>
  </si>
  <si>
    <t>VCB Đắk Lắk - Mr. Quý - 0346840077</t>
  </si>
  <si>
    <t>TDP 2, phường Tân Lợi, Tp. Buôn Ma Thuột, tỉnh Đắk Lắk.</t>
  </si>
  <si>
    <t>Thửa đất số  49, tờ bản đồ số  47, địa chỉ: Thôn 4 xã Ea Sol, huyện Ea H’Leo, tỉnh Đăk Lăk.</t>
  </si>
  <si>
    <t>Ông Nguyễn Văn Mạnh - 0979033739 (Thu tiền)</t>
  </si>
  <si>
    <t>Xử lý nợ - Ea Sol - Ea H'leo - Anh An MB AMC</t>
  </si>
  <si>
    <t>010/2025/D04-0091</t>
  </si>
  <si>
    <t>010/2025/D04-0092</t>
  </si>
  <si>
    <t>Quyền sử dụng đất tại thửa đất số 264, tờ bản đồ số 5, địa chỉ: Phường Thắng Lợi.</t>
  </si>
  <si>
    <t>Lê Đại Hành - Buôn Ma Thuột - Đắk Lắk</t>
  </si>
  <si>
    <t>Ông Nguyễn Tuấn Thanh - 0983697067 (Thu tiền)</t>
  </si>
  <si>
    <t>19 Lê Công Kiều, phường Thành Nhất, Tp Buôn Ma Thuột, tỉnh Đắk Lắk</t>
  </si>
  <si>
    <t>Tô Hiệu - 0346840077 - Quý VCB Đắk Lắk</t>
  </si>
  <si>
    <t>010/2025/D04-0093</t>
  </si>
  <si>
    <t>Thửa đất số 38, tờ bản đồ số 40 tại địa chỉ Tổ 6, phường Trà Bá, thành phố Pleiku, tỉnh Gia Lai.</t>
  </si>
  <si>
    <t>Ông Nguyễn Tuấn Vũ - 0905226968 (Thu tiền)</t>
  </si>
  <si>
    <t>66/67 Lý Chính Thắng, phường Chi Lăng, Tp. Pleiku, tỉnh Gia Lai</t>
  </si>
  <si>
    <t>Lý Nam Đế - A Hoàng VCB Bắc Gia Lai</t>
  </si>
  <si>
    <t>Phường Bình Thuận, Quận 7, Tp. Hồ Chí Minh.</t>
  </si>
  <si>
    <t>Thửa đất số 369A, tờ bản đồ số 10 tại địa chỉ Xã Hòa Thuận, thành phố Buôn Ma Thuột, tỉnh Đắk Lắk.</t>
  </si>
  <si>
    <t>Xã Ea Tu, TP.Buôn Ma Thuột, Đắk Lắk.</t>
  </si>
  <si>
    <t>Hòa Thuận - Thùy VCB Đắk Lắk</t>
  </si>
  <si>
    <t>010/2025/D04-0100</t>
  </si>
  <si>
    <t>010/2025/D04-0102</t>
  </si>
  <si>
    <t>NGÂN HÀNG THƯƠNG MẠI CỔ PHẦN NGOẠI THƯƠNG VIỆT NAM - CHI NHÁNH GIA LAI  (Thu tiền)</t>
  </si>
  <si>
    <t>Thửa đất số 53, tờ bản đồ số 21 tại địa chỉ thôn Phú Bình, xã Ia Le, Huyện Chư Pưh, tỉnh Gia Lai.</t>
  </si>
  <si>
    <t>Ts Xử lý nợ - Anh Danh VCB Gia Lai</t>
  </si>
  <si>
    <t>Ông Hồ Quốc Trung (Thu tiền)</t>
  </si>
  <si>
    <t>Thửa đất số 160, tờ bản đồ số 10 tại địa chỉ xã 19 Phan Bội Châu, phường Hội Thương, Tp. Pleiku, tỉnh Gia Lai.</t>
  </si>
  <si>
    <t>19 Phan Bội Châu - Pleiku</t>
  </si>
  <si>
    <t>010/2025/D04-0104</t>
  </si>
  <si>
    <t>Ông Võ Xuân Bình - 0776112358</t>
  </si>
  <si>
    <t>Thửa đất số 69 (cũ G51), tờ bản đồ số 16 (cũ Độc Lập; tại địa chỉ phường Tân An, Tp. Buôn Ma Thuột, tỉnh Đắk Lắk.</t>
  </si>
  <si>
    <t>Tôn Đức Thắng - Quý VCB Đắk Lắk</t>
  </si>
  <si>
    <t>G51 Tôn Đức Thắng, phường Tân An, Tp. Buôn Ma Thuột, tỉnh Đắk Lắk.</t>
  </si>
  <si>
    <t>010/2025/D04-0106</t>
  </si>
  <si>
    <t>Phùng Văn Sang (Thu tiền)</t>
  </si>
  <si>
    <t>Combo Pơng Drang - Anh Hùng VCB Đắk Lắk</t>
  </si>
  <si>
    <t>Quyền sử dụng đất tọa lạc tại thửa đất số 255, tờ bản đồ số 6; địa chỉ thị trấn Pơng Drang, huyện Krông Búk, tỉnh Đắk Lắk.
Quyền sử dụng đất tọa lạc tại thửa đất số 256, tờ bản đồ số 6; địa chỉ thị trấn Pơng Drang, huyện Krông Búk, tỉnh Đắk Lắk.</t>
  </si>
  <si>
    <t>Thị trấn Pơng Drang, huyện Krông Búk, tỉnh Đắk Lắk.</t>
  </si>
  <si>
    <t>010/2025/D04-0111</t>
  </si>
  <si>
    <t>Ông Lưu Chí Hòa - 0962107253 (Thu tiền)</t>
  </si>
  <si>
    <t>Thửa đất số 382+383+384, tờ bản đồ số 19; địa chỉ Thôn Hàm Rồng, phường Chi Lăng, thành phố Pleiku, tỉnh Gia Lai.</t>
  </si>
  <si>
    <t>Ts Võ Nguyên Giáp - Pleiku - anh Cường VCB Bắc Gia Lai</t>
  </si>
  <si>
    <t>Cách Mạng Tháng 8. phường Hoa Lư, thành phố Pleiku, tỉnh Gia Lai</t>
  </si>
  <si>
    <t>Thửa đất số 159, tờ bản đồ số 197; địa chỉ KDC thu nhập thấp Đông Trà, phường Hòa Hải, quận Ngủ Hành Sơn, thành phố Đà Nẵng.</t>
  </si>
  <si>
    <t>Nguyễn Tạo - Đà Nẵng - anh Tiên VCB Kon Tum</t>
  </si>
  <si>
    <t>Ông Nguyễn Văn Minh - 0916719096 (Thu tiền)</t>
  </si>
  <si>
    <t>Thửa đất số 218, tờ bản đồ số 407504-9-11, tại địa chỉ Số 94/44 hẻm Ngô Gia Tự, Phường Tân An, thành phố Buôn Ma Thuột, tỉnh Đắk Lắk.</t>
  </si>
  <si>
    <t>010/2025/D04-0116</t>
  </si>
  <si>
    <t>94/44 hẻm Ngô Gia Tự - Buôn Ma Thuột - Phát VCB Bắc Đắk Lắk</t>
  </si>
  <si>
    <t>010/2025/D04-0117</t>
  </si>
  <si>
    <t>010/2025/D04-0114</t>
  </si>
  <si>
    <t>VCB Bắc Đắk Lắk - Mr. Phát - 0763652728</t>
  </si>
  <si>
    <t>Hẻm Trần Cao Vân - Đà Nẵng - Anh Hưng VCB Bắc Gia Lai</t>
  </si>
  <si>
    <t xml:space="preserve">Thị trấn Chư Ty, huyện Đức Cơ, tỉnh Gia Lai. </t>
  </si>
  <si>
    <t>010/2025/D04-0123</t>
  </si>
  <si>
    <t>Ông Nguyễn Hồng Phong - 0375693568 chị Thủy (thu tiền)</t>
  </si>
  <si>
    <t>010/2025/D04-0124</t>
  </si>
  <si>
    <t xml:space="preserve">Thửa đất số 234, tờ bản đồ số 67, tại địa chỉ Thôn Dôr 1, xã Glar, huyện Đắk Đoa, tỉnh Gia Lai. </t>
  </si>
  <si>
    <t>Xử lý nợ Glar - Khôi BIDV Nam Gia Lai</t>
  </si>
  <si>
    <t>Ngân hàng TMCP Đầu tư &amp; Phát triển Việt Nam - Chi nhánh Nam Gia Lai  (thu tiền)</t>
  </si>
  <si>
    <t>Xử lý nợ Chư Á + Thị trấn Đắk Đoa - Khôi BIDV Nam Gia Lai</t>
  </si>
  <si>
    <t>Thửa đất số 357, tờ bản đồ số 30, địa chỉ thôn Piơm, thị trấn Đắk Đoa, huyện Đắk Đoa, tỉnh Gia Lai.
Thửa đất số 386, tờ bản đồ số 41, địa chỉ thôn 2, xã Chư Á, thành phố Pleiku, tỉnh Gia Lai.</t>
  </si>
  <si>
    <t>010/2025/D04-0125</t>
  </si>
  <si>
    <t>Thửa đất số 225D+225G+178, tờ bản đồ số 7 + 55, tại địa chỉ xã Ea Đar, huyện Ea Kar, tỉnh Đắk Lắk.</t>
  </si>
  <si>
    <t>010/2025/D04-0126</t>
  </si>
  <si>
    <t xml:space="preserve">Thửa đất số 522, tờ bản đồ số 11, tại địa chỉ Tổ 53, phường Xuân Hà, quận Thanh Khê, Tp Đà Nẵng. </t>
  </si>
  <si>
    <t>Xử lý nợ 2 ts Ia Der - chị Loan VCB</t>
  </si>
  <si>
    <t>Doanh thu thuần trừ CPKS</t>
  </si>
  <si>
    <t>CPKS</t>
  </si>
  <si>
    <t>NGÂN HÀNG THƯƠNG MẠI CỔ PHẦN NGOẠI THƯƠNG VIỆT NAM - CHI NHÁNH KONTUM</t>
  </si>
  <si>
    <t>Tư vấn giá trị thuê mặt bằng 721,2m2 (gồm tầng trệt và tầng 1 xây dựng tại thửa đất số 152, tờ bản đồ số 15) được xây dựng trên diện tích 1605m2 theo giấy chứng nhận quyền sử dụng đất, quyền sở hữu nhà ở và tài sản khác gắn liền với đất số AA 00951605 do Văn phòng đăng ký đất đai tỉnh Kon Tum cấp ngày 06/03/2025 tọa lạc tại đường Hùng Vương, thị trấn Đắk Hà, huyện Đắk Hà, tỉnh Kon Tum.</t>
  </si>
  <si>
    <t>Hồ sơ thuê mặt bằng Đắk Hà - VCB Kon Tum</t>
  </si>
  <si>
    <t>010/2025/D04-0128</t>
  </si>
  <si>
    <t>Ông Bùi Minh Phương - 0905226968</t>
  </si>
  <si>
    <t>Thửa đất số Lô 224, tờ bản đồ số -/-, tại địa chỉ Khu nhà ở Hồ sinh thái Đống Đa, phường Hải Cảng, thành phố Quy Nhơn, tỉnh Bình Định.</t>
  </si>
  <si>
    <t>Ts Quy Nhơn - Anh Cường VCB Bắc Gia Lai</t>
  </si>
  <si>
    <t>Thượng Giang 2, xã Tây Giang, huyện Tây Sơn, tỉnh Bình Định.</t>
  </si>
  <si>
    <t>010/2025/D04-0131</t>
  </si>
  <si>
    <t>Ông Tôn Thất Phương - 0339209309 (Thu tiền)</t>
  </si>
  <si>
    <t>CÔNG TY TNHH MỘT THÀNH VIÊN THANH HÙNG GIA LAI - 0979353151</t>
  </si>
  <si>
    <t>1121 Trường Chinh, phường Chi Lăng, thành phố Pleiku, tỉnh Gia Lai</t>
  </si>
  <si>
    <t>SH Land - Vương VCB Gia Lai</t>
  </si>
  <si>
    <t>Thửa đất số 221, tờ bản đồ số 71, tại địa chỉ Lô A11, khu dân cư SH-Land. Phường Trà Bá, thành Pleiku, tỉnh Gia Lai.</t>
  </si>
  <si>
    <t>010/2025/D04-0132</t>
  </si>
  <si>
    <t>Ông Nguyễn Anh Dũng - 0905226968 (Thu Tiền)</t>
  </si>
  <si>
    <t>Thửa đất số 396, tờ bản đồ số 71, tại địa chỉ phường Tân An, thành phố Buôn Ma Thuột, tỉnh Đắk Lắk.</t>
  </si>
  <si>
    <t>010/2025/D04-0133</t>
  </si>
  <si>
    <t>Bà Nguyễn Thị Út (Thu Tiền)</t>
  </si>
  <si>
    <t>100/40 Ngô Gia Tự, Tp. Buôn Ma Thuột, tỉnh Đắk Lắk</t>
  </si>
  <si>
    <t>Ngô Gia Tự - Buôn Ma Thuột - Tuyết VCB Tất Thành</t>
  </si>
  <si>
    <t>010/2025/D04-0138</t>
  </si>
  <si>
    <t>010/2025/D04-0135</t>
  </si>
  <si>
    <t>Thửa đất số 499+500+202, tờ bản đồ số 41 tại địa chỉ Làng Ia Tông, xã Ia Dêr, huyện Ia Grai, tỉnh Gia Lai</t>
  </si>
  <si>
    <t>Đường Tránh Ia Grai - A Hưng VCB Bắc Gia Lai</t>
  </si>
  <si>
    <t>Lý Chính Thắng - Buôn Ma Thuột - Tuấn Ea Kar</t>
  </si>
  <si>
    <t>4.900.000</t>
  </si>
  <si>
    <t>Bốn triệu chín trăm ngàn đồng chẵn.</t>
  </si>
  <si>
    <t>13.750.000</t>
  </si>
  <si>
    <t>Mười ba triệu bảy trăm năm mươi ngàn đồng chẵn.</t>
  </si>
  <si>
    <t>15.000.000</t>
  </si>
  <si>
    <t>10.000.000</t>
  </si>
  <si>
    <t>4.675.000</t>
  </si>
  <si>
    <t>Bốn triệu sáu trăm bảy mươi lăm ngàn đồng chẵn.</t>
  </si>
  <si>
    <t>9.790.000</t>
  </si>
  <si>
    <t>Chín triệu bảy trăm chín mươi ngàn đồng chẵn.</t>
  </si>
  <si>
    <t>5.300.000</t>
  </si>
  <si>
    <t>Năm triệu ba trăm ngàn đồng chẵn.</t>
  </si>
  <si>
    <t>4.700.000</t>
  </si>
  <si>
    <t>Thửa đất số 230, tờ bản đồ số 33 tại địa chỉ xã Cát Hải, huyện Phù Cát, tỉnh Bình Định.
Thửa đất số 89, tờ bản đồ số 41 tại địa chỉ xã Cát Hải, huyện Phù Cát, tỉnh Bình Định.</t>
  </si>
  <si>
    <t>Bà Trần Thị Hồng Điệp - 0913795791 (Thu Tiền)</t>
  </si>
  <si>
    <t>Ts Bình Định - Hưng VCB Bắc Gia Lai</t>
  </si>
  <si>
    <t>Khu Vực 4, phường Quang Trung, Tp. Quy Nhơn tỉnh Bình Định.</t>
  </si>
  <si>
    <t>010/2025/D05-0004</t>
  </si>
  <si>
    <t>Bà Trần Thị Ngọc Vy - 0963755651 (Thu Tiền)</t>
  </si>
  <si>
    <t>Nhơn Lý - Linh VCB Gia Lai</t>
  </si>
  <si>
    <t>Thửa đất số 32, tờ bản đồ số 15 tại địa chỉ Thôn Lý Hưng, xã Nhơn Lý, thành phố Quy Nhơn, tỉnh Bình Định.</t>
  </si>
  <si>
    <t>010/2025/D05-0001</t>
  </si>
  <si>
    <t>010/2025/D05-0010</t>
  </si>
  <si>
    <t>Xã Hòa Thắng, thành phố Buôn Ma Thuột, tỉnh Đắk Lắk.</t>
  </si>
  <si>
    <t>Thửa đất số 244, tờ bản đồ số 54 tại địa chỉ xã Hòa Thắng, thành phố Buôn Ma Thuột, tỉnh Đắk Lắk.
Thửa đất số 14, tờ bản đồ số 84 tại địa chỉ xã Hòa Thắng, thành phố Buôn Ma Thuột, tỉnh Đắk Lắk.</t>
  </si>
  <si>
    <t>Combo Hòa Thắng - anh Trọng Hùng VCB Đắk Lắk</t>
  </si>
  <si>
    <t>Ông Nguyễn Tấn Lộc - 0943984596 chị Loan (Thu tiền)</t>
  </si>
  <si>
    <t>Ông Nguyễn Khánh Hoàng - 0946673464 (Thu tiền)</t>
  </si>
  <si>
    <t>40/37/26 Nguyễn Tất Thành, thành phố Buôn Ma Thuột, tỉnh Đắk Lắk.</t>
  </si>
  <si>
    <t>Đặng Dung - Buôn Ma Thuột - Quý VCB Đắk Lắk</t>
  </si>
  <si>
    <t>Thửa đất số 190, tờ bản đồ số 26, phường Tân Lợi, thành phố Buôn Ma Thuột, tỉnh Đắk Lắk</t>
  </si>
  <si>
    <t>010/2025/D05-0011</t>
  </si>
  <si>
    <t>Thửa đất số 308, tờ bản đồ số 31, phường Tổ 02, phường Ia Kring, thành phố Pleiku, tỉnh Gia Lai.
Thửa đất số 176B, tờ bản đồ số 8, phường Tổ 05, phường Ia Kring, thành phố Pleiku, tỉnh Gia Lai.</t>
  </si>
  <si>
    <t>Combo 2 ts - Anh Báu BIDV Nam Gia Lai</t>
  </si>
  <si>
    <t>010/2025/D05-0012</t>
  </si>
  <si>
    <t>Combo tài sản tại Quảng Nam - Đà Nẵng.</t>
  </si>
  <si>
    <t>Combo Ts Quảng Nam - Đà Nẵng</t>
  </si>
  <si>
    <t>NGÂN HÀNG THƯƠNG MẠI CỔ PHẦN NGOẠI THƯƠNG VIỆT NAM - CHI NHÁNH BẮC GIA LAI - (Thu tiền)</t>
  </si>
  <si>
    <t>010/2025/D05-0013</t>
  </si>
  <si>
    <t>Phường Mỹ An, quận Ngũ Hành Sơn, thành phố Đà Nẵng</t>
  </si>
  <si>
    <t>CÔNG TY TNHH ĐINH NGỌC MINH</t>
  </si>
  <si>
    <t>19 Bùi Thị Xuân, Phường Yên Đỗ, Tp. Pleiku, tỉnh Gia Lai</t>
  </si>
  <si>
    <t>CÔNG TY CỔ PHẦN ĐẦU TƯ VÀ XÂY DỰNG PHÚC THỊNH HOÀNG (Thu tiền)</t>
  </si>
  <si>
    <t>Máy đào bánh xích nhãn hiệu Yan Mar biển số đăng ký 81XA-1018 đã qua sử dụng.
Xe tải tự đổ nhãn hiệu CHIENTHANG CT3.48D biển số đăng ký 81C-074.54 đã qua sử dụng.</t>
  </si>
  <si>
    <t>Thanh lý 2 xe - Cty Phúc Thịnh Hoàng</t>
  </si>
  <si>
    <t>Lô D1-1 Khu Công nghiệp Trà Đa, xã Trà Đa, thành phố Pleiku, tỉnh Gia Lai</t>
  </si>
  <si>
    <t>010/2025/D05.0001</t>
  </si>
  <si>
    <t>Bà Nguyễn Thị Hạnh - 0942900933 (Thu tiền)</t>
  </si>
  <si>
    <t>Thửa đất số 288, tờ bản đồ số 77, địa chỉ xã Cư Êbur, thành phố Buôn Ma Thuột, tỉnh Đắk Lắk.</t>
  </si>
  <si>
    <t>Cư Êbur - Dung VCB Đắk Lắk</t>
  </si>
  <si>
    <t>010/2025/D05-0016</t>
  </si>
  <si>
    <t>24 Y Jút, phường Tân Tiến, thành phố Buôn Ma Thuột, tỉnh Đắk Lắk</t>
  </si>
  <si>
    <t>Thửa đất số 165, tờ bản đồ số 13; Địa chỉ phường Thành Công, thành phố Buôn Ma Thuột, tỉnh Đắk Lắk.</t>
  </si>
  <si>
    <t>Ông Hồ Viết Tiến và Bà Trương Thị Hoài Thu - 0942900933 (Thu tiền)</t>
  </si>
  <si>
    <t>34 Nguyễn Tri Phương, thành phố Buôn Ma Thuột, tỉnh Đắk Lắk</t>
  </si>
  <si>
    <t>Nguyễn Tri Phương - Tuấn VCB Ea Kar</t>
  </si>
  <si>
    <t>010/2025/D05-0017</t>
  </si>
  <si>
    <t>Tổ 25, đường Đoàn Trần Nghiệp, phường Vĩnh Phước, thành phố Nha Trang, tỉnh Khánh Hòa</t>
  </si>
  <si>
    <t>010/2025/D05-0018</t>
  </si>
  <si>
    <t>Thửa đất số 270, tờ bản đồ số 16; Địa chỉ thôn H Lâm, thị trấn Đak Đoa, huyện Đak Đoa, tỉnh Gia Lai.
Thửa đất số 332, tờ bản đồ số 16; Địa chỉ Làng Broch, xã Adơk, huyện Đak Đoa, tỉnh Gia Lai.</t>
  </si>
  <si>
    <t>Combo tài sản xử lý nợ - A Vương BIDV Nam Gia Lai</t>
  </si>
  <si>
    <t>Thửa đất số 52, tờ bản đồ 98, địa chỉ: Thôn 1, xã Nghĩa Hưng, huyện Chư Păh, tỉnh Gia Lai.
'Thửa đất số 50+58, tờ bản đồ 98, địa chỉ: Thôn 1, xã Nghĩa Hưng, huyện Chư Păh, tỉnh Gia Lai.</t>
  </si>
  <si>
    <t>Ông Lê Văn Hà - 0972730665 (Thu tiền)</t>
  </si>
  <si>
    <t>010/2025/D05-0019</t>
  </si>
  <si>
    <t>Nghĩa Hưng - Anh Hưng VCB Bắc Gia Lai</t>
  </si>
  <si>
    <t>Tổ 25, đường Đoàn Trần Nghiệp, phường Vĩnh Phước, Tp. Nha Trang, tỉnh Khánh Hòa</t>
  </si>
  <si>
    <t>010/2025/D05-0020</t>
  </si>
  <si>
    <t>Ông Phạm Xuân Lãm - 0849228888 (Thu tiền)</t>
  </si>
  <si>
    <t>Ông Huỳnh Tấn Cảnh và Bà Nguyễn Thị Bích Thuận - 0964544533 (Thu tiền)</t>
  </si>
  <si>
    <t>Thửa đất số 378, tờ bản đồ số 23 tại địa chỉ Tổ 3, phường Hòa Bình, thị xã Ayun Pa, tỉnh Gia Lai.</t>
  </si>
  <si>
    <t>Tổ 3, phường Hòa Bình, thị xã Ayun Pa, tỉnh Gia Lai.</t>
  </si>
  <si>
    <t>Ts Anh Cảnh Vietstar</t>
  </si>
  <si>
    <t>010/2025/D05-0022</t>
  </si>
  <si>
    <t>010/2025/D05.0002</t>
  </si>
  <si>
    <t>Ngân hàng Thương Mại Cổ Phần Quân Đội (MB) - 0902133450 (Thu tiền)</t>
  </si>
  <si>
    <t>Giá trị hệ thống điện mặt trời áp mái tại đường QH D15, thị trấn Chư Prông, huyện Chư Prông, tỉnh Gia Lai.</t>
  </si>
  <si>
    <t>Thửa đất số 178 tờ bản đồ số 29 tại địa chỉ xã Khu điều chỉnh quy hoạch tổng mặt bằng suối Hội Phú (đoạn từ đường Nguyễn Tri Phương đến đường Nguyễn Trung Trực), phường Hội Phú, thành phố Pleiku, tỉnh Gia Lai.</t>
  </si>
  <si>
    <t>Bà Đặng Thị Hồng Hạnh - 0902133450  (Thu tiền)</t>
  </si>
  <si>
    <t>Bờ kè Nguyễn Viết Xuân - Pleiku</t>
  </si>
  <si>
    <t>010/2025/D05-0029</t>
  </si>
  <si>
    <t>010/2025/D05-0033</t>
  </si>
  <si>
    <t>NGÂN HÀNG THƯƠNG MẠI CỔ PHẦN NGOẠI THƯƠNG VIỆT NAM - CHI NHÁNH BẮC GIA LAI - 0914235566 (thu tiền)</t>
  </si>
  <si>
    <t>Thửa đất số 1, tờ bản đồ số 66; tại địa chỉ: Xã Ia Chia, huyện Ia Grai, tính Gia Lai.
Thửa đất số 20, tờ bản đồ số 57; tại địa chỉ: Xã Ia Chia, huyện Ia Grai, tỉnh Gia Lai
Thửa đất số 73, tờ bản đồ số 76; tại địa chỉ: Xã Ia Pếch, huyện Ia Grai, tỉnh Gia Lai
Thửa đất số 93, tờ bản đồ số 67; tại địa chỉ: Xã Ia Pếch, huyện Ia Grai, tỉnh Gia Lai</t>
  </si>
  <si>
    <t>Xử lý nợ bà Phú</t>
  </si>
  <si>
    <t>010/2025/D05-0052</t>
  </si>
  <si>
    <t>NGÂN HÀNG THƯƠNG MẠI CỔ PHẦN NGOẠI THƯƠNG VIỆT NAM - CHI NHÁNH ĐẮK LẮK (thu tiền)</t>
  </si>
  <si>
    <t>Thửa đất số 50+45+52, tờ bản đổ số 68, tại địa chỉ: xã Ea Kao, thành phố Buôn Ma Thuột, tỉnh Đắk Lắk.</t>
  </si>
  <si>
    <t>Xử lý nợ VCB Đắk Lắk - Vân lớn</t>
  </si>
  <si>
    <t>010/2025/D05-0053</t>
  </si>
  <si>
    <t>Ông Kim Duy Tú - 0905716363 (thu tiền)</t>
  </si>
  <si>
    <t>Thửa đất số 51, tờ bản đồ 44 tại địa chỉ Thôn 3, xã Quảng Tín, huyện Đắk R'Lấp, tỉnh Đắk Nông.</t>
  </si>
  <si>
    <t>Ts Quảng Tín - A Lin VCB Đắk Nông</t>
  </si>
  <si>
    <t>TDP 8, thị trấn Kiến Đức, Đắk R'Lấp, tỉnh Đắk Nông.</t>
  </si>
  <si>
    <t>Công ty TNHH Quản lý nợ và Khai thác tài sản Ngân hàng TMCP Quân đội (Thu tiền)</t>
  </si>
  <si>
    <t>Combo tài sản tại.</t>
  </si>
  <si>
    <t>Combo xử lý nợ khách hàng Phạm Thị Lan - Long MB ARR</t>
  </si>
  <si>
    <t>010/2025/D05-0055</t>
  </si>
  <si>
    <t>Thửa đất số 04, tờ bản đồ 30 tại địa chỉ xã Ea Kly, huyện Krông Păc, tỉnh Đăk Lăk.</t>
  </si>
  <si>
    <t>010/2025/D05-0056</t>
  </si>
  <si>
    <t>Combo tài sản tại huyện Đức Trọng, tỉnh Lâm Đồng.</t>
  </si>
  <si>
    <t>Combo xử lý nợ khách hàng Hoàng Anh Hạ - Long MB ARR</t>
  </si>
  <si>
    <t>Ông Nguyễn Ngọc Tú - 0909286565 (thu tiền)</t>
  </si>
  <si>
    <t>Thửa đất số 63, tờ bản đồ số 11, tại địa chỉ phường Phước Hiệp, thành phố Bà Rịa, tỉnh Bà Rịa - Vũng Tàu.</t>
  </si>
  <si>
    <t>Ts Bà Rịa - Anh Cường VCB Bắc Gia Lai</t>
  </si>
  <si>
    <t>010/2025/D05-0059</t>
  </si>
  <si>
    <t>010/2025/D05-0061</t>
  </si>
  <si>
    <t>010/2025/D05-0060</t>
  </si>
  <si>
    <t>Thửa đất số 113e, tờ bản đồ số 28, tại địa chỉ Tổ dân phố 9, thị trấn Chư Sê, huyện Chư Sê, tỉnh Gia Lai.</t>
  </si>
  <si>
    <t>Tổ dân phố 9, thị trấn Chư Sê, huyện Chư Sê, tỉnh Gia Lai.</t>
  </si>
  <si>
    <t>Cách Mạng - Chư Sê - Vay Chính Sách</t>
  </si>
  <si>
    <t>Ông Nguyễn Xuân An và Bà Nguyễn Thị Vân - 0949198539 (Thu tiền)</t>
  </si>
  <si>
    <t>Vinh Hà, Phú Vang, thành phố Huế.</t>
  </si>
  <si>
    <t>Thửa đất số 125-B2-7 tờ bản đồ số GTVT tại địa chỉ Khu TĐC phía Bắc trường CĐ Giao thông Vận tải II, Phường Hoà Hiệp Bắc, Quận Liên Chiểu, Đà Nẵng.</t>
  </si>
  <si>
    <t>Ts Đà Nẵng - A Tài VCB An Khê</t>
  </si>
  <si>
    <t>Ông Võ Tá Thế - 0905226968 (thu tiền)</t>
  </si>
  <si>
    <t>Bà Trần Thị Vân - 0942897096 (Thu tiền)</t>
  </si>
  <si>
    <t>Thửa đất số 55 (cũ 263A), tờ bản đồ số 47 (cũ 5) tại địa chỉ xã Hòa Thuận, Tp. Buôn Ma Thuột, tỉnh Đắk Lắk.
'Thửa đất số 31, tờ bản đồ số 71 tại địa chỉ phường Tân An, Tp. Buôn Ma Thuột, tỉnh Đắk Lắk.</t>
  </si>
  <si>
    <t>Lê Trọng Tấn + Xã Hòa Thuận - Nam VCB Đắk Lắk</t>
  </si>
  <si>
    <t>Khu phố Đa Hội, phường Châu Khê, thị xã Từ Sơn, tỉnh Bắc Ninh.</t>
  </si>
  <si>
    <t>Bà Mai Xuân Kiều Lê - 0905226968 (Thu tiền)</t>
  </si>
  <si>
    <t>Ông Bùi Duy Tình - 0985808286 (Thu tiền)</t>
  </si>
  <si>
    <t>Buôn Akŏ Dhông, phường Tân Lợi, thành phố Buôn Ma Thuột, tỉnh Đắk Lắk.</t>
  </si>
  <si>
    <t>Thửa đất số 252, tờ bản đồ số 69, tại địa chỉ Tổ 07, phường Trà Bá, thành phố Pleiku, tỉnh Gia Lai.</t>
  </si>
  <si>
    <t>Ts Trà Bá - A Tuấn Sacombank Đăk Lắk</t>
  </si>
  <si>
    <t>010/2025/D05-0067</t>
  </si>
  <si>
    <t>Thửa đất số 10+12+48+49, tờ bản đồ số 17, tại địa chỉ thị trấn Lạc Dương, huyện Lạc Dương, tỉnh Lâm Đồng.</t>
  </si>
  <si>
    <t>CÔNG TY TNHH XUẤT NHẬP KHẨU THƯƠNG MẠI VO CO (Thu tiền)</t>
  </si>
  <si>
    <t>010/2025/D05-0072</t>
  </si>
  <si>
    <t>010/2025/D05-0073</t>
  </si>
  <si>
    <t>2 Tài sản ông Sanh - Anh Sửu BIDV</t>
  </si>
  <si>
    <t>010/2025/D05-0074</t>
  </si>
  <si>
    <t>NGÂN HÀNG TMCP NGOẠI THƯƠNG VIỆT NAM - CHI NHÁNH BẮC HÀ TĨNH (Thu tiền)</t>
  </si>
  <si>
    <t>VCB Bắc Hà Tĩnh - Mr. Nam - 0987732525</t>
  </si>
  <si>
    <t>Thửa đất số 14 tờ bản đồ số Độc lập, tại địa chỉ Phường Nghĩa Đức, thành phố Gia Nghĩa, tỉnh Đắk Nông.</t>
  </si>
  <si>
    <t>Xử lý nợ ts Đắk Nông - A Nam VCB Hà Tĩnh.</t>
  </si>
  <si>
    <t>Thửa đất số 178, tờ bản đồ số 18, tại địa chỉ Thôn Tông Kek, xã Ia Hla, huyện Chư Pưh, tỉnh Gia Lai.
Thửa đất số 201, tờ bản đồ số 141, tại địa chỉ Thôn Hòa An, thị trấn Nhơn Hòa, huyện Chư Pưh, tỉnh Gia Lai.</t>
  </si>
  <si>
    <t>LK10- Vũng Tàu center 93 Lê Lợi, p. Thắng Nhì, tp Vũng Tàu</t>
  </si>
  <si>
    <t>010/2025/D05-0075</t>
  </si>
  <si>
    <t>2 Ts Đà Nẵng - Hạnh VCB Gia Lai</t>
  </si>
  <si>
    <t>Phường Hội Phú, thành phố Pleiku, tỉnh Gia Lai</t>
  </si>
  <si>
    <t>Xe TOYOTA HIACE - SX 2011, Việt Nam; BKS: 47B-003.22, đã qua sử dụng.</t>
  </si>
  <si>
    <t>Xe ô tô thanh lý - Thảo Nguyên VCB Đắk Lắk</t>
  </si>
  <si>
    <t>VCB Đắk Lắk - Thảo Nguyên - 0563086737</t>
  </si>
  <si>
    <t>010/2025/D05-0065</t>
  </si>
  <si>
    <t>Ông Đào Anh Tấn - 0903528285 Anh Nghĩa (Thu tiền)</t>
  </si>
  <si>
    <t>Xử lý nợ khách hàng Đinh Duy Phương - Long MB AMC ARR</t>
  </si>
  <si>
    <t>Thửa đất số 67, tờ bản đồ 28 tại địa chỉ buôn Krang, xã Dur Kmăl, huyện Krông Ana, tỉnh Đắk Lắk.</t>
  </si>
  <si>
    <t>Ông Đào Ngọc Phúc - 0963040584 (Thu tiền)</t>
  </si>
  <si>
    <t>Thửa đất số 155 (cũ LK7-15)+156 (cũ LK7-16), tờ bản đồ 65 tại địa chỉ Phường Tân An, Thành phố Buôn Ma Thuột, Tỉnh Đắk Lák.</t>
  </si>
  <si>
    <t>010/2025/D05-0083</t>
  </si>
  <si>
    <t>010/2025/D05-0084</t>
  </si>
  <si>
    <t>Thửa đất số 261, tờ bản đồ số 24 tại địa phường Tân Lập, thành phố Buôn Ma Thuột, tỉnh Đắk Lắk.</t>
  </si>
  <si>
    <t>Bà Trần Phương Hạnh Niê Kdăm - 0979332225 (Thu tiền)</t>
  </si>
  <si>
    <t>Lê Minh Xuân - Nam VCB Đắk Lắk</t>
  </si>
  <si>
    <t>11/5 Trần Nguyên Hãn, phường Tự an, thành phố Buôn Ma Thuột, tỉnh Đắk Lắk</t>
  </si>
  <si>
    <t>010/2025/D05-0058</t>
  </si>
  <si>
    <t>2 Ts -Anh Tấn VCB Bắc Đăk Lăk</t>
  </si>
  <si>
    <t>TDP 6B, phường Tân Lợi, Tp Buôn Ma Thuột, tỉnh Đắk Lắk.</t>
  </si>
  <si>
    <t>Bà Nguyễn Thị Bảy - 0962841837 Như Anh (Thu tiền)</t>
  </si>
  <si>
    <t>Thửa đất số 207 + 372, tờ bản đồ số: 45 (cũ 10) tại địa chỉ phường Tân Lợi, thành phố Buôn Ma Thuột, tỉnh Đắk Lắk.</t>
  </si>
  <si>
    <t>010/2025/D05-0087</t>
  </si>
  <si>
    <t>010/2025/D05.0005</t>
  </si>
  <si>
    <t>010/2025/D05-0081</t>
  </si>
  <si>
    <t>010/2025/D05.0006</t>
  </si>
  <si>
    <t>Xử lý nợ Quang Đức - A Vương BIDV Nam Gia Lai</t>
  </si>
  <si>
    <t>Ông Lê Minh Dũng - 0985390979 (Thu tiền)</t>
  </si>
  <si>
    <t>Thôn 14, thị trấn Ea Knốp, huyện Ea Kar, tỉnh Đắk Lắk</t>
  </si>
  <si>
    <t>Ông Nguyễn Thanh Phong - 0905060027 (Thu tiền)</t>
  </si>
  <si>
    <t>Thửa đất số 368B, tờ bản đồ số 12, tại địa chỉ  tổ 05, phường Đống Đa, thành phố Pleiku, tỉnh Gia Lai.</t>
  </si>
  <si>
    <t>Phạm Văn Đồng - Anh Hưng VCB Bắc Gia Lai</t>
  </si>
  <si>
    <t>010/2025/D05-0090</t>
  </si>
  <si>
    <t>Thửa đất số 99, tờ bản đồ số  13, địa chỉ: Tổ dân phố Hà Liên, phường Ninh Hà, thị xã Ninh Hòa, tỉnh Khánh Hòa
Thửa đất số 727, tờ bản đồ số 31, địa chỉ: Thôn Bình Sơn, xã Ninh Thọ, thị xã Ninh Hòa, tinh Khánh Hòa
Thửa đất số 526, tờ bản đồ số 31, địa chỉ: Thôn Bình Sơn, xã Ninh Thọ, thị xã Ninh Hòa, tinh Khánh Hòa</t>
  </si>
  <si>
    <t>Xử lý nợ Khánh Hòa - Anh An MB AMC</t>
  </si>
  <si>
    <t>010/2025/D05-0092</t>
  </si>
  <si>
    <t>CÔNG TY TNHH QUẢN LÝ NỢ VÀ KHAI THÁC TÀI SẢN NGÂN HÀNG TMCP QUÂN ĐỘI - CHI NHÁNH MIỀN TRUNG VÀ TÂY NGUYÊN (Thu tiền)</t>
  </si>
  <si>
    <t>CÔNG TY CỔ PHẦN DƯỢC LÂM ĐỒNG (LADOPHAR) (Thu tiền)</t>
  </si>
  <si>
    <t>Thừa đất số 368+370; tờ bản đồ số 61, địa chỉ: Thị Trấn Đinh Văn, huyện Lâm Hà, tinh Lâm Đồng
Thừa đất số 174; tờ bản đồ số 3, địa chỉ: Xã Hòa Ninh, huyện Di Linh, tinh Lâm Đồng
Thừa đất số 27; tờ bản đồ số 2, địa chỉ: Xã Hòa Ninh, huyện Di Linh, tinh Lâm Đồng</t>
  </si>
  <si>
    <t>Số 18, đường Ngô Quyền, phường 6, thành phố Đà Lạt, tỉnh Lâm Đồng</t>
  </si>
  <si>
    <t>3ts Lâm Đồng - Anh Văn Anh</t>
  </si>
  <si>
    <t>010/2025/D05.0008</t>
  </si>
  <si>
    <t>415 Phạm Văn Đồng, Phường Đống Đa, Tp. Pleiku, tỉnh Gia Lai.</t>
  </si>
  <si>
    <t>Điện mặt trời - Anh Nhiều Tòa Án Chư Prông</t>
  </si>
  <si>
    <t>Thửa đất số 11, tờ bản đồ số B2-33; tại địa chỉ Dự án Golden Hills City (Giai đoạn 1)- Khu A, xã Hòa Liên, huyện Hòa Vang, thành phố Đà Nẵng (thực tế là đường A-10, xã Hòa Liên, huyện Hòa Vang, thành phố Đà Nẵng).
Thửa đất số 36, tờ bản đồ số 27; tại địa chỉ Tổ 87, phường Mỹ An, quận Ngũ Hành Sơn, thành phố Đà Nẵng (Nay địa chỉ là Kiệt 87/29 Ngũ Hành Sơn, phường Mỹ An, quận Ngũ Hành Sơn, thành phố Đà Nẵng).</t>
  </si>
  <si>
    <t>010/2025/D05-0098</t>
  </si>
  <si>
    <t>010/2025/D05-0094</t>
  </si>
  <si>
    <t>Thửa đất số 235a, tờ bản đồ số 51 tại địa chỉ thôn Cầu Vàng, xã Kdang, huyện Đak Đoa, tỉnh Gia Lai.</t>
  </si>
  <si>
    <t>Ts Xử lý nợ Cầu Vàng - Anh Hùng VCB Gia Lai</t>
  </si>
  <si>
    <t>NGÂN HÀNG THƯƠNG MẠI CỔ PHẦN ĐẦU TƯ VÀ PHÁT TRIỂN VIỆT NAM - CHI NHÁNH PHỐ NÚI  (Thu tiền)</t>
  </si>
  <si>
    <t>Thửa đất số 252, tờ bản đồ số 23 tại địa chỉ số 20 (nay là số 22A) đường Thống Nhất, phường la Kring, thành phố Pleiku, tỉnh Gia Lai.</t>
  </si>
  <si>
    <t>010/2025/D05-0099</t>
  </si>
  <si>
    <t>Sacombank Krông Pắc - Mr. Trung - 0935758570</t>
  </si>
  <si>
    <t>Ông Lê Hoàng Anh và bà Văn Thị My Ly (Thu tiền)</t>
  </si>
  <si>
    <t>Thửa đất số 196, tờ bản đồ số 28 tại địa chỉ phường Tân Lập, thành phố Buôn Ma Thuột, tỉnh Đắk Lắk.</t>
  </si>
  <si>
    <t>Hẻm Bùi Thị Xuân - Buôn Ma Thuột</t>
  </si>
  <si>
    <t>Phường Tân Lập, thành phố Buôn Ma Thuột, tỉnh Đắk Lắk.</t>
  </si>
  <si>
    <t>010/2025/D05-0102</t>
  </si>
  <si>
    <t>Thống Nhất - Hạnh VCB Gia Lai</t>
  </si>
  <si>
    <t>Ông Nguyễn Trần Thế Anh - 0776112358</t>
  </si>
  <si>
    <t>Thửa đất số 347 (hợp từ thửa 101; 323, tờ bản đồ số 7 tại địa chỉ Phường Tự An, Tp. Buôn Ma Thuột, tỉnh Đắk Lắk.</t>
  </si>
  <si>
    <t>010/2025/D05-0105</t>
  </si>
  <si>
    <t>Hùng Vương - Buôn Ma Thuột - Anh Trung Sacombank</t>
  </si>
  <si>
    <t>11.000.000</t>
  </si>
  <si>
    <t>Mười một triệu đồng chẵn.</t>
  </si>
  <si>
    <t>15.180.000</t>
  </si>
  <si>
    <t>Mười lăm triệu một trăm tám mươi ngàn đồng chẵn.</t>
  </si>
  <si>
    <t>30.000.000</t>
  </si>
  <si>
    <t>121.000.000</t>
  </si>
  <si>
    <t>Một trăm hai mươi mốt triệu đồng chẵn.</t>
  </si>
  <si>
    <t>7.590.000</t>
  </si>
  <si>
    <t>Bảy triệu năm trăm chín mươi ngàn đồng chẵn.</t>
  </si>
  <si>
    <t>NGÂN HÀNG THƯƠNG MẠI CỔ PHẦN NGOẠI THƯƠNG VIỆT NAM - CHI NHÁNH ĐẮK LẮK (Thu Tiền)</t>
  </si>
  <si>
    <t>Số 06 đường Trần Hưng Đạo, Phường Thành Công, TP.Buôn Ma Thuột, Đắk Lắk</t>
  </si>
  <si>
    <t>VCB Đắk Lăk - PGD Quang Trung - 0902428119</t>
  </si>
  <si>
    <t>Thửa đất số 108+155, tờ bản đồ số 11, tại địa chỉ xã Ea Na, huyện Krông A Na, tỉnh Đắk Lắk</t>
  </si>
  <si>
    <t>Ts xử lý nợ - anh Tâm VCB Đăk Lăk</t>
  </si>
  <si>
    <t>010/2025/D06-0003</t>
  </si>
  <si>
    <t>010/2025/D06.0001</t>
  </si>
  <si>
    <t>Ông Huỳnh Văn Lưỡng - 0973382377 (Thu Tiền)</t>
  </si>
  <si>
    <t>Xe ô tô khách giường nằm nhãn hiệu THACO MOBIHOME 120SL.</t>
  </si>
  <si>
    <t>Xe ô tô khách - Quốc VCB Bắc Gia Lai</t>
  </si>
  <si>
    <t>42 Lê Duẫn, phường Trà Bá, thành phố Pleiku, tỉnh Gia Lai</t>
  </si>
  <si>
    <t>VCB Đắk Lắk - Mrs. Thủy - 0912284141</t>
  </si>
  <si>
    <t>Thửa đất số 484, tờ bản đồ số 13 tại địa chỉ xã Cư M'gar, huyện Cư M'gar, tỉnh Đắk Lắk.</t>
  </si>
  <si>
    <t>010/2025/D06-0005</t>
  </si>
  <si>
    <t>010/2025/D06-0006</t>
  </si>
  <si>
    <t>Thửa đất số 89, tờ bản đồ số 26; địa chỉ Tổ 05, phường Phù Đồng, thành phố Pleiku, tỉnh Gia Lai.</t>
  </si>
  <si>
    <t>Bà Lê Thị Thùy Trang - 0986695599 (Thu tiền)</t>
  </si>
  <si>
    <t>Lý Nam Đế - Thủy VCB Bắc Gia Lai</t>
  </si>
  <si>
    <t>15/7/149 Tôn Thất Tùng, tổ 10, phường Phù Đổng, thành phố Pleiku, tỉnh Gia Lai</t>
  </si>
  <si>
    <t>Thửa đất số 33, tờ bản đồ số 49; địa chỉ xã Ea Kuêh, huyện Cư M'gar, tỉnh Đắk Lắk.</t>
  </si>
  <si>
    <t>010/2025/D06-0007</t>
  </si>
  <si>
    <t>Xử lý nợ khách hàng Phùng Thị Thu - Long MBAMC ARR</t>
  </si>
  <si>
    <t>Tổ dân phố 1, thị trấn Quảng Phú, huyện Cư Mgar, tỉnh Đăk Lăk</t>
  </si>
  <si>
    <t>Ts Cư Mgar - chi Thủy VCB Đắk Lắk</t>
  </si>
  <si>
    <t>010/2025/D06-0008</t>
  </si>
  <si>
    <t>Thửa đất số 109,131, tờ bản đồ số, 63, địa chỉ: Thuận Hạnh, Dak Song, Dak Nông.
Thửa đất số 40, tờ bản đồ số 24, địa chỉ: Thuận Bắc, Thuận Hạnh, Dak Song, Dak Nông.</t>
  </si>
  <si>
    <t>Xử lý nợ khách hàng Trần Văn Anh - Anh Hoàng MB AMC ĐLS</t>
  </si>
  <si>
    <t>Bà Nguyễn Thị Thủy - 0914168339 (Thu tiền)</t>
  </si>
  <si>
    <t>010/2025/D06-0009</t>
  </si>
  <si>
    <t>Ts Đà Nẵng - Chị Loan VCB Gia Lai</t>
  </si>
  <si>
    <t>Thửa đất số 4, tờ bản đồ số 19, địa chỉ 114 Yên Khê 1, phường Thanh Khê Tây, quận Thanh Khê, thành phố Đà Nẵng.</t>
  </si>
  <si>
    <t>010/2025/D06-0010</t>
  </si>
  <si>
    <t>Ông Phan Việt Phúc và Bà Lê Thị Anh Diễm - 0942900933 (Thu tiền)</t>
  </si>
  <si>
    <t>CÔNG TY TNHH NAM PHÚ - 0943984596 chị Loan (Thu tiền)</t>
  </si>
  <si>
    <t>Thửa đất số 171, tờ bản đồ số 30; Địa chỉ phường Tân Hòa, thành phố Buôn Ma Thuột, tỉnh Đắk Lắk.</t>
  </si>
  <si>
    <t>Bà Đỗ Thị Kim Ngọc -  0358863778 (Thu tiền)</t>
  </si>
  <si>
    <t>Hs Tân Hòa - Phúc Seabank</t>
  </si>
  <si>
    <t>010/2025/D06-0012</t>
  </si>
  <si>
    <t>số 3 Liễu Giai, Ba Đình, Hà Nội</t>
  </si>
  <si>
    <t>010/2025/D06-0013</t>
  </si>
  <si>
    <t>Ông Huỳnh Quang Tiến - 0972730665 (Thu tiền)</t>
  </si>
  <si>
    <t>Thôn 3, xã Trúc Sơn, huyện Cư Jút, tỉnh Đắk Nông</t>
  </si>
  <si>
    <t>Thửa đất số 98+98a, tờ bản đồ 4, địa chỉ: xã Trúc Sơn, huyện Cư Jút, tỉnh Đắk Nông.</t>
  </si>
  <si>
    <t>BÀ H'DJUANG NIÊ (Thu tiền)</t>
  </si>
  <si>
    <t>Buôn Cuôr Đăng B, xã Cuôr Đăng, huyện Cư M'gar, tỉnh Đắk Lắk</t>
  </si>
  <si>
    <t>Thửa đất số 643, tờ bản đồ số 66; tại địa chỉ Thôn Plei Wết, xã Glar, huyện Đak Đoa, tỉnh Gia Lai.
'Thửa đất số 443, tờ bản đồ số 68; tại địa chỉ làng Dur, xã Glar, huyện Đak Đoa, tỉnh Gia Lai.</t>
  </si>
  <si>
    <t>010/2025/D06-0014</t>
  </si>
  <si>
    <t>010/2025/D06-0015</t>
  </si>
  <si>
    <t>Bà Phạm Thị Thương - 0964544533 (Thu tiền)</t>
  </si>
  <si>
    <t>Buôn KoHneh, xã Cuôr Đăng, huyện Cư M'gar, tỉnh Đăk Lăk.</t>
  </si>
  <si>
    <t>Ts Glar - anh Tuấn VCB Đắk Lắk</t>
  </si>
  <si>
    <t>Thửa đất số 240, tờ bản đồ số 68; tại địa chỉ thôn Dur, xã Glar, huyện Đak Đoa, tỉnh Gia Lai.</t>
  </si>
  <si>
    <t>Bà Phạm Thị Mùi - 0902133450 (Thu tiền)</t>
  </si>
  <si>
    <t>Thửa đất số 15, tờ bản đồ số 47; tại địa chỉ thôn Ia Rôk, xã Chư HDrông, tp. Pleiku, tỉnh Gia Lai.
'Thửa đất số 85, tờ bản đồ số 30; tại địa chỉ thôn 3, xã Diên Phú, tp. Pleiku, tỉnh Gia Lai.
'Thửa đất số 44b, tờ bản đồ số 29; tại địa chỉ thôn Ia Ring, xã Ia Tiêm, thị trấn Chư Sê, tỉnh Gia Lai.</t>
  </si>
  <si>
    <t>010/2025/D06-0016</t>
  </si>
  <si>
    <t>Ts Bà Mùi - Thùy VCB Gia Lai</t>
  </si>
  <si>
    <t>010/2025/D06-0017</t>
  </si>
  <si>
    <t>Bà Phạm Thị Hiền - 0902133450  (Thu tiền)</t>
  </si>
  <si>
    <t>Tổ 2, phường Hội Phú, thành phố Pleiku, tỉnh Gia Lai</t>
  </si>
  <si>
    <t>Ts Nguyễn Viết Xuân - Anh Hoàng VCB</t>
  </si>
  <si>
    <t>Thửa đất số 2 tờ bản đồ số 34 tại địa chỉ 295 Nguyễn Viết Xuân, phường Hội Phú, thành phố Pleiku, tỉnh Gia Lai.</t>
  </si>
  <si>
    <t>Cư Jút - Vũ SeA Bank</t>
  </si>
  <si>
    <t>Thửa đất số 28, tờ bản đồ số 33; Địa chỉ Tổ dân phố 05 (nay là tổ 3), phường An Bình, thị xã An Khê, tỉnh Gia Lai.</t>
  </si>
  <si>
    <t xml:space="preserve">Hs Vay chính sách </t>
  </si>
  <si>
    <t>Tổ dân phố 03, phường An Bình, thị xã An Khê, tỉnh Gia Lai.</t>
  </si>
  <si>
    <t>Thửa đất số 74, tờ bản đồ số 23; tại địa chỉ: Thôn 1, xã Diên Phú, thành phố Pleiku, tỉnh Gia Lai.
Thửa đất số 133, tờ bản đồ số 23; tại địa chỉ: Thôn 1, xã Diên Phú, thành phố Pleiku, tỉnh Gia Lai.</t>
  </si>
  <si>
    <t>010/2025/D06-0019</t>
  </si>
  <si>
    <t>Rẩy Diên Phú - Hồng Linh VCB Gia Lai</t>
  </si>
  <si>
    <t>010/2025/D06-0021</t>
  </si>
  <si>
    <t>Thửa đất số 9, tờ bản đồ số 28, địa chỉ thửa đất tại Thôn Phú Vinh, xã Ia Băng, huyện Chư Prông, tỉnh Gia Lai.</t>
  </si>
  <si>
    <t>Ông Nguyễn Cảnh Hòa và Bà Đinh Thị Bích Liên - 0914235566 (thu tiền)</t>
  </si>
  <si>
    <t>Xe ô tô khách, nhãn hiệu TOYOTA HIACE, biển số đăng ký 82K-5383.</t>
  </si>
  <si>
    <t>Xe ô tô thanh lý - VCB Kon Tum</t>
  </si>
  <si>
    <t>010/2025/D06.0002</t>
  </si>
  <si>
    <t>010/2025/D06-0023</t>
  </si>
  <si>
    <t>Thôn 2, xã Diên Phú, thành phố Pleiku, tỉnh Gia Lai.</t>
  </si>
  <si>
    <t>Xử lý nợ BIDV Phố Núi - Tâm BIDV Phố Núi</t>
  </si>
  <si>
    <t>Xã Dũng Tiến, huyện Vĩnh Bảo, thành phố Hải Phòng.</t>
  </si>
  <si>
    <t>Ông Trịnh Đức Toàn - 0905226968 (thu tiền)</t>
  </si>
  <si>
    <t>010/2025/D06-0031</t>
  </si>
  <si>
    <t>Bà Lò Thị Thu Thủy -  (Thu tiền)</t>
  </si>
  <si>
    <t>Thửa đất số 33, tờ bản đồ số 68; địa chỉ Phường Tân Lợi, Tp. Buôn Ma Thuột, tỉnh Đắk Lắk.</t>
  </si>
  <si>
    <t>22 Văn Cao, phường Tân Lợi, Tp. Buôn Ma Thuột, tỉnh Đắk Lắk</t>
  </si>
  <si>
    <t>Thửa đất số 219+220, tờ bản đồ số 26; địa chỉ Phường Tân Thành, Tp. Buôn Ma Thuột, tỉnh Đắk Lắk.</t>
  </si>
  <si>
    <t>Phường Tân Thành, Tp. Buôn Ma Thuột, tỉnh Đắk Lắk.</t>
  </si>
  <si>
    <t>VCB Đắk Lắk - Mrs. Quỳnh - 0914329777</t>
  </si>
  <si>
    <t>Văn Cao - Anh Khanh VCB Bắc Đắk Lắk</t>
  </si>
  <si>
    <t>Mai Hắc Đế - Buôn Ma Thuột - Chị Quỳnh VCB Đắk Lắk.</t>
  </si>
  <si>
    <t>010/2025/D06-0033</t>
  </si>
  <si>
    <t>Bà Phạm Thị Phương Thảo - 0905226968 (thu tiền)</t>
  </si>
  <si>
    <t>Bà Bùi Thị Liễu - 0905716363 (thu tiền)</t>
  </si>
  <si>
    <t>Thửa đất số 86,105, tờ bản đồ 20 tại địa chỉ làng Yít Le I, xã Ia Lang, huyện Đức Cơ, tỉnh Gia Lai.</t>
  </si>
  <si>
    <t>Xử lý nợ Đức Cơ - BIDV Phố Núi Tâm</t>
  </si>
  <si>
    <t>Làng Yít Le I, xã Ia Lang, huyện Đức Cơ, tỉnh Gia Lai.</t>
  </si>
  <si>
    <t>Ông Trần Hà Bảo Lộc và Bà Nguyễn Thị Đan Thoan - 0909286565 (thu tiền)</t>
  </si>
  <si>
    <t>Thửa đất số 504+505+506+507, tờ bản đồ số 60, tại địa chỉ xã Xuân Tây, huyện Cẩm Mỹ, tỉnh Đồng Nai.</t>
  </si>
  <si>
    <t>Ts Đồng Nai - Phong VCB Bắc Gia Lai</t>
  </si>
  <si>
    <t>010/2025/D06-0034</t>
  </si>
  <si>
    <t>Ông Nguyễn Văn Đạo và Bà Hoàng Thị Hà - 0949198539 (Thu tiền)</t>
  </si>
  <si>
    <t>Thửa đất số 461+462+463, tờ bản đồ số 34, tại địa chỉ Tổ 04, phường Chi Lăng, Tp. Pleiku, tỉnh Gia Lai.</t>
  </si>
  <si>
    <t>010/2025/D06-0035</t>
  </si>
  <si>
    <t>Rẫy Nguyễn Chí Thanh - Thùy VCB Gia Lai</t>
  </si>
  <si>
    <t>Tổ 3, phường Hoa Lư, Tp. Pleiku, tỉnh Gia Lai.</t>
  </si>
  <si>
    <t>010/2025/D06-0036</t>
  </si>
  <si>
    <t>Công ty TNHH Quản lý nợ và Khai thác tài sản Ngân hàng TMCP Quân đội (Thu tiền) (Thu tiền)</t>
  </si>
  <si>
    <t>Thứa đất số 13 tờ bán đô số 51, tại địa chỉ Số 14/4 đường Bắc Sơn, phường Vĩnh Hãi, thành phố Nha Trang, tính Khánh Hòa.
Thửa đất số 294 tờ bản đô số 40, tại địa chỉ Số 14B đường Bắc Sơn, phường Vĩnh Hải, thành phố Nha Trang, tinh Khánh Hòa.
Thửa đất số 120 tờ bản đô số 40, tại địa chi Số 20B Cu Chi, phường Vĩnh Hải, thành phố Nha Trang, tinh Khánh Hòa</t>
  </si>
  <si>
    <t>010/2025/D06-0037</t>
  </si>
  <si>
    <t>Thửa đất số 23, tờ bản đồ số 17; địa chỉ xã Ea Trul, huyện Krông Bông, tỉnh Đắk Lắk.
Thửa đất số 30+34, tờ bản đồ số 17; địa chỉ xã Ea Trul, huyện Krông Bông, tỉnh Đắk Lắk</t>
  </si>
  <si>
    <t>Ông Hoàng Kim Long - 0985808286 (Thu tiền)</t>
  </si>
  <si>
    <t>9/6, đường 11, phường 16, quận Gò Vấp, thành phố Hồ Chí Minh.</t>
  </si>
  <si>
    <t>Xử Lý Nợ Nha Trang - Long MB AMC ARR</t>
  </si>
  <si>
    <t>Số 03 Liễu Giai, phường Liễu Giai, quận Ba Đình, thành phố Hà Nội</t>
  </si>
  <si>
    <t>010/2025/D06-0039</t>
  </si>
  <si>
    <t>Ông Nguyễn Tuấn Vũ và bà Hoàng Thị Kim Hiếu - 0905226968 (Thu tiền)</t>
  </si>
  <si>
    <t>Lý Nam Đế - Vũ Đức Long</t>
  </si>
  <si>
    <t>Thửa đất số 265, tờ bản đồ số 40, tại địa chỉ Tổ 6, phường Trà Bá, thành phố Pleiku, tỉnh Gia Lai.</t>
  </si>
  <si>
    <t>Bà Nguyễn Thị Thủy - 0985808286 (Thu tiền)</t>
  </si>
  <si>
    <t>Thửa đất số 16, tờ bản đồ số 68, tại địa chỉ Tổ 2, phường Thống Nhất, Tp. Pleiku, tỉnh Gia Lai.</t>
  </si>
  <si>
    <t>010/2025/D06-0040</t>
  </si>
  <si>
    <t>010/2025/D06-0041</t>
  </si>
  <si>
    <t>Ông Huỳnh Tấn Tài (Thu tiền)</t>
  </si>
  <si>
    <t>24/16 Nguyễn Thiện Thuật, phường Tân Lập, Tp. Nha Trang, tỉnh Khánh Hòa.</t>
  </si>
  <si>
    <t>Thửa đất số 179 tờ bản đồ số 7, tại địa chỉ phường An Bình, thị xã Buôn Hồ, tỉnh Đắk Lắk.
Thửa đất số 537 tờ bản đồ số 6, tại địa chỉ phường An Bình, thị xã Buôn Hồ, tỉnh Đắk Lắk.</t>
  </si>
  <si>
    <t>Combo ts Buôn Hồ - Đức VCB Bắc Đắk Lắk.</t>
  </si>
  <si>
    <t>010/2025/D06-0044</t>
  </si>
  <si>
    <t>Thửa đất số 71, tờ bản đồ số 22; tại địa chỉ Tổ dân phố 3, thị trấn Đak Đoa, huyện Đak Đoa, tỉnh Gia Lai.</t>
  </si>
  <si>
    <t>NGÂN HÀNG THƯƠNG MẠI CỔ PHẦN NGOẠI THƯƠNG VIỆT NAM - CHI NHÁNH GIA LAI -  (Thu tiền)</t>
  </si>
  <si>
    <t>07 Đoàn Thị Điểm, P. Diên Hồng, Tp. Pleiku, tỉnh Gia Lai</t>
  </si>
  <si>
    <t>MB Hội An - Ms. Long - 0935543538</t>
  </si>
  <si>
    <t>Ngân hàng TNCP Quân Đội, chi nhánh Quảng Nam, PGD Hội An (Thu tiền)</t>
  </si>
  <si>
    <t>Thửa đất số 291, tờ bản đồ số 7; tại địa chỉ Thôn Võng Nhi, xã Cẩm Thanh, thành phố Hội An, tỉnh Quảng Nam.
Thửa đất số 398, tờ bản đồ số 19; tại địa chỉ Khối An Tân, phường Cẩm An, thành phố Hội An, tỉnh Quảng Nam.</t>
  </si>
  <si>
    <t>010/2025/D06-0045</t>
  </si>
  <si>
    <t>Combo xử lý nợ Hội An - Long MB</t>
  </si>
  <si>
    <t>146 Wừu, tổ 3, phường Ia Kring, thành phố Pleiku, tỉnh Gia Lai</t>
  </si>
  <si>
    <t>Ông Nguyễn Đại Hải  - 0776112358 (Thu tiền)</t>
  </si>
  <si>
    <t>Nguyễn Văn Cừ - Đắk Đoa - Xử lý nợ A Hùng VCB Gia Lai</t>
  </si>
  <si>
    <t>Thửa đất số 13, tờ bản đồ số 6; Địa chỉ phường Thành Nhất, thành phố Buôn Ma Thuột, tỉnh Đắk Lắk.</t>
  </si>
  <si>
    <t>010/2025/D06-0049</t>
  </si>
  <si>
    <t>Phan Bội Châu - Buôn Ma Thuột - Tuyết VCB Tất Thành</t>
  </si>
  <si>
    <t>Số 594 Hai Bà Trưng, Phường Cẩm Phổ,Thành Phố Hội An, Tỉnh Quảng Nam</t>
  </si>
  <si>
    <t>Thửa đất số 98 (cũ 31B), tờ bản đồ số 46 (cũ 9); Địa chỉ xã Hòa Thuận, thành phố Buôn Ma Thuột, tỉnh Đắk Lắk.</t>
  </si>
  <si>
    <t>QL 14 - Thùy VCB Tất Thành</t>
  </si>
  <si>
    <t>010/2025/D06-0056</t>
  </si>
  <si>
    <t>010/2025/D06-0057</t>
  </si>
  <si>
    <t>Giá trị Quyền sử dụng đất tọa lạc tại thửa đất số 8, tờ bản đồ số 15, và thửa đất số 29, tờ bản đô 15 tại địa chỉ Thôn Phú Hòa xã Quảng Phú, huyện Krông, tình Đắk Nông.
Giá trị Quyền sử dụng đất tọa lạc tại thửa đất số 22, tờ bản đồ số 14, thửa đất số 20 + 9, tờ bản đồ 14 và thửa đất số 31 + 26 tại địa chỉ Thôn Phú Trung, xã Quầng Phú, huyện Krông Nô, tính Đắk Nông.</t>
  </si>
  <si>
    <t>Xử lý nợ Lê Hùng Vỹ - anh Tường MB AMC</t>
  </si>
  <si>
    <t>Thửa đất số 1117, tờ bản đồ số: 38 tại địa chỉ tổ dân phố 12, thị trấn Chư Sê, huyện Chư Sê, tỉnh Gia Lai.</t>
  </si>
  <si>
    <t>Tổ dân phố 12, thị trấn Chư Sê, huyện Chư Sê, tỉnh Gia Lai.</t>
  </si>
  <si>
    <t>Tôn Thất Tùng - Chư Sê - Hs Vay chính sách</t>
  </si>
  <si>
    <t>010/2025/D06-0058</t>
  </si>
  <si>
    <t>Ông Phạm Đức Ngọc và bà Dương Kinh Oanh - 0962841837 Như Anh (Thu tiền)</t>
  </si>
  <si>
    <t>010/2025/D06-0059</t>
  </si>
  <si>
    <t>Công ty TNHH Quản lý nợ và Khai thác tài sản Ngân hàng TMCP Quân đội - 0979332225 (Thu tiền)</t>
  </si>
  <si>
    <t>Giá trị Quyền sở hữu công trình xây dựng trên đất tọa lạc tại thửa đất số -/-, tờ bản đồ số 09; tại địa chỉ Lô B1, Cụm CN thị trấn Bình Định, huyện An Nhơn, tình Bình Định.</t>
  </si>
  <si>
    <t>Bà Phạm Nguyễn Xuân Hồng - 0905226968 (Thu tiền)</t>
  </si>
  <si>
    <t>413 Phan Bội Châu, phường Thành Nhất, Tp. Buôn Ma Thuột, tỉnh Đắk Lắk.</t>
  </si>
  <si>
    <t>Ông Trương Bá Kiều Như - 0905060027 (Thu tiền)</t>
  </si>
  <si>
    <t>Thửa đất số 74, tờ bản đồ số 2, tại địa chỉ phường Tự An, thành phố Buôn Ma Thuột, tỉnh Đắk Lắk.</t>
  </si>
  <si>
    <t>Hùng Vương - Buôn Ma Thuột - C Trâm VCB Đắk Lắk</t>
  </si>
  <si>
    <t>010/2025/D06-0066</t>
  </si>
  <si>
    <t>Thửa đất số 192, tờ bản đồ số 9, địa chỉ: Phường Khánh Xuân, thành phố Buôn Ma Thuột, tỉnh Đắk Lắk</t>
  </si>
  <si>
    <t>Ông Ninh Văn Sa - 0968479879 (Thu tiền)</t>
  </si>
  <si>
    <t>010/2025/D06-0067</t>
  </si>
  <si>
    <t>Hẻm 30 tháng 4 - Buôn Ma Thuột - Chị Phượng VCB Đắk Lắk</t>
  </si>
  <si>
    <t>Tổ 3, phường Ea Tam, thành phố Buôn Ma Thuột, tỉnh Đắk Lắk</t>
  </si>
  <si>
    <t>010/2025/D06-0068</t>
  </si>
  <si>
    <t>Thửa đất số 17, tờ bản đồ số 64 tại địa chỉ xã Ia Kly, huyện Chư Prông, tỉnh Gia Lai
Thửa đất số 25, tờ bản đồ số 64 tại địa chỉ xã Ia Kly, huyện Chư Prông, tỉnh Gia Lai
Thửa đất số 00, tờ bản đồ số trích đo tại địa chỉ xã Ia Kly, huyện Chư Prông, tỉnh Gia Lai</t>
  </si>
  <si>
    <t>Combo xử lý nợ Chư Prông - Anh Vương BIDV Nam Gia Lai</t>
  </si>
  <si>
    <t>48/2 Hùng Vương, Tp. Buôn Ma Thuột, tỉnh Đắk Lắk.</t>
  </si>
  <si>
    <t>Gỗ Căn xe tròn - N2
Gỗ Chiêu liêu tròn - N6.</t>
  </si>
  <si>
    <t>010/2025/D06.0004</t>
  </si>
  <si>
    <t>CÔNG TY TNHH MTV HỮU NGHỊ GIA LAI (Thu tiền)</t>
  </si>
  <si>
    <t>010/2025/D06-0081</t>
  </si>
  <si>
    <t>Ông Lê Xuân Quý (091456293) (Thu tiền)</t>
  </si>
  <si>
    <t>Thửa đất số 452, tờ bản đồ số 71 tại địa chỉ Phường Tân An, Tp. Buôn Ma Thuột, tỉnh Đắk Lắk.</t>
  </si>
  <si>
    <t>Phan Đăng Lưu - Buôn Ma Thuột - Anh Chỉnh VCB Bắc Đắk Lắk</t>
  </si>
  <si>
    <t>Thửa đất số 113, tờ bản đồ số 96 tại địa chỉ Thôn Hòa Sơn, xã Ia Phang, huyện Chư Pưh, tỉnh Gia Lai.
Thửa đất số 7, tờ bản đồ số 4 tại địa chỉ Thôn Lương Hà, xã Ia Blứ, huyện Chư Pưh, tỉnh Gia Lai.
Thửa đất số 4,20, tờ bản đồ số 110 tại địa chỉ Thôn Lương Hà, xã Ia Blứ, huyện Chư Pưh, tỉnh Gia Lai.</t>
  </si>
  <si>
    <t>Xử lý nợ ông Nguyễn Đăng Hòa - Chư Pưh - Anh Cường BIDV Nam Gia Lai</t>
  </si>
  <si>
    <t>010/2025/D06-0086</t>
  </si>
  <si>
    <t>Quyền sử dụng đất tọa lạc tại thửa đất số 484, tờ bản đồ số 6; địa chỉ xã Bình Lộc, huyện Diên Khánh, tỉnh Khánh Hòa.</t>
  </si>
  <si>
    <t>Tầng 3, tòa nhà Vạn Tường, số 174 Lê Đình Lý, Phường Hoà Thuận Tây, Quận Hải Châu, Thành phố Đà Nẵng, Việt Nam.</t>
  </si>
  <si>
    <t>010/2025/D06-0079</t>
  </si>
  <si>
    <t>Thửa đất số 358, tờ bản đồ số 54; địa chỉ xã Cư Êbur, Tp. Buôn Ma Thuột, tỉnh Đắk Lắk.</t>
  </si>
  <si>
    <t>Bà Nguyễn Thị Hoàng Trang  (Thu tiền)</t>
  </si>
  <si>
    <t>Thửa đất số 355+875, tờ bản đồ số 71; địa chỉ Xã Hòa Thắng, thành phố Buôn Ma Thuột, tỉnh Đắk Lắk.</t>
  </si>
  <si>
    <t>Nguyễn Thái Bình - Buôn Ma Thuột - anh Khải VCB Đắk Lắk</t>
  </si>
  <si>
    <t>010/2025/D06-0097</t>
  </si>
  <si>
    <t>Bà Nguyễn Thị Sen - 0849228888 (Thu tiền)</t>
  </si>
  <si>
    <t>Thửa đất số 182, tờ bản đồ số 39; địa chỉ Phường Tân Lập, thành phố Buôn Ma Thuột, tỉnh Đắk Lắk.</t>
  </si>
  <si>
    <t>Nguyễn Văn Cừ - Buôn Ma Thuột - Thùy VCB Đắk Lắk</t>
  </si>
  <si>
    <t>010/2025/D06-0098</t>
  </si>
  <si>
    <t>010/2025/D06-0095</t>
  </si>
  <si>
    <t>Bà Nguyễn Thị Hoàng Trang - 0916719096 (Thu tiền)</t>
  </si>
  <si>
    <t>Thửa đất số 358, tờ bản đồ số 54; địa chỉ xã Cư Êbur, Tp. Buôn Ma Thuột, tỉnh Đắk Lắk</t>
  </si>
  <si>
    <t>Cư Êbur - anh Trọng Hùng VCB Đắk Lắk</t>
  </si>
  <si>
    <t>Phường Thành Công, Tp Buôn Ma Thuột, tỉnh Đắk Lắk.</t>
  </si>
  <si>
    <t>Bà Trần Thị Dần - 0375693568 chị Thủy (thu tiền)</t>
  </si>
  <si>
    <t>VCB Bắc Đắk Lắk - Mrs. Trâm - 0832055055</t>
  </si>
  <si>
    <t xml:space="preserve">Thửa đất số 110, tờ bản đồ số 63, tại địa chỉ Tổ 53, phường Tân Lợi, Tp. Buôn Ma Thuột, tỉnh Đắk Lắk. </t>
  </si>
  <si>
    <t>Y moan - Buôn Ma Thuột - chị Trâm VCB Bắc Đắk Lắk</t>
  </si>
  <si>
    <t xml:space="preserve">16 Ymoan Ênuôl, phường Tân Lợi, Tp. Buôn Ma Thuột, tỉnh Đắk Lắk. </t>
  </si>
  <si>
    <t>010/2025/D06-0099</t>
  </si>
  <si>
    <t>Bà Đào Thị Dung - 0962107253 (Thu tiền)</t>
  </si>
  <si>
    <t>79 Nguyễn Thái Bình, xã Hoà Thắng, thành phố Buôn Ma Thuột, tỉnh Đắk Lắk</t>
  </si>
  <si>
    <t>Ồng Nguyễn Văn Ngọ - 0903563666 (thu tiền)</t>
  </si>
  <si>
    <t>VCB Đắk Lăk - PGD Quang Trung - Mr. Tâm - 0902428119</t>
  </si>
  <si>
    <t xml:space="preserve">Thửa đất số 127, tờ bản đồ số 7, tại địa chỉ số 35 (số cũ 27) Mạc Thị Bưởi, phường Thống Nhất, Tp. Buôn Ma Thuột, tỉnh Đắk Lắk. </t>
  </si>
  <si>
    <t>010/2025/D06-0105</t>
  </si>
  <si>
    <t>Mạc Thị Bưởi - Buôn Ma Thuột - Anh Tâm VCB Đắk Lắk</t>
  </si>
  <si>
    <t xml:space="preserve">35 Mạc Thị Bưởi, phường Thống Nhất, Tp. Buôn Ma Thuột, tỉnh Đắk Lắk. </t>
  </si>
  <si>
    <t>Combo ts Lâm Đồng - A Văn Anh</t>
  </si>
  <si>
    <t>Ts Phúc - Seabank</t>
  </si>
  <si>
    <t>Thửa đất số 39d, tờ bản đồ số 60, địa chỉ thôn Hòa Lộc, xã Ia Phang, huyện Chư Pưh, tỉnh Gia Lai.
'Thửa đất số 95c, tờ bản đồ số 60, địa chỉ thôn Hòa Thành, xã Ia Phang, huyện Chư Pưh, tỉnh Gia Lai.</t>
  </si>
  <si>
    <t>Xử lý nợ Ia Phang - anh Danh VCB Gia Lai</t>
  </si>
  <si>
    <t>NGÂN HÀNG THƯƠNG MẠI CỔ PHẦN NGOẠI THƯƠNG VIỆT NAM - CHI NHÁNH GIA LAI  (thu tiền)</t>
  </si>
  <si>
    <t>010/2025/D06-0107</t>
  </si>
  <si>
    <t>010/2025/D06-0108</t>
  </si>
  <si>
    <t>Ông Nguyễn Văn Thực - 0985390979 (Thu tiền)</t>
  </si>
  <si>
    <t>Tổ dân phố 3B, thị trấn Ea Kar, huyện Ea Kar, tỉnh Đắk Lắk</t>
  </si>
  <si>
    <t>Lê Thị Hồng Gấn - Tuấn VCB Ea Kar</t>
  </si>
  <si>
    <t>Thửa đất số 194, tờ bản đồ số 99, tại địa chỉ xã Buôn Tlung, thị trấn Ea Kar, huyện Ea Kar, tỉnh Đắk Lắk.</t>
  </si>
  <si>
    <t>010/2025/D06-0090</t>
  </si>
  <si>
    <t>26.400.000</t>
  </si>
  <si>
    <t>Hai mươi sáu triệu bốn trăm ngàn đồng chẵn.</t>
  </si>
  <si>
    <t>7.425.000</t>
  </si>
  <si>
    <t>Bảy triệu bốn trăm hai mươi lăm ngàn đồng chẵn.</t>
  </si>
  <si>
    <t>4.216.000</t>
  </si>
  <si>
    <t>Bốn triệu hai trăm mười sáu ngàn đồng chẵn.</t>
  </si>
  <si>
    <t>CÔNG TY LUẬT TNHH VIỆT NAM ÁNH DƯƠNG</t>
  </si>
  <si>
    <t>Số 60 đường Trần Hưng Đạo, Phường Tự An, Tp. Buôn Ma Thuột, tỉnh Đắk Lắk</t>
  </si>
  <si>
    <t>Thửa đất số 199, tờ bản đồ số 12, tại địa chỉ phường Tân Lợi, Tp. Buôn Ma Thuột, tỉnh Đắk Lắk</t>
  </si>
  <si>
    <t>Nguyễn Trung Tín - 0904573179 (Thu Tiền)</t>
  </si>
  <si>
    <t>010/2025/D07-0001</t>
  </si>
  <si>
    <t>Phường Tự An - Anh Thắng VCB Đắk Lắk</t>
  </si>
  <si>
    <t>010/2025/D07-0002</t>
  </si>
  <si>
    <t>Thửa đất số 67, tờ bản đồ số 22, tại địa chỉ 167 Phạm Văn Đồng, phường Tây Sơn, Tp. Pleiku, tỉnh Gia Lai</t>
  </si>
  <si>
    <t>33 Phan Đình Giót, tổ 4, phường Hoa Lư, thành phố Pleiku, tỉnh Gia Lai</t>
  </si>
  <si>
    <t>Mai Lốp Phạm Văn Đồng</t>
  </si>
  <si>
    <t>010/2025/D07-0003</t>
  </si>
  <si>
    <t>Ông Dương Ngọc Đức và bà Phạm Thị Thu Hương - 0943984596 (Thu tiền)</t>
  </si>
  <si>
    <t>Ts Quy Nhơn - A Hưng VCB Bắc Gia Lai</t>
  </si>
  <si>
    <t>Thửa đất số 110, tờ bản đồ số 65 tại địa chỉ Tổ 36, khu vực 7, P. Đống Đa, Tp. Quy Nhơn.</t>
  </si>
  <si>
    <t>Tổ 34, khu vực 7, P. Đống Đa, Tp. Quy Nhơn.</t>
  </si>
  <si>
    <t>Ông Trần Văn Thành - 0963040584 (Thu tiền)</t>
  </si>
  <si>
    <t>Thôn Hải Ngoại, xã Nam Trung, huyện Tiền Hải, tỉnh Thái Bình.</t>
  </si>
  <si>
    <t>Ông Trần Đức Mai - 0973382377 (Thu Tiền)</t>
  </si>
  <si>
    <t>Ông Phạm Hùng Hải - 0946673464 (Thu tiền)</t>
  </si>
  <si>
    <t>Tổ 4, phường Thắng Lợi, thành phố Pleiku, tỉnh Gia Lai.</t>
  </si>
  <si>
    <t>Sư Vạn Hạnh - Anh Hưng VCB Bắc Gia Lai</t>
  </si>
  <si>
    <t>Thửa đất số 114, tờ bản đồ số 16, 21+23 Sư Vạn Hạnh, phường Hội Thương, Tp. Pleiku, tỉnh Gia Lai</t>
  </si>
  <si>
    <t>010/2025/D07-0006</t>
  </si>
  <si>
    <t>Thửa đất số 45, tờ bản đồ số 54; địa chỉ thôn 6, xã Hòa Thành, huyện Krông Bông, tỉnh Đắk Lắk.</t>
  </si>
  <si>
    <t>010/2025/D07-0007</t>
  </si>
  <si>
    <t>010/2025/D07-0008</t>
  </si>
  <si>
    <t xml:space="preserve">Seabank Đắk Lắk - Mr. Thi - </t>
  </si>
  <si>
    <t>Thửa đất số 117+118+119+120+132+161; Tờ bản đồ số 84+85; tại địa chỉ Bon N'Jang Bơ, xã Trường Xuân, huyện Đắk Song, tỉnh Đak Nông.
Thửa đất số 49; Tờ bản đồ số 85; tại địa chỉ Bon N'Jang Bơ, xã Trường Xuân, huyện Đắk Song, tỉnh Đak Nông.</t>
  </si>
  <si>
    <t>010/2025/D07-0011</t>
  </si>
  <si>
    <t>Ông Nguyễn Nhật Minh Hoàng - 0973544447 (Thu tiền)</t>
  </si>
  <si>
    <t>Tổ 4, thôn 15, xã Ea Kuêh, huyện Cư M'gar, tỉnh Đắk Lắk</t>
  </si>
  <si>
    <t>Thửa đất số 16, tờ bản đồ số 41; địa chỉ Thị trấn Quảng Phú, huyện Cư M'gar, tỉnh Đắk Lắk.</t>
  </si>
  <si>
    <t>Ông Trần Hoàng Gia - 0914168339 (Thu tiền)</t>
  </si>
  <si>
    <t>010/2025/D07-0013</t>
  </si>
  <si>
    <t>Ông Nguyễn Đức Thắng - 0942900933 (Thu tiền)</t>
  </si>
  <si>
    <t>Thửa đất số 16, tờ bản đồ số 41; Địa chỉ Thị trấn Quảng Phú, huyện Cư M'gar, tỉnh Đắk Lắk.</t>
  </si>
  <si>
    <t>Hs Quảng Phú - anh Thi Seabank</t>
  </si>
  <si>
    <t>Xã Quảng Tiến, huyện Cư M'gar, tỉnh Đắk Lắk.</t>
  </si>
  <si>
    <t>010/2025/D07-0021</t>
  </si>
  <si>
    <t>Bà Nguyễn Ngọc Phương Oanh -  0358863778 (Thu tiền)</t>
  </si>
  <si>
    <t>VCB Bắc Đắk Lắk - Mr. Hải - 0914708666</t>
  </si>
  <si>
    <t>Thửa đất số 182, tờ bản đồ số 6; Địa chỉ phường Thống Nhất, thành phố Buôn Ma Thuột, tỉnh Đắk Lắk.</t>
  </si>
  <si>
    <t>Điện Biên Phủ - Buôn Ma Thuột - Anh Hải VCB Đắk Lắk</t>
  </si>
  <si>
    <t>133, Điện Biên Phủ, Phường Buôn Hồ, tỉnh Đắk Lắk.</t>
  </si>
  <si>
    <t>010/2025/D07-0027</t>
  </si>
  <si>
    <t>CÔNG TY TNHH VINH PHÚC - 0972730665 (Thu tiền)</t>
  </si>
  <si>
    <t>VCB Đắk Lắk - Mr. Linh - 0935671008</t>
  </si>
  <si>
    <t>010/2025/D07-0028</t>
  </si>
  <si>
    <t>Xã Cư M'gar, tỉnh Đắk Lắk</t>
  </si>
  <si>
    <t>010/2025/D07-0029</t>
  </si>
  <si>
    <t>Thửa đất số 163, tờ bản đồ số 21; tại địa chỉ 64 Trần Quang Khải, tổ 3, phường Diên Hồng, Tp. Pleiku, tỉnh Gia Lai.</t>
  </si>
  <si>
    <t>Ts Trần Quang Khải - Hòa BIDV Nam Gia Lai</t>
  </si>
  <si>
    <t>64 Trần Quang Khải, tổ 3, phường Diên Hồng, tỉnh Gia Lai.</t>
  </si>
  <si>
    <t>Thửa đất số 557, tờ bản đồ số 21; tại địa chỉ TDP 7, thị trấn Phú Túc, huyện Krông Pa, tỉnh Gia Lai.</t>
  </si>
  <si>
    <t>Cây xăng Phú Túc - Cty Long Trọng</t>
  </si>
  <si>
    <t>010/2025/D07-0030</t>
  </si>
  <si>
    <t>CÔNG TY CỔ PHẦN TẬP ĐOÀN HP OIL VIỆT NAM (Thu tiền)</t>
  </si>
  <si>
    <t>84 đường 17/3, phường Thống Nhất, tỉnh Gia Lai.</t>
  </si>
  <si>
    <t>010/2025/D07-0031</t>
  </si>
  <si>
    <t>Ông Lê Hữu San - 0902133450 (Thu tiền)</t>
  </si>
  <si>
    <t>Xã Krông Pắc, tỉnh Đắk Lắk.</t>
  </si>
  <si>
    <t>Nơ Trang Long - Chiến VCB Phước An</t>
  </si>
  <si>
    <t>Ông Lê Hữu Nam - 0902133450  (Thu tiền)</t>
  </si>
  <si>
    <t>Thửa đất số 18 (thửa đất cũ 9) tờ bản đồ số 77 (TBĐ cũ 20); tại địa chỉ Thị trấn Phước An, huyện Krông Pắc, tỉnh Đắk Lăk (Nay là xã Krông Pắc, tỉnh Đắk Lắk).</t>
  </si>
  <si>
    <t>010/2025/D07-0032</t>
  </si>
  <si>
    <t>NGÂN HÀNG THƯƠNG MẠI CỔ PHẦN ĐẦU TƯ VÀ PHÁT TRIỂN VIỆT NAM - CHI NHÁNH NAM GIA LAI - 0905226968 (Thu tiền)</t>
  </si>
  <si>
    <t>Thửa đất số 15+21+25+29, tờ bản đồ số 48, địa chỉ Làng K'Tập, xã H'Neng, huyện Đak Đoa, tỉnh Gia Lai (Nay là làng K'Tập, xã Kon Gang, tỉnh Gia Lai).</t>
  </si>
  <si>
    <t>58 Lê Thị Hồng Gấm, P. Thống Nhất, tỉnh Gia Lai</t>
  </si>
  <si>
    <t>Combo Tài sản.</t>
  </si>
  <si>
    <t>Tổ 2, xã Quảng Phú, tỉnh Đắk Lắk</t>
  </si>
  <si>
    <t>010/2025/D07-0040</t>
  </si>
  <si>
    <t>CÔNG TY TNHH MTV XUÂN THÀNH GIA LAI (thu tiền)</t>
  </si>
  <si>
    <t>Combo máy móc thiết bị đã qua sử dụng.</t>
  </si>
  <si>
    <t>010/2025/D07.0002</t>
  </si>
  <si>
    <t>Xe ben, máy đào Cty Xuân Thành - A Hưng VCB Bắc Gia Lai</t>
  </si>
  <si>
    <t>010/2025/D07.0003</t>
  </si>
  <si>
    <t>CÔNG TY TNHH MTV TM HÙNG NHÂN GIA LAI (thu tiền)</t>
  </si>
  <si>
    <t>Xe ô tô con nhãn hiệu TOYOTA, số loại INNOVA biển số đăng ký 81A-094.19 đã qua sử dụng.</t>
  </si>
  <si>
    <t>Xe taxi Hùng Nhân</t>
  </si>
  <si>
    <t>19 Nguyễn Thiếp, Phường Diên Hồng, Tỉnh Gia Lai</t>
  </si>
  <si>
    <t>ÔNG PHAN VĂN TÀI - 0393993579 (Thu tiền)</t>
  </si>
  <si>
    <t>VCB Đắk Lắk - Mr. Nghĩa - 0967096089</t>
  </si>
  <si>
    <t>Thửa đất số 218 tờ bản đồ số 1; tại địa chỉ Xã Quảng Tiến, huyện Cư M'gar , tỉnh Đắk Lăk (Nay là xã Quảng Phú, tỉnh Đắk Lắk).</t>
  </si>
  <si>
    <t>Tổ dân phố 2, xã Quảng Phú, tỉnh Đắk Lắk.</t>
  </si>
  <si>
    <t>Quảng Tiến - Cư M'gar - Nghĩa VCB Đắk Lắk</t>
  </si>
  <si>
    <t>010/2025/D07.0004</t>
  </si>
  <si>
    <t>Kho Trà Đa - Anh Vương BIDV</t>
  </si>
  <si>
    <t>Thửa đất số 258+259+260+261+262, tờ bản đồ 82, địa chỉ: Xã Ea D'rơng, huyện Cư M'gar, tỉnh Đắk Lắk.
Thửa đất số 266+267+268+269+270+271+272+273+274+275+276+277+278+280, tờ bản đồ 82, địa chỉ: Xã Ea D'rơng, huyện Cư M'gar, tỉnh Đắk Lắk.</t>
  </si>
  <si>
    <t>Thửa đất số 1157+1158, tờ bản đồ số 50; địa chỉ Phường An Phú, tỉnh Gia Lai.</t>
  </si>
  <si>
    <t>Ông Đoàn Hùng Sơn - 0905988568 (Thu tiền)</t>
  </si>
  <si>
    <t>010/2025/D07-0042</t>
  </si>
  <si>
    <t>NGÂN HÀNG THƯƠNG MẠI CỔ PHẦN NGOẠI THƯƠNG VIỆT NAM - 0905226968 (thu tiền)</t>
  </si>
  <si>
    <t>Quyền sử dụng đất và Quyền sử dụng tài sản gắn liền với đất (Khách sạn Hương Rừng – Tam Đảo) tại địa chỉ tổ dân phố 1, thị trấn Tam Đảo, tỉnh Vĩnh Phúc.
Quyền sử dụng đất và Quyền sử dụng tài sản gắn liền với đất tại địa chỉ số 37 Điện Biên Phủ - Tp. Buôn Ma Thuột, tỉnh Đắk Lắk.
Quyền sử dụng đất và Quyền sử dụng tài sản gắn liền với đất (Toà nhà Phương Nam) tại địa chỉ Km 2127 QL 1A, khóm 2, phường 7, Tp. Sóc Trăng, tỉnh Sóc Trăng.</t>
  </si>
  <si>
    <t>010/2025/D07-0044</t>
  </si>
  <si>
    <t>Combo ts bán đấu giá VCB - VCB hội sở Chị Hằng.</t>
  </si>
  <si>
    <t>38 Lê Hồng Phong, phường Diên Hồng, tỉnh Gia Lai</t>
  </si>
  <si>
    <t xml:space="preserve">Vườn Sầu riêng Cư M'gar - </t>
  </si>
  <si>
    <t>Ts Chư Á Cty Trang Đức - Anh Khánh Vietinbank</t>
  </si>
  <si>
    <t>Ông Lê Châu Dũng - 0909286565 (thu tiền)</t>
  </si>
  <si>
    <t>Thửa đất số 47, tờ bản đồ số 43, tại địa chỉ 385 Phan Bội Châu, phường Thành Nhất, Tp. Buôn Ma Thuột, tỉnh Đắk Lắk (Nay là 385 Phan Bội Châu, phường Thành Nhất, tỉnh Đắk Lắk).</t>
  </si>
  <si>
    <t>Phường Buôn Hồ, tỉnh Đắk Lắk</t>
  </si>
  <si>
    <t>Phan Bội Châu - Buôn Mê - A Văn Anh</t>
  </si>
  <si>
    <t>010/2025/D07-0057</t>
  </si>
  <si>
    <t>010/2025/D07-0050</t>
  </si>
  <si>
    <t>Thửa đất số 404, tờ bản đồ số 18, tại địa chỉ phường Tân Lợi, Tp. Buôn Ma Thuột, tỉnh Đắk Lắk (Nay là phường Buôn Ma Thuột, tỉnh Đắk Lắk).</t>
  </si>
  <si>
    <t>10 Tháng 3 - Buôn Mê - Tuyết VCB Tất Thành</t>
  </si>
  <si>
    <t>Giá trị thuê mặt bằng 325m2 (gồm tầng trệt và tầng 1 xây dựng tại thửa đất số 12 (42c), tờ bản đồ B3 (37)) được xây dựng trên diện tích 162,5m2 theo giấy chứng nhận quyền sử dụng đất, quyền sở hữu nhà ở và tài sản khác gắn liền với đất số BT 157587 do Ủy ban nhân dân huyện Ngọc Hồi cấp ngày 15/06/2016 tọa lạc tại Số 104 Hoàng Thị Loan, tổ dân phố 1, thị trấn Plei Kần, huyện Ngọc Hồi tỉnh Kon Tum.</t>
  </si>
  <si>
    <t>010/2025/D07-0058</t>
  </si>
  <si>
    <t>Hs Thuê Mặt Bằng - VCB Kon Tum - Triều</t>
  </si>
  <si>
    <t>010/2025/D07-0059</t>
  </si>
  <si>
    <t>Thôn 8, Phường Tân An, tỉnh Đắk Lắk</t>
  </si>
  <si>
    <t>Thửa đất số 200, tờ bản đồ số 5 tại địa chỉ xã Hòa Thuận, Tp. Buôn Ma Thuột, tỉnh Đắk Lắk (Nay là Phường Tân An, tỉnh Đắk Lắk).</t>
  </si>
  <si>
    <t>Bà Lê Thị Mộng Tuyền - 0985808286 (Thu tiền)</t>
  </si>
  <si>
    <t>Thửa đất số 69+70, tờ bản đồ số 170; địa chỉ xã Quảng Khê, huyện Đắk GLong, tỉnh Đắk Nông (Nay là xã Quảng Khê, tỉnh Lâm Đồng).</t>
  </si>
  <si>
    <t>Phường Buôn Ma Thuột, tỉnh Đắk Lắk.</t>
  </si>
  <si>
    <t>010/2025/D07-0064</t>
  </si>
  <si>
    <t>Ts Đăk Nông - Anh Nam VCB Đắk Lắk</t>
  </si>
  <si>
    <t>010/2025/D07-0065</t>
  </si>
  <si>
    <t>Bà Nguyễn Thị Hạnh - 0905226968 (Thu tiền)</t>
  </si>
  <si>
    <t>Thửa đất số 212, tờ bản đồ số 70, tại địa chỉ phường Tân An, Tp. Buôn Ma Thuột, tỉnh Đắk Lắk (Nay là phường Tân An, tỉnh Đắk Lắk).
Thửa đất số 08, tờ bản đồ số 39, tại địa chỉ xã Ea Kao, Tp. Buôn Ma Thuột, tỉnh Đắk Lắk (Nay là phường Ea Kao, tỉnh Đắk Lắk).</t>
  </si>
  <si>
    <t>329 Nguyễn Tất Thành, tổ dân phố 3, xã Krông Ana, tỉnh Đắk Lắk</t>
  </si>
  <si>
    <t>Combo 2 ts - Anh Dũng VCB Đắk Lắk</t>
  </si>
  <si>
    <t>Ông Võ Viết Trung - 0985808286 (Thu tiền)</t>
  </si>
  <si>
    <t>Phường An Bình, tỉnh Gia Lai.</t>
  </si>
  <si>
    <t>Thửa đất số 1351, tờ bản đồ số 55, tại địa chỉ phường An Bình, thị xã An Khê, tỉnh Gia Lai (Nay là Phường An Bình, tỉnh Gia Lai).</t>
  </si>
  <si>
    <t>Hs Vay Chính Sách An Khê</t>
  </si>
  <si>
    <t>010/2025/D07-0066</t>
  </si>
  <si>
    <t>010/2025/D07-0067</t>
  </si>
  <si>
    <t>Thửa đất số 331 tờ bản đồ số 23, tại địa chỉ phường Lô 31, khu Chỉnh Trang đô thị Khu dân cư tổ 48, khu vực 9A, phường Đống Đa, Tp Quy Nhơn, tỉnh Bình Định.</t>
  </si>
  <si>
    <t>Ts Bình Định - Anh Trung VCB Bắc Gia Lai</t>
  </si>
  <si>
    <t>Ông Nguyễn Thanh Thiện và bà Phan Thị Thúy - 0942897096 (Thu tiền)</t>
  </si>
  <si>
    <t>Ông Lê Đăng Tuấn -  (Thu tiền)</t>
  </si>
  <si>
    <t>Thửa đất số 261, tờ bản đồ số 19; tại địa chỉ Lô 29-F1.6 đường Hồ Tùng Mậu, phường Hòa Minh, quận Liên Chiểu, thành phố Đà Nẵng (Nay là phường‍ Hòa‍ Khánh, Tp. Đà Nẵng).
Thửa đất số 106, tờ bản đồ số 122; tại địa chỉ Số 54 đường Giáp Văn Cương (Lô 30-HM1-A1.2), phường Hòa Minh, quận Liên Chiểu, thành phố Đà Nẵng (Nay là phường‍ Hòa‍ Khánh, Tp. Đà Nẵng).
Thửa đất số 311, tờ bản đồ số 130; tại địa chỉ Lô 57 phân khu F1.8, khu TĐC Hòa Minh 3, phường Hòa Minh, quận Liên Chiểu, thành phố Đà Nẵng (Nay là phường‍ Hòa‍ Khánh, Tp. Đà Nẵng).</t>
  </si>
  <si>
    <t>Phường Pleiku, tỉnh Gia Lai</t>
  </si>
  <si>
    <t>Combo 3 ts - Chị Ngọc VCB Trà Bá</t>
  </si>
  <si>
    <t>010/2025/D07-0069</t>
  </si>
  <si>
    <t>Thửa đất số 1610, tờ bản đồ số 10 (cũ 37 - Cư Êbur); tại địa chỉ phường Buôn Ma Thuột, tỉnh Đắk Lắk.</t>
  </si>
  <si>
    <t>Ts Cư Êbur - anh Hải VCB Đắk Lắk</t>
  </si>
  <si>
    <t>010/2025/D07-0070</t>
  </si>
  <si>
    <t>Ông Trần Quốc Bảo - 0914708666 anh Hải tín dụng (Thu tiền)</t>
  </si>
  <si>
    <t>Thửa đất số 72, tờ bản đồ số 38; Địa chỉ thôn Ia Sa, xã HBông, huyện Chư Sê, tỉnh Gia Lai (Nay là thôn Ia Sa, xã Xã Ia Hrú, tỉnh Gia Lai).</t>
  </si>
  <si>
    <t>010/2025/D07-0071</t>
  </si>
  <si>
    <t>Ts xử lý nợ H Bông - anh Cường BIDV Nam Gia Lai</t>
  </si>
  <si>
    <t>Phạm Huy Hùng - 0963040584 (Thu tiền)</t>
  </si>
  <si>
    <t>Thửa đất số 181, tờ bản đồ số 10 tại địa chỉ: Tổ dân phố 6, thị trấn Đắk Hà, huyện Đắk Hà, tỉnh Kon Tum (Nay là Tổ dân phố 6, xã Đắk Hà, tỉnh Quảng Ngãi).
Thửa đất số 182, tờ bản đồ số 10 tại địa chỉ: Tổ dân phố 6, thị trấn Đắk Hà, huyện Đắk Hà, tinh Kon Tum (Nay là Tổ dân phố 6, xã Đắk Hà, tỉnh Quảng Ngãi).</t>
  </si>
  <si>
    <t>010/2025/D07-0072</t>
  </si>
  <si>
    <t>Tổ dân phố 3, xã Đắk Hà, tỉnh Quảng Ngãi.</t>
  </si>
  <si>
    <t xml:space="preserve">Ts Đắk Hà - Triều </t>
  </si>
  <si>
    <t>010/2025/D07-0073</t>
  </si>
  <si>
    <t>Giá trị Quyền sử dụng đất tọa lạc tại thửa đất số 01, tờ bản đồ số 05, tại địa chỉ xã Cư Pơng, huyện Krông Búk, tỉnh Đắk Lắk (Nay là xã Cư Pơng, tỉnh Đắk Lắk).</t>
  </si>
  <si>
    <t>Số 3 Liễu Giai, Phường Ngọc Hà, TP Hà Nội</t>
  </si>
  <si>
    <t>Xử lý nợ H Truin Enuol - anh Hoàng MB AMC</t>
  </si>
  <si>
    <t>Bà Thiều Thị Thuỷ Tiên - 0949198539 (Thu tiền)</t>
  </si>
  <si>
    <t>8/27 Trịnh Văn Cấn, phường Tân An, tỉnh Đắk Lắk.</t>
  </si>
  <si>
    <t>Ông Phùng Thiết Thạch - 0913503051 (Thu tiền)</t>
  </si>
  <si>
    <t>010/2025/D07-0077</t>
  </si>
  <si>
    <t>Thửa đất số 1021, tờ bản đồ số 6 tại địa chỉ Thôn Hoà An, xã Phú Thanh, thành phố Huế, tỉnh Thừa Thiên Huế</t>
  </si>
  <si>
    <t>Phường Pleiku, tỉnh Gia Lai.</t>
  </si>
  <si>
    <t>Tài sản Huế - Linh VCB Diên Hồng</t>
  </si>
  <si>
    <t xml:space="preserve">Ông Nguyễn Văn Tuyến - 0984290086 Cô Thu (Thu tiền) </t>
  </si>
  <si>
    <t>010/2025/D07-0079</t>
  </si>
  <si>
    <t>Tổ dân phố 2, xã Ia Ly, tỉnh Gia Lai)</t>
  </si>
  <si>
    <t>Hs Vay Chính Sách Chư Păh</t>
  </si>
  <si>
    <t>Ông Lê Trần Long - 0827831111 (Thu tiền)</t>
  </si>
  <si>
    <t>Thửa đất số 370, tờ bản đồ số 66; tại tổ dân phố 2, thị trấn Ia Ly, huyện Chư Păh, tỉnh Gia Lai (Nay là xã Ia Ly, tỉnh Gia Lai)</t>
  </si>
  <si>
    <t>Công ty TNHH MTV Tuấn Bình Đắk Song - 0901222333 (Thu tiền)</t>
  </si>
  <si>
    <t>010/2025/D07-0081</t>
  </si>
  <si>
    <t>Thửa đất số 127, tờ bản đồ số 49, tại địa chỉ phường Tân Lợi, thành phố Buôn Ma Thuột, tỉnh Đắk Lắk (Nay là phường Buôn Ma Thuột, tỉnh Đắk Lắk).</t>
  </si>
  <si>
    <t>TDP 7A, phường Buôn Ma Thuột, tỉnh Đắk Lắk.</t>
  </si>
  <si>
    <t>TS phường Tân Lợi - C Thuỳ VCB Đắk Lắk</t>
  </si>
  <si>
    <t>Bà Trương Thị Mỹ Diệu - 0912490779  (Thu tiền)</t>
  </si>
  <si>
    <t>010/2025/D07-0082</t>
  </si>
  <si>
    <t>Ông Nguyễn Ngọc Bảo - 0358863778 (Thu tiền)</t>
  </si>
  <si>
    <t>Khối 5, xã Quảng Phú, tỉnh Đắk Lắk</t>
  </si>
  <si>
    <t>TS Cư M'Gar - Phúc SeaBank Đắk Lắk</t>
  </si>
  <si>
    <t>Tân An - Chiến VCB Đắk Lắk</t>
  </si>
  <si>
    <t>Thửa đất số 530+531, tờ bản đồ số 56 tại địa chỉ: thị trấn Ea Pốk, huyện Cư M'Gar, tỉnh Đắk Lắk (Nay là xã Quảng Phú, tỉnh Đắk Lắk).</t>
  </si>
  <si>
    <t>Máy ATM đã qua sử dụng</t>
  </si>
  <si>
    <t>Máy ATM - Triều CTV</t>
  </si>
  <si>
    <t>010/2025/D07.0006</t>
  </si>
  <si>
    <t>Ô tô, máy móc thiết bị - Triều CTV</t>
  </si>
  <si>
    <t>Số 01 đường Phan Đình Phùng, phường Kon Tum, tỉnh Quãng Ngãi</t>
  </si>
  <si>
    <t>NGÂN HÀNG THƯƠNG MẠI CỔ PHẦN NGOẠI THƯƠNG VIỆT NAM - CHI NHÁNH KON TUM (Thu tiền)</t>
  </si>
  <si>
    <t>NGÂN HÀNG THƯƠNG MẠI CỔ PHẦN CÔNG THƯƠNG VIỆT NAM - CHI NHÁNH KON TUM (Thu tiền)</t>
  </si>
  <si>
    <t>Số 655 đường Nguyễn Huệ, phường Kon Tum, tỉnh Quãng Ngãi</t>
  </si>
  <si>
    <t>Ô tô, máy móc thiết bị đã qua sử dụng</t>
  </si>
  <si>
    <t>Thửa đất số 934, tờ bản đồ số 148 tại địa chỉ: Phường Hội Phú, tỉnh Gia Lai</t>
  </si>
  <si>
    <t>Bà Phạm Xuân Quỳnh Duyên - 0901002003 (Thu tiền)</t>
  </si>
  <si>
    <t>Phường Hội Phú, tỉnh Gia Lai</t>
  </si>
  <si>
    <t>Ts Anh Dũng Vip</t>
  </si>
  <si>
    <t>70.000.000</t>
  </si>
  <si>
    <t>Bảy mươi triệu đồng chẵn.</t>
  </si>
  <si>
    <t>Thửa đất số 935, tờ bản đồ số 148 tại địa chỉ: Phường Hội Phú, tỉnh Gia Lai</t>
  </si>
  <si>
    <t>Ông Vũ Danh Hải - 091456293 (Thu tiền)</t>
  </si>
  <si>
    <t>Thửa đất số 936, tờ bản đồ số 148 tại địa chỉ: Phường Hội Phú, tỉnh Gia Lai</t>
  </si>
  <si>
    <t>Ông Nguyễn Văn Lam - 091456222 (Thu tiền)</t>
  </si>
  <si>
    <t>198 Trần Quang Khải, Phường Hoàn Kiếm, Thành phố Hà Nội.</t>
  </si>
  <si>
    <t>010/2025/D07-0088</t>
  </si>
  <si>
    <t>Thửa đất số 294, tờ bản đồ số 4 tại địa chỉ Phường Thống Nhất, Tp. Buôn Ma Thuột, tỉnh Đắk Lắk (Nay là Phường Buôn Hồ, tỉnh Đắk Lắk).</t>
  </si>
  <si>
    <t>Ông Trần Ngọc Thạch - 0347014733 (Thu tiền)</t>
  </si>
  <si>
    <t>P.Thống Nhất - Buôn Ma Thuột - Thùy VCB Đắk Lắk</t>
  </si>
  <si>
    <t>010/2025/D07-0089</t>
  </si>
  <si>
    <t>Thửa đất số 112, tờ bản đồ số 100 tại địa chỉ Thôn Hố Lao, xã Chư Pơng, huyện Chư Sê, tỉnh Gia Lai (Nay là Xã Bờ Ngoong, tỉnh Gia Lai).</t>
  </si>
  <si>
    <t>Xã Chư Sê, tỉnh Gia Lai</t>
  </si>
  <si>
    <t>TS Chư Sê - Anh Danh VCB Gia Lai</t>
  </si>
  <si>
    <t>010/2025/D07-0086</t>
  </si>
  <si>
    <t>010/2025/D07-0087</t>
  </si>
  <si>
    <t>Thửa đất số 272, tờ bản đồ số 217 tại địa chỉ Phường Pleiku, tỉnh Gia Lai.</t>
  </si>
  <si>
    <t>Ông Phạm Thái Trung - 0962107253 (Thu tiền)</t>
  </si>
  <si>
    <t>TS 43 Tôn Thất Tùng - Loan VCB Gia Lai</t>
  </si>
  <si>
    <t>010/2025/D07-0095</t>
  </si>
  <si>
    <t>010/2025/D07.0009</t>
  </si>
  <si>
    <t>Máy bóc gỗ tự động model XKS 1600HK-5, công suất 54kw, điện áo 380v, khổ bóc từ 130cm đến 260 cm, đặt cố định, đã qua sử dụng.
Máy tu lồng tự động model 2KXYY160NH (làm tròn gỗ trước khi bóc) c/s:45kw/380v, khổ bóc 120cm đến 260 cm, đặt cố định, đã qua sử dụng.
Dao dùng cho máy bóc gỗ kt dài x rộng x dày: 1500x180x16mm, chất liệu bằng thép (loại thép dày), hàng TQ sx, đã qua sử dụng.
Máy xúc lật bánh lốp nhãn hiệu LGZT, model : LG938K, sản xuất tại Trung Quốc năm 2024, đã qua sử dụng. Số khung: T0105234; Số máy: YN38GBZCGF24003040 (bộ công tác: kẹp gỗ).</t>
  </si>
  <si>
    <t>Công ty TNHH Navy Wood - 0849228888 (Thu tiền)</t>
  </si>
  <si>
    <t>TS Cty Navy Wood - A Hoàng VCB Gia Lai</t>
  </si>
  <si>
    <t>Đường ĐCD 01, KCN Bắc Đồng Hới, phường Đồng Sơn, tỉnh Quảng Trị</t>
  </si>
  <si>
    <t>010/2025/D07-0096</t>
  </si>
  <si>
    <t>Thửa đất số 478 + 479, tờ bản đồ số 35 tại địa chỉ Làng Bông Phun, xã Chư Á, thành phố Pleiku, tỉnh Gia Lai (Nay là phường An Phú, tỉnh Gia Lai)</t>
  </si>
  <si>
    <t>Phường An Phú, tỉnh Gia Lai</t>
  </si>
  <si>
    <t>010/2025/D07-0097</t>
  </si>
  <si>
    <t xml:space="preserve">Thửa đất số 243, tờ bản đồ số 38, tại địa chỉ Tổ dân phố 5, thị trấn Chư Sê, huyện Chư Sê, tỉnh Gia Lai (Nay là xã Chư Sê, tỉnh Gia Lai). </t>
  </si>
  <si>
    <t>Ông Hà Đình Phương - 0375693568 (thu tiền)</t>
  </si>
  <si>
    <t>TS NHCS Chư Sê</t>
  </si>
  <si>
    <t>TDP5, xã Chư Sê, tỉnh Gia Lai</t>
  </si>
  <si>
    <t>Ts xử lý nợ Chư Á - anh Cường BIDV Nam Gia Lai</t>
  </si>
  <si>
    <t>9.750.000</t>
  </si>
  <si>
    <t>Chín triệu bảy trăm năm mươi ngàn đồng chẵn.</t>
  </si>
  <si>
    <t>3.650.000</t>
  </si>
  <si>
    <t>Ba triệu sáu trăm năm mươi ngàn đồng chẵn.</t>
  </si>
  <si>
    <t>14.850.000</t>
  </si>
  <si>
    <t>Mười bốn triệu tám trăm năm mươi ngàn đồng chẵn.</t>
  </si>
  <si>
    <t>Thửa đất số 405, tờ bản đồ số 25, tại địa chỉ phường Tân Lợi, Tp. Buôn Ma Thuột, tỉnh Đắk Lắk (Nay là phường Buôn Ma Thuột, tỉnh Đắk Lắk)</t>
  </si>
  <si>
    <t>Bà Đặng Thị Bảo Ngân - 0973759883 (Thu Tiền)</t>
  </si>
  <si>
    <t>Đường Nguyễn Đình Chiểu, phường Buôn Ma Thuột, tỉnh Đắk Lắk</t>
  </si>
  <si>
    <t>Phường Tân Lợi - VCB Đắk Lắk</t>
  </si>
  <si>
    <t>010/2025/D08-0004</t>
  </si>
  <si>
    <t>010/2025/D07-0098</t>
  </si>
  <si>
    <t>010/2025/D07.0007</t>
  </si>
  <si>
    <t>010/2025/D08-0005</t>
  </si>
  <si>
    <t>Thửa đất số 100, tờ bản đồ số 52, tại địa chỉ phường Tân Lợi, thành phố Buôn Ma Thuột, tỉnh Đắk Lắk (Nay là phường Buôn Ma Thuột, tỉnh Đắk Lắk).</t>
  </si>
  <si>
    <t>TDP 6, phường Buôn Ma Thuột, tỉnh Đắk Lắk</t>
  </si>
  <si>
    <t>Bà Ngô Thị Bích Hạnh - 0944947679 (Thu Tiền)</t>
  </si>
  <si>
    <t>TS đường Hà Huy Tập - Chị Hà VCB Đắk Lắk</t>
  </si>
  <si>
    <t>Ts Khánh Hòa - anh An MBAMC</t>
  </si>
  <si>
    <t>010/2025/D08-0006</t>
  </si>
  <si>
    <t>BIDV Đắk Lắk - Anh Hải - 0902755005</t>
  </si>
  <si>
    <t>Thửa đất số 18, tờ bản đồ số 27 tại địa chỉ Buôn Niêng 3, xã Ea Nuôl, huyện Buôn Đôn, tỉnh Đắk Lắk (Nay là xã Ea Nuôl, tỉnh Đắk Lắk)</t>
  </si>
  <si>
    <t>NGÂN HÀNG THƯƠNG MẠI CỔ PHẦN ĐẦU TƯ VÀ PHÁT TRIỂN VIỆT NAM - CHI NHÁNH ĐẮK LẮK</t>
  </si>
  <si>
    <t>Ts xử lý nợ - A Hải BIDV Đắk Lắk</t>
  </si>
  <si>
    <t>Số 17 đường Nguyễn Tất Thành, Phường Buôn Ma Thuột, Tỉnh Đắk Lắk</t>
  </si>
  <si>
    <t>Thửa đất số 660 + 661, tờ bản đồ số 25 tại địa chỉ Thôn 04, xã Trà Đa, Tp. Pleiku, tỉnh Gia Lai (Nay là phường Pleiku, tỉnh Gia Lai)</t>
  </si>
  <si>
    <t>VP Bank - Gia Lai - Chị Ngọc - 0972638179</t>
  </si>
  <si>
    <t>TS Trà Đa - Chị Ngọc VP Bank Gia Lai</t>
  </si>
  <si>
    <t>Thửa đất số 192, tờ bản đồ số 291 (cũ 80 - Tân Tiến) tại địa chỉ phường Buôn Ma Thuột, tỉnh Đắk Lắk.</t>
  </si>
  <si>
    <t>TS 230 Quang Trung, Buôn Ma Thuột - Anh Khải VCB Đắk Lắk</t>
  </si>
  <si>
    <t>Số 230 đường Đường Quang Trung, phường Buôn Ma Thuột, tỉnh Đắk Lắk</t>
  </si>
  <si>
    <t>Ông Nguyễn Mạnh Cường - 0943939847 (Thu tiền)</t>
  </si>
  <si>
    <t>010/2025/D08-0010</t>
  </si>
  <si>
    <t>Thửa đất số 23, tờ bản đồ số 73 tại địa chỉ 297 đường Phan Đình Phùng, phường Quang Trung, thành phố Kon Tum, tỉnh Kon Tum (Nay là phường Kon Tum, tỉnh Quảng Ngãi).</t>
  </si>
  <si>
    <t>TS 496 Phan Đình Phùng - Kon Tum - Hồng Linh VCB Gia Lai</t>
  </si>
  <si>
    <t>134B đường Lê Duẩn, phường Hội Phú, tỉnh Gia Lai</t>
  </si>
  <si>
    <t>010/2025/D08-0013</t>
  </si>
  <si>
    <t>010/2025/D08-0014</t>
  </si>
  <si>
    <t>010/2025/D08.0002</t>
  </si>
  <si>
    <t>Xe ô tô khách, nhãn hiệu HUYNDAI SOLATIDL, biển số đăng ký 81E-003.38.</t>
  </si>
  <si>
    <t>Xe 16 chỗ góp vốn</t>
  </si>
  <si>
    <t>Thửa đất số 96 (cũ 528), tờ bản đồ số 114 (cũ 9) tại địa chỉ xã Krông Ana, tỉnh Đắk Lắk.</t>
  </si>
  <si>
    <t>010/2025/D08-0016</t>
  </si>
  <si>
    <t>Bà Nguyễn Thị Phương - 0905201120 (Thu tiền)</t>
  </si>
  <si>
    <t>Ts Krông Ana - Anh Cường VCB Đắk Lắk</t>
  </si>
  <si>
    <t>Thôn 4, xã Krông Ana, tỉnh Đắk Lắk</t>
  </si>
  <si>
    <t>CÔNG TY TNHH MỘT THÀNH VIÊN ANH HIẾU GIA LAI - 0901222333 (Thu tiền)</t>
  </si>
  <si>
    <t>Thôn 7, xã Biển Hồ, tỉnh Gia Lai</t>
  </si>
  <si>
    <t>010/2025/D08-0017</t>
  </si>
  <si>
    <t>Thửa đất số 98, tờ bản đồ số 69 tại địa chỉ thị trấn Krông Năng, huyện Krông Năng, tỉnh Đắk Lắk (Nay là xã Krông Năng, tỉnh Đắk Lắk).</t>
  </si>
  <si>
    <t>Đức VCB Bắc Đắk Lắk - 0913033533</t>
  </si>
  <si>
    <t>Ông Trần Hữu Chương - 0945494455 (Thu tiền)</t>
  </si>
  <si>
    <t>TDP9, xã Krông Năng, tỉnh Đắk Lắk.</t>
  </si>
  <si>
    <t>151A Nguyễn Tất Thành Krông Năng - VCB Bắc Đắk Lắk</t>
  </si>
  <si>
    <t>010/2025/D08.0003</t>
  </si>
  <si>
    <t>Tầng 3, tòa nhà Vạn Tường, số 174 Lê Đình Lý, Phường Hòa Cường, TP Đà Nẵng.</t>
  </si>
  <si>
    <t>Xử lý nợ Phân Bón - Anh Thanh MB AMC</t>
  </si>
  <si>
    <t>Danh mục phân bón.</t>
  </si>
  <si>
    <t>010/2025/D08-0018</t>
  </si>
  <si>
    <t>Thửa đất số 155, tờ bản đồ số 16 tại địa chỉ tổ 2, phường Phù Đổng, thành phố Pleiku, tỉnh Gia Lai (Nay là phường Pleiku, tỉnh Gia Lai).</t>
  </si>
  <si>
    <t>Ông Trần Trung Khánh - 0796600000 (Thu tiền)</t>
  </si>
  <si>
    <t>Ts Nay Der - A Lộc VCB Bắc Gia Lai</t>
  </si>
  <si>
    <t>43/3 Nguyễn Đình Chiểu, phường Pleiku, tỉnh Gia Lai</t>
  </si>
  <si>
    <t>010/2025/D08-0019</t>
  </si>
  <si>
    <t>Thửa đất số 133, tờ bản đồ số 86; tại địa chỉ tổ 5, phường Hội Phú, thành phố Pleiku, tỉnh Gia Lai (Nay là phường Hội Phú, tỉnh Gia Lai).</t>
  </si>
  <si>
    <t>Bà Trần Thị Bích Hạnh - 0905222125 (Thu tiền)</t>
  </si>
  <si>
    <t>Ts phường Hội Phú - A Nhật VCB Gia Lai</t>
  </si>
  <si>
    <t>84/11A Đô Đốc Bảo, phường Quy Nhơn, tỉnh Gia Lai.</t>
  </si>
  <si>
    <t>TS Đà Nẵng - Quốc VCB Bắc Gia Lai</t>
  </si>
  <si>
    <t>Ông Hoàng Danh Long - 0394769359 (Thu tiền)</t>
  </si>
  <si>
    <t>Xã Đức Cơ, tỉnh Gia Lai.</t>
  </si>
  <si>
    <t>Thửa đất số 56 (cũ 143), tờ bản đồ số 279 (cũ 112) tại địa chỉ Lô số 44, Khu TĐC Thanh Vinh - Đa Phước, phường Hòa Khánh Bắc, quận Liên Chiểu, thành phố Đà Nẵng (Nay là phường Liên Chiểu, tỉnh Đà Nẵng)</t>
  </si>
  <si>
    <t>010/2025/D08-0025</t>
  </si>
  <si>
    <t>010/2025/D08-0026</t>
  </si>
  <si>
    <t>TS Krông Pắc - Chiến VCB Đắk Lắk</t>
  </si>
  <si>
    <t>Thửa đất số 40 tờ bản đồ số 31; tại địa chỉ Thị trấn Phước An, huyện Krông Pắc, tỉnh Đắk Lăk (Nay là xã Krông Pắc, tỉnh Đắk Lắk).</t>
  </si>
  <si>
    <t>Ông Hoàng Đình Phương - 0902133450 (Thu tiền)</t>
  </si>
  <si>
    <t>010/2025/D08-0027</t>
  </si>
  <si>
    <t>Bà Nguyễn Thị Kim Liên - 0902133450  (Thu tiền)</t>
  </si>
  <si>
    <t>15 Lê Thánh Tông, phường Buôn Ma Thuột, tỉnh Đắk Lắk.</t>
  </si>
  <si>
    <t>Thửa đất số 35 (C41) tờ bản đồ số 70 tại địa chỉ phường Tân An, thành phố Buôn Ma Thuột, tỉnh Đắk Lăk (Nay là phường Tân An, tỉnh Đắk Lắk).</t>
  </si>
  <si>
    <t>TS Hoàng Văn Thái - Chiến VCB Đắk Lắk</t>
  </si>
  <si>
    <t>010/2025/D08-0028</t>
  </si>
  <si>
    <t>2ts Krông Năng - Đức VCB Bắc Đắk Lắk</t>
  </si>
  <si>
    <t>Ông Trần Hữu Chương - 0945494455  (Thu tiền)</t>
  </si>
  <si>
    <t>TDP 9, Xã Krông Năng, tỉnh Đắk Lắk</t>
  </si>
  <si>
    <t>Thửa đất số 98 tờ bản đồ số 69 tại địa chỉ thị trấn Krông Năng, huyện Krông Năng, tỉnh Đắk Lăk (Nay là xã Krông Năng, tỉnh Đắk Lắk).
Thửa đất số 95 tờ bản đồ số 37 tại địa chỉ TDP 2, thị trấn Krông Năng, huyện Krông Năng, tỉnh Đắk Lăk (Nay là xã Krông Năng, tỉnh Đắk Lắk)</t>
  </si>
  <si>
    <t>Ngân hàng Thương mại Cổ phần Quân đội (MB) - Chi nhánh Bình Định (thu tiền)</t>
  </si>
  <si>
    <t>Nhà xưởng, công trình xây dựng.</t>
  </si>
  <si>
    <t>Tầng 1,2,3 Tòa nhà NHTMCP Quân Đội, Số 322 Nguyễn Thái Học, Phường Quy Nhơn Nam, tỉnh Gia Lai</t>
  </si>
  <si>
    <t>010/2025/D08-0030</t>
  </si>
  <si>
    <t>Xe tải 5 chân Hyundai 25TON SX 2006 gắn cẩu Soosan 8 tấn SCS867, biển kiểm soát 81H-017.41, đã qua sử dụng
Xe tải 5 chân Hyundai 25TON SX 2004 gắn cẩu …., biển kiểm soát 81H-003.97, đã qua sử dụng
Xe tải 3 chân Hyundai 11,5TON SX 2004 gắn cẩu 7 tấn Kanglim KS2056, biển kiểm soát 81H-048.18, đã qua sử dụng
Xe tải Isuzu NQR71R SX 2007 gắn cẩu 3 tấn Tadano, biển kiểm soát 81H-015.92, đã qua sử dụng
Xe tải Hoa Mai HD5000 SX xxx gắn cẩu 6 tấn Soosan SCS-736L2, biển kiểm soát 81H-194.72, đã qua sử dụng
Xe tải 3 chân Deawoo 340PS gắn cẩu 10 tấn Kanglim KS2065, biển kiểm soát 81H-047.25 SX 2004, đã qua sử dụng.</t>
  </si>
  <si>
    <t>010/2025/D08.0005</t>
  </si>
  <si>
    <t>010/2025/D08-0035</t>
  </si>
  <si>
    <t>Thửa đất số 113 (L71) tờ bản đồ số 71 tại địa chỉ Phường Tân An, thành phố Buôn Ma Thuột, tỉnh Đắk Lăk (Nay là phường Tân An, tỉnh Đắk Lắk).</t>
  </si>
  <si>
    <t>45 Nguyễn Thượng Hiền, phường Tân An, tỉnh Đắk Lắk.</t>
  </si>
  <si>
    <t>TS phường Tân An - Hùng VCB Đắk Lắk</t>
  </si>
  <si>
    <t>Bà Phạm Thị Nguyệt Thơ - 0913475539 (Thu tiền)</t>
  </si>
  <si>
    <t>Ông Phan Đình Phúc - 0946673464 (Thu tiền)</t>
  </si>
  <si>
    <t>Thôn 1, xã Biển Hồ, tỉnh Gia Lai.</t>
  </si>
  <si>
    <t>010/2025/D08-0036</t>
  </si>
  <si>
    <t>Ông Lâm Hữu Công - 0376358666 (Thu tiền)</t>
  </si>
  <si>
    <t>Ts Khánh Hòa - Nhi VP Bank GL</t>
  </si>
  <si>
    <t>Ấp Chợ, xã Trần Đề, thành phố Cần Thơ</t>
  </si>
  <si>
    <t>Thửa đất số 902, tờ bản đồ số 1 tại địa chỉ Tổ dân phố Thanh Châu, phường Ninh Giang, thị xã Ninh Hòa, tỉnh Khánh Hòa (Nay là phường Hòa Thắng, tỉnh Khánh Hòa)
Thửa đất số 904, tờ bản đồ số 1 tại địa chỉ Tổ dân phố Thanh Châu, phường Ninh Giang, thị xã Ninh Hòa, tỉnh Khánh Hòa (Nay là phường Hòa Thắng, tỉnh Khánh Hòa)</t>
  </si>
  <si>
    <t>Xe cẩu - Chị Trang vợ anh Trung điện</t>
  </si>
  <si>
    <t>Công ty Cổ phần Tiến Nông Gia Lai - 0905226968 (thu tiền)</t>
  </si>
  <si>
    <t>Thửa đất số 02, tờ bản đồ số 49 tại địa chỉ Thôn Khối Zét, xã Ia Tiêm, huyện Chư Sê tỉnh Gia Lai (Nay là xã Bờ Ngoong, tỉnh Gia Lai)</t>
  </si>
  <si>
    <t>010/2025/D08-0037</t>
  </si>
  <si>
    <t>230C Nguyễn Tất Thành, Phường Pleiku, Tỉnh Gia Lai</t>
  </si>
  <si>
    <t>Rẫy Ia Tiêm - Thủy VCB Bắc Gia Lai.</t>
  </si>
  <si>
    <t>Ông Thiều Ngọc Sê</t>
  </si>
  <si>
    <t>Máy bóc gỗ tự động model XKS 2600NK, công suất 56kw, điện áo 380v, khổ bóc từ 260 cm, đặt cố định, đã qua sử dụng.
Máy tu lồng tự động model 2XYY260 (làm tròn gỗ trước khi bóc) c/s:48kw/380v, khổ bóc 260 cm, đặt cố định, đã qua sử dụng.
Máy cưa cắt khúc gỗ (đặt cố định) model: BY200, công suất: 24Kw/380v/50Hz, đã qua sử dụng.
Dao dùng cho máy bóc gỗ kt dài x rộng x dày: 2700x180x16mm, chất liệu bằng thép (loại thép dày), hàng TQ sx, đã qua sử dụng.
Xe nâng Hangcha Model: CPCD30-AG2, SK: A300H5LK05411, SM: C490BPG25112679.
Xe nang Hangcha Model: CPCD30-AG2, SK: A300H6LK06870, SM: C490BPG25128952.
Xe nâng Hangcha Model: CPCD35-AG2, SK: A300H6LK06761, SM: C490BPG25130912.</t>
  </si>
  <si>
    <t>Combo ts Navy Wood</t>
  </si>
  <si>
    <t>010/2025/D08.0006</t>
  </si>
  <si>
    <t>010/2025/D08-0039</t>
  </si>
  <si>
    <t>Ông Lưu Quang Toàn - 0949198539 (Thu tiền)</t>
  </si>
  <si>
    <t>BIDV Buôn Hồ - Anh Khoa 0901600555</t>
  </si>
  <si>
    <t>Thửa đất số 56, tờ bản đồ số 91 tại địa chỉ xã Ea Drông, thị xã Buôn Hồ, tỉnh Đắk Lắk (Nay là xã Ea Drông, tỉnh Đắk Lắk).
Thửa đất số 94, tờ bản đồ số 4 tại địa chỉ phường An Lạc, thị xã Buôn Hồ, tỉnh Đắk Lắk (Nay là phường Buôn Hồ, tỉnh Đắk Lắk).</t>
  </si>
  <si>
    <t>TDP Đạt Hiếu 2, phường Buôn Hồ, tỉnh Đắk Lắk.</t>
  </si>
  <si>
    <t>TS Buôn Hồ - Anh Khoa BIDV Buôn Hồ</t>
  </si>
  <si>
    <t>NGÂN HÀNG THƯƠNG MẠI CỔ PHẦN ĐẦU TƯ VÀ PHÁT TRIỂN VIỆT NAM - CHI NHÁNH GIA LAI</t>
  </si>
  <si>
    <t>010/2025/D08-0042</t>
  </si>
  <si>
    <t>Xử lý nợ 2 ts Glar - anh Cường BIDV</t>
  </si>
  <si>
    <t>010/2025/D08-0043</t>
  </si>
  <si>
    <t>Ông Nguyễn Văn Hiếu - 0985808286 (Thu tiền)</t>
  </si>
  <si>
    <t>Thửa đất số 11, tờ bản đồ số 5; địa chỉ thôn 05, xã Hòa Lễ, huyện Krông Bông, tỉnh Đắk Lắk (nay là thôn 05 xã Krông Bông, tỉnh Đắk Lắk).</t>
  </si>
  <si>
    <t>010/2025/D08-0044</t>
  </si>
  <si>
    <t>Ts Hòa Lễ - Phúc Seabank</t>
  </si>
  <si>
    <t>Thôn 05 xã Krông Bông, tỉnh Đắk Lắk</t>
  </si>
  <si>
    <t>TS Krông Ana - Anh An MB AMC</t>
  </si>
  <si>
    <t>Thửa đất số 40, tờ bản đồ số 28, tại địa chỉ Buôn Krang, xã Dur Kmăl, huyện Krông Ana, tỉnh Đắk Lắk (Nay là xã Dur Kmăl, tỉnh Đắk Lắk).</t>
  </si>
  <si>
    <t>Tầng 3, tòa nhà Vạn Tường, số 174 Lê Đình Lý, Phường Hòa Cường, TP Đà Nẵng</t>
  </si>
  <si>
    <t>Thửa đất số 255, tờ bản đồ số 68 tại địa chỉ Khu vực Tu Trang, xã Glar, huyện Đắk Đoa, tỉnh Gia Lai (Nay là xã Glar, tỉnh Gia Lai.
Thửa đất số 313, tờ bản đồ số 16 tại địa chỉ Thôn Broch, xã A Dơk, huyện Đắk Đoa, tỉnh Gia Lai (Nay là xã Ia Băng, tỉnh Gia Lai.</t>
  </si>
  <si>
    <t>010/2025/D08-0048</t>
  </si>
  <si>
    <t>Thửa đất số 77, tờ bản đồ số 15 tại địa chỉ Thôn Hòa Phú, xã Ea Nuôl, huyện Buôn Đôn, tỉnh Đắk Lắk (Nay là xã Ea Nuôl, tỉnh Đắk Lắk).</t>
  </si>
  <si>
    <t>TS Buôn Đôn - Phúc SeaBank</t>
  </si>
  <si>
    <t>Note ts xử lý nợ Chư Prông - Anh Trân BIDV Phố Núi</t>
  </si>
  <si>
    <t>010/2025/D08-0055</t>
  </si>
  <si>
    <t>Ngân Hàng TMCP Đầu Tư &amp; Phát Triển Việt Nam - Chi nhánh Phố Núi</t>
  </si>
  <si>
    <t>242 Nguyễn Tất Thành, phường Pleiku, tỉnh Gia Lai</t>
  </si>
  <si>
    <t>Thửa đất số 16 + 25 tờ bản đồ số 31, tại địa chỉ Thôn 3, xã Thăng Hưng, huyện Chư Prông, tỉnh Gia Lai (Nay là xã Bàu Cạn, tỉnh Gia Lai).
Thửa đất số 3, 13 + 05, 06 tờ bản đồ số 28, tại địa chỉ Thôn 6, xã Thăng Hưng, huyện Chư Prông, tỉnh Gia Lai (Nay là xã Bàu Cạn, tỉnh Gia Lai).
Thửa đất số 42, 41a tờ bản đồ số 23, tại địa chỉ Thôn 3, xã Thăng Hưng, huyện Chư Prông, tỉnh Gia Lai (Nay là xã Bàu Cạn, tỉnh Gia Lai).</t>
  </si>
  <si>
    <t>010/2025/D08-0056</t>
  </si>
  <si>
    <t>Thửa đất số 20, tờ bản đồ số 37; tại địa chỉ phường Buôn Hồ, tỉnh Đắk Lắk.</t>
  </si>
  <si>
    <t>Bà Nguyễn Thị Thanh Hương - 0982160162 (Thu tiền)</t>
  </si>
  <si>
    <t>TS Trần Hưng Đạo, Buôn Hồ - Anh Đức VCB Bắc Đắk Lắk</t>
  </si>
  <si>
    <t>010/2025/D08-0057</t>
  </si>
  <si>
    <t>Ts xử lý nợ Chư Pưh - anh Danh VCB Gia Lai</t>
  </si>
  <si>
    <t>NGÂN HÀNG THƯƠNG MẠI CỔ PHẦN NGOẠI THƯƠNG VIỆT NAM - CHI NHÁNH GIA LAI</t>
  </si>
  <si>
    <t>33 Quang Trung, phường Pleiku, tỉnh Gia Lai</t>
  </si>
  <si>
    <t>Thửa đất số 21, tờ bản đồ số 4; tại địa chỉ Thôn Lương Hà, xã Ia Blứ, huyện Chư Pưh, tỉnh Gia Lai (Nay là xã Ia Le, tỉnh Gia Lai).
Thửa đất số 23, tờ bản đồ số 4; tại địa chỉ Thôn Lương Hà, xã Ia Blứ, huyện Chư Pưh, tỉnh Gia Lai (Nay là xã Ia Le, tỉnh Gia Lai).
Thửa đất số 32, tờ bản đồ số 10; tại địa chỉ Thôn Lương Hà, xã Ia Blứ, huyện Chư Pưh, tỉnh Gia Lai (Nay là xã Ia Le, tỉnh Gia Lai).
Thửa đất số 1, tờ bản đồ số TĐ 27-2015; tại địa chỉ Thôn Lương Hà, xã Ia Blứ, huyện Chư Pưh, tỉnh Gia Lai (Nay là xã Ia Le, tỉnh Gia Lai).</t>
  </si>
  <si>
    <t>010/2025/D08-0047</t>
  </si>
  <si>
    <t>010/2025/D08-0063</t>
  </si>
  <si>
    <t>Bà Phạm Thị Én - 0982160162 (Thu tiền)</t>
  </si>
  <si>
    <t>Ts đường tránh - Pleiku - Giang VCB Bắc Gia Lai</t>
  </si>
  <si>
    <t>Thôn Ia Klai, xã Ia Băng, tỉnh Gia Lai</t>
  </si>
  <si>
    <t>Thửa đất số 325, tờ bản đồ số 8 tại địa chỉ Thôn Bông Lar, xã Ia Băng, huyện Đak Đoa, tỉnh Gia Lai (Nay là xã Ia Băng, tỉnh Gia Lai).</t>
  </si>
  <si>
    <t>010/2025/D08-0066</t>
  </si>
  <si>
    <t>Bà Hoàng Thị Tuyết - 0963040584 (Thu tiền)</t>
  </si>
  <si>
    <t>Ts Cư Kuin - Đạt VCB Đắk Lắk</t>
  </si>
  <si>
    <t>Thửa đất số 14777, tờ bản đồ số 42 tại địa chỉ xã Ea Ktur, huyện Cư Kuin, tỉnh Đắk Lắk (Nay là xã Ea Ktur, tỉnh Đắk Lắk).</t>
  </si>
  <si>
    <t>Thôn 2, xã Ea Ktur, tỉnh Đắk Lắk</t>
  </si>
  <si>
    <t>VCB Đắk Lắk - Mr. Đạt - 0935712323</t>
  </si>
  <si>
    <t>010/2025/D08.0007</t>
  </si>
  <si>
    <t>Xe ô tô con nhãn hiệu Porsche; số loại Cayenne; Biển số đăng ký 51M-796.69 đã qua sử dụng.</t>
  </si>
  <si>
    <t>Công ty TNHH Navy Wood (Thu tiền)</t>
  </si>
  <si>
    <t>Xe Porsche - Tín VCB Bắc Gia Lai</t>
  </si>
  <si>
    <t>010/2025/D08-0069</t>
  </si>
  <si>
    <t>Thửa đất số 210, tờ bản đồ số 249 (cũ 54 Tân Lợi) tại địa chỉ phường Buôn Ma Thuột, tỉnh Đắk Lắk</t>
  </si>
  <si>
    <t xml:space="preserve">Bà Trần Thị Hải Yến - 0949304477 (Thu tiền) </t>
  </si>
  <si>
    <t>Ts 127 Hà Huy Tập - Buôn Ma Thuột - Anh Chỉnh VCB Bắc Đắk Lắk</t>
  </si>
  <si>
    <t>127 Hà Huy Tập, phường Buôn Ma Thuột, tỉnh Đắk Lắk</t>
  </si>
  <si>
    <t>010/2025/D08-0072</t>
  </si>
  <si>
    <t>Thửa đất số 20, tờ bản đồ số B2-34 tại địa chỉ Dự án Golden Hills City (Giai đoạn 1) - Khu A, xã Hòa Liên, huyện Hòa Vang, thành phố Đà Nẵng</t>
  </si>
  <si>
    <t>88 Nam Cao, phường Hòa Khánh, thành phố Đà Nẵng</t>
  </si>
  <si>
    <t>Ts Đà Nẵng - anh Cường VCB Bắc Gia Lai</t>
  </si>
  <si>
    <t>Ông Nguyễn Hữu Thành - 0968457789 (Thu tiền)</t>
  </si>
  <si>
    <t>010/2025/D08-0077</t>
  </si>
  <si>
    <t>Thửa đất số 72, tờ bản đồ số 35, tại địa chỉ phường Ea Tam, thành phố Buôn Ma Thuột, tỉnh Đắk Lắk (Nay là phường Ea Kao, tỉnh Đắk Lắk).</t>
  </si>
  <si>
    <t>TDP 9, phường Ea Kao, tỉnh Đắk Lắk.</t>
  </si>
  <si>
    <t>TS Ea Tam - Anh Khoa BIDV Buôn Hồ</t>
  </si>
  <si>
    <t>Ông Nguyễn Đình Hiếu - 0912490779 (Thu tiền)</t>
  </si>
  <si>
    <t>010/2025/D08-0078</t>
  </si>
  <si>
    <t>Ông Võ Văn Thành - 0358863778 (Thu tiền)</t>
  </si>
  <si>
    <t>TS Phước An - Phú VCB Phước An</t>
  </si>
  <si>
    <t>Xã Krông Pắc, tỉnh Đắk Lắk</t>
  </si>
  <si>
    <t>Thửa đất số 989, tờ bản đồ số 17; tại địa chỉ xã Krông Pắc, tỉnh Đắk Lắk.
Thửa đất số 06+06a, tờ bản đồ số 17; tại địa chỉ xã Krông Pắc, tỉnh Đắk Lắk.
Thửa đất số 386 + 387, tờ bản đồ số 104; tại địa chỉ xã Ea Phê, tỉnh Đắk Lắk.</t>
  </si>
  <si>
    <t>010/2025/D08-0080</t>
  </si>
  <si>
    <t>CÔNG TY TNHH XUẤT KHẨU NÔNG SẢN TÂY NGUYÊN (Thu tiền)</t>
  </si>
  <si>
    <t>Giá trị công trình xây dựng tại:
Thửa đất số 116 tờ bản đồ số 51 tại địa chỉ Đường Hồ Chí Minh, thôn 3, xã Đắk Mar, huyện Đắk Hà, tỉnh Kon Tum (Nay là xã Đắk Mar, tỉnh Quãng Ngãi)
Thửa đất số 274 tờ bản đồ số 41 (240) tại địa chỉ Làng Bơ lang 3, xã Ia Der, huyện Ia Grai, tỉnh Gia Lai (Nay là xã Ia Hrung, tỉnh Gia Lai)</t>
  </si>
  <si>
    <t>Làng Bơ Lang 3, xã Ia Hrung, tỉnh Gia Lai</t>
  </si>
  <si>
    <t>TS Ia Der - Agribank Gia Lai</t>
  </si>
  <si>
    <t>Bà Nguyễn Thị Mộng Thắm (Thu tiền)</t>
  </si>
  <si>
    <t>Thửa đất số 142, tờ bản đồ số 179; tại địa chỉ tổ 37, phường Hòa Khánh Nam, quận Liên Chiểu, thành phố Đà Nẵng.</t>
  </si>
  <si>
    <t>010/2025/D08-0084</t>
  </si>
  <si>
    <t>Ts Đà Nẵng - Chị Loan VCB Bắc Gia Lai</t>
  </si>
  <si>
    <t>Phường Thống Nhất, tỉnh Gia Lai</t>
  </si>
  <si>
    <t>010/2025/D08-0085</t>
  </si>
  <si>
    <t>Ông Mai Hữu Vạn và bà Hồ Thị Hồng Nhã - 0901002003 (Thu tiền)</t>
  </si>
  <si>
    <t>Ts Ngô Sỹ Liên - Anh Ngọc Anh VCB Bắc Đắk Lắk</t>
  </si>
  <si>
    <t>Thửa đất số 194, tờ bản đồ số 81 tại địa chỉ: Phường Tân Lập, Tp. Buôn Ma Thuột, tỉnh Đắk Lắk (Nay là phường Tân Lập, tỉnh Đắk Lắk)</t>
  </si>
  <si>
    <t>Phường Tân Lập, tỉnh Đắk Lắk</t>
  </si>
  <si>
    <t>010/2025/D08-0087</t>
  </si>
  <si>
    <t>Ông Nghiêm Công Bùi - 091456293 (Thu tiền)</t>
  </si>
  <si>
    <t>Ts Krông Năng - Đức VCB Bắc Đắk Lắk</t>
  </si>
  <si>
    <t>Trung Hòa, xã Đliê Ya, tỉnh Đắk Lắk</t>
  </si>
  <si>
    <t>Thửa đất số 3, tờ bản đồ số 113 tại địa chỉ: Xã Đliê Ya, huyện Krông Năng, tỉnh Đắk Lắk (Nay là xã Đliê Ya, tỉnh Đắk Lắk)</t>
  </si>
  <si>
    <t>Bà Nguyễn Thị Kiều Hương và ông Mai Thanh Châu - 091456222 (Thu tiền)</t>
  </si>
  <si>
    <t>Thửa đất số 1049, tờ bản đồ số 65 tại địa chỉ: Phường Tân An, thành phố Buôn Ma Thuột, tỉnh Đắk Lắk</t>
  </si>
  <si>
    <t>010/2025/D08-0089</t>
  </si>
  <si>
    <t>Ts Eco - Thảo VCB Bắc Đắk Lắk</t>
  </si>
  <si>
    <t>Phường Buôn Ma Thuột, tỉnh Đắk Lắk</t>
  </si>
  <si>
    <t>Ông Cao Văn Hồng - 0985808286 (Thu tiền)</t>
  </si>
  <si>
    <t>Thửa đất số 13 (98A cũ), tờ bản đồ số 51 (23 cũ) tại địa chỉ tổ 3, phường Thống Nhất, thành phố Pleiku, tỉnh Gia Lai (Nay là Phường Thống Nhất, tỉnh Gia Lai).</t>
  </si>
  <si>
    <t>117 Trần Phú, phường Diên Hồng, tỉnh Gia Lai</t>
  </si>
  <si>
    <t>010/2025/D08-0094</t>
  </si>
  <si>
    <t>010/2025/D08-0097</t>
  </si>
  <si>
    <t>TS hẻm 181 Quang Trung - Thùy VCB Đắk Lắk</t>
  </si>
  <si>
    <t>Thửa đất số 415 + 416, tờ bản đồ số 8 tại địa chỉ phường Tân Tiến, thành phố Buôn Ma Thuột, tỉnh Đắk Lắk (Nay là phường Buôn Ma Thuột, tỉnh Đắk Lắk).</t>
  </si>
  <si>
    <t>Ông Đinh Công Hoàng và bà Hồ Thị Thanh Hiền - 091456293 (Thu tiền)</t>
  </si>
  <si>
    <t>116 Hai Bà Trưng, phường Buôn Ma Thuột, tỉnh Đắk Lắk</t>
  </si>
  <si>
    <t>010/2025/D08-0098</t>
  </si>
  <si>
    <t>Thửa đất số 72, tờ bản đồ số 82 tại địa chỉ Tổ 1, phường Yên Thế, thành phố Pleiku, tỉnh Gia Lai (Nay là phường Thống Nhất, tỉnh Gia Lai)</t>
  </si>
  <si>
    <t>Ông Nguyễn Duy Điền - 0962107253 (Thu tiền)</t>
  </si>
  <si>
    <t>31/1 Võ Văn Dương, Phường Thống Nhất, tỉnh Gia Lai</t>
  </si>
  <si>
    <t>TS phường Yên Thế - Quốc VCB Bắc Gia Lai</t>
  </si>
  <si>
    <t>010/2025/D08-0103</t>
  </si>
  <si>
    <t>Thửa đất số 63, tờ bản đồ số 75 tại địa chỉ xã Ea Kao, thành phố Buôn Ma Thuột, tỉnh Đắk Lắk (Nay là phường Ea Kao, tỉnh Đắk Lắk)</t>
  </si>
  <si>
    <t>Bà Đỗ Thị Lan Anh - 0942699994 (Thu tiền)</t>
  </si>
  <si>
    <t>TS Y Wang - Anh Khải VCB Đắk Lắk</t>
  </si>
  <si>
    <t>16 Ôi Ất, phường Ea Kao, tỉnh Đắk Lắk</t>
  </si>
  <si>
    <t>010/2025/D08-0113</t>
  </si>
  <si>
    <t>Thửa đất số 76, tờ bản đồ số 6 tại địa chỉ xã Hòa Thuận, thành phố Buôn Ma Thuột, tỉnh Đắk Lắk</t>
  </si>
  <si>
    <t>Ông Lê Thanh Cường và bà Nguyễn Thị Minh Nguyệt - 0989942594 (Thu tiền)</t>
  </si>
  <si>
    <t>010/2025/D08-0114</t>
  </si>
  <si>
    <t xml:space="preserve">Thửa đất số 22, tờ bản đồ số 52, tại địa chỉ Xã Cư Êbur, thành phố Buôn Ma Thuột tỉnh Đắk Lắk. </t>
  </si>
  <si>
    <t>Ông Nguyễn Hữu Duẩn - 0375693568 (thu tiền)</t>
  </si>
  <si>
    <t>010/2025/D08-0115</t>
  </si>
  <si>
    <t>Ồng Nguyễn Hữu Hà và Bà Phạm Thị Nguyên Ngọc - 0903563666 (thu tiền)</t>
  </si>
  <si>
    <t>Sacombank Đắk Lắk - Mr. Định - 0799031031</t>
  </si>
  <si>
    <t xml:space="preserve">Thửa đất số 403, tờ bản đồ số 112 (cũ: 18 - Tân Lợi), tại địa chỉ Phường Buôn Ma Thuột, tỉnh Đắk Lắk. </t>
  </si>
  <si>
    <t>10 tháng 3 - Anh Định Sacom Đắk Lắk</t>
  </si>
  <si>
    <t>Rẫy Cư Ê Bur - Anh Nam VCB Đắk Lắk</t>
  </si>
  <si>
    <t>MB Hội An - Ms. Quỳnh - 0768002606</t>
  </si>
  <si>
    <t>Bà Võ Thị Thu Hương - 0915346026 (thu tiền)</t>
  </si>
  <si>
    <t>Làm cơ sở tham khảo để thế chấp vay vốn tại MB Bank</t>
  </si>
  <si>
    <t>010/2025/D08-0116</t>
  </si>
  <si>
    <t>Thửa đất số 3, tờ bản đồ số 20, địa chỉ Thôn Bãi Hương, xã Tân Hiệp, Tp. Hội An, tỉnh Quảng Nam.</t>
  </si>
  <si>
    <t>Ông Võ Hữu Đức và bà Huỳnh Thị Phương - 0985390979 (Thu tiền)</t>
  </si>
  <si>
    <t>Thửa đất số 12+14+16, tờ bản đồ số 14, tại địa chỉ xã Kdang, tỉnh Gia Lai.</t>
  </si>
  <si>
    <t>010/2025/D08-0120</t>
  </si>
  <si>
    <t>Ts xử lý nợ - Giang VCB Gia Lai</t>
  </si>
  <si>
    <t>Xã Đak Đoa, tỉnh Gia Lai</t>
  </si>
  <si>
    <t>111 Nguyễn An Ninh, phường Pleiku, Tỉnh Gia Lai</t>
  </si>
  <si>
    <t>010/2025/D08-0121</t>
  </si>
  <si>
    <t>Thửa đất số 19, tờ bản đồ số 64, tại địa chỉ xã Chư Sê, tỉnh Gia Lai.</t>
  </si>
  <si>
    <t>Mặt tiền Hùng Vương - Lý Tự Trọng - Linh VCB Diên Hồng</t>
  </si>
  <si>
    <t>Ts Ea Pốk - BIDV Đắk Lắk</t>
  </si>
  <si>
    <t>Thửa đất số 580, tờ bản đồ số 47, tại địa chỉ Thị trấn Ea Pốk, huyện Cư M'gar, tỉnh Đắk Lắk (Nay là xã Quảng Phú, tỉnh Đắk Lắk).</t>
  </si>
  <si>
    <t>Bà Nguyễn Thị Kim Quyên - 0904115789</t>
  </si>
  <si>
    <t>TDP 9, phường Tân An, tỉnh Đắk Lắk</t>
  </si>
  <si>
    <t>010/2025/D08-0124</t>
  </si>
  <si>
    <t>Phường Tân Sơn Hòa, Tp. Hồ Chí Minh.</t>
  </si>
  <si>
    <t>Ông Nguyễn Thế Hoàng và bà Vũ Việt Diễm Phương - 0908008885</t>
  </si>
  <si>
    <t>3.740.000</t>
  </si>
  <si>
    <t>Ba triệu bảy trăm bốn mươi ngàn đồng chẵn.</t>
  </si>
  <si>
    <t>9.000.000</t>
  </si>
  <si>
    <t>Tám triệu tám trăm ngàn đồng chẵn.</t>
  </si>
  <si>
    <t>13.100.000</t>
  </si>
  <si>
    <t>Mười ba triệu một trăm ngàn đồng chẵn.</t>
  </si>
  <si>
    <t>010/2025/D09-</t>
  </si>
  <si>
    <t>010/2025/D09-0002</t>
  </si>
  <si>
    <t>Thửa đất số 162(L21), tờ bản đồ số 71, tại địa chỉ phường Tân An, Tp. Buôn Ma Thuột, tỉnh Đắk Lắk (Nay là phường Tân An, tỉnh Đắk Lắk)</t>
  </si>
  <si>
    <t>TS 187 Lý Chính Thắng - Anh Hùng VCB Đắk Lắk</t>
  </si>
  <si>
    <t>Bà Nguyễn Thị Thanh - 0912243679 (Thu Tiền)</t>
  </si>
  <si>
    <t>79 Thăng Long, phường Buôn Ma Thuột, tỉnh Đắk Lắk</t>
  </si>
  <si>
    <t>010/2025/D09-0003</t>
  </si>
  <si>
    <t>Thửa đất số 192 + 174 + 191, tờ bản đồ số 19, tại địa chỉ Làng Nhao, xã Ia Kênh, thành phố Pleiku, tỉnh Gia Lai (Nay là xã Gào, tỉnh Gia Lai).</t>
  </si>
  <si>
    <t>Ông Lê Quốc Thịnh - 0944947679 (Thu Tiền)</t>
  </si>
  <si>
    <t>TS xã Ia Kênh - Viettin Bank</t>
  </si>
  <si>
    <t>140/10 Đinh Bộ Lĩnh, phường Bình Thạnh, TP Hồ Chí Minh</t>
  </si>
  <si>
    <t>Nhà xưởng xử lý nợ - Anh Tùng MB Bình Định</t>
  </si>
  <si>
    <t>010/2025/D09-0005</t>
  </si>
  <si>
    <t>Thửa đất số 265, tờ bản đồ số 25 tại địa Tổ 01 khu vực 6 (Nay thuộc số nhà 330 Lạc Long Quân) phường Trần Quang Diệu, thành phố Quy Nhơn, tỉnh Bình Định (Nay là phường Quy Nhơn Bắc, tỉnh Gia Lai)</t>
  </si>
  <si>
    <t>010/2025/D09-0006</t>
  </si>
  <si>
    <t>Thửa đất số 353 + 661, tờ bản đồ số 6 tại địa chỉ 207 đường Phan Đình Giót, phường Hội Thương, Tp. Pleiku, tỉnh Gia Lai (Nay là phường Pleiku, tỉnh Gia Lai)</t>
  </si>
  <si>
    <t>TS 107 Phan Đình Giót - BIDV Nam Gia Lai</t>
  </si>
  <si>
    <t>010/2025/D09-0007</t>
  </si>
  <si>
    <t>Thửa đất số 34, tờ bản đồ số 26 tại địa chỉ 278+280 đường Phan Đình Phùng, phường Yên Đỗ, thành phố Pleiku, tỉnh Gia Lai (Nay là phường Diên Hồng, tỉnh Gia Lai)</t>
  </si>
  <si>
    <t>TS 278+280 Phan Đình Phùng - VCB Gia Lai</t>
  </si>
  <si>
    <t>010/2025/D09-0008</t>
  </si>
  <si>
    <t>Thửa đất số 287, tờ bản đồ số 23 tại địa chỉ TDP 11, phường Tây Sơn, thị xã An Khê, tỉnh Gia Lai (Nay là phường An Khê, tỉnh Gia Lai).</t>
  </si>
  <si>
    <t>Ông Trần Minh Vinh và Bà Trần Thị Như Ý</t>
  </si>
  <si>
    <t>TS Hẻm 164 Hoàng Văn Thụ - An Khê - Vay Chính Sách An Khê</t>
  </si>
  <si>
    <t>TDP11, phường An Khê, tỉnh Gia Lai</t>
  </si>
  <si>
    <t>CÔNG TY TNHH MTV SẢN XUẤT VÀ THƯƠNG MẠI GỖ VĨNH PHÁT (Thu tiền)</t>
  </si>
  <si>
    <t>010/2025/D09.0001</t>
  </si>
  <si>
    <t>Danh mục máy móc thiết bị sản xuất ván công nghiệp.</t>
  </si>
  <si>
    <t>010/2025/D09-0009</t>
  </si>
  <si>
    <t>Ông Trần Vinh Quang - 0905201120 (Thu tiền)</t>
  </si>
  <si>
    <t>Ts 70 Huỳnh Thúc Kháng - Đà Nẵng - Hà VCB Bắc Gia Lai</t>
  </si>
  <si>
    <t>Phường Hải Châu, thành phố Đà Nẵng</t>
  </si>
  <si>
    <t>Thửa đất số 335, tờ bản đồ số 144 tại địa chỉ 70 Huỳnh Thúc Kháng, phường Hải Châu, thành phố Đà Nẵng.</t>
  </si>
  <si>
    <t>010/2025/D09-0010</t>
  </si>
  <si>
    <t>Ts 58 Thi Sách - Pleiku - Hùng VCB Bắc Gia Lai</t>
  </si>
  <si>
    <t>Thửa đất số 28, tờ bản đồ số 5 tại địa chỉ 58 Thi Sách, phường Diên Hồng, thành phố Pleiku, tỉnh Gia Lai (Nay là phường Diên Hồng, tỉnh Gia Lai).</t>
  </si>
  <si>
    <t>010/2025/D09-0011</t>
  </si>
  <si>
    <t>Ts 99 Nguyễn Hữu Thấu - Buôn Ma Thuột - A Khải VCB Đắk Lắk</t>
  </si>
  <si>
    <t>Ông Ngô Tiến Thành - 0935203220 (Thu tiền)</t>
  </si>
  <si>
    <t>Xã Vụ Bổn, tỉnh Đắk Lắk</t>
  </si>
  <si>
    <t>Thửa đất số 378, tờ bản đồ số 47, tại địa chỉ phường Tân Lợi, Tp. Buôn Ma Thuột, tỉnh Đắk Lắk (Nay là phường Buôn Ma Thuột, tỉnh Đắk Lắk)</t>
  </si>
  <si>
    <t>010/2025/D09.0002</t>
  </si>
  <si>
    <t xml:space="preserve">Giá trị công trình giao thông, công trình xây dựng và hệ thống máy móc thiết bị thuộc Trạm thu phí số 1 tại (Km1610+800) huyện Chư Prông, huyện Đăk Đoa, tỉnh Gia Lai; Trạm thu phí số 2 tại (Km1667+570) huyện Chư Pưh, tỉnh Gia Lai; Đường Hồ Chí Minh đoạn Pleiku (Km1610) - Cầu 110 (Km1667+570) tỉnh Gia Lai. </t>
  </si>
  <si>
    <t>CÔNG TY CỔ PHẦN BOT VÀ BT ĐỨC LONG GIA LAI</t>
  </si>
  <si>
    <t>782 đường Hùng Vương, xã Chư Sê, tỉnh Gia Lai</t>
  </si>
  <si>
    <t>Ts BOT Đức Long Gia Lai - BIDV</t>
  </si>
  <si>
    <t>123 Phù Đổng, Phường Pleiku, Tỉnh Gia Lai</t>
  </si>
  <si>
    <t>Máy sản xuất MDF - Danacon</t>
  </si>
  <si>
    <t>Bà Đào Thị Nguyệt Mai - 0905222125 (Thu tiền)</t>
  </si>
  <si>
    <t>Thửa đất số 132+133+134, tờ bản đồ số 53; tại địa chỉ thị trấn Ea T'Ling, huyện Cư Jút, tỉnh Đắk Nông.</t>
  </si>
  <si>
    <t>010/2025/D09-0014</t>
  </si>
  <si>
    <t>Ts Cư Jút - Vũ Seabank</t>
  </si>
  <si>
    <t>xã Cư Jút, tỉnh Lâm Đồng.</t>
  </si>
  <si>
    <t>010/2025/D09-0015</t>
  </si>
  <si>
    <t>Thửa đất số 310, tờ bản đồ số 38 tại địa chỉ xã Ea Ngai, huyện Krông Búk, tỉnh Đắk Lắk</t>
  </si>
  <si>
    <t>Ts Xử Lý Nợ - A Tấn VCB Bắc Đắk Lắk</t>
  </si>
  <si>
    <t>Ông Ngô Xuân Hạnh  (thu tiền)</t>
  </si>
  <si>
    <t>010/2025/D09-0021</t>
  </si>
  <si>
    <t>Thôn 2, xã Ia Pia, tỉnh Gia Lai</t>
  </si>
  <si>
    <t>Ông Võ Văn Vỹ - 0905222125 (Thu tiền)</t>
  </si>
  <si>
    <t>Ts Chư Prông - BIDV Gia Lai</t>
  </si>
  <si>
    <t>Thôn 4, xã Ia Pia, tỉnh Gia Lai</t>
  </si>
  <si>
    <t>Thửa đất số 82a tờ bản đồ số 02; tại địa chỉ xã Ia Pia, huyện Chư Prông, tỉnh Gia Lai (Nay là xã Ia Pia, tỉnh Gia Lai).
Thửa đất số 68 + 87.1 tờ bản đồ số 17; tại địa chỉ xã Ia Pia, huyện Chư Prông, tỉnh Gia Lai (Nay là xã Ia Pia, tỉnh Gia Lai).</t>
  </si>
  <si>
    <t>010/2025/D09-0022</t>
  </si>
  <si>
    <t>Thửa đất số 95a tờ bản đồ số 12; tại địa chỉ xã Ia Pia, huyện Chư Prông, tỉnh Gia Lai (Nay là xã Ia Pia, tỉnh Gia Lai).
Thửa đất số 27 tờ bản đồ số 75; tại địa chỉ Thôn 3, xã Ia Pia, huyện Chư Prông, tỉnh Gia Lai (Nay là xã Ia Pia, tỉnh Gia Lai).</t>
  </si>
  <si>
    <t>Ông Nguyễn Văn Dũng - 0902133450  (Thu tiền)</t>
  </si>
  <si>
    <t>010/2025/D09-0028</t>
  </si>
  <si>
    <t>Thửa đất số 221+222, tờ bản đồ số 55 tại địa chỉ làng Phung, xã Biển Hồ, tỉnh Gia Lai.
Thửa đất số 152, tờ bản đổ số 14 tại địa chỉ thôn Đồng Bằng, xã Biển Hồ, tỉnh Gia Lai</t>
  </si>
  <si>
    <t>Ông Đinh Tiến Toàn - 0945494455  (Thu tiền)</t>
  </si>
  <si>
    <t>010/2025/D09-0029</t>
  </si>
  <si>
    <t>Vườn cây trồng trên đất.</t>
  </si>
  <si>
    <t>Vườn sầu riêng - anh Sửu BIDV Nam Gia Lai</t>
  </si>
  <si>
    <t>Ông Đặng Thế Sửu - 0935945179 (thu tiền)</t>
  </si>
  <si>
    <t>Rẫy Hòa Thuận - Hà VCB Đắk Lắk</t>
  </si>
  <si>
    <t>TS Lý Thái Tổ - Anh Thảo BIDV Nam Gia Lai</t>
  </si>
  <si>
    <t>'Thửa đất số 12, tờ bản đồ số 21 tại địa chỉ phường Thắng Lợi, Thành phố Buôn Ma Thuột, tỉnh Đắk Lắk.</t>
  </si>
  <si>
    <t>010/2025/D09-0033</t>
  </si>
  <si>
    <t>NGÂN HÀNG THƯƠNG MẠI CỔ PHẦN ĐẦU TƯ VÀ PHÁT TRIỂN VIỆT NAM - CHI NHÁNH BUÔN HỒ (thu tiền)</t>
  </si>
  <si>
    <t>010/2025/D09-0034</t>
  </si>
  <si>
    <t>Ông Trần Hoàng Nam - 0913475539 (Thu tiền)</t>
  </si>
  <si>
    <t>Phường Tân Lập, tỉnh Đắk Lắk.</t>
  </si>
  <si>
    <t>Thửa đất số 38 tờ bản đồ số 40 tại địa chỉ Phường Tân An, thành phố Buôn Ma Thuột, tỉnh Đắk Lăk (Nay là phường Tân An, tỉnh Đắk Lắk).</t>
  </si>
  <si>
    <t>Ông Phạm Tấn Khoa - 0376358666 (Thu tiền)</t>
  </si>
  <si>
    <t>Nguyễn Văn Linh - Buôn Ma Thuột - A Hùng VCB Đắk Lắk</t>
  </si>
  <si>
    <t>Lê Công Kiều - Buôn Ma Thuột - Tuấn VCB Ea Kar</t>
  </si>
  <si>
    <t>Thửa đất số 115, tờ bản đồ 45 tại địa chỉ Phường Thành Nhất, Tp. Buôn Ma Thuột, tỉnh Đắk Lắk</t>
  </si>
  <si>
    <t>010/2025/D09-0035</t>
  </si>
  <si>
    <t>Xã Ea Wer, tỉnh Đắk Lắk</t>
  </si>
  <si>
    <t>Hs Xử lý nợ - Anh Khoa BIDV Buôn Hồ</t>
  </si>
  <si>
    <t>010/2025/D09-0036</t>
  </si>
  <si>
    <t>Ông Nguyễn Văn Thành - 0905226968 (thu tiền)</t>
  </si>
  <si>
    <t>Phường Pleiku, Tỉnh Gia Lai</t>
  </si>
  <si>
    <t>TS Đà Nẵng - Quốc VCB Bắc Gia Lai.</t>
  </si>
  <si>
    <t>Thửa đất số 260, tờ bản đồ số 15 tại địa chỉ phường Hòa Phát, quận Cẩm Lệ, thành phố Đà Nẵng (Nay là phường An Khê, thành phố Đà Nẵng)</t>
  </si>
  <si>
    <t>010/2025/D09-0037</t>
  </si>
  <si>
    <t>Ông Nguyễn Phú Nghĩa - 0849228888 (Thu tiền)</t>
  </si>
  <si>
    <t>42 Đống Đa, phường Diên Hổng, tỉnh Gia Lai</t>
  </si>
  <si>
    <t>Ts Nguyễn Văn Cừ - Tuấn VCB Gia Lai</t>
  </si>
  <si>
    <t>Thửa đất số 76, tờ bản đồ số 34 tại địa chỉ Tổ 07 phường Ia Kring, thành phố Pleiku, tỉnh Gia Lai (Nay là phường Diên Hồng, tỉnh Gia Lai)
Thửa đất số 08, tờ bản đồ số 42 tại địa chỉ Tổ 07 phường Ia Kring, thành phố Pleiku, tỉnh Gia Lai (Nay là phường Diên Hồng, tỉnh Gia Lai)</t>
  </si>
  <si>
    <t>2 ts vay VP Bank - Ngọc VP Bank</t>
  </si>
  <si>
    <t>Xe ô tô khách giường nằm nhãn hiệu Haeco, số loại B26YE4, biển số 81F-003.94 đã qua sử dụng.
Xe ô tô khách giường nằm nhãn hiệu Haeco, số loại Limousine, biển số 81F-002.56 đã qua sử dụng.</t>
  </si>
  <si>
    <t>010/2025/D09.0003</t>
  </si>
  <si>
    <t>2 xe giường nằm - Dũng VCB Bắc Gia Lai</t>
  </si>
  <si>
    <t>010/2025/D09.0004</t>
  </si>
  <si>
    <t>Xe ô tô khách giường nằm nhãn hiệu Tracomeco, số loại Universi, biển số 47B-024.55 đã qua sử dụng.
Xe ô tô khách giường nằm nhãn hiệu Tracomeco, số loại Universi, biển số 47B-024.91 đã qua sử dụng.</t>
  </si>
  <si>
    <t>2 xe ô tô khách giường nằm - anh Khải VCB Đắk Lắk</t>
  </si>
  <si>
    <t>Công ty TNHH MTV Thành Danh</t>
  </si>
  <si>
    <t>Bà Nguyễn Thị Thanh (Thu tiền)</t>
  </si>
  <si>
    <t>Thửa đất số 35, tờ bản đồ số 67 tại địa chỉ phường phường Tân Lợi, thành phố Buôn Ma Thuột, tỉnh Đắk Lắk</t>
  </si>
  <si>
    <t>VCB Đắk Lắk - Ms. Xuân - 0367475355</t>
  </si>
  <si>
    <t>45-47 Nguyễn Thông, phường Buôn Ma Thuột, tỉnh Đắk Lắk</t>
  </si>
  <si>
    <t>010/2025/D09-0047</t>
  </si>
  <si>
    <t>010/2025/D09-0048</t>
  </si>
  <si>
    <t>Ông Nguyễn Hữu Duẩn - 0985808286 (Thu tiền)</t>
  </si>
  <si>
    <t>Thửa đất số 14, tờ bản đồ số 104; địa chỉ phường Thành Nhất, tỉnh Đắk Lắk .</t>
  </si>
  <si>
    <t>VCB Đắk Lắk - Mr. Tùng - 0905361407</t>
  </si>
  <si>
    <t>Phan Huy Chú - Anh Tùng VCB Đắk Lắk</t>
  </si>
  <si>
    <t>Nguyễn Thông - Xuân VCB Gia Lai</t>
  </si>
  <si>
    <t>Bà Nguyễn Thị Hà Chi (Thu tiền)</t>
  </si>
  <si>
    <t>Thửa đất số 414, tờ bản đồ số 15, tại địa chỉ xã Ea Knuếc, tỉnh Đắk Lắk.</t>
  </si>
  <si>
    <t>010/2025/D09-0049</t>
  </si>
  <si>
    <t>Ts Tái thẩm Seabank</t>
  </si>
  <si>
    <t>Thửa đất số 165+166+172+177, tờ bản đồ số 13 tại địa chỉ xã Ia Pia, tỉnh Gia Lai.
Thửa đất số 13, tờ bản đồ số 90 tại địa chỉ xã Ia Pia, tỉnh Gia Lai.
Thửa đất số 14, tờ bản đồ số 90 tại địa chỉ xã Ia Pia, tỉnh Gia Lai.</t>
  </si>
  <si>
    <t>010/2025/D09-0050</t>
  </si>
  <si>
    <t>3 ts xử lý nợ Ia Pia, Chư Prông - Anh Vương BIDV Nam GL</t>
  </si>
  <si>
    <t>Ông Trần Quang Hữu</t>
  </si>
  <si>
    <t>Xã Quảng Phú, tỉnh Đắk Lắk</t>
  </si>
  <si>
    <t>Ts Quảng Phú - Xuân VCB Cư Mgar</t>
  </si>
  <si>
    <t>Thửa đất số 259 tờ bản đồ số 26, tại địa chỉ xã Ea H'đing, huyện Cư M'gar, tỉnh Đắk Lắk.</t>
  </si>
  <si>
    <t>Thửa đất số 20a, 21a, tờ bản đồ số 22; tại địa chỉ xã Ia Le, tỉnh Gia Lai.</t>
  </si>
  <si>
    <t>010/2025/D09-0057</t>
  </si>
  <si>
    <t>010/2025/D09-0058</t>
  </si>
  <si>
    <t>Ts Buôn Đôn - Phúc Seabank</t>
  </si>
  <si>
    <t>Ông Phạm Quốc Việt (Thu tiền)</t>
  </si>
  <si>
    <t>Thửa đất số 141, tờ bản đồ số 276; tại địa chỉ xã Ea Wer, tỉnh Đắk Lắk</t>
  </si>
  <si>
    <t>xã Ea Wer, tỉnh Đắk Lắk</t>
  </si>
  <si>
    <t>010/2025/D09-0053</t>
  </si>
  <si>
    <t>010/2025/D09-0064</t>
  </si>
  <si>
    <t>Ông Bùi Quang Ánh - 0982160162 (Thu tiền)</t>
  </si>
  <si>
    <t>Thửa đất số 15, tờ bản đồ số 34 tại địa chỉ Thôn 8, xã Nhân Cơ, huyện Đắk R'Lấp, tỉnh Đắk Nông.</t>
  </si>
  <si>
    <t>Ts Đắk Nông - anh Cường Sacombank Đắk Lắk</t>
  </si>
  <si>
    <t xml:space="preserve">Hs xử lý nợ </t>
  </si>
  <si>
    <t>Phường Đông Gia Nghĩa, tỉnh Lâm Đồng</t>
  </si>
  <si>
    <t>Bà Trần Thị Phương Lan - 0963040584 (Thu tiền)</t>
  </si>
  <si>
    <t>Thửa đất số 427 (LK10-04), tờ bản đồ số 71 tại địa chỉ phường Tân An, thành phố Buôn Ma Thuột, tỉnh Đắk Lắk.</t>
  </si>
  <si>
    <t>010/2025/D09-0071</t>
  </si>
  <si>
    <t>Ông Nguyễn Hữu Mến và bà Trần Thị Lý (Thu tiền)</t>
  </si>
  <si>
    <t>Thửa đất số 56, tờ bản đồ số 4 tại địa chỉ thị trấn Đức An, huyện Đắk Song, tỉnh Đắk Nông (nay là xã Đức An, tỉnh Lâm Đồng).</t>
  </si>
  <si>
    <t>Xã Đức An, tỉnh Lâm Đồng</t>
  </si>
  <si>
    <t>Ts Đức An - Lâm Đồng - Đề VCB Đắk Nông</t>
  </si>
  <si>
    <t>010/2025/D09-0074</t>
  </si>
  <si>
    <t xml:space="preserve">Ông Nguyễn Viết Thông - 0382069066 (Thu tiền) </t>
  </si>
  <si>
    <t>Thửa đất số 1171, tờ bản đồ số 144 (cũ 65 - Tân An) tại địa chỉ phường Tân An, tỉnh Đắk Lắk</t>
  </si>
  <si>
    <t>010/2025/D09-0075</t>
  </si>
  <si>
    <t>Căn hộ số 12A12, Tòa nhà CT3 - Iris Garden, Tổ 17, Phường Từ Liêm, Thành phố Hà Nội</t>
  </si>
  <si>
    <t>Tôn Đức Thắng Eco city - Anh Chỉnh VCB Bắc Đắk Lắk</t>
  </si>
  <si>
    <t>Thửa đất số 60, tờ bản đồ số 29, địa chỉ: Làng C, xã Gào, Thành phố Pleiku (nay là xã Gào), tỉnh Gia Lai
Thửa đất số 62, tờ bản đồ số 29, địa chỉ: Làng C, xã Gào, Thành phố Pleiku (nay là xã Gào), tỉnh Gia Lai
Thửa đất số 63, tờ bản đồ số 29, địa chỉ: Làng C, xã Gào, Thành phố Pleiku (nay là xã Gào), tỉnh Gia Lai
Thửa đất số 65, tờ bản đồ số 29, địa chỉ: Làng C, xã Gào, Thành phố Pleiku (nay là xã Gào), tỉnh Gia Lai
Thửa đất số 67, tờ bản đồ số 29, địa chỉ: Làng C, xã Gào, Thành phố Pleiku (nay là xã Gào), tỉnh Gia Lai</t>
  </si>
  <si>
    <t>010/2025/D09-0079</t>
  </si>
  <si>
    <t>Bà Cù Hoài Linh Thảo - 0912490779 (Thu tiền)</t>
  </si>
  <si>
    <t>Thửa đất số 58, tờ bản đồ số 29, địa chỉ: Làng C, xã Gào, Thành phố Pleiku (nay là xã Gào), tỉnh Gia Lai.
Thửa đất số 154, tờ bản đồ số 78, địa chỉ: Làng C, xã Gào, Thành phố Pleiku (nay là xã Gào), tỉnh Gia Lai.
Thửa đất số 156, tờ bản đồ số 78, địa chỉ: Làng C, xã Gào, Thành phố Pleiku (nay là xã Gào), tỉnh Gia Lai.
Thửa đất số 167, tờ bản đồ số 78, địa chỉ: Làng C, xã Gào, Thành phố Pleiku (nay là xã Gào), tỉnh Gia Lai.
Thửa đất số 170, tờ bản đồ số 78, địa chỉ: Làng C, xã Gào, Thành phố Pleiku (nay là xã Gào), tỉnh Gia Lai.</t>
  </si>
  <si>
    <t>010/2025/D09-0080</t>
  </si>
  <si>
    <t>Ông Bùi Văn Hùng - 0358863778 (Thu tiền)</t>
  </si>
  <si>
    <t>Thửa đất số 43+44, tờ bản đồ số TDD1-2019; tại địa chỉ đường Hùng Vương, thị trấn Măng Đen, huyện Kon Plông, tỉnh Kon Tum (nay là xã Măng Đen, tỉnh Quảng Ngãi.</t>
  </si>
  <si>
    <t>Ts Măng Đen - Triều Exima</t>
  </si>
  <si>
    <t>010/2025/D09-0082</t>
  </si>
  <si>
    <t>010/2025/D09-0083</t>
  </si>
  <si>
    <t>Ông Phạm Hồng Lợi và Bà Lê Thị Sử (Thu tiền)</t>
  </si>
  <si>
    <t>Thửa đất số 58 tờ bản đồ số 66 tại địa chỉ Tổ dân phố 5, xã Đắk Hà, tỉnh Quảng Ngãi.
Thửa đất số 297+298 tờ bản đồ số 7 tại địa chỉ Tổ dân phố 5, xã Đắk Hà, tỉnh Quảng Ngãi.</t>
  </si>
  <si>
    <t>Ts Hùng Vương - Đắk Hà - Triều</t>
  </si>
  <si>
    <t>010/2025/D09-0084</t>
  </si>
  <si>
    <t>Ông Hồ Đại Phát (Thu tiền)</t>
  </si>
  <si>
    <t>Thửa đất số 578, tờ bản đồ số 54; tại địa chỉ 35 Kênh Nước Đen, phường Tân Thành, Quận Tân Phú, Tp. Hồ Chí Minh.</t>
  </si>
  <si>
    <t>Ts Văn Tiến Dũng - Anh Tấn VCB Đắk Lắk</t>
  </si>
  <si>
    <t>Bà Đỗ Ngọc Mai - 0968457789 (Thu tiền)</t>
  </si>
  <si>
    <t>20 Nguyễn Cư Trinh, khu phố 23, phường Bến Thành, Tp. Hồ Chí Minh</t>
  </si>
  <si>
    <t>Rẫy xã Gào - anh Lộc VCB Bắc Gia Lai</t>
  </si>
  <si>
    <t>207/48 Đường Trần Bình Trọng, tổ dân phố 14, khu phố 2, phường Chợ Quán, thành phố Hồ Chí Minh</t>
  </si>
  <si>
    <t>Hs vay chính sách - chị châu NHCS An Khê</t>
  </si>
  <si>
    <t>Ông Dương Trung Tuấn và bà Thái Thị Duyên - 0901002003 (Thu tiền)</t>
  </si>
  <si>
    <t>Thửa đất số 90, tờ bản đồ số 14 tại địa chỉ: Phường An Bình, tỉnh Gia Lai</t>
  </si>
  <si>
    <t>Phường An Bình, tỉnh Gia Lai</t>
  </si>
  <si>
    <t>Xã Đắk Hà, tỉnh Quảng Ngãi</t>
  </si>
  <si>
    <t>Ts HCM - Anh Lâm vay Agribank</t>
  </si>
  <si>
    <t>Xã Ea Phê, tỉnh Đắk Lắk</t>
  </si>
  <si>
    <t>Thửa đất số 320, tờ bản đồ số 71 tại địa chỉ: Phường Tân Lợi, thành phố Buôn Ma Thuột, tỉnh Đắk Lắk (Nay là phường Buôn Ma Thuột, tỉnh Đắk Lắk)</t>
  </si>
  <si>
    <t>Ts Tô Hiệu - Thảo VCB Bắc Đắk Lắk</t>
  </si>
  <si>
    <t>Bà Nguyễn Thị Bé Vân - 0901002003 (Thu tiền)</t>
  </si>
  <si>
    <t>Ts Cư M'gar - Tuyết VCB Tất Thành</t>
  </si>
  <si>
    <t>Bà Nguyễn Thị Uyên - 0942374778 (Thu tiền)</t>
  </si>
  <si>
    <t>Thửa đất số 110, tờ bản đồ số 34 tại địa chỉ: Xã Ea Tar, huyện Cư M'gar, tỉnh Đắk Lắk (Nay là xã Ea Tul, tỉnh Đắk Lắk)
Thửa đất số 265, tờ bản đồ 36 tại địa chỉ: Xã Ea Tar, huyện Cư M'gar, tỉnh Đắk Lắk (Nay là xã Ea Tul, tỉnh Đắk Lắk)
Thửa đất số 148 + 149 + 150, tờ bản đồ 30 tại địa chỉ: Xã Ea Tar, huyện Cư M'gar, tỉnh Đắk Lắk (Nay là xã Ea Tul, tỉnh Đắk Lắk)</t>
  </si>
  <si>
    <t>Thôn 3, xã Ea Tul, tỉnh Đắk Lắk</t>
  </si>
  <si>
    <t>010/2025/D09-0092</t>
  </si>
  <si>
    <t>010/2025/D09-0093</t>
  </si>
  <si>
    <t>NGÂN HÀNG THƯƠNG MẠI CỔ PHẦN NGOẠI THƯƠNG VIỆT NAM - CHI NHÁNH BẮC GIA LAI</t>
  </si>
  <si>
    <t>737 Phạm Văn Đồng, Phường Thống Nhất, Tỉnh Gia Lai</t>
  </si>
  <si>
    <t>010/2025/D09-0095</t>
  </si>
  <si>
    <t>Ts An Khê - anh Phúc VCB Bắc Gia Lai</t>
  </si>
  <si>
    <t>010/2025/D09.0005</t>
  </si>
  <si>
    <t>Bà Nguyễn Thị Việt Hằng - 091456293 (Thu tiền)</t>
  </si>
  <si>
    <t>Xe ô tô con nhãn hiệu TOYOTA, số loại Landcruiser, biển số đăng ký 30K-729.07 đã qua sử dụng.</t>
  </si>
  <si>
    <t>803 C3, tầng 8, M.G, Trung Hòa, Cầu Giấy, Hà Nội</t>
  </si>
  <si>
    <t>Xe Landcruiser - Phong VCB Bắc Gia Lai</t>
  </si>
  <si>
    <t>Tổ 05, khu vực 04, phường Quy Nhơn Bắc, tỉnh Gia Lai</t>
  </si>
  <si>
    <t>010/2025/N09-0639</t>
  </si>
  <si>
    <t>Số 142 đường Huỳnh Đăng Thơ, phường Kon Tum, tỉnh Quảng Ngãi</t>
  </si>
  <si>
    <t>Ts Phạm Văn Đồng - Măng Đen - Triều ctv</t>
  </si>
  <si>
    <t>Thửa đất số 6, tờ bản đồ số 60 tại địa chỉ đường Phạm Văn Đồng, TDP 2, xã Măng Đen, tỉnh Quảng Ngãi</t>
  </si>
  <si>
    <t>010/2025/D09-0100</t>
  </si>
  <si>
    <t>Ông Phùng Nghĩa Hoàng (Thu tiền)</t>
  </si>
  <si>
    <t>Thửa đất số 41, tờ bản đồ số 24 tại địa chỉ 12 Trần Văn Ơn, phường Nguyễn Văn Cừ, thành phố Quy Nhơn, tỉnh Bình Định (Nay là phường Quy Nhơn Nam, tỉnh Gia Lai)</t>
  </si>
  <si>
    <t>Bà Trần Thị Lệ Thu - 0942699994 (Thu tiền)</t>
  </si>
  <si>
    <t>31 Hoàng Văn Thụ, phường Diên Hồng, tỉnh Gia Lai</t>
  </si>
  <si>
    <t>Ts Quy Nhơn - A Báu BIDV Phố Núi</t>
  </si>
  <si>
    <t>4.070.000</t>
  </si>
  <si>
    <t>Bốn triệu không trăm bảy mươi ngàn đồng chẵn.</t>
  </si>
  <si>
    <t>9.322.500</t>
  </si>
  <si>
    <t>Chín triệu ba trăm hai mươi hai ngàn năm trăm đồng chẵn.</t>
  </si>
  <si>
    <t>2.800.000</t>
  </si>
  <si>
    <t>010/2025/D10-</t>
  </si>
  <si>
    <t>010/2025/D10-0001</t>
  </si>
  <si>
    <t>TS Đào Duy Từ - Linh VCB Gia Lai</t>
  </si>
  <si>
    <t>Bà Nguyễn Thị Hồng Thủy - 0944947679 (Thu Tiền)</t>
  </si>
  <si>
    <t>Làng Wet, xã Chư Jôr, huyện Chư Păh, tỉnh Gia Lai</t>
  </si>
  <si>
    <t>Thửa đất số 193, tờ bản đồ số 07, tại địa chỉ Thôn 03, xã Tân Sơn, thành phố Pleiku, tỉnh Gia Lai (Nay là xã Biển Hồ, tỉnh Gia Lai).</t>
  </si>
  <si>
    <t>010/2025/D10-0002</t>
  </si>
  <si>
    <t>Nguyễn Thông - Xuân VCB Cư M'gar</t>
  </si>
  <si>
    <t>010/2025/D10-0003</t>
  </si>
  <si>
    <t>Thửa đất số 54, tờ bản đồ số 9 tại địa Tổ 13, phường Yên Đỗ, Tp. Pleiku, tỉnh Gia Lai (nay là phường Diên Hồng, tỉnh Gia Lai)</t>
  </si>
  <si>
    <t>Xử lý nợ - Tuấn Anh Agribank Đông Gia Lai</t>
  </si>
  <si>
    <t>Phường Diên Hồng, tỉnh Gia Lai</t>
  </si>
  <si>
    <t>Ông Y Phinh Niê</t>
  </si>
  <si>
    <t>Thửa đất số 191, tờ bản đồ số 138 tại địa chỉ Buôn Phung, xã Cư Pui, huyện Buôn Đôn, tỉnh Đắk Lắk (Nay là xã Cư Pui, tỉnh Đắk Lắk)</t>
  </si>
  <si>
    <t>Bà Đỗ Thị Hồng Khánh</t>
  </si>
  <si>
    <t>Thửa đất số 262, tờ bản đồ số 274 tại địa chỉ phường Buôn Ma Thuột, tỉnh Đắk Lắk</t>
  </si>
  <si>
    <t>Ts Lê Thị Hồng Gấm - Chị Phượng VCB Đắk Lắk</t>
  </si>
  <si>
    <t>010/2025/D10-0008</t>
  </si>
  <si>
    <t>010/2025/D10-0007</t>
  </si>
  <si>
    <t>Ông Trần Văn Nghĩa và Bà Văn Thị Hồng Oanh - 0905226968 (thu tiền)</t>
  </si>
  <si>
    <t>Thửa đất số 17, tờ bản đồ số 52 tại địa chỉ 237 Lê Thánh Tôn, phường Hội Phú, thảnh phố Pleiku, tỉnh Gia Lai ( Nay là phường Hội Phú, tỉnh Gia Lai).</t>
  </si>
  <si>
    <t>010/2025/D10-0009</t>
  </si>
  <si>
    <t>Ông Lê Thế Chung - 0822328285</t>
  </si>
  <si>
    <t>010/2025/D10-0010</t>
  </si>
  <si>
    <t>Thửa đất số 200, tờ bản đồ số 18, 386 Hùng Vương, tổ 02, phường Phù Đổng, thành phố Pleiku, tỉnh Gia Lai (Nay là phường Pleiku, tỉnh Gia Lai).</t>
  </si>
  <si>
    <t>Hs tái thẩm định</t>
  </si>
  <si>
    <t>Ông Trương Văn Liệu - 0905201120 (Thu tiền)</t>
  </si>
  <si>
    <t>Thửa đất số 73, tờ bản đồ số 113 (cũ 118 phường Ea Tam) tại địa chỉ phường Ea Kao, tỉnh Đắk Lắk.</t>
  </si>
  <si>
    <t>Ts 30 tháng 4 - Chị Trâm VCB Bắc Đắk Lắk</t>
  </si>
  <si>
    <t>010/2025/D10-0011</t>
  </si>
  <si>
    <t>Sacombank Đăk Lắc - Mr Tuấn - 0977487743</t>
  </si>
  <si>
    <t>VCB Đắk Nông - Mr. Bec Lin - 0905351357</t>
  </si>
  <si>
    <t>VCB Đắk Lắk - Mr. Chiến - 0905816363</t>
  </si>
  <si>
    <t>VCB Đắk Lắk - Chúc Phương - 0906847503</t>
  </si>
  <si>
    <t>VCB Đắk Lắk - Mr. Phú - 0906510379</t>
  </si>
  <si>
    <t>VCB Đắk Lắk - Mr. Mạnh - 0988215979</t>
  </si>
  <si>
    <t>SeaBank Đắk Lắk - Mr. Trí - 0918382480</t>
  </si>
  <si>
    <t>MB AMC - Mr. Hải - 0967243676</t>
  </si>
  <si>
    <t>SeaBank Đắk Lắk - Mr. Vũ - 0934856816</t>
  </si>
  <si>
    <t>SeaBank Đắk Lắk - Mr. Phúc - 0358893778</t>
  </si>
  <si>
    <t>VCB Đắk Lắk - Mr. Tấn - 0914666787</t>
  </si>
  <si>
    <t>VCB Bắc Đắk Lắk - Mr. Tấn - 0932418888</t>
  </si>
  <si>
    <t>VCB Đắk Nông - Mr. Tâm -0963855651</t>
  </si>
  <si>
    <t>BIDV Đắk Lắk - Mr. Tùng - 0948639963</t>
  </si>
  <si>
    <t>MB AMC - Anh An - 0979043739</t>
  </si>
  <si>
    <t>VCB Gia Lai - Mr. Khánh - 0974814565</t>
  </si>
  <si>
    <t>BIDV Nam Gia Lai - Mr. Cường - 0984742369</t>
  </si>
  <si>
    <t>VCB Đắk Lắk PGD Phước An - Mr. Chiến - 0905726363</t>
  </si>
  <si>
    <t>MB AMC ARR - Mr. Long - 0905266968</t>
  </si>
  <si>
    <t>VCB Đắk Lắk - Ms. Dung - 0899380579</t>
  </si>
  <si>
    <t>VCB Bắc Đắk Lắk - Mr. Phát - 0763662728</t>
  </si>
  <si>
    <t>Seabank Đắk Lắk - Mr. Thi - 0905398488</t>
  </si>
  <si>
    <t>BIDV Đắk Lắk - Anh Hải - 0902755000</t>
  </si>
  <si>
    <t>VP Bank - Gia Lai - Chị Ngọc - 0972638579</t>
  </si>
  <si>
    <t>BIDV Buôn Hồ - Anh Khoa 0901605555</t>
  </si>
  <si>
    <t>VCB Đắk Lắk - Mr. Đạt - 0935732323</t>
  </si>
  <si>
    <t>Sacombank Đắk Lắk - Mr. Định - 0799031531</t>
  </si>
  <si>
    <t>Ông Trần Minh Đức Thịnh - 0905226968 (Thu tiền)</t>
  </si>
  <si>
    <t>Ts Mai Thúc Loan - Hà VCB bắc Gia Lai</t>
  </si>
  <si>
    <t>Thửa đất số 248, tờ bản đồ số 119 tại địa chỉ phường Thống Nhất, tỉnh Gia Lai.</t>
  </si>
  <si>
    <t>010/2025/D10-0015</t>
  </si>
  <si>
    <t>Ts Đắk Nông - Anh Tuấn VCB Đắk Nông</t>
  </si>
  <si>
    <t>Ông Vũ Xuân Phúc - 0935203220 (Thu tiền)</t>
  </si>
  <si>
    <t>Thửa đất số 81+82+84+85+86+87+90, tờ bản đồ số 105, tại địa chỉ xã Quảng Tân, huyện Tuy Đức, tỉnh Đắk Nông (Nay là xã Quảng Tân, tỉnh Lâm Đồng)</t>
  </si>
  <si>
    <t>Thôn Đăk R'Tăng, xã Quãng Tân, tỉnh Lâm Đồng</t>
  </si>
  <si>
    <t>010/2025/D10-0016</t>
  </si>
  <si>
    <t xml:space="preserve">Thửa đất số 102 (cũ LKTM02-06), tờ bản đồ số 67 tại địa chỉ phường Buôn Ma Thuột, tỉnh Đắk Lắk. </t>
  </si>
  <si>
    <t>010/2025/D10-0017</t>
  </si>
  <si>
    <t>Ts Tôn Đức Thắng - Buôn Ma Thuột - Hòa VCB Bắc Đắk Lắk</t>
  </si>
  <si>
    <t>010/2025/D10-0018</t>
  </si>
  <si>
    <t>Ông Nguyễn Đình Mạnh Dũng - 0905222125 (Thu tiền)</t>
  </si>
  <si>
    <t>Thửa đất số 123 (cũ D2-01), tờ bản đồ số 22; tại địa chỉ phường Buôn Ma Thuột, tỉnh Đắk Lắk.</t>
  </si>
  <si>
    <t>Phát VCB Bắc Đắk Lắk</t>
  </si>
  <si>
    <t>68 Trần Cao Vân, phường Buôn Ma Thuột, tỉnh Đắk Lắk.</t>
  </si>
  <si>
    <t>Ts hs Anh Văn Anh</t>
  </si>
  <si>
    <t>Bà Đỗ Mai Anh - 0905222125 (Thu tiền)</t>
  </si>
  <si>
    <t>51/12 Nguyễn Tất Thành, phường Tân An, tỉnh Đắk Lắk</t>
  </si>
  <si>
    <t>Thửa đất số 61, tờ bản đồ số 15 tại địa chỉ phường Tân An, thành phố Buôn Ma Thuột, tỉnh Đắk Lắk (Nay là phường Tân An, tỉnh Đắk Lắk)
Thửa đất số 26, tờ bản đồ 32 tại địa chỉ phường Tân An, thành phố Buôn Ma Thuột, tỉnh Đắk Lắk (Nay là phường Tân An, tỉnh Đắk Lắk)</t>
  </si>
  <si>
    <t>010/2025/D10-0020</t>
  </si>
  <si>
    <t>Thửa đất số 1006 tờ bản đồ số 38; tại địa chỉ thôn Hòa Phú, xã Ea Nuôl, huyện Buôn Đôn, tỉnh Gia Lai.</t>
  </si>
  <si>
    <t>010/2025/D10-0023</t>
  </si>
  <si>
    <t>Bà Nguyễn Thị Nguyệt Hằng - 0902133450  (Thu tiền)</t>
  </si>
  <si>
    <t>Combo ts - Mai VCB Đắk Lắk</t>
  </si>
  <si>
    <t>Thửa đất số 620 tờ bản đồ số 83; tại địa chỉ xã Hòa Thắng, thành phố Buôn Ma Thuột, tỉnh Đắk Lắk.
Thửa đất số 313 tờ bản đồ số 12; tại địa chỉ xã Hòa Thắng, thành phố Buôn Ma Thuột, tỉnh Đắk Lắk.</t>
  </si>
  <si>
    <t>010/2025/D10-0024</t>
  </si>
  <si>
    <t>Bà Hồ Thị Kim Yến - 0945494455  (Thu tiền)</t>
  </si>
  <si>
    <t>Thửa đất số 87, tờ bản đồ số 6 tại địa chỉ phường Thắng Lợi, Tp Buôn Ma Thuột, tỉnh Đắk Lắk.</t>
  </si>
  <si>
    <t>010/2025/D10-0025</t>
  </si>
  <si>
    <t>Ts Trần Hữu Trang - Dung VCB Đắk Lắk</t>
  </si>
  <si>
    <t>Ts Lê Thánh Tôn - Chị Thúy Vietinbank Bình Định</t>
  </si>
  <si>
    <t>Ông Phạm Văn Thắng và bà Bùi Thị Khánh Ly - 0962107253 (Thu tiền)</t>
  </si>
  <si>
    <t>Thửa đất số 764+765, tờ bản đồ số 26 tại địa chỉ Tổ dân phố 2, phường An Tân, thị xã An Khê, tỉnh Gia Lai.
Thửa đất số 793, tờ bản đồ số 26 tại địa chỉ Tổ dân phố 2, phường An Tân, thị xã An Khê, tỉnh Gia.</t>
  </si>
  <si>
    <t>Combo xử lý nợ Hiếu VCB An Khê</t>
  </si>
  <si>
    <t>010/2025/D10-0030</t>
  </si>
  <si>
    <t>NGÂN HÀNG THƯƠNG MẠI CỔ PHẦN NGOẠI THƯƠNG VIỆT NAM - CHI NHÁNH BẮC GIA LAI (thu tiền)</t>
  </si>
  <si>
    <t>010/2025/D10-0032</t>
  </si>
  <si>
    <t>'Thửa đất số 91A, tờ bản đồ số 41 tại địa chỉ Tổ 06, phường Yên Thế.</t>
  </si>
  <si>
    <t>581 Lê Đại Hành, phường Thống Nhất, Tỉnh Gia Lai</t>
  </si>
  <si>
    <t>Ts Lê Đại Hành - Linh VCB Gia Lai</t>
  </si>
  <si>
    <t>010/2025/D10-0033</t>
  </si>
  <si>
    <t>Combo 10 ts Chư prông - A Vương BIDV Nam Gia Lai</t>
  </si>
  <si>
    <t>Ông Nguyễn Bá Thu và bà Trần Thị Hạnh - 0376358666 (Thu tiền)</t>
  </si>
  <si>
    <t>Phường Tân An, tỉnh Đắk Lắk</t>
  </si>
  <si>
    <t>Thửa đất số 117, tờ bản đồ 40 tại địa chỉ Phường Tân An, Tp. Buôn Ma Thuột, tỉnh Đắk Lắk (Nay là Phường Tân An, tỉnh Đắk Lắk)</t>
  </si>
  <si>
    <t>010/2025/D10-0036</t>
  </si>
  <si>
    <t>Ông Phạm Anh Khoa - 0905226968 (thu tiền)</t>
  </si>
  <si>
    <t>Thửa đất số 1, tờ bản đồ số 36 tại địa chỉ Thôn Bạc II, xã Ia Phìn, huyện Chư Prông, tỉnh Gia Lai (Nay là xã Chư Prông, tỉnh Gia Lai).</t>
  </si>
  <si>
    <t>010/2025/D10-0037</t>
  </si>
  <si>
    <t>Ông Trương Đình Huỳnh và Bà Lưu Thị Kim Loan - 0905226968 (thu tiền)</t>
  </si>
  <si>
    <t>Trần Thị Phương Lan - 0935203220</t>
  </si>
  <si>
    <t>Thửa đất số 1050, tờ bản đồ 65 tại địa chỉ Phường Tân An, Tp. Buôn Ma Thuột, tỉnh Đắk Lắk (Nay là Phường Tân An, tỉnh Đắk Lắk)</t>
  </si>
  <si>
    <t>Ông Phạm Văn Thịnh và Bà Lê Thị Nga - 0376358666 (Thu tiền)</t>
  </si>
  <si>
    <t>010/2025/D10-0038</t>
  </si>
  <si>
    <t>Ts Lý Chính Thắng - Hà VCB Đắk Lắk</t>
  </si>
  <si>
    <t>Ông Lê Tấn Lượng (Thu tiền)</t>
  </si>
  <si>
    <t>Ts đường 10/3 - Nghĩa VCB Đắk Lắk</t>
  </si>
  <si>
    <t>Thửa đất số 431, tờ bản đồ 186 tại địa chỉ Phường Buôn Ma Thuột, tỉnh Đắk Lắk.</t>
  </si>
  <si>
    <t>08 Phạm Ngũ Lão, Phường Buôn Ma Thuột, tỉnh Đắk Lắk.</t>
  </si>
  <si>
    <t>010/2025/D10-0040</t>
  </si>
  <si>
    <t>Hs Ngã Ba La Sơn - Bảo Sagonap</t>
  </si>
  <si>
    <t>Ts Ia Phìn - Chư Prông - Bảo Sagonap</t>
  </si>
  <si>
    <t>Thửa đất số 356, tờ bản đồ số 93; địa chỉ Lô số 56 Khu B2.14, KDC An Cư 4, phường An Hải Bắc, quận Sơn Trà, thành phố Đà Nẵng (Nay là phường An Hải, thành phố Đà Nẵng).</t>
  </si>
  <si>
    <t>Ông Hoàng Đức Lộc - 0985808286 (Thu tiền)</t>
  </si>
  <si>
    <t>TS Đà Nẵng - BIDV</t>
  </si>
  <si>
    <t>Xã Đại Sơn, thành phố Hải Phòng</t>
  </si>
  <si>
    <t>Ông Phạm Văn Chánh và bà Huỳnh Thị Cất (Thu tiền)</t>
  </si>
  <si>
    <t>Thửa đất số 6, tờ bản đồ số 39 (cũ 14), tại địa chỉ Phường Buôn Ma Thuột.</t>
  </si>
  <si>
    <t>010/2025/D10-0050</t>
  </si>
  <si>
    <t>Hs Chị Quỳnh VCB Đắk Lắk</t>
  </si>
  <si>
    <t>010/2025/D10-0051</t>
  </si>
  <si>
    <t>Ông Phạm Thành An (Thu tiền)</t>
  </si>
  <si>
    <t>Combo tài sản</t>
  </si>
  <si>
    <t>39 đường 8, KP4, Hiệp Bình Chánh, phường Tăng Nhơn Phú, thành phố Hồ Chí Minh</t>
  </si>
  <si>
    <t>010/2025/D10-0052</t>
  </si>
  <si>
    <t>Ông Phạm Văn Chấn</t>
  </si>
  <si>
    <t>TS Ia Pếch</t>
  </si>
  <si>
    <t>Căn hộ 809, khối B, chung cư Centana, phường Bình Trưng, thành phố Hồ Chí Minh</t>
  </si>
  <si>
    <t>010/2025/D10-0047</t>
  </si>
  <si>
    <t>Thửa đất số 186+209, tờ bản đồ số 33; tại địa chỉ Tổ 7, phường Thống Nhất, Tp. Pleiku, tỉnh Gia Lai (Nay là phường Thống Nhất, tỉnh Gia Lai.</t>
  </si>
  <si>
    <t>Ts Hẻm Phạm Văn Đồng - Chị Thúy Vietinbank</t>
  </si>
  <si>
    <t>010/2025/D10-0057</t>
  </si>
  <si>
    <t>Ông Lê Thế Chung - 0822328285 (Thu tiền)</t>
  </si>
  <si>
    <t>010/2025/D10-0058</t>
  </si>
  <si>
    <t>Thửa đất số 561, tờ bản đồ số 249; tại địa chỉ xã Tổ 35, phường Cẩm Lệ, thành phố Đà Nẵng.</t>
  </si>
  <si>
    <t>Ts Đà Nẵng - Quốc VCB Bắc Gia Lai</t>
  </si>
  <si>
    <t>Ông Hoàng Danh Long - 0973382377 (Thu tiền)</t>
  </si>
  <si>
    <t>010/2025/D10-0061</t>
  </si>
  <si>
    <t>TS hẻm Võ Văn Kiệt - Phát VCB Bắc Đắk Lắk</t>
  </si>
  <si>
    <t>Bà Nguyễn Thị Bích Phượng - 0982160162 (Thu tiền)</t>
  </si>
  <si>
    <t>Thửa đất số 291, tờ bản đồ số 71 tại địa chỉ phường Khánh Xuân, thành phố Buôn Ma Thuột, tỉnh Đắk Lắk (Nay là phường Thành Nhất, tỉnh Đắk Lắk).</t>
  </si>
  <si>
    <t>Phường Thành Nhất, tỉnh Đắk Lắk</t>
  </si>
  <si>
    <t>Ông Hoàng Danh Long - 0963040584 (Thu tiền)</t>
  </si>
  <si>
    <t>Thửa đất số 561, tờ bản đồ số 33 tại địa chỉ Tổ 35, phường Hòa Thọ Đông, quận Cẩm Lệ, Tp Đà Nẵng.</t>
  </si>
  <si>
    <t>010/2025/D10-0063</t>
  </si>
  <si>
    <t>Thửa đất số 211, tờ bản đồ số 15  [cũ 407504-9-(11)] tại địa chỉ phường Tân An, thành phố Buôn Ma Thuột, tỉnh Đắk Lắk (nay là phường Tân An, tỉnh Đắk Lắk.</t>
  </si>
  <si>
    <t>010/2025/D10-0065</t>
  </si>
  <si>
    <t>Ông Nguyễn Phúc Đại</t>
  </si>
  <si>
    <t>Ts Võ Duy Thanh - Dung VCB Đắk Lắk</t>
  </si>
  <si>
    <t>010/2025/D10-0066</t>
  </si>
  <si>
    <t xml:space="preserve">Ông Võ Trọng Ban và bà Nguyễn Thị Hằng - 0905226968  (Thu tiền) </t>
  </si>
  <si>
    <t>Thửa đất số 285, tờ bản đồ số 156 tại địa chỉ phường An Khê, tỉnh Gia Lai.</t>
  </si>
  <si>
    <t>Ts Vay chính sách - Chị Như NHCS</t>
  </si>
  <si>
    <t>Ngân hàng TMCP Ngoại thương Việt Nam - Chi nhánh Gia Lai (Thu tiền)</t>
  </si>
  <si>
    <t>Thửa đất số 104, tờ bản đồ số 52, địa chỉ: 55 Phan Đình Giót, phường Hoa Lư (Nay là phường Pleiku, tỉnh Gia Lai)</t>
  </si>
  <si>
    <t>010/2025/D10-0067</t>
  </si>
  <si>
    <t>Phan Đình Giót - chị Hậu VCB Gia Lai</t>
  </si>
  <si>
    <t>Phường An Khê, tỉnh Gia Lai</t>
  </si>
  <si>
    <t>Ts Kon Tum - KH Lê Thị Trâm Anh - Anh Hải MB AMC Miền Trung</t>
  </si>
  <si>
    <t>Thửa đất số 26, tờ bản đồ số 22, địa chỉ: Tổ 4, phường Trần Hưng Đạo, Tp. Kon Tum, tỉnh Kon Tum (nay là phường Đăk Bla, tỉnh Quảng Ngãi).</t>
  </si>
  <si>
    <t>010/2025/D10-0069</t>
  </si>
  <si>
    <t>010/2025/D10-0070</t>
  </si>
  <si>
    <t>Thửa đất số 1798, tờ bản đồ số 35; tại địa chỉ Quốc lộ 14, xã Hòa Bình, Tp Kon Tum, tỉnh Kon Tum (nay là xã Đăk Rơ Wa, tỉnh Quảng Ngãi).</t>
  </si>
  <si>
    <t>Ts Kon Tum - Công Ty TNHH MTV HKT An Phu - Anh Hải MB AMC Miền Trung</t>
  </si>
  <si>
    <t>010/2025/D10-0068</t>
  </si>
  <si>
    <t>Thửa đất số 73 tờ bản đồ số 15 tại địa chỉ xã Nam Dong, huyện Cư Jut, tỉnh Đăk Nông (nay là xã Nam Dong, tỉnh Lâm Đồng).</t>
  </si>
  <si>
    <t>Ông Nguyễn Minh Tiến - 0905222125 (Thu tiền)</t>
  </si>
  <si>
    <t>Ông Nguyễn Diệp Dũng bà Quách Thị Tuyết - 0989257355</t>
  </si>
  <si>
    <t>Thửa đất số 28, tờ bản đồ 19 tại địa chỉ tổ dân phố 15, phường An Phú, thị xã An Khê, tỉnh Gia Lai.</t>
  </si>
  <si>
    <t>010/2025/D10-0072</t>
  </si>
  <si>
    <t>010/2025/D10-0073</t>
  </si>
  <si>
    <t>Kho Nguyên Thành - A Cường VCB Bắc Gia Lai</t>
  </si>
  <si>
    <t>010/2025/D10-0074</t>
  </si>
  <si>
    <t>Thửa đất số 208, tờ bản đồ số 58 tại địa chỉ phường phường Trà Bá, Tp. Pleiku, tỉnh Gia Lai (nay là phường Hội Phú, tỉnh Gia Lai)</t>
  </si>
  <si>
    <t>Bà Phan Thị Nam - 0989257355 (Thu tiền)</t>
  </si>
  <si>
    <t>Ngô Gia Khảm - Ngọc VCB Gia Lai</t>
  </si>
  <si>
    <t>Xã Cư Pui, tỉnh Đắk Lắk</t>
  </si>
  <si>
    <t>010/2025/D10-0078</t>
  </si>
  <si>
    <t>NGÂN HÀNG THƯƠNG MẠI CỔ PHẦN NGOẠI THƯƠNG VIỆT NAM - CHI NHÁNH BẮC GIA LAI (Thu tiền)</t>
  </si>
  <si>
    <t>Thửa đất số 2+6+7, tờ bản đồ số 14 tại địa chỉ: Làng Hlang, xã H'Nol, huyện Đắk Đoa, tỉnh Gia Lai
Thửa đất số 636, tờ bản đồ số 07 tại địa chỉ: Thôn 3, xã Tân Bình, huyện Đắk Đoa, tỉnh Gia Lai</t>
  </si>
  <si>
    <t>248C Phan Đình Phùng, phường Diên Hồng, Tỉnh Gia Lai</t>
  </si>
  <si>
    <t>Thửa đất số 674, tờ bản đồ số 14 tại địa chỉ thôn Hòa Bình, thị trấn Nhơn Hòa, huyện Chư Pưh, tỉnh Gia Lai.
Thửa đất số 87, tờ bản đồ số 49 tại địa chỉ thị trấn Nhơn Hòa, huyện Chư Pưh, tỉnh Gia Lai.</t>
  </si>
  <si>
    <t>010/2025/D11-0001</t>
  </si>
  <si>
    <t>Thửa đất số 144, tờ bản đồ số 67, tại địa chỉ Làng Dôr I, xã Glar, huyện Đak Đoa, tỉnh Gia Lai.</t>
  </si>
  <si>
    <t>010/2025/D11-0002</t>
  </si>
  <si>
    <t>Thửa đất số 176, tờ bản đồ số 68, tại địa chỉ Thôn Dur, xã Glar, huyện Đak Đoa, tỉnh Gia Lai.
Thửa đất số 251, tờ bản đồ số 68, tại địa chỉ Plei Dur, xã Glar, huyện Đak Đoa, tỉnh Gia Lai.
Thửa đất số 294, tờ bản đồ số 68, tại địa chỉ Thôn Dur, xã Glar, huyện Đak Đoa, tỉnh Gia Lai.</t>
  </si>
  <si>
    <t>010/2025/D11-0003</t>
  </si>
  <si>
    <t>Hs xử lý nợ ông Dương - A Cường BIDV Nam Gia Lai</t>
  </si>
  <si>
    <t>Hs xử lý nợ Bà Cam - Khôi BIDV Nam Gia Lai</t>
  </si>
  <si>
    <t>Ts Chư Pưh - Hs xử lý nợ A Sửu BIDV Nam Gia Lai</t>
  </si>
  <si>
    <t>Thửa đất số 102, tờ bản đồ số 25 tại địa chỉ thôn Tươh Ktu, xã Glar, huyện Đak Đoa, tỉnh Gia Lai.</t>
  </si>
  <si>
    <t>010/2025/D11-0004</t>
  </si>
  <si>
    <t>Xử lý nợ Ngô Lương Hoàng Quốc - A Cường BIDV Nam Gia Lai</t>
  </si>
  <si>
    <t>Ông Nguyễn Cao Cường</t>
  </si>
  <si>
    <t>Ts Bờ Kè - A Hưng VCB Gia Lai</t>
  </si>
  <si>
    <t>010/2025/D11-0006</t>
  </si>
  <si>
    <t>Thửa đất số 406, tờ bản đồ số 191 tại địa chỉ phường Pleiku, tỉnh Gia Lai</t>
  </si>
  <si>
    <t>Bà Hoàng Thị Cẩm Tú - 0822328285</t>
  </si>
  <si>
    <t>Thửa đất số 9, tờ bản đồ số D14 tại địa chỉ KDC phục vụ giải tỏa CT Làng cá, P. Nại Hiên Đông, Q. Sơn Trà, Tp Đà Nẵng.</t>
  </si>
  <si>
    <t>010/2025/D11-0009</t>
  </si>
  <si>
    <t>010/2025/D11.0003</t>
  </si>
  <si>
    <t>Quyền sử dụng đất, tài sản gắn liền trên đất và Máy móc thiết bị tại Công ty CP Nông Nghiệp AGRIS Gia Lai.</t>
  </si>
  <si>
    <t>CÔNG TY CP NÔNG NGHIỆP AGRIS GIA LAI (Thu tiền)</t>
  </si>
  <si>
    <t>010/2025/D11.0004</t>
  </si>
  <si>
    <t>Giá trị Máy móc thiết bị tại Công ty Cổ phần Điện AGRIS Gia Lai.</t>
  </si>
  <si>
    <t>CÔNG TY CỔ PHẦN ĐIỆN AGRIS GIA LAI - Ms. Chung - 0383810865 (Thu tiền)</t>
  </si>
  <si>
    <t>Thửa đất số 113, tờ bản đồ số 10 tại địa chỉ 111 Phùng Khắc Khoan, Tổ 13, phường Yên Đỗ, Tp. Pleiku, tỉnh Gia Lai (nay là phường Diên Hồng, tỉnh Gia Lai.</t>
  </si>
  <si>
    <t>111 Phùng Khắc Khoan - Khôi BIDV Nam Gia Lai</t>
  </si>
  <si>
    <t>010/2025/D11-0016</t>
  </si>
  <si>
    <t>Giá trị cây trồng trên đất tại thửa đất số 05, tờ bản đồ số 00, tọa lạc tại địa chỉ: Xã la Pnôn, huyện Đức Cơ, tỉnh Gia Lai (này là xã la Pnôn, tỉnh Gia Lai)
Giá trị cây trồng trên đất tại thửa đất tọa lạc tại địa chỉ: Xã la Phìn, huyện Chư Prông, tỉnh Gia Lai (nay là xã Chư Prông, tỉnh Gia Lai)</t>
  </si>
  <si>
    <t>010/2025/D11-0018</t>
  </si>
  <si>
    <t xml:space="preserve">Thửa đất số 636, tờ bản đồ số 7 tại địa chỉ huyện Đăk Đoa, tỉnh Gia Lai (nay là xã Đăk Đoa, tỉnh Gia Lai). 
Thửa đất số 2+6+7, tờ bản đồ số 14 tại địa chỉ huyện Đăk Đoa, tỉnh Gia Lai (nay là xã Đăk Đoa, tỉnh Gia Lai). </t>
  </si>
  <si>
    <t>010/2025/D11-0023</t>
  </si>
  <si>
    <t>010/2025/D11-0024</t>
  </si>
  <si>
    <t>010/2025/D11-0022</t>
  </si>
  <si>
    <t>CÔNG TY CỔ PHẦN XUẤT NHẬP KHẨU NUTRI SOIL (Thu tiền)</t>
  </si>
  <si>
    <t>combo tài sản tại xã Nam Dong, huyện Cư Jút, Đắk Nông.</t>
  </si>
  <si>
    <t>Combo ts Cư Jút - Bin Seabank</t>
  </si>
  <si>
    <t>Thửa đất số 576+577, tờ bản đồ số 41 tại địa chỉ làng Nhao, xã Ia Kênh, thành phố Pleiku, tỉnh Gia Lai</t>
  </si>
  <si>
    <t>Ông Huỳnh Kim Tuyển - 0905222125 (Thu tiền)</t>
  </si>
  <si>
    <t>Ông Cao Duy Hiền - 0905222125 (Thu tiền)</t>
  </si>
  <si>
    <t>Thửa đất số 784 tờ bản đồ số 77; tại địa chỉ thôn Tiên Sơn 1, xã Biển Hồ, Tp. Pleiku, tỉnh Gia Lai.</t>
  </si>
  <si>
    <t>010/2025/D11-0025</t>
  </si>
  <si>
    <t>Ts Đường Tránh Đông - Linh VCB Gia Lai</t>
  </si>
  <si>
    <t>Ông Huỳnh Kim Tuyển (Thu tiền)</t>
  </si>
  <si>
    <t>010/2025/D11-0031</t>
  </si>
  <si>
    <t>010/2025/D11-0032</t>
  </si>
  <si>
    <t>Xử lý nợ Chư Pưh - Anh Danh VCB Chư Sê</t>
  </si>
  <si>
    <t>Thửa đất số 80 tờ bản đồ số 55; tại địa chỉ Thôn Phú Bình, xã Ia Le, huyện Chư Pưh, tỉnh Gia Lai (Nay là xã Ia Le, tỉnh Gia Lai).</t>
  </si>
  <si>
    <t>010/2025/D11-0033</t>
  </si>
  <si>
    <t>NGÂN HÀNG THƯƠNG MẠI CỔ PHẦN ĐẦU TƯ VÀ PHÁT TRIỂN VIỆT NAM - CHI NHÁNH PHỐ NÚI (thu tiền)</t>
  </si>
  <si>
    <t>Thửa đất số 152, tờ bản đồ số 68 tại địa chỉ Lô 01 khu B2-6, khu số 4 mở rộng - Khu đô thị mới Nam cầu Tuyên Sơn, phường Khuê Mỹ, quận Ngũ Hành Sơn, thành phố Đà Nẵng.</t>
  </si>
  <si>
    <t>Ts xử lý nợ - A Báu BIDV Nam Gia Lai</t>
  </si>
  <si>
    <t>010/2025/D11-0035</t>
  </si>
  <si>
    <t>Bà H BELLY ÊBAN - 0982458585 (thu tiền)</t>
  </si>
  <si>
    <t>'Thửa đất số 144+145, tờ bản đồ số 158 (cũ 32) tại địa chỉ xã Hòa Phú, tỉnh Đắk Lắk.</t>
  </si>
  <si>
    <t>Hòa Phú, Buôn Ma Thuột - Trí Seabank</t>
  </si>
  <si>
    <t>Thửa đất số 576+577 tờ bản đồ số 41; tại địa chỉ Làng Nhao, xã Ia Kênh, Tp. Pleiku, tỉnh Gia Lai.</t>
  </si>
  <si>
    <t>242 Nguyễn Tất Thành, Phường Pleiku, Tỉnh Gia Lai</t>
  </si>
  <si>
    <t>Thửa đất số 141, tờ bản đồ số 4 tại địa chỉ xã Ea Tar, huyện Cư M'gar, tỉnh Đắk Lắk.
Thửa đất số 142, tờ bản đồ số 4 tại địa chỉ xã Ea Tar, huyện Cư M'gar, tỉnh Đắk Lắk.</t>
  </si>
  <si>
    <t>Ts Cu Mgar -  anh Cường VCB Cư Mgar</t>
  </si>
  <si>
    <t>Ông Phùng Văn Toán - 0977397667 (Thu tiền)</t>
  </si>
  <si>
    <t>Thửa đất số 80+78, tờ bản đồ 43 tại địa chỉ Thôn Ia Sa, xã H Bông, huyện Chư Sê, tỉnh Gia Lai</t>
  </si>
  <si>
    <t>010/2025/D11-0039</t>
  </si>
  <si>
    <t>Hs Xử lý nợ - Anh Cường BIDV Nam Gia Lai</t>
  </si>
  <si>
    <t>010/2025/D11-0041</t>
  </si>
  <si>
    <t>Xã Hòa Phú, tỉnh Đắk Lắk</t>
  </si>
  <si>
    <t>010/2025/N11-/DN</t>
  </si>
  <si>
    <t>Ts Võ Nguyên Giáp - BIDV</t>
  </si>
  <si>
    <t>010/2025/N11-1005/DN</t>
  </si>
  <si>
    <t>Bà Lê Thị Kim Chi - 0905226968 (thu tiền)</t>
  </si>
  <si>
    <t>Thửa đất số 93, tờ bản đồ số 5 tại địa chỉ xã Trúc Sơn, huyện Cư Jút, tỉnh Đắk Nông.</t>
  </si>
  <si>
    <t>010/2025/N11-1006/DN</t>
  </si>
  <si>
    <t>Ông Nguyễn Văn Hiến và Bà Nguyễn Thị Mơ - 0376358666 (Thu tiền)</t>
  </si>
  <si>
    <t>Thửa đất số 3, tờ bản đồ 24 tại địa chỉ tổ dân phố 7, thị trấn Ia Kha, tỉnh Gia Lai.</t>
  </si>
  <si>
    <t>Rẫy Ia Kha - Quốc VCB</t>
  </si>
  <si>
    <t>010/2025/N11-1007/DN</t>
  </si>
  <si>
    <t>Thửa đất số 281a, tờ bản đồ 34 tại địa chỉ Thôn Đồng Tâm, xã Bờ Ngoong, huyện Chư Sê, tỉnh Gia Lai.</t>
  </si>
  <si>
    <t>010/2025/N11-1008/DN</t>
  </si>
  <si>
    <t>Xã Ia Grai, tỉnh Gia Lai</t>
  </si>
  <si>
    <t>Số 117 Trần Phú, Phường Diên Hồng, Tỉnh Gia Lai</t>
  </si>
  <si>
    <t>Thửa đất số 176, tờ bản đồ 47 tại địa chỉ xã Ia Le, huyện Chư Pưh, tỉnh Gia Lai (nay là xã Ia Le, tỉnh Gia Lai).
Thửa đất số 218, tờ bản đồ 47 tại địa chỉ xã Ia Le, huyện Chư Pưh, tỉnh Gia Lai (nay là xã Ia Le, tỉnh Gia Lai).
Thửa đất số 73, tờ bản đồ 63 tại địa chỉ thôn Thủy Phú, xã Ia Le, huyện Chư Pưh, tỉnh Gia Lai (nay là xã Ia Le, tỉnh Gia Lai).</t>
  </si>
  <si>
    <t>Ts xử lý nợ Quy Nhơn - Anh Báu BIDV Phố Núi</t>
  </si>
  <si>
    <t>010/2025/N11-1011/DN</t>
  </si>
  <si>
    <t>Ông Hà Văn Cường và Bà Lê Thị Hương (Thu tiền)</t>
  </si>
  <si>
    <t>Thửa đất số 143, tờ bản đồ số 65 tại địa chỉ phường Tân An, tỉnh Đắk Lắk</t>
  </si>
  <si>
    <t>Ts Tân An - Tuyền Sacombank Đắk Lắk</t>
  </si>
  <si>
    <t>Combo tài sản tại xã Chư Pưh, tỉnh Gia Lai.</t>
  </si>
  <si>
    <t>010/2025/N11-1013/DN</t>
  </si>
  <si>
    <t>Hs Xử lý nợ 5ts - Anh Danh VCB Chư Sê</t>
  </si>
  <si>
    <t>NGÂN HÀNG THƯƠNG MẠI CỔ PHẦN NGOẠI THƯƠNG VIỆT NAM - CHI NHÁNH TÂY HÀ NỘI (Thu tiền)</t>
  </si>
  <si>
    <t>Lô HH03, Đường Tố Hữu, phường Hà Đông, thành phố Hà Nội.</t>
  </si>
  <si>
    <t>Xe ô tô chở bê tông tươi.</t>
  </si>
  <si>
    <t>Phân bón các loại</t>
  </si>
  <si>
    <t>Hs Xử lý nợ Hồ Văn Trung - A Sửu BIDV</t>
  </si>
  <si>
    <t>Hs Xử lý nợ Bờ Ngoong</t>
  </si>
  <si>
    <t>170.000.000</t>
  </si>
  <si>
    <t>Một trăm bảy mươi triệu đồng chẵn.</t>
  </si>
  <si>
    <t>50.000.000</t>
  </si>
  <si>
    <t>Năm mươi triệu đồng chẵn.</t>
  </si>
  <si>
    <t>2.860.000</t>
  </si>
  <si>
    <t>Hai triệu tám trăm sáu mươi ngàn đồng chẵn.</t>
  </si>
  <si>
    <t>010/2025/N12-1004/DN</t>
  </si>
  <si>
    <t>Máy uốn ống Model: 38CNC-4A-3S.</t>
  </si>
  <si>
    <t>Hs thẩm đinh máy cuốn ống</t>
  </si>
  <si>
    <t>CÔNG TY TNHH SẢN XUẤT VÀ THƯƠNG MẠI XUẤT NHẬP KHẨU MVC - FURNITURE - 0935078009 - Chị Vân (Thu tiền)</t>
  </si>
  <si>
    <t>Hs thanh lý xe VCB Tây Hà Nội</t>
  </si>
  <si>
    <t>Hs xử lý nợ Phân bón - anh Thanh MB AMC</t>
  </si>
  <si>
    <t>Ông Nguyễn Chí Dũng và bà Phan Thị Lễ (Thu tiền)</t>
  </si>
  <si>
    <t>Xã Pơng Drang, tỉnh Đắk Lắk</t>
  </si>
  <si>
    <t>Ts Pơng Drang - Vi VCB Bắc Đắk Lắk</t>
  </si>
  <si>
    <t>010/2025/N12.0080/DN</t>
  </si>
  <si>
    <t>Thửa đất số 213, tờ bản đồ số 45, tại địa chỉ xã Pơng Drang, tỉnh Đắk Lắk.</t>
  </si>
  <si>
    <t>010/2025/N12-1005/DN</t>
  </si>
  <si>
    <t>Ông Nguyễn Văn Bảo  (Thu tiền)</t>
  </si>
  <si>
    <t>Thửa đất số 52, tờ bản đồ số 22, tại địa chỉ phường Đoàn Kết, thị xã Buôn Hồ, tỉnh Đắk Lắk.
'Thửa đất số 101, tờ bản đồ số 22, tại địa chỉ phường Đoàn Kết, thị xã Buôn Hồ, tỉnh Đắk Lắk.</t>
  </si>
  <si>
    <t>Rẫy Buôn Hồ - Hương VCB Bắc Đắk Lắk</t>
  </si>
  <si>
    <t>Xã Pơng Drang, tỉnh Đắk Lắk.</t>
  </si>
  <si>
    <t>Hs xử lý nợ, Giang VCB Bắc Gia Lai</t>
  </si>
  <si>
    <t>010/2025/N12-1007/DN</t>
  </si>
  <si>
    <t>Combo ts xử lý nợ - Ia Blu, Chư Pưh - Anh Danh VCB Gia Lai</t>
  </si>
  <si>
    <t>Thửa đất số 29, tờ bản đồ số 41 tại địa chỉ xã Ia Le, huyện Chư Sê, tỉnh Gia Lai (nay là xã Ia Le, tỉnh Gia Lai).
'Thửa đất số 239, tờ bản đồ số 28 tại địa chỉ thôn 1, xã Ia Blứ, huyện Chư Sê, tỉnh Gia Lai (nay là xã Ia Le, tỉnh Gia Lai).</t>
  </si>
  <si>
    <t>010/2025/N12-1008/DN</t>
  </si>
  <si>
    <t>Thửa đất số 42, tờ bản đồ số: 20 Khu TĐC đường Phù Đống, phường Phù Đổng, thành phố Pleiku, tinh Gia Lai.
Thửa đất số 86, tờ bản đồ số: 24 Tổ 9, phường Yên Đỗ, thành phố Pleiku, tinh Gia Lai.
Thửa đất số 136, tờ bản đồ số: 07 Thôn Plei DJ Riếk, thị trấn Nhơn Hòa, huyện Chư Pưh, tinh Gia Lai.
Thửa đất số 637, tờ bản đồ số: 07 Thôn 3, phường Thắng Lợi, thành phố Pleiku, tỉnh Gia Lai</t>
  </si>
  <si>
    <t>MB AMC - Mr. Tấn - 0905802689</t>
  </si>
  <si>
    <t>Giá trị quyền sử dụng đất tại Thửa đất số: 1154, tờ bản đồ số: 6; địa chỉ: xã Phú Chánh, huyện Tân Uyên, tỉnh Bình Dương (nay là phường Bình Dương, thành phố Hồ Chí Minh)</t>
  </si>
  <si>
    <t>Combo xử lý nợ Thu Lùn - BIDV Gia Lai</t>
  </si>
  <si>
    <t>Ts Bình Dương - Anh Tấn MB AMC Miền Trung</t>
  </si>
  <si>
    <t>010/2025/N12-0013/DN</t>
  </si>
  <si>
    <t>Giá trị quyền sử dụng đất tại đất số 270, tờ bản đồ số 16; địa chỉ Thôn Hlâm, thị trấn Đak Đoa, huyện Đak Đoa, tỉnh Gia Lai .</t>
  </si>
  <si>
    <t>Hs Tái Thẩm thôn H Lâm - Khôi BIDV Nam Gia Lai</t>
  </si>
  <si>
    <t>Vietinbank Gia Lai - Ms. Huyền - 0942670909</t>
  </si>
  <si>
    <t>Giá trị quyền sử dụng đất tại đất số 160, tờ bản đồ số 71; địa chỉ Lô 51 khu B2-110, khu đô thị ven sông Hòa Quý - Đồng Nò, phường Hòa Quý, quận Ngũ Hành Sơn, Tp. Đà Nẵng.</t>
  </si>
  <si>
    <t>010/2025/N12-1014/DN</t>
  </si>
  <si>
    <t>Số CCCD</t>
  </si>
  <si>
    <t>Ts Đà Nẵng - Trinh Vietin Đà Nẵng</t>
  </si>
  <si>
    <t>CÔNG TY CỔ PHẦN CẢNH QUAN CỎ-CÂY - Ms. Hương - 0906851929 (Thu tiền)</t>
  </si>
  <si>
    <t>Phường Cẩm Lệ, thành phố Đà Nẵng</t>
  </si>
  <si>
    <t>Ông Trương Quốc Thu - 0975943719</t>
  </si>
  <si>
    <t>010/2025/N12-0315</t>
  </si>
  <si>
    <t>Xã Phú Vang, thành phố Huế</t>
  </si>
  <si>
    <t>Bà La Thị Nuôi - 0989257355 (Thu tiền)</t>
  </si>
  <si>
    <t>010/2025/N12-1018/DN</t>
  </si>
  <si>
    <t>NGÂN HÀNG THƯƠNG MẠI CỔ PHẦN CÔNG THƯƠNG VIỆT NAM - CHI NHÁNH KON TUM  (Thu tiền)</t>
  </si>
  <si>
    <t>Chi phí thuê mặt bằng tại Thửa đất số 198, tờ bản đồ số 98 tại địa chỉ đường Hùng Vưng, tổ dân phố 1, xã Măng Đen, tỉnh Quảng Ngãi.</t>
  </si>
  <si>
    <t>Hồ Sơ Thuê Mặt Bằng Vietinbank - Triều CTV</t>
  </si>
  <si>
    <t>Thửa đất số 1, tờ bản đồ số 66; tại địa chỉ: Xã Ia Chia, huyện Ia Grai, tính Gia Lai.
Thửa đất số 20, tờ bản đồ số 57; tại địa chỉ: Xã Ia Chia, huyện Ia Grai, tỉnh Gia Lai
Thửa đất số 73, tờ bản đồ số 76; tại địa chỉ: Xã Ia Pếch, huyện Ia Grai, tỉnh Gia Lai
Thửa đất số 93, tờ bản đồ số 67; tại địa chỉ: Xã Ia Pếch, huyện Ia Grai, tỉnh Gia Lai.</t>
  </si>
  <si>
    <t>010/2025/N12-1020/DN</t>
  </si>
  <si>
    <t>010/2025/N12-1024/DN</t>
  </si>
  <si>
    <t>Combo xử lý nợ A Danh VCB Gia Lai</t>
  </si>
  <si>
    <t>Combo ts xử lý nợ - Hùng VCB Gia Lai</t>
  </si>
  <si>
    <t>Thôn Bình Giang, xã H'Neng, huyện Đak Đoa, tỉnh Gia Lai</t>
  </si>
  <si>
    <t>Ông Lê Hồng Hảo - 0905226968 (Thu tiền)</t>
  </si>
  <si>
    <t>NGÂN HÀNG THƯƠNG MẠI CỔ NGOẠI THƯƠNG VIỆT NAM - CHI NHÁNH HÀ TĨNH (Thu tiền)</t>
  </si>
  <si>
    <t>Giá trị quyền sử dụng đất và CTXD tại Thửa đất số 895+906; tờ bản đồ số 33; tại địa chỉ: Thôn 6, xã Ia Băng, huyện Đăk Đoa, tỉnh Gia Lai.
Giá trị quyền sử dụng đất và CTXD tại Thửa đất số 76; tờ bản đồ số 89; tại địa chỉ: Thôn 6, xã Gào, Tp. Pleiku, tỉnh Gia Lai.</t>
  </si>
  <si>
    <t>010/2025/N12-1025/DN</t>
  </si>
  <si>
    <t>Thửa đất số 198, tờ bản đồ số 57 tại địa chỉ xã Ea Nuoi, tỉnh Đắk Lắk
Thửa đất số 199, tờ bản đồ số 57 tại địa chỉ xã Ea Nuoi, tỉnh Đắk Lắk
Thửa đất số 200, tờ bản đồ số 57 tại địa chỉ xã Ea Nuoi, tỉnh Đắk Lắk
Thửa đất số 201, tờ bản đồ số 57 tại địa chỉ xã Ea Nuoi, tỉnh Đắk Lắk</t>
  </si>
  <si>
    <t>010/2025/N12-1026/DN</t>
  </si>
  <si>
    <t>Ông Nguyễn Ngọc Bảo - 0905222125 (Thu tiền)</t>
  </si>
  <si>
    <t>Bà Trương Hồ Anh - 0905222125 (Thu tiền)</t>
  </si>
  <si>
    <t>Thửa đất số 49 tờ bản đồ số 19; tại địa chỉ xã Bình Sơn, huyện Long Thài, tỉnh Đồng Nai.</t>
  </si>
  <si>
    <t>010/2025/N12-1029/DN</t>
  </si>
  <si>
    <t>010/2025/N12-0632</t>
  </si>
  <si>
    <t>Thửa đất số 457 tờ bản đồ số 235; tại địa chỉ phường Quy Nhơn, tỉnh Gia Lai.</t>
  </si>
  <si>
    <t>Bà Huỳnh Thị Kim Quy - 0914215966 (Thu tiền)</t>
  </si>
  <si>
    <t>Ts Quy Nhơn - Kiệt</t>
  </si>
  <si>
    <t>86 Lương Định Của, phường Quy Nhơn, tỉnh Gia Lai</t>
  </si>
  <si>
    <t>010/2025/N12-1034/DN</t>
  </si>
  <si>
    <t>Ông Huỳnh Kim Tuấn - 0965777779 (Thu tiền)</t>
  </si>
  <si>
    <t>Thửa đất số 337 tờ bản đồ số 9; tại địa chỉ tổn 12, phường Hoa Lư, thành phố Pleiku, tỉnh Gia Lai.</t>
  </si>
  <si>
    <t>NGÂN HÀNG THƯƠNG MẠI CỔ NGOẠI THƯƠNG VIỆT NAM - CHI NHÁNH GIA LAI (Thu tiền)</t>
  </si>
  <si>
    <t>Gía trị quyền sử dụng đất, quyền sở hữu CTXD tại Thửa đất số 16, tờ bản đồ số 20 tại địa chỉ Tổ 3, phường Diên Hồng, Tp. Pleiku, tỉnh Gia Lai.
Gía trị quyền sử dụng đất tại Thửa đất số 66, tờ bản đồ số 20 tại địa chỉ Tổ 13, phường Diên Hồng, Tp. Pleiku, tỉnh Gia Lai.
Giá trị quyền sở hữu CTXD tại Thửa đất số 1, tờ bản đồ số 30 tại địa chỉ 380C, Phan Đình Phùng, phường Ngô Mây, thành phố Kon Tum, tỉnh Kon Tum.</t>
  </si>
  <si>
    <t>Ts Ea Nuôi - Phúc Seabank Đắk Lắk</t>
  </si>
  <si>
    <t>Ts hẻm Bùi Đình Túy - chị Thảo bạn Huyền</t>
  </si>
  <si>
    <t>010/2025/N12-1030/DN</t>
  </si>
  <si>
    <t>Thửa đất số 31 tờ bản đồ số 22; tại địa chỉ tổ dân phố 3, thị trấn Đak Đoa, huyện Đak Đoa, tỉnh Gia Lai (Nay là xã Đak Đoa, tỉnh Gia Lai).</t>
  </si>
  <si>
    <t>NGÂN HÀNG THƯƠNG MẠI CỔ PHẦN NGOẠI THƯƠNG VIỆT NAM - CHI NHÁNH GIA LAI  (Thu tiền)</t>
  </si>
  <si>
    <t>Xử lý nợ Đắk Đoa - Anh Hùng VCB Gia Lai</t>
  </si>
  <si>
    <t>Hs Vay VCB - Vy VCB Bắc Đắk Lắk</t>
  </si>
  <si>
    <t>Xã Tuy Phước, tỉnh Gia Lai</t>
  </si>
  <si>
    <t>Thửa đất số 96, tờ bản đồ số 18 tại địa chỉ làng Siu, xã Ia Me, huyện Chư Prông, tỉnh Gia Lai.
Thửa đất số 96, tờ bản đồ số 18 tại địa chỉ làng Siu, xã Ia Me, huyện Chư Prông, tỉnh Gia Lai.</t>
  </si>
  <si>
    <t>010/2025/N12-1036/DN</t>
  </si>
  <si>
    <t>Hs Xử lý nợ Ia Me, Chư Prông - anh Hiệp VCB Diên Hồng</t>
  </si>
  <si>
    <t>NGÂN HÀNG THƯƠNG MẠI CỔ PHẦN ĐẦU TƯ VÀ PHÁT TRIỂN VIỆT NAM - CHI NHÁNH BUÔN HỒ (Thu tiền)</t>
  </si>
  <si>
    <t>Thửa đất số 94, tờ bản đồ số 4; địa chỉ số 44/22 Lê Duẩn, phường An Lạc, thị xã Buôn Hồ, tỉnh Đắk Lắk (Nay là phường Buôn Hồ, tình Đắk Lắk)</t>
  </si>
  <si>
    <t>010/2025/N12-1037/DN</t>
  </si>
  <si>
    <t>010/2025/N12-1038/DN</t>
  </si>
  <si>
    <t>Thửa đất số 72, tờ bản đồ số 35; địa chỉ Phường Ea Tam, Tp. Buôn Ma Thuột, tỉnh Đắk Lắk (Nay là phường Ea Kao, tỉnh Đắk Lắk).</t>
  </si>
  <si>
    <t>NGÂN HÀNG THƯƠNG MẠI CỔ PHẦN ĐẦU TƯ VÀ PHÁT TRIỂN VIỆT NAM - CHI NHÁNH QUY NHƠN (Thu tiền)</t>
  </si>
  <si>
    <t>399 – 403 Trần Hưng Đạo, phường Quy Nhơn, tỉnh Gia Lai</t>
  </si>
  <si>
    <t>Hồ sơ xử lý nợ - Thảo Hoàng Quân</t>
  </si>
  <si>
    <t>BIDV Quy Nhơn - Mr. Hiếu - 0932404099</t>
  </si>
  <si>
    <t>Xe ô tô con 5 chỗ nhãn hiệu Ford Everest Titanium 2.0L 4x2 AT 2020.
Thửa đất số Lô 24 khu F tờ bản đồ số - /- tại địa chi Khu QHDC đông đường Nguyễn Trọng Trì, phường Nhơn Bình, thành phố Quy Nhơn, tỉnh Bình Định
Thửa đất số 215 tờ bản đồ số 6 tại địa chỉ 606 Bạch Đằng, phường Thị Nại, thành phố Quy Nhơn, tỉnh Bình Định
Thửa đất số 202 tờ bản đồ số 07 tại địa chi số 07 Tăng Bạt Hổ, phường Lê Lợi, thành phố Quy Nhơn, tỉnh Bình Định</t>
  </si>
  <si>
    <t>010/2025/N12.0084/DN</t>
  </si>
  <si>
    <t>010/2025/N12-1039/DN</t>
  </si>
  <si>
    <t>Thửa đất số 14, tờ bản đồ 73 tại địa chỉ Thôn 1, xã Ia Pia, huyện Chư Prông, tỉnh Gia Lai.</t>
  </si>
  <si>
    <t>Hs Xử lý nợ Ia Pia - Anh Hiệp VCB Gia Lai</t>
  </si>
  <si>
    <t>Giá trị quyền sử dụng đất tại Thửa đất số 224b; tờ bản đồ số 09; tại địa chỉ: thôn Khố Roa, xã Ia Hrú, huyện Chư Pưh, tỉnh Gia Lai (Nay là xã Chư Pưh, tỉnh Gia Lai).
Giá trị quyền sử dụng đất tại Thửa đất số 223+240+255+439; tờ bản đồ số 91; tại địa chỉ: thôn Teng Nong, xã Ia Rong, huyện Chư Pưh, tỉnh Gia Lai (Nay là xã Chư Pưh, tỉnh Gia Lai).</t>
  </si>
  <si>
    <t>Xã Phù Mỹ Đông, tỉnh Gia Lai</t>
  </si>
  <si>
    <t>Bà Lê Thị Hồng Duyên - 0982458585 (Thu tiền)</t>
  </si>
  <si>
    <t>Combo xử lý nợ VCB Hà Tỉnh</t>
  </si>
  <si>
    <t>NGÂN HÀNG THƯƠNG MẠI CỔ NGOẠI THƯƠNG VIỆT NAM - CHI NHÁNH BẮC GIA LAI  (Thu tiền)</t>
  </si>
  <si>
    <t>476 Hùng Vương, Phường Buôn Hồ, Tỉnh Đắk Lắk</t>
  </si>
  <si>
    <t>010/2025/N12-1043/DN</t>
  </si>
  <si>
    <t>Ông Nguyễn Thái Sơn (Thu tiền)</t>
  </si>
  <si>
    <t>Tổ 18, Khu phố 4, phường Lý Thường Kiệt, Thành phố Quy Nhơn, tỉnh Gia Lai</t>
  </si>
  <si>
    <t>Thửa đất số 152 (lô 33), tờ bản đồ 26 tại địa chỉ 02 Nguyễn Khoái, phường Nguyễn Văn Cừ, Tp. Quy Nhơn, tỉnh Bình Định.</t>
  </si>
  <si>
    <t>Bà Võ Thùy Nguyên - 0905718518 (Thu tiền)</t>
  </si>
  <si>
    <t>010/2025/N12-1044/DN</t>
  </si>
  <si>
    <t>Hs Vay Vietin - Kiệt Cenvalue</t>
  </si>
  <si>
    <t>Ts Hội An - Thảo Hoàng Quân</t>
  </si>
  <si>
    <t>Thửa đất số 30, tờ bản đồ số 27 tại địa chỉ Số 58 Nguyễn Trường Tộ, phường Cẩm Phô, Tp. Hội An, tỉnh Quảng Nam</t>
  </si>
  <si>
    <t>Thửa đất số 107, tờ bản đồ số 88 tại địa chỉ Thôn Cẩm Toại Trung, xã Hòa Phong, huyện Hòa Vang, Tp. Đà Nẵng</t>
  </si>
  <si>
    <t>010/2026/N12-0701/DN</t>
  </si>
  <si>
    <t>16.000.000</t>
  </si>
  <si>
    <t>10.500.000</t>
  </si>
  <si>
    <t>010/2026/N01-0701/DN</t>
  </si>
  <si>
    <t>Ts Hòa Vang - Hs Vay Vietin - Thảo Cenvalue</t>
  </si>
  <si>
    <t>xã Hòa Vang, Tp. Đà Nẵng</t>
  </si>
  <si>
    <t>Bà Phạm Thị Bích Trang - 0905669789 (Thu tiền)</t>
  </si>
  <si>
    <t>010/2025/N12.0083/DN</t>
  </si>
  <si>
    <t>Hs xử lý nợ Hưng Nga - A Chương VCB Gia Lai</t>
  </si>
  <si>
    <t>Ông Nguyễn Hoàng Bảo - 0976679037 (Thu tiền)</t>
  </si>
  <si>
    <t>Thửa đất số 430, tờ bản đồ số 35, tại địa chỉ Thôn Tân 2, xã Vạn Thắng, tỉnh Khánh Hòa.</t>
  </si>
  <si>
    <t>010/2026/N01-0706/DN</t>
  </si>
  <si>
    <t>Ts Khánh Hòa - Sacombank - Sơn TV</t>
  </si>
  <si>
    <t>010/2026/N01-0709/DN</t>
  </si>
  <si>
    <t>Ông Nguyễn Anh Tú - 0963466599  (Thu tiền)</t>
  </si>
  <si>
    <t>Ung Văn Khiêm - Anh Quản VCB</t>
  </si>
  <si>
    <t>Thửa đất số Lô số 08 - L, tờ bản đồ số Khu TĐC, tại địa chỉ Tổ 15, phường Phù Đổng, Tp. Pleiku, tỉnh Gia Lai (Nay là phường Pleiku, tỉnh Gia Lai).</t>
  </si>
  <si>
    <t>Ông Đặng Ngọc Sơn - 0829367879 (Thu tiền)</t>
  </si>
  <si>
    <t>Thửa đất số A7-15, tờ bản đồ số TMB, tại địa chỉ Khu đô thị Sentosa Riverside tại Đô thị mới Điện Nam - Điện Ngọc, phường Điện Ngọc, thị xã Điện Bàn, tỉnh Quảng Nam.</t>
  </si>
  <si>
    <t>Ts Quảng Nam - Biển VCB Gia Lai</t>
  </si>
  <si>
    <t>010/2026/N01-0711/DN</t>
  </si>
  <si>
    <t>Xã Vạn Ninh, tỉnh Khánh Hòa.</t>
  </si>
  <si>
    <t>Xe ô tô con Lexus RX350-Premium sản xuất năm 2024 đã qua sử dụng, biển số đăng ký 51K-916.66</t>
  </si>
  <si>
    <t>Ông Thái Dương Phúc - 0763556666</t>
  </si>
  <si>
    <t>010/2026/N01.0070/DN</t>
  </si>
  <si>
    <t>Xe Lexus - Thủy VCB Bắc Gia Lai</t>
  </si>
  <si>
    <t>Số 29A Trường Chinh, Phường Pleiku, tỉnh Gia Lai</t>
  </si>
  <si>
    <t>Ông Đỗ Thanh Toàn (Thu tiền)</t>
  </si>
  <si>
    <t>Giá trị quyền sử dụng đất tại Thửa đất số: 137(A5), tờ bản đồ số: 5; địa chỉ: Phường Tân An, Tp. Buôn Ma Thuột, tỉnh Đắk Lắk (Nay là phường Buôn Ma Thuột, tỉnh Đắk Lắk)
Giá trị quyền sử dụng đất tại Thửa đất số: 138(A6), tờ bản đồ số: 5; địa chỉ: Phường Tân An, Tp. Buôn Ma Thuột, tỉnh Đắk Lắk (Nay là phường Buôn Ma Thuột, tỉnh Đắk Lắk)</t>
  </si>
  <si>
    <t>Ts Trịnh Cấn - Buôn Ma Thuột - Tám Sacombank Đắk Lắk</t>
  </si>
  <si>
    <t>010/2026/N01-0716/DN</t>
  </si>
  <si>
    <t>Thôn Bãi Ông, Xã Tân Hiệp, Tp. Đà Nẵng</t>
  </si>
  <si>
    <t>NGÂN HÀNG THƯƠNG MẠI CỔ PHẦN ĐẦU TƯ VÀ PHÁT TRIỂN VIỆT NAM - CHI NHÁNH BAN MÊ (Thu tiền)</t>
  </si>
  <si>
    <t>Giá trị quyền sử dụng đất tại đất số 548, tờ bản đồ số 148; địa chỉ phường Khánh Xuân, Tp. Buôn Ma Thuột, tỉnh Đắk Lắk (Nay là phường Thành Nhất, tỉnh Đắk Lắk).</t>
  </si>
  <si>
    <t>010/2026/N01-0721/DN</t>
  </si>
  <si>
    <t>Hs xử lý nợ - Anh Văn Anh</t>
  </si>
  <si>
    <t>Hs Xử lý nợ - chị Ngân BIDV</t>
  </si>
  <si>
    <t>010/2026/N01-0722/DN</t>
  </si>
  <si>
    <t>Ông Nguyễn Văn nam - 0763556666 (Thu tiền)</t>
  </si>
  <si>
    <t>Thửa đất số 226, tờ bản đồ số 142 (cũ: 26 - xã Hòa Xuân); tại địa chỉ: xã Hòa Phú, tỉnh Đắk Lắk.</t>
  </si>
  <si>
    <t>Xã Hòa Xuân - Dung VCB Đắk Lắk</t>
  </si>
  <si>
    <t>010/2026/N01-0720/DN</t>
  </si>
  <si>
    <t>010/2026/N01-0725/DN</t>
  </si>
  <si>
    <t>Bà Trần Thị Lài - 0905226968 (Thu tiền)</t>
  </si>
  <si>
    <t>Giá trị quyền sử dụng đất tại đất số 18, tờ bản đồ số 58; địa chỉ xã Đắk Sắk, tỉnh Lâm Đồng.</t>
  </si>
  <si>
    <t>Ts Đăk Mil - Anh Tuấn Sacombank</t>
  </si>
  <si>
    <t>010/2026/N01-0726/DN</t>
  </si>
  <si>
    <t>Bà Đặng Thị Tâm - 0982458585 (Thu tiền)</t>
  </si>
  <si>
    <t>Giá trị quyền sử dụng đất tại đất số 30+19, tờ bản đồ số 59; địa chỉ xã Đắk Sắk, tỉnh Lâm Đồng.
Giá trị quyền sử dụng đất tại đất số 134, tờ bản đồ số 59; địa chỉ xã Đắk Sắk, tỉnh Lâm Đồng.</t>
  </si>
  <si>
    <t>Ts Đăk Mil - Anh Cường Sacombank Đắk Lắk</t>
  </si>
  <si>
    <t>Ông Võ Sĩ Thuận (Thu tiền)</t>
  </si>
  <si>
    <t>010/2026/N01-0727/DN</t>
  </si>
  <si>
    <t>Giá trị quyền sử dụng đất tại đất số 132+133, tờ bản đồ số 59; địa chỉ xã Đắk Sắk, tỉnh Lâm Đồng..</t>
  </si>
  <si>
    <t>NGÂN HÀNG THƯƠNG MẠI CỔ PHẦN ĐẦU TƯ VÀ PHÁT TRIỂN VIỆT NAM - CHI NHÁNH GIA LAI (Thu tiền)</t>
  </si>
  <si>
    <t>010/2026/N01-0730/DN</t>
  </si>
  <si>
    <t>Thửa đất số 65B tờ bản đồ số 47 địa chỉ tại thôn Ia Rok, xã Chư HDrông</t>
  </si>
  <si>
    <t>Ts xử lý nợ xã Chư Hdrông - Thắm</t>
  </si>
  <si>
    <t>Thửa đất số 506 tờ bản đồ số 67 địa chỉ tại  khu vực Hoi, xã Glar, huyện Đak Đoa, tinh Gia Lai.
Thừa đất số 79 tờ bản đồ số 76 địa chỉ tại khu vực Tu Trang, xã Glar, huyện Đak Đoa, tinh Gia Lai.
Thửa đất số 100 tờ bản đô số 42 địa chỉ tại thôn Câm Bình, xã Kon Gang, huyện Đak Đoa, tỉnh Gia Lai.</t>
  </si>
  <si>
    <t>010/2026/N01-0733/DN</t>
  </si>
  <si>
    <t>Combo 3 ts Glar - Khôi BIDV Nam Gia Lai</t>
  </si>
  <si>
    <t>Xã Ea Ning, tỉnh Đắk Lắk</t>
  </si>
  <si>
    <t>Giá trị quyền sử dụng đất tại đất số 90, tờ bản đồ số 87; địa chỉ xã Ea Hu, huyện Cư Kuin, tỉnh Đắk Lắk (Nay là xã Ea Ning, tỉnh Đắk Lắk).</t>
  </si>
  <si>
    <t>Ông Đỗ Xuân Ịu - 0902755000 (Thu tiền)</t>
  </si>
  <si>
    <t xml:space="preserve">Làm cơ sở tham khảo để xử lý tài sản đảm bảo tại ngân hàng </t>
  </si>
  <si>
    <t>Bà Huỳnh Thị Sương - 0914215966 (Thu tiền)</t>
  </si>
  <si>
    <t>Thửa đất số 1636 tờ bản đồ số 287; tại địa chỉ Tổ dân phố 6 Trà Đa, phường Pleiku, tỉnh Gia Lai.</t>
  </si>
  <si>
    <t>Hẻm Trần Văn Bình - Anh Hùng Agribank Từ Liêm</t>
  </si>
  <si>
    <t>010/2026/N01-0734/DN</t>
  </si>
  <si>
    <t>Bà Nguyễn Thị Dũng - 0908666884 (Thu tiền)</t>
  </si>
  <si>
    <t>Thửa đất số 193+176+177 tờ bản đồ số 137; tại địa chỉ phường Quy Nhơn, tỉnh Gia Lai.</t>
  </si>
  <si>
    <t>010/2026/N01-0736/DN</t>
  </si>
  <si>
    <t>Ts Quy Nhơn - Kiệt Cenvalue</t>
  </si>
  <si>
    <t>5.02 Lô G KDC Miếu Nổi, phường Gia Định, thành phố Hồ Chí Minh</t>
  </si>
  <si>
    <t>010/2026/N01-0737/DN</t>
  </si>
  <si>
    <t>Ông Nguyễn Văn Hóa - 0905226968 (Thu tiền)</t>
  </si>
  <si>
    <t>Thửa đất số 520, tờ bản đồ số 16 tại địa chỉ xã Krông Păc, tỉnh Đắk Lắk.
Thửa đất số 368, tờ bản đồ số 16 tại địa chỉ xã Krông Păc, tỉnh Đắk Lắk.</t>
  </si>
  <si>
    <t>Nơ Trang Long - Phước An - Chiến VCB Phước An</t>
  </si>
  <si>
    <t>NGÂN HÀNG THƯƠNG MẠI CỔ PHẦN NGOẠI THƯƠNG VIỆT NAM - CHI NHÁNH BẮC ĐẮK LẮK  (Thu tiền)</t>
  </si>
  <si>
    <t>Thửa đất số 120 tờ bản đồ số 33; tại địa chỉ tổ dân phố 3, buôn Xóm A, xã Cư Pơng, huyện Krông Búk, tỉnh Đắk Lắk.
Thửa đất số 22 tờ bản đồ số 100; tại địa chỉ tổ dân phố 3, buôn Xóm A, xã Cư Pơng, huyện Krông Búk, tỉnh Đắk Lắk.</t>
  </si>
  <si>
    <t>010/2026/N01-0738/DN</t>
  </si>
  <si>
    <t>Xử lý nợ Cư Pơng - Anh Tấn VCB Bắc Đắk Lắk</t>
  </si>
  <si>
    <t>CÔNG TY CỔ PHẦN ĐẦU TƯ VÀ DU LỊCH TÂY THÁI BÌNH DƯƠNG (Thu tiền)</t>
  </si>
  <si>
    <t>Thửa đất số 50+52, tờ bản đồ số 4; tại địa chỉ Lô Suối Lau 2, Xã Suối Cát, Huyện Cam Lâm, tinh Khánh Hoà.</t>
  </si>
  <si>
    <t>Ts Cam Lâm - Khánh Hòa - Anh Huy Cenvalue</t>
  </si>
  <si>
    <t>010/2026/N01-0739/DN</t>
  </si>
  <si>
    <t>010/2026/N01-0740/DN</t>
  </si>
  <si>
    <t>Hs Xử lý nợ Phạm Thị Nguyệt - Khôi BIDV</t>
  </si>
  <si>
    <t>Thửa đất số 266 tờ bản đổ số 68 tại khu vực Tu Pron Kpeng, xã Glar, huyện Đak Đoa, tỉnh Gia Lai
Thửa đất số 326 tờ bản đổ số 67 tại làng Groi 1, xã Glar, huyện Đak Đoa, tỉnh Gia Lai</t>
  </si>
  <si>
    <t>010/2026/N01-0745/DN</t>
  </si>
  <si>
    <t>Thửa đất số 38 tờ bản đồ số 75 tại Làng Krai, xã Kon Gang, huyện Đak Đoa, tinh Gia Lai.
Thửa đất số 149 tờ bản đố số 33 tại làng Dăng, xã Ia Ov huyện Ia Grai, tỉnh Gia Lai
Thửa đất số 20 tờ bản đồ số 36 tại Làng bok rei, xã Đak Somei, huyện Đak Đoa, tinh Gia Lai.</t>
  </si>
  <si>
    <t>Hs Xử lý nợ - A Cường BIDV Nam Gia Lai</t>
  </si>
  <si>
    <t>Bà Trần Đoàn Bích Huệ (Thu tiền)</t>
  </si>
  <si>
    <t>Thửa đất số 464 tờ bản đồ số 01 tại địa chi số Thôn Bàu Ốc Thượng, xã Cẩm Hà, thành phố Hội An, tỉnh Quảng Nam</t>
  </si>
  <si>
    <t>010/2026/N01-0746/DN</t>
  </si>
  <si>
    <t>Hs Vay Cẩm Hà - KH Anh Văn - Thảo Hoàng Quân</t>
  </si>
  <si>
    <t>Thửa đất số 1259, tờ bản đồ số 10 tại địa chỉ Thôn Bàu Ốc, xã Cẩm Hà, thành phố Hội An, tỉnh Quảng Nam.</t>
  </si>
  <si>
    <t>010/2026/N01-0747/DN</t>
  </si>
  <si>
    <t>phường Diên Hồng, tỉnh Gia Lai</t>
  </si>
  <si>
    <t>Thửa đất số 173, tờ bản đồ 54 tại địa chỉ Lô 18 - Khu B2-41, mở rộng Khu đô thị biệt thự sinh thái, công viên văn hóa làng quê và quần thể du lịch sông nước, phường Hòa Quý, quận Ngũ Hành Sơn, thành phố Đà Nẵng.</t>
  </si>
  <si>
    <t>010/2026/N01-0748/DN</t>
  </si>
  <si>
    <t>Ts Hòa Quý - chị Hương BIDV Gia Lai</t>
  </si>
  <si>
    <t>010/2026/N01-0749/DN</t>
  </si>
  <si>
    <t>3 Ts ông Nguyễn Văn Tuấn - Khôi BIDV Nam Gia Lai</t>
  </si>
  <si>
    <t>Xã Triệu Phong, tỉnh Quảng Trị</t>
  </si>
  <si>
    <t>Ông Bùi Trường Giang - 0977032385 (Thu tiền)</t>
  </si>
  <si>
    <t>010/2026/N01-0750/DN</t>
  </si>
  <si>
    <t>Bà Hà Phương Mai - 0343243402 (Thu tiền)</t>
  </si>
  <si>
    <t>Thửa đất số 108 (61 cũ), tờ bản đồ số 18 (65 cũ) tại địa chỉ làng B, xã Gào, tỉnh Gia Lai</t>
  </si>
  <si>
    <t>Rẫy Đường Tránh, xã Gào - Chị Lan VCB Gia Lai</t>
  </si>
  <si>
    <t>Ông Nguyễn Thanh Sơn - 0905580583 (Thu tiền)</t>
  </si>
  <si>
    <t>2.000.000</t>
  </si>
  <si>
    <t>010/2026/N02-0501/DN</t>
  </si>
  <si>
    <t>Ông Bùi Duy Tình - 0905669789 (Thu tiền)</t>
  </si>
  <si>
    <t>Ts hẻm 256 Trường Chinh - Anh Tuấn Sacombank Đắk Lắk</t>
  </si>
  <si>
    <t>Quyền sử dụng đất tọa lạc tại thửa đất số 252, tờ bản đồ số 69; địa chỉ: Hẻm 256 đường Trường Chinh, phường Trà Bá, Tp. Pleiku, tỉnh Gia Lai. (Nay là phường Hội Phú, tỉnh Gia Lai)</t>
  </si>
  <si>
    <t>Võ Thị Minh Thùy - 0905222125 (Thu tiền)</t>
  </si>
  <si>
    <t>Ông Trần Văn Quỳnh - 0977032385 (Thu tiền)</t>
  </si>
  <si>
    <t>Xã Bình Giang, tỉnh Hải Dương</t>
  </si>
  <si>
    <t>Làm cơ sở tham khảo để xử lý tài sản đảm bảo tại ngân hàng BIDV</t>
  </si>
  <si>
    <t>010/2026/N02-0503/DN</t>
  </si>
  <si>
    <t>Ts Đinh Tiên Hoàng - Buôn Ma Thuột - C Ngân BIDV Ban Mê</t>
  </si>
  <si>
    <t>010/2026/N02-0505/DN</t>
  </si>
  <si>
    <t>Ông Nguyễn Công Lợi - 0963466599  (Thu tiền)</t>
  </si>
  <si>
    <t>Thửa đất số 258, tờ bản đồ số 54, xã Ea D'rơng, huyện Cư M'gar, tỉnh Đắk Lắk (Nay là xã Ea Drơng, tỉnh Đắk Lắk).</t>
  </si>
  <si>
    <t>Ts Ea Drơng - Phúc Seabank</t>
  </si>
  <si>
    <t>CÔNG TY TNHH MTV BÊ TÔNG ĐÔNG GIA LAI - 0979893074 (Thu tiền)</t>
  </si>
  <si>
    <t>Trạm trộn bê tông thương phẩm HZS180 do Runtian Zhike sản xuất năm 2025.</t>
  </si>
  <si>
    <t>010/2026/N02.0031/DN</t>
  </si>
  <si>
    <t>Trạm trộn bê tông - Anh Cường VCB Bắc Gia Lai</t>
  </si>
  <si>
    <t>Dây chuyền máy sản xuất gạch không nung tự động</t>
  </si>
  <si>
    <t>010/2026/N02.0032/DN</t>
  </si>
  <si>
    <t>Dây chuyền sản xuất gạch không nung tự động</t>
  </si>
  <si>
    <t>Ts Thị Trấn Đăk Đoa - Khôi BIDV Nam Gia Lai</t>
  </si>
  <si>
    <t>010/2026/N02-0508/DN</t>
  </si>
  <si>
    <t>Thửa đất số 172 tờ bản đồ số 78 địa chỉ tại thôn 2, thị trấn Đak Đoa, huyện Đak Đoa, tỉnh Gia Lai (Nay là xã Đak Đoa, tỉnh Gia Lai).</t>
  </si>
  <si>
    <t>010/2026/N02-0510/DN</t>
  </si>
  <si>
    <t>Giá trị lợi thế quyền thuê đất tại thửa đất 1041, tờ bản đồ số 134, Phường Tân An, Tỉnh Đắk Lắk (nay là Lô CN9-7, SKC31, đường số 10, Cụm Công Nghiệp Tân An, phường Tân An, tỉnh Đắk Lắk).</t>
  </si>
  <si>
    <t>010/2026/N02-0513/DN</t>
  </si>
  <si>
    <t>Chi phí thuê một phần diện tích căn nhà kể cả hành lang phí trước thuộc căn nhà số 390 đường Giải Phóng, thị trấn Phước An, tỉnh Đắk Lắk.</t>
  </si>
  <si>
    <t>010/2026/N02-0514/DN</t>
  </si>
  <si>
    <t>Lợi thế quyền thuê - Vân Cenvalue</t>
  </si>
  <si>
    <t>Bà Trần Thị Thủy - 0984742569 (Thu tiền)</t>
  </si>
  <si>
    <t>Lô CN 9-7, SKC 31 - Cụm Công Nghiệp Tân An, Phường Buôn Ma Thuột, Tinh Đắk Lắk, Việt Nam</t>
  </si>
  <si>
    <t>CÔNG TY TNHH BÊ TÔNG ĐỨC SƠN - 0913712769 (Thu tiền)</t>
  </si>
  <si>
    <t>Chi phí thuê mặt bằng</t>
  </si>
  <si>
    <t>Combo ts Hải Yang</t>
  </si>
  <si>
    <t>Ông Nguyễn Xuân Phước - 0905226968 (Thu tiền)</t>
  </si>
  <si>
    <t>207/48 Trần Bình Trọng, phường Chợ Quán, Tp. Hồ Chí Minh</t>
  </si>
  <si>
    <t>Giá trị quyền sử dụng đất tại thửa đất số 215+216, tờ bản đồ số 189; địa chỉ thôn Bông Hiot, xã Hải Yang, huyện Đak Đoa, tỉnh Gia Lai (Nay là xã Mang Yang, tỉnh Gia Lai).
Giá trị quyền sử dụng đất tại thửa đất số 217, tờ bản đồ số 189; địa chỉ thôn Bông Hiot, xã Hải Yang, huyện Đak Đoa, tỉnh Gia Lai (Nay là xã Mang Yang, tỉnh Gia Lai).
Giá trị quyền sử dụng đất tại thửa đất số 218+219, tờ bản đồ số 189; địa chỉ thôn Bông Hiot, xã Hải Yang, huyện Đak Đoa, tỉnh Gia Lai (Nay là xã Mang Yang, tỉnh Gia Lai).</t>
  </si>
  <si>
    <t>33 Quang Trung, Phường Pleiku, Tỉnh Gia Lai</t>
  </si>
  <si>
    <t>Thửa đất số 28+1349 (8), tờ bản đồ số 9; tại địa chỉ: Thôn Trà Quế, xã Cẩm Hà, thành phố Hội An, tỉnh Quảng Nam.</t>
  </si>
  <si>
    <t>010/2026/N02-0522/DN</t>
  </si>
  <si>
    <t>Ts Xử lý nợ Hội An - Anh Khánh VCB Gia Lai</t>
  </si>
  <si>
    <t>Ông Phan Đình Phúc - 0982458585 (Thu tiền)</t>
  </si>
  <si>
    <t>Thôn 1, xã Biển Hồ, tỉnh Gia Lai</t>
  </si>
  <si>
    <t>Quyền sử dụng đất tọa lạc tại thửa đất số 660+661, tờ bản đồ số 254; địa chỉ: tổ dân phố 4 Trà Đa, phường Pleiku, tỉnh Gia Lai.</t>
  </si>
  <si>
    <t>Ts Trà Đa vay VP -  Anh Phúc</t>
  </si>
  <si>
    <t>010/2026/N02-0523/DN</t>
  </si>
  <si>
    <t>152 Lê Thánh Tôn, phường Diên Hồng, tỉnh Gia Lai</t>
  </si>
  <si>
    <t>Thửa đất số 55 tở bản đổ số 17, tại tổ dân phố 1, phường An Bình, thị xã An Khê, tỉnh Gia Lai.
Thửa đất số 511a tở bản đổ số , tại tổ dân phố 10, phường An Bình, thị xã An Khê, tỉnh Gia Lai.</t>
  </si>
  <si>
    <t>Ô tô bơm bê tông nhãn hiệu Sitrak, biển số đăng kí 81C-257.37 đã qua sử dụng</t>
  </si>
  <si>
    <t>010/2026/N02.0042/DN</t>
  </si>
  <si>
    <t>Xe ô tô bơm bê tông - Anh Hưng VCB Bắc GL</t>
  </si>
  <si>
    <t>ÔNG NGUYỄN HỮU KHOA - 0905222125 (Thu tiền)</t>
  </si>
  <si>
    <t>Thửa đất số 93, tờ bản đồ 37 tại địa chỉ Lô BT.01-07 Khu đô thị ven sông Tắc, xã Vĩnh Thái, thành phố Nha Trang, tỉnh Khánh Hòa.</t>
  </si>
  <si>
    <t>010/2026/N02-0528/DN</t>
  </si>
  <si>
    <t>Bà Trương Thị Nguyện Cầu - 0914215966 (Thu tiền)</t>
  </si>
  <si>
    <t>Đất rẫy Ia Pếch - Bảo Sagonapp</t>
  </si>
  <si>
    <t>Thửa đất số 7+8 tờ bản đồ số 25A; tại địa chỉ xã Ia Pech, huyện Ia Grai, tỉnh Gia Lai.
Thửa đất số 2 tờ bản đồ số 25A; tại địa chỉ xã Ia Pech, huyện Ia Grai, tỉnh Gia Lai.
Thửa đất số 59 tờ bản đồ số 71; tại địa chỉ xã Ia Pech, huyện Ia Grai, tỉnh Gia Lai.</t>
  </si>
  <si>
    <t>010/2026/N02-0530/DN</t>
  </si>
  <si>
    <t>Ông Nguyễn Thanh Tuân - 0908666884 (Thu tiền)</t>
  </si>
  <si>
    <t>Thửa đất số 496 tờ bản đồ số 10; tại địa chỉ phường Quy Nhơn Đông, tỉnh Gia Lai.</t>
  </si>
  <si>
    <t>010/2026/N02-0532/DN</t>
  </si>
  <si>
    <t>15.400.000</t>
  </si>
  <si>
    <t>Mười lăm triệu bốn trăm ngàn đồng chẵn.</t>
  </si>
  <si>
    <t>7.500.000</t>
  </si>
  <si>
    <t>010/2026/N03-1000/DN</t>
  </si>
  <si>
    <t>Thửa đất số 161, tờ bản đồ số 16; tại địa chỉ Tổ 2, phường Duy Tân, thành phố Kon Tum, tỉnh Kon Tum.</t>
  </si>
  <si>
    <t>010/2026/N03-1004/DN</t>
  </si>
  <si>
    <t>Bà Trịnh Thị Thu - 0978860490 (Thu tiền)</t>
  </si>
  <si>
    <t>Thửa đất số 219, tờ bản đồ số 18; tại địa chỉ xã Minh Tâm, huyện Dầu Tiếng, tỉnh Bình Dương.</t>
  </si>
  <si>
    <t>Ts Kon Tum</t>
  </si>
  <si>
    <t>Ts Dầu Tiếng Bình Dương - Điệp VCB Gia Lai</t>
  </si>
  <si>
    <t>010/2026/N03-0065</t>
  </si>
  <si>
    <t>Ông Nguyễn Trần Hữu Phát - 0976679037 (Thu tiền)</t>
  </si>
  <si>
    <t>Ts Ea Tul - Anh Thi Seabank</t>
  </si>
  <si>
    <t>Thửa đất số 368 (thửa cũ 87), tờ bản đồ số 83 (tờ cũ 33), tại địa chỉ xã Ea Tul, huyện Cư M'gar, tỉnh Đắk Lắk.</t>
  </si>
  <si>
    <t>010/2026/N03-1005/DN</t>
  </si>
  <si>
    <t>Số 129 đường Võ Nguyên Giáp, Phường Đăk Cấm, tỉnh Quảng Ngãi.</t>
  </si>
  <si>
    <t>Ts Quy Nhơn - Quốc VCB Gia Lai</t>
  </si>
  <si>
    <t>CÔNG TY TNHH QUẢN LÝ NỢ VÀ KHAI THÁC TÀI SẢN NGÂN HÀNG TMCP QUÂN ĐỘI - CHI NHÁNH MIỀN TRUNG VÀ TÂY NGUYÊN</t>
  </si>
  <si>
    <t>Thửa đất số 20, tờ bản đồ số 39; tại địa chỉ tại xã Ea Sar, huyện Ea Kar, tỉnh Đắk Lắk.</t>
  </si>
  <si>
    <t>010/2026/N03-1011/DN</t>
  </si>
  <si>
    <t>Ts xử lý nợ Ea Kar - Khách Hàng Đoàn Công Thỏa - Anh Hải MB AMC</t>
  </si>
  <si>
    <t>Thửa đất số 267 tờ bản đồ số 10 địa chỉ tại tổ dân phố 4 Tây Sơn, phường An Khê, tỉnh Gia Lai.</t>
  </si>
  <si>
    <t>010/2026/N03-1012/DN</t>
  </si>
  <si>
    <t>Hs Vay Chính sách An Khê</t>
  </si>
  <si>
    <t>010/2026/N03-1013/DN</t>
  </si>
  <si>
    <t>Ts Đà Nẵng - Chị Châu Agribank Hội An</t>
  </si>
  <si>
    <t>Nguyễn Văn Tuấn - 0905580583 (Thu tiền)</t>
  </si>
  <si>
    <t>Phường Xuân Phương, Thành phố Hà Nội</t>
  </si>
  <si>
    <t>Thửa đất số 550 tờ bản đồ số 19 tại thôn Djrong, xã ADok, huyện Đak Đoa, tỉnh Gia Lai
Thửa đất số 50 tờ bản đổ số 41 tại làng DRong, xã ADok, huyện Đak Đoa, tỉnh Gia Lai
Thửa đất số 516 tờ bản đổ số 66 tại làng Plei Wet, xã Glar, huyện Đak Đoa tỉnh Gia Lai</t>
  </si>
  <si>
    <t>45C Phan Đình Phùng, phường Pleiku, tỉnh Gia Lai.</t>
  </si>
  <si>
    <t>CÔNG TY TNHH MTV KHOÁNG SẢN SNK - 0961844955 (Thu tiền)</t>
  </si>
  <si>
    <t>Bà Phạm Thị Nhiệm - 0905260396 (Thu tiền)</t>
  </si>
  <si>
    <t>K654/4B Trưng Nữ Vương, Phường Hòa Cường, Tp. Đà Nẵng</t>
  </si>
  <si>
    <t>Ts Buôn Hồ - Vi VCB Bắc Đắk Lắk</t>
  </si>
  <si>
    <t>010/2026/N03-1016/DN</t>
  </si>
  <si>
    <t>Giá trị quyền sử dụng đất tại thửa đất số 10, tờ bản đồ số 200; địa chỉ phường Buôn Hồ, tỉnh Đắk Lắk.</t>
  </si>
  <si>
    <t>010/2026/N03.0103/DN</t>
  </si>
  <si>
    <t>Hệ thống điện mặt trời 300kWp.</t>
  </si>
  <si>
    <t xml:space="preserve">Hệ thống điện mặt trời </t>
  </si>
  <si>
    <t>Xã Biển Hồ, tỉnh Gia Lai</t>
  </si>
  <si>
    <t>42 Võ Văn Dũng, phường An Khê, tỉnh Gia Lai</t>
  </si>
  <si>
    <t>010/2025/N12-1045/DN</t>
  </si>
  <si>
    <t>Bà Bùi Thị Thủy - 0976679037 (Thu tiền)</t>
  </si>
  <si>
    <t>Thửa đất số 119+136, tờ bản đồ số 366, tại địa chỉ phường Buôn Ma Thuột, tỉnh Đắk Lắk.</t>
  </si>
  <si>
    <t>Giá trị quyền sử dụng đất tại thửa đất số 26, tờ bản đồ số 457; địa chỉ Tổ 4, phường Khuê Mỹ, quận Ngũ Hành Sơn, Tp. Đà Nẵng (Nay là phường Ngũ Hành Sơn, Tp. Đà Nẵng).</t>
  </si>
  <si>
    <t>Ông Nguyễn Thanh Hải - 0984742569 (Thu tiền)</t>
  </si>
  <si>
    <t>Ông Phan Đức Trung - 0982458585 (Thu tiền)</t>
  </si>
  <si>
    <t>Quyền sử dụng đất tọa lạc tại thửa đất số 177, tờ bản đồ số 25; địa chỉ: phường Tân Lập, tỉnh Đắk Lắk.</t>
  </si>
  <si>
    <t>Ts Vay Seabank - Vũ Seabank</t>
  </si>
  <si>
    <t>010/2026/N03-1023/DN</t>
  </si>
  <si>
    <t>Thửa đất số 303+304 tở bản đổ số 74, tại xã Kdang, tỉnh Gia Lai.</t>
  </si>
  <si>
    <t>010/2026/N03-1024/DN</t>
  </si>
  <si>
    <t>Ts xử lý nợ Kdang - A Hùng VCB Gia Lai</t>
  </si>
  <si>
    <t>BIDV Đông Đắk Lăk - Mr. Sơn - 0964694747</t>
  </si>
  <si>
    <t>NGÂN HÀNG THƯƠNG MẠI CỔ PHẦN ĐẦU TƯ VÀ PHÁT TRIỂN VIỆT NAM - CHI NHÁNH ĐÔNG ĐẮK LẮK (Thu tiền)</t>
  </si>
  <si>
    <t>Thửa đất số 796 (tách ra từ thửa 789) tở bản đổ số 42; tại địa chỉ: Xã M’Drắk, tỉnh Đắk Lắk.</t>
  </si>
  <si>
    <t>010/2026/N03-1027/DN</t>
  </si>
  <si>
    <t>010/2026/N03-1028/DN</t>
  </si>
  <si>
    <t>ÔNG LƯU CHÍ HÒA - 0934999998 (Thu tiền)</t>
  </si>
  <si>
    <t>Thửa đất số 29+23, tờ bản đồ 13; tại địa chỉ Phường Buôn Ma Thuột, tỉnh Đắk Lắk.</t>
  </si>
  <si>
    <t>Ts Đăk Lăk - KH Lưu Chí Hòa - Anh Cường VCB Bắc GL</t>
  </si>
  <si>
    <t>HS Xử lý nợ M'Drăk - Vân lớn gửi</t>
  </si>
  <si>
    <t>Bà Hoàng Thị Lê Na - 0913712769 (Thu tiền)</t>
  </si>
  <si>
    <t>Thửa đất số 66, tờ bản đồ số 21; tại địa chỉ Tổ 04, phường Hội Thương, thành phố Pleiku, tỉnh Gia Lai.</t>
  </si>
  <si>
    <t>010/2026/N03-1029/DN</t>
  </si>
  <si>
    <t>010/2026/N03-1033/DN</t>
  </si>
  <si>
    <t>BIDV Phố Núi - Chị Kim Anh - 0973200002</t>
  </si>
  <si>
    <t>Ts Tăng Bạt Hổ - Chị Kim Anh BIDV Phố Núi</t>
  </si>
  <si>
    <t>Thửa đất số 35+36 tờ bản đồ số 28; tại địa chỉ 11b Tăng Bạt Hổ, phường Diên Hồng, tỉnh Gia Lai.</t>
  </si>
  <si>
    <t>Số 84-86-88-90 Ybih Aleo, phường Buôn Ma Thuột, tỉnh Đắk Lắk</t>
  </si>
  <si>
    <t>Giá trị lợi thế quyền thuê đất và công trình xây dựng tại Thửa đất số 29, tờ bản đồ số 207; tại địa chỉ: Phường Tân An, tỉnh Đắk Lắk.</t>
  </si>
  <si>
    <t>010/2026/N03-1018/DN</t>
  </si>
  <si>
    <t>CÔNG TY TRÁCH NHIỆM HỮU HẠN Ô TÔ CÔNG THÀNH - 0905226968 (Thu tiền)</t>
  </si>
  <si>
    <t>010/2026/N03-1036/DN</t>
  </si>
  <si>
    <t>Thửa đất số 184 tờ bản đồ số 93; tại địa chỉ Khu dân cư B - Đảo 1 Bắc sông Hà Thanh, phường Quy Nhơn, tỉnh Gia Lai.</t>
  </si>
  <si>
    <t>010/2026/N03-1037/DN</t>
  </si>
  <si>
    <t>Ts Quy Nhơn - Linh VCB Bắc Gia Lai</t>
  </si>
  <si>
    <t>Bà Hà Thị Huyền Trang - 0905222125 (Thu tiền)</t>
  </si>
  <si>
    <t>010/2026/N03-1041/DN</t>
  </si>
  <si>
    <t>Thửa đất số 371, tờ bản đồ số 75; tại địa chỉ xã Ia Ka, tỉnh Gia Lai.
Thửa đất số 372, tờ bản đồ số 75; tại địa chỉ xã Ia Ka, tỉnh Gia Lai.</t>
  </si>
  <si>
    <t>2 Ts rẫy Ia Kia - Linh VCB Bắc Gia Lai</t>
  </si>
  <si>
    <t>Bà Bùi Nữ A Vy - 0905222125 (Thu tiền)</t>
  </si>
  <si>
    <t>TDP Lộc Hải, Cam Lộc, Cam Ranh, Khánh Hoà</t>
  </si>
  <si>
    <t>Ts Khánh Hòa - Thảo Hoàng Quân</t>
  </si>
  <si>
    <t>Ông Nguyễn Huy Hoàng - 0905222125 (Thu tiền)</t>
  </si>
  <si>
    <t>Thửa đất số 5246 tờ bản đổ số 25 tại địa chỉ xã Ea Ktur, tỉnh Đắk Lắk.</t>
  </si>
  <si>
    <t>Xã Ea Ktur, tỉnh Đắk Lắk</t>
  </si>
  <si>
    <t>010/2026/N03-1042/DN</t>
  </si>
  <si>
    <t>Hs Lợi Thế Quyền Thuê - A Thái BIDV Đăk Lăk</t>
  </si>
  <si>
    <t>Ts Ea Ktur - Anh Phước VCB Phú Quốc</t>
  </si>
  <si>
    <t>Ông Đoàn Minh Tuấn (Thu tiền)</t>
  </si>
  <si>
    <t>Thửa đất số 48 tờ bản đồ số 22 tại phường Tân An, tỉnh Đắk Lắk.</t>
  </si>
  <si>
    <t>010/2026/N03-1044/DN</t>
  </si>
  <si>
    <t>Ts Tân An - Hưởng Seabank</t>
  </si>
  <si>
    <t>Thửa đất số 233+234 tờ bản đồ số 51 tại địa chỉ xã Kdang, tỉnh Gia Lai</t>
  </si>
  <si>
    <t>Kho Loan Bang - Anh Hùng VCB Gia Lai</t>
  </si>
  <si>
    <t>010/2026/N03-1045/DN</t>
  </si>
  <si>
    <t>Xã Ea Na, tỉnh Đắk Lắk</t>
  </si>
  <si>
    <t>Thửa đất số 12, tờ bản đồ số 72 tại địa chỉ xã Gào, tỉnh Gia Lai.
Thửa đất số 17, tờ bản đồ số 72 tại địa chỉ xã Gào, tỉnh Gia Lai.
Thửa đất số 18, tờ bản đồ số 72 tại địa chỉ xã Gào, tỉnh Gia Lai</t>
  </si>
  <si>
    <t>010/2026/N03-1049/DN</t>
  </si>
  <si>
    <t>Thửa đất số 322, tờ bản đồ 66 tại địa chỉ Khu vực Dăm A Nhan, xã Glar, huyện Đak Đoa, tỉnh Gia Lai.
Thửa đất số 60, tờ bản đồ 68 tại địa chỉ Làng Dôr I, xã Glar, huyện Đak Đoa, tỉnh Gia Lai.</t>
  </si>
  <si>
    <t>Hs xử lý nợ ông Quý - Anh Cường BIDV Nam Gia Lai</t>
  </si>
  <si>
    <t>010/2026/N03-1051/DN</t>
  </si>
  <si>
    <t>CÔNG TY TNHH MTV NGUYÊN KHÔI KON TUM - 0766596868 (Thu tiền)</t>
  </si>
  <si>
    <t>Trạm trộn bê tông xi măng 90m3/h</t>
  </si>
  <si>
    <t>010/2026/N03.0110/DN</t>
  </si>
  <si>
    <t>Trạm trộn bê tông - Tín VCB Bắc Đắk Lắk</t>
  </si>
  <si>
    <t>Giá trị quyền sử dung đất tại Thửa đất số 674, tờ bản đồ số 42, tại địa chỉ Xóm Đông, xã Phú Nghĩa, thành phố Hà Nội.</t>
  </si>
  <si>
    <t>Bà Lê Thị Kiều Trang - 0942322885 (Thu tiền)</t>
  </si>
  <si>
    <t>Giá trị công trình xây dựng tại thửa đất số 01, tờ bản đồ số 50, địa chỉ Lô C6, đường quy hoạch A3-A5, khu CN Hóà Bình, P. Lê Lợi, TP. Kon Tum</t>
  </si>
  <si>
    <t>Sacombank Kon Tum - Mr. Luân - 0967097789</t>
  </si>
  <si>
    <t>Công Ty TNHH Công Danh - 0967097789 (Thu tiền)</t>
  </si>
  <si>
    <t>010/2026/N03-1053/DN</t>
  </si>
  <si>
    <t>Công ty cổ phần Sâm Ngọc Linh Kon Tum (Thu tiền)</t>
  </si>
  <si>
    <t>Giá trị quyền sử dung đất và công trình xây dựng tại Thửa đất số 226, tờ bản đồ số 19, tại địa chỉ đường Hoàng Văn Thụ, phường Quyết Thắng, thành phố Kon Tum, tỉnh Kon Tum.</t>
  </si>
  <si>
    <t>010/2026/N03-1054/DN</t>
  </si>
  <si>
    <t>Ông Vũ Hà Việt Phương - 0943345693</t>
  </si>
  <si>
    <t>010/2026/N03-1056/DN</t>
  </si>
  <si>
    <t>Thửa đất số 690, tờ bản đồ số: 81, Địa chỉ: xã CuorDang, tỉnh Đắk Lak</t>
  </si>
  <si>
    <t>010/2026/N03-1057/DN</t>
  </si>
  <si>
    <t>Thửa đất số 378, tờ bản đồ số 177, địa chỉ Thôn Queng Mép, Xã Chư Sê, tỉnh Gia Lai.</t>
  </si>
  <si>
    <t>Ông Hồ Quốc Trung - 0914215966 (Thu tiền)</t>
  </si>
  <si>
    <t>219 Trường Chinh, phường Hội Phú, tỉnh Gia Lai</t>
  </si>
  <si>
    <t>Thửa đất số 254, tờ bản đồ số 2; tại địa chỉ xã Ea Tul, tỉnh Đăk Lắk.</t>
  </si>
  <si>
    <t>Ông Lê Văn Tâm - 0973382377 (Thu tiền)</t>
  </si>
  <si>
    <t>xã Ea Tul, tỉnh Đắk Lắk</t>
  </si>
  <si>
    <t>Ts Đắk Lắk</t>
  </si>
  <si>
    <t>Ts Seabank - Trang Seabank</t>
  </si>
  <si>
    <t>Ông Nay Y Bình - 0822328285 (Thu tiền)</t>
  </si>
  <si>
    <t>010/2026/N03-1060/DN</t>
  </si>
  <si>
    <t>Ông Lê Văn Được - 0963466599 (Thu tiền)</t>
  </si>
  <si>
    <t>Làm cơ sở tham khảo để xử lý tài sản đảm bảo tại ngân hàng</t>
  </si>
  <si>
    <t>Ts Bờ Kè - Anh Hòa</t>
  </si>
  <si>
    <t>010/2026/N03.0112/DN</t>
  </si>
  <si>
    <t>Quốc lộ 19, khu vực Tân Hòa, phường An Nhơn Nam, tỉnh Gia Lai</t>
  </si>
  <si>
    <t>CÔNG TY CỔ PHẦN CHẾ BIẾN ĐÁ IBS - 02563838755</t>
  </si>
  <si>
    <t>Ts Hà Nội - Thảo VCB Bắc Đắk Lắk</t>
  </si>
  <si>
    <t>010/2026/C03-0445</t>
  </si>
  <si>
    <t>010/2026/N03-1062/DN</t>
  </si>
  <si>
    <t>Bà Lê Thị Hương - 0963040584 (Thu tiền)</t>
  </si>
  <si>
    <t>Phường Vinh Phú, tỉnh Nghệ An</t>
  </si>
  <si>
    <t>Ông Nguyễn Thành Thủy</t>
  </si>
  <si>
    <t>Thửa đất số 173, tờ bản đồ số 38 tại địa chỉ xã Ia Krái, tỉnh Gia Lai.
Thửa đất số 26, tờ bản đồ số 53 tại địa chỉ xã Ia Krái, tỉnh Gia Lai.
Thửa đất số 94a, tờ bản đồ số 38 tại địa chỉ xã Ia Krái, tỉnh Gia Lai.
Thửa đất số 25+27, tờ bản đồ số 38 tại địa chỉ xã Ia Krái, tỉnh Gia Lai.</t>
  </si>
  <si>
    <t>Quyền sử dụng đất tọa lạc tại thửa đất số 1585, tờ bản đồ số 9, tại địa chỉ Mai Hắc Đế, thị trấn Quảng Phú, huyện Cư M'gar, tinh Đắk Lắk.</t>
  </si>
  <si>
    <t>Ts Mai Hắc Đế - Quảng Phú - Anh Bắc VCB Vinh</t>
  </si>
  <si>
    <t>010/2026/N03-1063/DN</t>
  </si>
  <si>
    <t>Combo ts Cty Đá Việt</t>
  </si>
  <si>
    <t>Thửa đất số 226, tờ bản đồ số 15, địa chỉ: Thôn Xuân Lập, xã Cam Hiệp, tỉnh Khánh Hòa</t>
  </si>
  <si>
    <t>Số 66 Nguyễn Hữu Thọ, phường Nam Nha Trang, tỉnh Khánh Hòa</t>
  </si>
  <si>
    <t>010/2026/N03-1066/DN</t>
  </si>
  <si>
    <t>Ông Nguyễn Thành Trung - 0905226968 (Thu tiền)</t>
  </si>
  <si>
    <t>Hs VP Khánh Hòa - Sơn béo</t>
  </si>
  <si>
    <t>CÔNG TY TNHH MTV KHOÁNG SẢN SXK (Thu tiền)</t>
  </si>
  <si>
    <t>Xe trộn bê tông nhãn hiệu Huyndai, số loại HD270, biển số đăng ký 81C-254.84 đã qua sử dụng.
Xe trộn bê tông nhãn hiệu Huyndai, số loại HD270, biển số đăng ký 81C-254.51 đã qua sử dụng.
Xe ô tô đầu kéo nhãn hiệu Huyndai, số loại HD1000, biển số đăng ký 81C-254.37 đã qua sử dụng.
Xe tải có cần cẩu nhãn hiệu Huyndai, số loại HD320, biển số đăng ký 81C-200.10 đã qua sử dụng.</t>
  </si>
  <si>
    <t>010/2026/N03.0113/DN</t>
  </si>
  <si>
    <t>Ts Ia Krái - Anh Dũng Sacom Kon Tum</t>
  </si>
  <si>
    <t>Ông Nguyễn Đăng Quý - 0905226968 (Thu tiền)</t>
  </si>
  <si>
    <t>010/2026/N03.0115/DN</t>
  </si>
  <si>
    <t>Xe ô tô</t>
  </si>
  <si>
    <t>010/2026/N03.0116/DN</t>
  </si>
  <si>
    <t>Số 431 đường Nguyễn Huệ, phường Quy Nhơn, tỉnh Gia Lai</t>
  </si>
  <si>
    <t>Ông Trần Quốc Đạt - 090 2185703 (Thu tiền)</t>
  </si>
  <si>
    <t>010/2026/N03-0168/DN</t>
  </si>
  <si>
    <t>Thửa đất số Lô 2a Khu DC1, tờ bản đồ số -/-; tại địa chỉ Khu đất Trung đoàn vận tải 655, phường Quy Nhơn Nam, tỉnh Gia Lai.</t>
  </si>
  <si>
    <t>010/2026/N03-1069/DN</t>
  </si>
  <si>
    <t>Bà Phùng Thị Loan - 0989257355</t>
  </si>
  <si>
    <t>Thửa đất số 94+95, tờ bản đồ 15 tại địa chỉ 274B Lê Hồng Phong, phường Quy Nhơn, tỉnh Gia Lai.</t>
  </si>
  <si>
    <t>010/2026/N03-1070/DN</t>
  </si>
  <si>
    <t>Bà Mai Thị Hạ - 0989257355 (Thu tiền)</t>
  </si>
  <si>
    <t>Thửa đất số 261, tờ bản đồ số 10 tại địa chỉ thôn Cây Xoài, xã Suối Tân, huyện Cam Lâm, tỉnh Khánh Hòa</t>
  </si>
  <si>
    <t>CÔNG TY TNHH SX TM HÀ KHANG WINDOWS - 0347990001 (Thu tiền)</t>
  </si>
  <si>
    <t>Xe Ô tô con nhãn hiệu KIA, số loại SELTOS, biển số đăng ký 76A-414.52.</t>
  </si>
  <si>
    <t>Ông Nguyễn Văn Ngọc Đa - 0942374778 (Thu tiền)</t>
  </si>
  <si>
    <t>Thửa đất số 298, tờ bản đồ số 256 tại địa chỉ: Thon Lap Định 1, Xã Cam Lâm, Tinh Khánh Hòa.</t>
  </si>
  <si>
    <t>010/2026/N03-1071/DN</t>
  </si>
  <si>
    <t>TS Khánh Hòa - Chị Dung VP</t>
  </si>
  <si>
    <t>Xe Kia - Anh Sỹ Sacom Đăk Bla</t>
  </si>
  <si>
    <t>Ts vay Vietin - Kiệt Cenvalue</t>
  </si>
  <si>
    <t>Combo xe bồn Bê Tông - Tín VCB Bắc Gia Lai</t>
  </si>
  <si>
    <t>Lô C2A, Khu Công Nghiệp Hoà Bình, phường Đăk BLa, tỉnh Quảng Ngãi</t>
  </si>
  <si>
    <t>CÔNG TY TNHH MTV NGUYÊN KHÔI KON TUM - 0905226968</t>
  </si>
  <si>
    <t>2.850.000</t>
  </si>
  <si>
    <t>Hai triệu tám trăm năm mươi ngàn đồng chẵn.</t>
  </si>
  <si>
    <t>35.000.000</t>
  </si>
  <si>
    <t>Ba mươi lăm triệu đồng chẵn.</t>
  </si>
  <si>
    <t>Ông Đinh Trường Hận - 0908666884 (Thu tiền)</t>
  </si>
  <si>
    <t>Thửa đất số 43 tờ bản đồ số 12; tại địa chỉ tổ 2, An Tân, phường An Khê, tỉnh Gia Lai.</t>
  </si>
  <si>
    <t>010/2026/N04-1000/DN</t>
  </si>
  <si>
    <t>Thửa đất số 377, tờ bản đồ 62, địa chỉ: Phường Tự An, Thành phố Buôn Mê Thuột, Tỉnh Đăklăk.</t>
  </si>
  <si>
    <t>010/2026/N04-1001/DN</t>
  </si>
  <si>
    <t>Xử lý nợ Trần Thị Thu Nguyệt - Anh An MB AMC</t>
  </si>
  <si>
    <t>Ô 24, Lô 1196, số 66 đường Nguyễn Hữu Thọ, phường Nam Nha Trang, tỉnh Khánh Hoà</t>
  </si>
  <si>
    <t>Thôn Vĩnh Phú, Xã Cam Lâm, Tỉnh Khánh Hòa</t>
  </si>
  <si>
    <t>469B đường Phan Đình Phùng, Phường Đăk Cấm, Tỉnh Quảng Ngãi</t>
  </si>
  <si>
    <t>Thôn Kon Rơ Lang, Xã Đăk Rơ Wa, Tỉnh Quảng Ngãi</t>
  </si>
  <si>
    <t>Xe tải thùng kín nhãn hiệu KIA, số loại FRONTIER, biển số đăng ký 76A-460.82.</t>
  </si>
  <si>
    <t>CÔNG TY TNHH HM ECOFOAM - 0973723757 (Thu tiền)</t>
  </si>
  <si>
    <t>274B Lê Hồng Phong, phường Quy Nhơn, tỉnh Gia Lai</t>
  </si>
  <si>
    <t>Thửa đất số 1695, tờ bản đồ số 13; tại địa chỉ xã Tân An, huyện Đăk Pơ, tỉnh Gia Lai.</t>
  </si>
  <si>
    <t>010/2026/N04-1008/DN</t>
  </si>
  <si>
    <t>Ts xử lý nợ An Khê - Anh Tài VCB Bắc GL</t>
  </si>
  <si>
    <t>010/2026/N04-1067/DN</t>
  </si>
  <si>
    <t>Thửa đất số Lô 9B2, tờ bản đồ số QH Đô thị Diên Phú; tại địa chỉ Khu quy hoạch đô thị Diên Phú, xã Diên Phú, thành phố Pleiku, tỉnh Gia Lai.</t>
  </si>
  <si>
    <t>BIDV Nam Gia Lai - Mr Hòa - 0932447049</t>
  </si>
  <si>
    <t>Bà Nguyễn Thị Loan (Thu tiền)</t>
  </si>
  <si>
    <t>Ông Trần Minh Tuệ và Bà Trần Thị Lệ Giang - 0967453164</t>
  </si>
  <si>
    <t>Ông Đoàn Văn Thành - 0349036210 (Thu tiền)</t>
  </si>
  <si>
    <t>- Thửa đất số 185, tờ bản đồ số tại địa chỉ Khu QH dân cư đường Hoàng Hoa Thám, thị xã An Khê.</t>
  </si>
  <si>
    <t>- Thửa đất số 1245, tờ bản đồ số 52, tại địa chỉ Làng Klăh, xã Ia Dêr, huyện Ia Grai, tỉnh Gia Lai.</t>
  </si>
  <si>
    <t>nb</t>
  </si>
  <si>
    <t>Số tiền Bằng chữ</t>
  </si>
  <si>
    <t>Số tiền trên hợp đồng (chưa VAT)</t>
  </si>
  <si>
    <t>Doanh số bao gồm VAT</t>
  </si>
  <si>
    <t>Danh sách hành chính</t>
  </si>
  <si>
    <t>Thửa đất số 01a tờ bản đồ số 10 (nay là thửa 233 (tách thửa 71) tờ bản đồ số 13); tại địa chỉ Thôn Lút Riêng 1, xã Al Bá, huyện Chư Sê, tỉnh Gia Lai
Thửa đất số 5 tờ bản đồ số 9 (nay là thửa 232 (tách thửa 71) tờ bản đồ số 13); tại địa chỉ Thôn Lút Riêng 1, xã Al Bá, huyện Chư Sê, tỉnh Gia Lai 
Thửa đất số 28 tờ bản đồ số 3 (nay là thửa 231 (tách thửa 69) tờ bản đồ số 13); tại địa chỉ Thôn Lút Riêng 1, xã Al Bá, huyện Chư Sê, tỉnh Gia Lai
Thửa đất số 26 tờ bản đồ số 3 (nay là thửa 230 (tách thửa 69) tờ bản đồ số 13); tại địa chỉ Thôn Lút Riêng 1, xã Al Bá, huyện Chư Sê, tỉnh Gia Lai</t>
  </si>
  <si>
    <t>010/2026/N04-1009/DN</t>
  </si>
  <si>
    <t>Ông Võ Ngọc Thọ và bà Hồ Thị Kim Oanh - 0984742569 (Thu tiền)</t>
  </si>
  <si>
    <t>Thửa đất số 74 tờ bản đồ số 02 địa chỉ tại Khu phố Trường Xuân, thị trấn Chí Thạnh, huyện Tuy An, tỉnh Phú Yên.</t>
  </si>
  <si>
    <t>NHCS Đắk Lăk - Mr Trọng Hùng - 0917514338</t>
  </si>
  <si>
    <t>010/2026/N04-1011/DN</t>
  </si>
  <si>
    <t>010/2026/N04-1013/DN</t>
  </si>
  <si>
    <t>Ông Phạm Trình Hiệu - 0984742569 (Thu tiền)</t>
  </si>
  <si>
    <t>Thửa đất số 3117 tờ bản đồ số 65 địa chỉ tại Lô L13 Khu 5, Khu phố Ân Niên, Phường Tuy Hòa, Tinh Đắk Lắk.</t>
  </si>
  <si>
    <t>Ts vay chính sách - Hiệu Phú Yên</t>
  </si>
  <si>
    <t>Hs Vay Chính sách - Kiệt Cenvalue</t>
  </si>
  <si>
    <t>010/2026/N04-1010/DN</t>
  </si>
  <si>
    <t>Xe ô tô con nhãn hiệu TOYOTA, số loại FORTUNER, biển số đăng ký 81M-4593 đã qua sử dụng.</t>
  </si>
  <si>
    <t>Xe ô tô thanh lý - Vũ Đức Long</t>
  </si>
  <si>
    <t>Xe ô tô con nhãn hiệu TOYOTA, số loại INNOVA G, biển số đăng ký 81C-274.49 đã qua sử dụng.</t>
  </si>
  <si>
    <t>Thửa đất số Khu 05 lô 36 tờ bản đồ số QH/01; Khu tái định cư thôn 1, xã Điện Dương, huyện Điện Bàn, tỉnh Quảng Nam. (Nay là Thửa đất số Khu 05 lô 36 tờ bản đồ số QH/01; Khu tái định cư thôn 1, phường Điện Nam Đông, thành phố Đà Nẵng)</t>
  </si>
  <si>
    <t>Thửa đất số 87, tờ bản đồ số 13; địa chỉ xã Đak Đoa, tỉnh Gia Lai.</t>
  </si>
  <si>
    <t>010/2026/N04-1017/DN</t>
  </si>
  <si>
    <t>010/2026/N04.0101/DN</t>
  </si>
  <si>
    <t>010/2026/N04.0100/DN</t>
  </si>
  <si>
    <t>CÔNG TY TNHH MTV NGUYÊN KHÔI KON TUM (Thu tiền)</t>
  </si>
  <si>
    <t>010/2026/N04-1021/DN</t>
  </si>
  <si>
    <t>Thửa đất số 22 tở bản đổ số 58; tại địa chỉ: xã Chư Pưh, tỉnh Gia Lai.
'Thửa đất số 1 tở bản đổ số TĐ03-2016; tại địa chỉ: xã Chư Pưh, tỉnh Gia Lai.</t>
  </si>
  <si>
    <t>Xử lý nợ bà Bloai - A Cường BIDV Nam Gia Lai</t>
  </si>
  <si>
    <t>NGÂN HÀNG THƯƠNG MẠI CỔ PHẦN NGOẠI THƯƠNG VIỆT NAM – CHI NHÁNH GIA LAI (Thu tiền)</t>
  </si>
  <si>
    <t>010/2026/N04-1022/DN</t>
  </si>
  <si>
    <t>Thửa đất số 105+106, tờ bản đồ 76; tại địa chỉ Thôn Phú Hòa, xã Ia Le, tỉnh Gia Lai.
Thửa đất số 99, tờ bản đồ 46; tại địa chỉ Thôn Phú Hòa, xã Ia Le, tỉnh Gia Lai.</t>
  </si>
  <si>
    <t>Ông Lê Văn Phúc - 0914215966 (Thu tiền)</t>
  </si>
  <si>
    <t>Thửa đất số 24, tờ bản đồ số 00; tại địa chỉ Thôn Ia Ping, thị trấn Ia Ly, huyện Chư Păh, tỉnh Gia Lai.</t>
  </si>
  <si>
    <t>010/2026/N04-1023/DN</t>
  </si>
  <si>
    <t>010/2026/N04-1024/DN</t>
  </si>
  <si>
    <t>Thửa đất số 80a tờ bản đồ số 33; tại địa chỉ thôn Thiên An, xã Ia Blứ, huyện Chư Pưh, tỉnh Gia Lai.</t>
  </si>
  <si>
    <t>Thửa đất số 564, tờ bản đồ 33 tại địa chỉ Tổ dân phố 5, thị trấn Chư Sê, huyện Chư Sê, tỉnh Gia Lai.
Thửa đất số 182a, tờ bản đồ 33 tại địa chỉ Tổ dân phố 11, thị trấn Chư Sê, huyện Chư Sê, tỉnh Gia Lai.
Quyền sử dụng đất tại số 05 Tô Vĩnh Diện, thị trấn Chư Sê, huyện Chư Sê, tỉnh Gia Lai.
Thửa đất số 14+17+77, tờ bản đồ số 69 tại địa chỉ Thôn Thủy Phú, xã Ia Le, huyện Chư Pư, tỉnh Gia Lai</t>
  </si>
  <si>
    <t>010/2026/N04-1025/DN</t>
  </si>
  <si>
    <t>Xã Al Bá, tỉnh Gia Lai</t>
  </si>
  <si>
    <t>Ông Nguyễn Trọng Thụ - 0905226968</t>
  </si>
  <si>
    <t>CÔNG TY TNHH TÂN BÌNH - 0905222125 (Thu tiền)</t>
  </si>
  <si>
    <t>Lô A1 MR - KCN Phú Tài - Tỉnh Bình Định.</t>
  </si>
  <si>
    <t>Dây chuyền máy bao bì carton 3 lớp, 5 lớp khổ máy 1m70 chạy được khổ 1m65.</t>
  </si>
  <si>
    <t>010/2026/N04.0105/DN</t>
  </si>
  <si>
    <t>CHI NHÁNH TỔNG CÔNG TY CÀ PHÊ VIỆT NAM - CÔNG TY CÀ PHÊ IA SAO 2 - 0905226968 (Thu tiền)</t>
  </si>
  <si>
    <t>Thôn Tân An, xã Ia Hrung, tỉnh Gia Lai</t>
  </si>
  <si>
    <t>Dây chuyền sản xuất gạch không nung (TP66).
Trạm trộn bê tông xi măng 90m3/h</t>
  </si>
  <si>
    <t>010/2026/N04.0104/DN</t>
  </si>
  <si>
    <t>Dây chuyền gạch không nung - Tín VCB Bắc Gia Lai</t>
  </si>
  <si>
    <t>Xe INNOVA thanh lý - Anh Thể Cty Cf Ia Sao</t>
  </si>
  <si>
    <t>NGÂN HÀNG THƯƠNG MẠI CỔ PHẦN NGOẠI THƯƠNG VIỆT NAM – CHI NHÁNH NAM ĐÀ NẴNG (Thu tiền)</t>
  </si>
  <si>
    <t>VCB Nam Đà Nẵng - Mr. Điệp - 0935329246</t>
  </si>
  <si>
    <t>Thửa đất số 90,92, tờ bản đồ số 04; tại địa chỉ Tổ dân phố 3, thị trấn Plei Kần, huyện Ngọc Hồi, tỉnh Kon Tum.</t>
  </si>
  <si>
    <t>010/2026/N04-1026/DN</t>
  </si>
  <si>
    <t>Thửa đất số 48b+49b tờ bản đổ số 26 tại địa chỉ thôn Hòa Tín, thị trấn Nhơn Hòa, huyện Chư Pưh, tỉnh Gia Lai.
'Thửa đất số 55b tờ bản đổ số 26 tại địa chỉ thôn Hòa Tín, thị trấn Nhơn Hòa, huyện Chư Pưh, tỉnh Gia Lai.
'Thửa đất số 34 tờ bản đổ số 00 tại địa chỉ thôn Hòa Tín, thị trấn Nhơn Hòa, huyện Chư Pưh, tỉnh Gia Lai.</t>
  </si>
  <si>
    <t>010/2026/N04-1027/DN</t>
  </si>
  <si>
    <t>Combo xử lý nợ - Chị Thúy BIDV Phố Núi</t>
  </si>
  <si>
    <t>Combo 4 ts Chư Sê, Chư Pưh, anh Thảo BIDV</t>
  </si>
  <si>
    <t>010/2026/N04-1029/DN</t>
  </si>
  <si>
    <t>Ông Quách Hữu Hợi - 0984484748 (Thu tiền)</t>
  </si>
  <si>
    <t>Thửa đất số 79 (cũ BT04-07), tờ bản đồ số 69 tại phường Tân Thành, Tp. Buôn Ma Thuột, tỉnh Đắk Lắk.</t>
  </si>
  <si>
    <t>CÔNG TY CỔ PHẦN Ô TÔ BẮC TÂY NGUYÊN (Thu tiền)</t>
  </si>
  <si>
    <t>308 Phạm Văn Đồng, phường Thống Nhất, tỉnh Gia Lai</t>
  </si>
  <si>
    <t>Thửa đất số 326+327+328+329+330+331+332, tờ bản đồ số 10 Phường Thành Nhất, thành phố Buôn Ma Thuột, tinh Đắk Lắk</t>
  </si>
  <si>
    <t>010/2026/N04-1032/DN</t>
  </si>
  <si>
    <t>Vũ Văn Thiệu (Thu tiền)</t>
  </si>
  <si>
    <t>Ts xử lý nợ - A Danh VCB Gia Lai</t>
  </si>
  <si>
    <t>Ông Phạm Minh Sơn - 0942670909 (Thu tiền)</t>
  </si>
  <si>
    <t>Thửa đất số    , tờ bản đồ số     tại địa chỉ số 19 đường Nguyễn Huệ, phường Hải Cảng, Tp Quy Nhơn, tỉnh Bình Định.</t>
  </si>
  <si>
    <t>Khu phố Ân Niên, Phường Tuy Hòa, Tỉnh Đắk Lắk.</t>
  </si>
  <si>
    <t>010/2026/N04-1033/DN</t>
  </si>
  <si>
    <t>Thửa đất số 217, tờ bản đồ số 22 tại địa chỉ Tổ 03, phường Phù Đổng, thành phố Pleiku, tỉnh Gia Lai  (nay là Phường Pleiku, tỉnh Gia Lai)</t>
  </si>
  <si>
    <t>Hs xử lý nợ hẻm 90 Trường Chinh - Anh Sửu BIDV Nam Gia Lai</t>
  </si>
  <si>
    <t>010/2026/N04-1034/DN</t>
  </si>
  <si>
    <t>Hs Vay Vietinbank - Kiệt Cen</t>
  </si>
  <si>
    <t>Hs Vay VCB Dung VCB Đắk Lắk</t>
  </si>
  <si>
    <t>Ông Hồ Minh Hiếu - 0766596868 (Thu tiền)</t>
  </si>
  <si>
    <t>Tổ dân phố 3 An Phú, phường An Khê, tỉnh Gia Lai</t>
  </si>
  <si>
    <t>Hs Vay Chính Sách An Khê - Ông Hiếu</t>
  </si>
  <si>
    <t>Hs Vay - Ia Ly</t>
  </si>
  <si>
    <t>Xử lý nợ đất ko có đường đi - Anh Danh VCB</t>
  </si>
  <si>
    <t>Dây chuyền bao bì Carton - VCB Quy Nhơn</t>
  </si>
  <si>
    <t>Hoàng Minh Thảo - Chị Ngân BIDV Đắk Lắk</t>
  </si>
  <si>
    <t>Thửa đất số 70, tờ bản đồ số 169 tại địa chỉ Tổ dân phố 03 An Phú, phường An Khê, tỉnh Gia Lai</t>
  </si>
  <si>
    <t>010/2026/N04-1039/DN</t>
  </si>
  <si>
    <t>Xã Ia Ly, tỉnh Gia Lai</t>
  </si>
  <si>
    <t>Ông Phạm Quốc Dũng - 0942322885 (Thu tiền)</t>
  </si>
  <si>
    <t>010/2026/N04-1043/DN</t>
  </si>
  <si>
    <t>Giá trị quyền sử dung đất tại Thửa đất số 136, tờ bản đồ số 325, tại địa chỉ thôn Vinh Bình, xã Cam Lâm, tinh Khánh Hòa.</t>
  </si>
  <si>
    <t>Ts vay chính sách An Khê</t>
  </si>
  <si>
    <t>Trường mầm non Tuổi Thơ - 0967097789 (Thu tiền)</t>
  </si>
  <si>
    <t>Giá trị quyền sử dụng đất và công trình xây dựng tại thửa đất số 213, tờ bản đồ số 82, địa chỉ Tổ 1, phường Yên Thế, thành phố Pleiku, Gia Lai.</t>
  </si>
  <si>
    <t>010/2026/N04-1044/DN</t>
  </si>
  <si>
    <t>Nhungnth16</t>
  </si>
  <si>
    <t>Ông Quản Văn Dũng (Thu tiền)</t>
  </si>
  <si>
    <t>Giá trị quyền sử dung đất tại Thửa đất số 51, tờ bản đồ số 00, tại địa chỉ Tố dân phố 2, thị trấn Phú Hòa, huyện Chư Pãh, tỉnh Gia Lai.</t>
  </si>
  <si>
    <t>010/2026/N04-1045/DN</t>
  </si>
  <si>
    <t>Hs Vay chính sách Chư Păh</t>
  </si>
  <si>
    <t>CÔNG TY TNHH QUẢN LÝ NỢ VÀ KHAI THÁC TÀI SẢN NGÂN HÀNG TMCP QUÂN ĐỘI</t>
  </si>
  <si>
    <t>Combo tài sản của khách hàng Phạm Thị Lan tại huyện Ea H'Leo, tỉnh Đắk Lắk</t>
  </si>
  <si>
    <t>010/2026/N04-1046/DN</t>
  </si>
  <si>
    <t>010/2026/N04-1047/DN</t>
  </si>
  <si>
    <t>Thửa đất số 78d, tờ bản đồ số 13, địa chỉ Xã Hòa An, huyện Krông Păc, tỉnh Đak Lak.</t>
  </si>
  <si>
    <t>010/2026/N04.0109/DN</t>
  </si>
  <si>
    <t>Hệ thống điện năng lượng mặt trời.</t>
  </si>
  <si>
    <t>44 Nguyễn Du, TDP Tân Hòa, xã Cam Lâm, tỉnh Khánh Hòa</t>
  </si>
  <si>
    <t>Thửa đất số 90, tờ bản đồ số 33, địa chỉ tổ 5, phường Trà Bá.</t>
  </si>
  <si>
    <t>010/2026/N04-1050/DN</t>
  </si>
  <si>
    <t>Ông Phan Đình Phúc - 0963040584 (Thu tiền)</t>
  </si>
  <si>
    <t>Quyền sử dụng đất tọa lạc tại thửa đất số 183, tờ bản đồ số 21, tại địa chỉ Khu QH chi tiết xây dựng KDC xã Trà Đa giai đoạn 2, xã Trà Đa, thành phố Pleiku, tỉnh Gia Lai.</t>
  </si>
  <si>
    <t>010/2026/N04-1051/DN</t>
  </si>
  <si>
    <t>Ông Võ Tấn Danh</t>
  </si>
  <si>
    <t>Xe ô tô con nhãn hiệu MAZDA, số loại CX-5, Biển số đăng ký 82A-144.08 đã qua sử dụng</t>
  </si>
  <si>
    <t>010/2026/N04.0110/DN</t>
  </si>
  <si>
    <t>010/2026/N04-1055/DN</t>
  </si>
  <si>
    <t>Ông Phan Vĩnh Nguyên - 0905226968 (Thu tiền)</t>
  </si>
  <si>
    <t>Thửa đất số 260, tờ bản đồ số 15 tại địa chỉ Thôn Vĩnh Hy, xã Phước Lộc, huyện Tuy Phước, tỉnh Bình Định</t>
  </si>
  <si>
    <t>Xử lý nợ Nơ Trang Long</t>
  </si>
  <si>
    <t>Phường Quy Nhơn, tỉnh Gia Lai</t>
  </si>
  <si>
    <t>Hs Vay VCB - Kiệt Cen</t>
  </si>
  <si>
    <t>Xe ô tô CX5</t>
  </si>
  <si>
    <t>Xã Ia Le, tỉnh Gia Lai</t>
  </si>
  <si>
    <t>Bà Nguyễn Thị Khuyến - 0963343368 (Thu tiền)</t>
  </si>
  <si>
    <t>27.500.000</t>
  </si>
  <si>
    <t>Ghi chú2</t>
  </si>
  <si>
    <t>Số hợp đồng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</si>
</sst>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1" formatCode="_(* #,##0_);_(* \(#,##0\);_(* &quot;-&quot;_);_(@_)"/>
    <numFmt numFmtId="43" formatCode="_(* #,##0.00_);_(* \(#,##0.00\);_(* &quot;-&quot;??_);_(@_)"/>
    <numFmt numFmtId="164" formatCode="dd"/>
    <numFmt numFmtId="165" formatCode="_(* #,##0_);_(* \(#,##0\);_(* &quot;-&quot;??_);_(@_)"/>
    <numFmt numFmtId="166" formatCode="#,##0.0000"/>
    <numFmt numFmtId="167" formatCode="_-* #,##0_-;\-* #,##0_-;_-* &quot;-&quot;??_-;_-@_-"/>
    <numFmt numFmtId="168" formatCode="_-* #,##0.00\ _₫_-;\-* #,##0.00\ _₫_-;_-* &quot;-&quot;??\ _₫_-;_-@_-"/>
    <numFmt numFmtId="169" formatCode="#,##0.0"/>
    <numFmt numFmtId="170" formatCode="_(* #,##0.0000_);_(* \(#,##0.0000\);_(* &quot;-&quot;??_);_(@_)"/>
    <numFmt numFmtId="171" formatCode="_-* #,##0.0_-;\-* #,##0.0_-;_-* &quot;-&quot;??_-;_-@_-"/>
    <numFmt numFmtId="172" formatCode="_-* #,##0.0\ _₫_-;\-* #,##0.0\ _₫_-;_-* &quot;-&quot;???\ _₫_-;_-@_-"/>
    <numFmt numFmtId="173" formatCode="_-* #,##0.0\ _₫_-;\-* #,##0.0\ _₫_-;_-* &quot;-&quot;?\ _₫_-;_-@_-"/>
    <numFmt numFmtId="174" formatCode="_-* #,##0\ _₫_-;\-* #,##0\ _₫_-;_-* &quot;-&quot;??\ _₫_-;_-@_-"/>
  </numFmts>
  <fonts count="50">
    <font>
      <sz val="11"/>
      <color theme="1"/>
      <name val="Arial"/>
      <family val="2"/>
      <scheme val="minor"/>
    </font>
    <font>
      <sz val="11"/>
      <color theme="1"/>
      <name val="Arial"/>
      <family val="2"/>
      <charset val="163"/>
      <scheme val="minor"/>
    </font>
    <font>
      <sz val="11"/>
      <color theme="1"/>
      <name val="Arial"/>
      <family val="2"/>
      <charset val="163"/>
      <scheme val="minor"/>
    </font>
    <font>
      <sz val="11"/>
      <color theme="1"/>
      <name val="Arial"/>
      <family val="2"/>
      <scheme val="minor"/>
    </font>
    <font>
      <b/>
      <sz val="11"/>
      <color theme="1"/>
      <name val="Times New Roman"/>
      <family val="1"/>
    </font>
    <font>
      <sz val="11"/>
      <color theme="1"/>
      <name val="Times New Roman"/>
      <family val="1"/>
    </font>
    <font>
      <sz val="10"/>
      <name val="Arial"/>
      <family val="2"/>
    </font>
    <font>
      <b/>
      <sz val="11"/>
      <color theme="1"/>
      <name val="Arial"/>
      <family val="2"/>
      <scheme val="minor"/>
    </font>
    <font>
      <sz val="11"/>
      <color theme="1"/>
      <name val="Times New Roman"/>
      <family val="1"/>
      <scheme val="major"/>
    </font>
    <font>
      <sz val="10"/>
      <color rgb="FF000000"/>
      <name val="Arial"/>
      <family val="2"/>
      <scheme val="minor"/>
    </font>
    <font>
      <b/>
      <sz val="10"/>
      <color rgb="FF000000"/>
      <name val="Tahoma"/>
      <family val="2"/>
    </font>
    <font>
      <sz val="10"/>
      <color theme="1"/>
      <name val="Arial"/>
      <family val="2"/>
      <scheme val="minor"/>
    </font>
    <font>
      <sz val="10"/>
      <color rgb="FF000000"/>
      <name val="Tahoma"/>
      <family val="2"/>
    </font>
    <font>
      <sz val="9"/>
      <color rgb="FF000000"/>
      <name val="Roboto"/>
    </font>
    <font>
      <sz val="11"/>
      <color rgb="FF000000"/>
      <name val="&quot;Times New Roman&quot;"/>
    </font>
    <font>
      <sz val="10"/>
      <color theme="1"/>
      <name val="Tahoma"/>
      <family val="2"/>
    </font>
    <font>
      <b/>
      <sz val="10"/>
      <color rgb="FF000000"/>
      <name val="Arial"/>
      <family val="2"/>
      <scheme val="minor"/>
    </font>
    <font>
      <b/>
      <sz val="10"/>
      <color theme="1"/>
      <name val="Arial"/>
      <family val="2"/>
      <scheme val="minor"/>
    </font>
    <font>
      <sz val="10"/>
      <color rgb="FF7030A0"/>
      <name val="Arial"/>
      <family val="2"/>
      <scheme val="minor"/>
    </font>
    <font>
      <sz val="11"/>
      <color rgb="FF000000"/>
      <name val="Times New Roman"/>
      <family val="1"/>
    </font>
    <font>
      <sz val="10"/>
      <color rgb="FFFF0000"/>
      <name val="Arial"/>
      <family val="2"/>
      <scheme val="minor"/>
    </font>
    <font>
      <sz val="12"/>
      <color theme="1"/>
      <name val="Times New Roman"/>
      <family val="1"/>
    </font>
    <font>
      <sz val="12"/>
      <color rgb="FF000000"/>
      <name val="Times New Roman"/>
      <family val="1"/>
    </font>
    <font>
      <b/>
      <sz val="12"/>
      <color rgb="FF000000"/>
      <name val="Times New Roman"/>
      <family val="1"/>
    </font>
    <font>
      <sz val="12"/>
      <name val="Times New Roman"/>
      <family val="1"/>
    </font>
    <font>
      <sz val="10"/>
      <name val="Arial"/>
      <family val="2"/>
    </font>
    <font>
      <sz val="13"/>
      <color theme="1"/>
      <name val="Times New Roman"/>
      <family val="1"/>
    </font>
    <font>
      <u/>
      <sz val="10"/>
      <color indexed="12"/>
      <name val="Arial"/>
      <family val="2"/>
      <charset val="134"/>
    </font>
    <font>
      <sz val="10"/>
      <color indexed="8"/>
      <name val="Arial11"/>
    </font>
    <font>
      <sz val="11"/>
      <color indexed="8"/>
      <name val="Calibri"/>
      <family val="2"/>
    </font>
    <font>
      <sz val="10"/>
      <name val="Arial"/>
      <family val="2"/>
      <charset val="163"/>
    </font>
    <font>
      <sz val="10"/>
      <name val="Tahoma"/>
      <family val="2"/>
    </font>
    <font>
      <sz val="11"/>
      <color indexed="8"/>
      <name val="Calibri"/>
      <family val="2"/>
      <charset val="163"/>
    </font>
    <font>
      <sz val="11"/>
      <color indexed="9"/>
      <name val="Calibri"/>
      <family val="2"/>
      <charset val="163"/>
    </font>
    <font>
      <sz val="8"/>
      <name val="Arial"/>
      <family val="2"/>
      <scheme val="minor"/>
    </font>
    <font>
      <b/>
      <sz val="16"/>
      <color rgb="FFFFFF00"/>
      <name val="Arial"/>
      <family val="2"/>
      <scheme val="minor"/>
    </font>
    <font>
      <b/>
      <sz val="16"/>
      <name val="Arial"/>
      <family val="2"/>
      <scheme val="minor"/>
    </font>
    <font>
      <sz val="11"/>
      <color rgb="FF000000"/>
      <name val="Tahoma"/>
      <family val="2"/>
    </font>
    <font>
      <b/>
      <sz val="12"/>
      <color theme="1"/>
      <name val="Arial"/>
      <family val="2"/>
      <scheme val="minor"/>
    </font>
    <font>
      <sz val="10"/>
      <color rgb="FF000000"/>
      <name val="Arial"/>
      <family val="2"/>
    </font>
    <font>
      <sz val="10"/>
      <color theme="1"/>
      <name val="Times New Roman"/>
      <family val="1"/>
    </font>
    <font>
      <u/>
      <sz val="11"/>
      <color theme="10"/>
      <name val="Arial"/>
      <family val="2"/>
      <charset val="163"/>
      <scheme val="minor"/>
    </font>
    <font>
      <b/>
      <sz val="12"/>
      <color theme="1"/>
      <name val="Times New Roman"/>
      <family val="1"/>
    </font>
    <font>
      <sz val="11"/>
      <color rgb="FF081B3A"/>
      <name val="Segoe UI"/>
      <family val="2"/>
    </font>
    <font>
      <sz val="10"/>
      <name val="Arial"/>
      <family val="2"/>
      <scheme val="minor"/>
    </font>
    <font>
      <sz val="11"/>
      <name val="Arial"/>
      <family val="2"/>
      <scheme val="minor"/>
    </font>
    <font>
      <b/>
      <sz val="10"/>
      <color rgb="FF000000"/>
      <name val="Tahoma"/>
    </font>
    <font>
      <sz val="10"/>
      <color rgb="FF000000"/>
      <name val="Tahoma"/>
    </font>
    <font>
      <sz val="10"/>
      <name val="Tahoma"/>
    </font>
    <font>
      <sz val="10"/>
      <color rgb="FF000000"/>
      <name val="Arial"/>
    </font>
  </fonts>
  <fills count="7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FFFF"/>
        <bgColor rgb="FFFFFFFF"/>
      </patternFill>
    </fill>
    <fill>
      <patternFill patternType="solid">
        <fgColor rgb="FFFAFAFA"/>
        <bgColor rgb="FFFAFAFA"/>
      </patternFill>
    </fill>
    <fill>
      <patternFill patternType="solid">
        <fgColor theme="0"/>
        <bgColor theme="0"/>
      </patternFill>
    </fill>
    <fill>
      <patternFill patternType="solid">
        <fgColor theme="0"/>
        <bgColor rgb="FFFFFFFF"/>
      </patternFill>
    </fill>
    <fill>
      <patternFill patternType="solid">
        <fgColor theme="0"/>
        <bgColor rgb="FFD6DCE4"/>
      </patternFill>
    </fill>
    <fill>
      <patternFill patternType="solid">
        <fgColor theme="0"/>
        <bgColor rgb="FFFFFF00"/>
      </patternFill>
    </fill>
    <fill>
      <patternFill patternType="solid">
        <fgColor theme="0"/>
        <bgColor rgb="FFF6B26B"/>
      </patternFill>
    </fill>
    <fill>
      <patternFill patternType="solid">
        <fgColor theme="0"/>
        <bgColor rgb="FF8E7CC3"/>
      </patternFill>
    </fill>
    <fill>
      <patternFill patternType="solid">
        <fgColor theme="0"/>
        <bgColor rgb="FFFAFAFA"/>
      </patternFill>
    </fill>
    <fill>
      <patternFill patternType="solid">
        <fgColor theme="0"/>
        <bgColor rgb="FFC27BA0"/>
      </patternFill>
    </fill>
    <fill>
      <patternFill patternType="solid">
        <fgColor rgb="FFFFFF00"/>
        <bgColor rgb="FFD6DCE4"/>
      </patternFill>
    </fill>
    <fill>
      <patternFill patternType="solid">
        <fgColor rgb="FFFFFF00"/>
        <bgColor rgb="FFFFFFFF"/>
      </patternFill>
    </fill>
    <fill>
      <patternFill patternType="solid">
        <fgColor rgb="FFFF0000"/>
        <bgColor rgb="FFFFFFFF"/>
      </patternFill>
    </fill>
    <fill>
      <patternFill patternType="solid">
        <fgColor rgb="FFFF0000"/>
        <bgColor indexed="64"/>
      </patternFill>
    </fill>
    <fill>
      <patternFill patternType="solid">
        <fgColor rgb="FFFF0000"/>
        <bgColor rgb="FFD6DCE4"/>
      </patternFill>
    </fill>
    <fill>
      <patternFill patternType="solid">
        <fgColor rgb="FFC00000"/>
        <bgColor rgb="FFFFFFFF"/>
      </patternFill>
    </fill>
    <fill>
      <patternFill patternType="solid">
        <fgColor rgb="FFC00000"/>
        <bgColor indexed="64"/>
      </patternFill>
    </fill>
    <fill>
      <patternFill patternType="solid">
        <fgColor rgb="FFC00000"/>
        <bgColor rgb="FFD6DCE4"/>
      </patternFill>
    </fill>
    <fill>
      <patternFill patternType="solid">
        <fgColor rgb="FF0070C0"/>
        <bgColor rgb="FFFFFFFF"/>
      </patternFill>
    </fill>
    <fill>
      <patternFill patternType="solid">
        <fgColor rgb="FF0070C0"/>
        <bgColor indexed="64"/>
      </patternFill>
    </fill>
    <fill>
      <patternFill patternType="solid">
        <fgColor rgb="FF0070C0"/>
        <bgColor rgb="FFD6DCE4"/>
      </patternFill>
    </fill>
    <fill>
      <patternFill patternType="solid">
        <fgColor rgb="FF00B0F0"/>
        <bgColor indexed="64"/>
      </patternFill>
    </fill>
    <fill>
      <patternFill patternType="solid">
        <fgColor rgb="FF00B0F0"/>
        <bgColor rgb="FFD6DCE4"/>
      </patternFill>
    </fill>
    <fill>
      <patternFill patternType="solid">
        <fgColor rgb="FF00B0F0"/>
        <bgColor rgb="FFFFFFFF"/>
      </patternFill>
    </fill>
    <fill>
      <patternFill patternType="solid">
        <fgColor rgb="FF00B050"/>
        <bgColor indexed="64"/>
      </patternFill>
    </fill>
    <fill>
      <patternFill patternType="solid">
        <fgColor rgb="FF00B050"/>
        <bgColor rgb="FFD6DCE4"/>
      </patternFill>
    </fill>
    <fill>
      <patternFill patternType="solid">
        <fgColor rgb="FF00B050"/>
        <bgColor rgb="FFFFFFFF"/>
      </patternFill>
    </fill>
    <fill>
      <patternFill patternType="solid">
        <fgColor rgb="FFFFFFFF"/>
        <bgColor indexed="64"/>
      </patternFill>
    </fill>
    <fill>
      <patternFill patternType="solid">
        <fgColor rgb="FFFFFF00"/>
        <bgColor rgb="FFFFFF00"/>
      </patternFill>
    </fill>
    <fill>
      <patternFill patternType="solid">
        <fgColor rgb="FF00B050"/>
        <bgColor rgb="FFFAFAFA"/>
      </patternFill>
    </fill>
    <fill>
      <patternFill patternType="solid">
        <fgColor rgb="FF00B050"/>
        <bgColor rgb="FFFFFF00"/>
      </patternFill>
    </fill>
    <fill>
      <patternFill patternType="solid">
        <fgColor rgb="FFFF0000"/>
        <bgColor rgb="FFFFFF00"/>
      </patternFill>
    </fill>
    <fill>
      <patternFill patternType="solid">
        <fgColor rgb="FFDCE5F1"/>
      </patternFill>
    </fill>
    <fill>
      <patternFill patternType="solid">
        <fgColor rgb="FFF2DCDB"/>
      </patternFill>
    </fill>
    <fill>
      <patternFill patternType="solid">
        <fgColor rgb="FFEAF1DD"/>
      </patternFill>
    </fill>
    <fill>
      <patternFill patternType="solid">
        <fgColor rgb="FFE5DFEC"/>
      </patternFill>
    </fill>
    <fill>
      <patternFill patternType="solid">
        <fgColor rgb="FFDBEEF3"/>
      </patternFill>
    </fill>
    <fill>
      <patternFill patternType="solid">
        <fgColor rgb="FFFDE9D9"/>
      </patternFill>
    </fill>
    <fill>
      <patternFill patternType="solid">
        <fgColor rgb="FFB9CCE4"/>
      </patternFill>
    </fill>
    <fill>
      <patternFill patternType="solid">
        <fgColor rgb="FFE6B9B8"/>
      </patternFill>
    </fill>
    <fill>
      <patternFill patternType="solid">
        <fgColor rgb="FFD6E3BC"/>
      </patternFill>
    </fill>
    <fill>
      <patternFill patternType="solid">
        <fgColor rgb="FFCBC0D9"/>
      </patternFill>
    </fill>
    <fill>
      <patternFill patternType="solid">
        <fgColor rgb="FFB7DDE8"/>
      </patternFill>
    </fill>
    <fill>
      <patternFill patternType="solid">
        <fgColor rgb="FFFBD4B4"/>
      </patternFill>
    </fill>
    <fill>
      <patternFill patternType="solid">
        <fgColor rgb="FF96B3D7"/>
      </patternFill>
    </fill>
    <fill>
      <patternFill patternType="solid">
        <fgColor rgb="FFD99694"/>
      </patternFill>
    </fill>
    <fill>
      <patternFill patternType="solid">
        <fgColor rgb="FFC2D69B"/>
      </patternFill>
    </fill>
    <fill>
      <patternFill patternType="solid">
        <fgColor rgb="FFB2A1C6"/>
      </patternFill>
    </fill>
    <fill>
      <patternFill patternType="solid">
        <fgColor rgb="FF94CDDD"/>
      </patternFill>
    </fill>
    <fill>
      <patternFill patternType="solid">
        <fgColor rgb="FFFABF8F"/>
      </patternFill>
    </fill>
    <fill>
      <patternFill patternType="solid">
        <fgColor rgb="FF5181BD"/>
      </patternFill>
    </fill>
    <fill>
      <patternFill patternType="solid">
        <fgColor rgb="FFC0514D"/>
      </patternFill>
    </fill>
    <fill>
      <patternFill patternType="solid">
        <fgColor rgb="FF9ABA58"/>
      </patternFill>
    </fill>
    <fill>
      <patternFill patternType="solid">
        <fgColor rgb="FF7E62A1"/>
      </patternFill>
    </fill>
    <fill>
      <patternFill patternType="solid">
        <fgColor rgb="FF4CACC6"/>
      </patternFill>
    </fill>
    <fill>
      <patternFill patternType="solid">
        <fgColor rgb="FFF79544"/>
      </patternFill>
    </fill>
    <fill>
      <patternFill patternType="solid">
        <fgColor rgb="FFFF0000"/>
        <bgColor rgb="FFFAFAFA"/>
      </patternFill>
    </fill>
    <fill>
      <patternFill patternType="solid">
        <fgColor rgb="FFFFFFFF"/>
        <bgColor rgb="FF000000"/>
      </patternFill>
    </fill>
    <fill>
      <patternFill patternType="solid">
        <fgColor rgb="FFFFFF00"/>
        <bgColor rgb="FF000000"/>
      </patternFill>
    </fill>
    <fill>
      <patternFill patternType="solid">
        <fgColor rgb="FFFF0000"/>
        <bgColor rgb="FF000000"/>
      </patternFill>
    </fill>
    <fill>
      <patternFill patternType="solid">
        <fgColor rgb="FF00B050"/>
        <bgColor rgb="FF000000"/>
      </patternFill>
    </fill>
    <fill>
      <patternFill patternType="solid">
        <fgColor theme="0"/>
        <bgColor rgb="FF000000"/>
      </patternFill>
    </fill>
    <fill>
      <patternFill patternType="solid">
        <fgColor rgb="FF00B0F0"/>
        <bgColor rgb="FF000000"/>
      </patternFill>
    </fill>
    <fill>
      <patternFill patternType="solid">
        <fgColor rgb="FFEE0000"/>
        <bgColor indexed="64"/>
      </patternFill>
    </fill>
    <fill>
      <patternFill patternType="solid">
        <fgColor rgb="FFEE0000"/>
        <bgColor rgb="FFFFFFFF"/>
      </patternFill>
    </fill>
    <fill>
      <patternFill patternType="solid">
        <fgColor rgb="FFEE0000"/>
        <bgColor rgb="FFD6DCE4"/>
      </patternFill>
    </fill>
    <fill>
      <patternFill patternType="solid">
        <fgColor rgb="FFEE0000"/>
        <bgColor rgb="FF000000"/>
      </patternFill>
    </fill>
  </fills>
  <borders count="27">
    <border>
      <left/>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top/>
      <bottom style="thin">
        <color rgb="FF000000"/>
      </bottom>
      <diagonal/>
    </border>
    <border>
      <left style="thin">
        <color rgb="FF000000"/>
      </left>
      <right/>
      <top style="thin">
        <color rgb="FF000000"/>
      </top>
      <bottom/>
      <diagonal/>
    </border>
    <border>
      <left style="thin">
        <color auto="1"/>
      </left>
      <right style="thin">
        <color auto="1"/>
      </right>
      <top/>
      <bottom/>
      <diagonal/>
    </border>
    <border>
      <left style="thin">
        <color rgb="FF000000"/>
      </left>
      <right style="thin">
        <color rgb="FF000000"/>
      </right>
      <top/>
      <bottom/>
      <diagonal/>
    </border>
    <border>
      <left style="thin">
        <color auto="1"/>
      </left>
      <right style="thin">
        <color rgb="FF000000"/>
      </right>
      <top/>
      <bottom/>
      <diagonal/>
    </border>
    <border>
      <left/>
      <right style="medium">
        <color indexed="64"/>
      </right>
      <top/>
      <bottom style="medium">
        <color indexed="64"/>
      </bottom>
      <diagonal/>
    </border>
    <border>
      <left style="thin">
        <color auto="1"/>
      </left>
      <right/>
      <top/>
      <bottom style="thin">
        <color auto="1"/>
      </bottom>
      <diagonal/>
    </border>
    <border>
      <left/>
      <right style="thin">
        <color auto="1"/>
      </right>
      <top/>
      <bottom/>
      <diagonal/>
    </border>
    <border>
      <left/>
      <right style="thin">
        <color rgb="FF000000"/>
      </right>
      <top style="thin">
        <color rgb="FF000000"/>
      </top>
      <bottom/>
      <diagonal/>
    </border>
    <border>
      <left/>
      <right style="thin">
        <color auto="1"/>
      </right>
      <top/>
      <bottom style="thin">
        <color rgb="FF000000"/>
      </bottom>
      <diagonal/>
    </border>
    <border>
      <left style="medium">
        <color rgb="FFAEAAAA"/>
      </left>
      <right style="medium">
        <color rgb="FFAEAAAA"/>
      </right>
      <top style="medium">
        <color rgb="FFAEAAAA"/>
      </top>
      <bottom style="medium">
        <color rgb="FFAEAAAA"/>
      </bottom>
      <diagonal/>
    </border>
    <border>
      <left style="medium">
        <color rgb="FFAEAAAA"/>
      </left>
      <right style="medium">
        <color rgb="FFAEAAAA"/>
      </right>
      <top/>
      <bottom style="medium">
        <color rgb="FFAEAAAA"/>
      </bottom>
      <diagonal/>
    </border>
  </borders>
  <cellStyleXfs count="63">
    <xf numFmtId="0" fontId="0" fillId="0" borderId="0"/>
    <xf numFmtId="43" fontId="3" fillId="0" borderId="0" applyFont="0" applyFill="0" applyBorder="0" applyAlignment="0" applyProtection="0"/>
    <xf numFmtId="0" fontId="9" fillId="0" borderId="0"/>
    <xf numFmtId="43" fontId="9" fillId="0" borderId="0" applyFont="0" applyFill="0" applyBorder="0" applyAlignment="0" applyProtection="0"/>
    <xf numFmtId="0" fontId="25" fillId="0" borderId="0">
      <alignment vertical="center"/>
    </xf>
    <xf numFmtId="0" fontId="6" fillId="0" borderId="0">
      <alignment vertical="center"/>
    </xf>
    <xf numFmtId="168" fontId="24" fillId="0" borderId="0" applyFont="0" applyFill="0" applyBorder="0" applyAlignment="0" applyProtection="0">
      <alignment vertical="center"/>
    </xf>
    <xf numFmtId="9" fontId="6" fillId="0" borderId="0" applyFont="0" applyFill="0" applyBorder="0" applyAlignment="0" applyProtection="0">
      <alignment vertical="center"/>
    </xf>
    <xf numFmtId="9" fontId="3" fillId="0" borderId="0" applyFont="0" applyFill="0" applyBorder="0" applyAlignment="0" applyProtection="0"/>
    <xf numFmtId="0" fontId="6" fillId="0" borderId="0">
      <alignment vertical="center"/>
    </xf>
    <xf numFmtId="0" fontId="32" fillId="36" borderId="0" applyNumberFormat="0" applyBorder="0" applyAlignment="0" applyProtection="0"/>
    <xf numFmtId="0" fontId="32"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32" fillId="40" borderId="0" applyNumberFormat="0" applyBorder="0" applyAlignment="0" applyProtection="0"/>
    <xf numFmtId="0" fontId="32" fillId="41" borderId="0" applyNumberFormat="0" applyBorder="0" applyAlignment="0" applyProtection="0"/>
    <xf numFmtId="0" fontId="32" fillId="42" borderId="0" applyNumberFormat="0" applyBorder="0" applyAlignment="0" applyProtection="0"/>
    <xf numFmtId="0" fontId="32" fillId="43" borderId="0" applyNumberFormat="0" applyBorder="0" applyAlignment="0" applyProtection="0"/>
    <xf numFmtId="0" fontId="32" fillId="44" borderId="0" applyNumberFormat="0" applyBorder="0" applyAlignment="0" applyProtection="0"/>
    <xf numFmtId="0" fontId="32" fillId="45" borderId="0" applyNumberFormat="0" applyBorder="0" applyAlignment="0" applyProtection="0"/>
    <xf numFmtId="0" fontId="32" fillId="46" borderId="0" applyNumberFormat="0" applyBorder="0" applyAlignment="0" applyProtection="0"/>
    <xf numFmtId="0" fontId="32" fillId="47" borderId="0" applyNumberFormat="0" applyBorder="0" applyAlignment="0" applyProtection="0"/>
    <xf numFmtId="0" fontId="33" fillId="48" borderId="0" applyNumberFormat="0" applyBorder="0" applyAlignment="0" applyProtection="0"/>
    <xf numFmtId="0" fontId="33" fillId="49" borderId="0" applyNumberFormat="0" applyBorder="0" applyAlignment="0" applyProtection="0"/>
    <xf numFmtId="0" fontId="33" fillId="50" borderId="0" applyNumberFormat="0" applyBorder="0" applyAlignment="0" applyProtection="0"/>
    <xf numFmtId="0" fontId="33" fillId="51" borderId="0" applyNumberFormat="0" applyBorder="0" applyAlignment="0" applyProtection="0"/>
    <xf numFmtId="0" fontId="33" fillId="52" borderId="0" applyNumberFormat="0" applyBorder="0" applyAlignment="0" applyProtection="0"/>
    <xf numFmtId="0" fontId="33" fillId="53" borderId="0" applyNumberFormat="0" applyBorder="0" applyAlignment="0" applyProtection="0"/>
    <xf numFmtId="0" fontId="33" fillId="54" borderId="0" applyNumberFormat="0" applyBorder="0" applyAlignment="0" applyProtection="0"/>
    <xf numFmtId="0" fontId="33" fillId="55" borderId="0" applyNumberFormat="0" applyBorder="0" applyAlignment="0" applyProtection="0"/>
    <xf numFmtId="0" fontId="33" fillId="56" borderId="0" applyNumberFormat="0" applyBorder="0" applyAlignment="0" applyProtection="0"/>
    <xf numFmtId="0" fontId="33" fillId="57" borderId="0" applyNumberFormat="0" applyBorder="0" applyAlignment="0" applyProtection="0"/>
    <xf numFmtId="0" fontId="33" fillId="58" borderId="0" applyNumberFormat="0" applyBorder="0" applyAlignment="0" applyProtection="0"/>
    <xf numFmtId="0" fontId="33" fillId="59" borderId="0" applyNumberFormat="0" applyBorder="0" applyAlignment="0" applyProtection="0"/>
    <xf numFmtId="168" fontId="29" fillId="0" borderId="0" applyFont="0" applyFill="0" applyBorder="0" applyAlignment="0" applyProtection="0"/>
    <xf numFmtId="168" fontId="29" fillId="0" borderId="0" applyFont="0" applyFill="0" applyBorder="0" applyAlignment="0" applyProtection="0"/>
    <xf numFmtId="0" fontId="27" fillId="0" borderId="0" applyNumberFormat="0" applyFill="0" applyBorder="0" applyAlignment="0" applyProtection="0">
      <alignment vertical="top"/>
      <protection locked="0"/>
    </xf>
    <xf numFmtId="0" fontId="28" fillId="0" borderId="0"/>
    <xf numFmtId="0" fontId="6" fillId="0" borderId="0"/>
    <xf numFmtId="0" fontId="6" fillId="0" borderId="0">
      <alignment vertical="center"/>
    </xf>
    <xf numFmtId="0" fontId="6" fillId="0" borderId="0"/>
    <xf numFmtId="0" fontId="30" fillId="0" borderId="0">
      <alignment vertical="center"/>
    </xf>
    <xf numFmtId="0" fontId="2" fillId="0" borderId="0"/>
    <xf numFmtId="43" fontId="2" fillId="0" borderId="0" applyFont="0" applyFill="0" applyBorder="0" applyAlignment="0" applyProtection="0"/>
    <xf numFmtId="0" fontId="3" fillId="0" borderId="0"/>
    <xf numFmtId="0" fontId="1" fillId="0" borderId="0"/>
    <xf numFmtId="168" fontId="1" fillId="0" borderId="0" applyFont="0" applyFill="0" applyBorder="0" applyAlignment="0" applyProtection="0"/>
    <xf numFmtId="43" fontId="6" fillId="0" borderId="0" applyFont="0" applyFill="0" applyBorder="0" applyAlignment="0" applyProtection="0"/>
    <xf numFmtId="0" fontId="22" fillId="0" borderId="0"/>
    <xf numFmtId="9" fontId="1" fillId="0" borderId="0" applyFont="0" applyFill="0" applyBorder="0" applyAlignment="0" applyProtection="0"/>
    <xf numFmtId="0" fontId="41" fillId="0" borderId="0" applyNumberFormat="0" applyFill="0" applyBorder="0" applyAlignment="0" applyProtection="0"/>
    <xf numFmtId="43" fontId="29" fillId="0" borderId="0" applyFont="0" applyFill="0" applyBorder="0" applyAlignment="0" applyProtection="0"/>
    <xf numFmtId="168" fontId="3" fillId="0" borderId="0" applyFont="0" applyFill="0" applyBorder="0" applyAlignment="0" applyProtection="0"/>
    <xf numFmtId="168" fontId="29" fillId="0" borderId="0" applyFont="0" applyFill="0" applyBorder="0" applyAlignment="0" applyProtection="0"/>
    <xf numFmtId="43" fontId="6" fillId="0" borderId="0" applyFont="0" applyFill="0" applyBorder="0" applyAlignment="0" applyProtection="0"/>
    <xf numFmtId="43" fontId="29" fillId="0" borderId="0" applyFont="0" applyFill="0" applyBorder="0" applyAlignment="0" applyProtection="0"/>
    <xf numFmtId="168" fontId="1" fillId="0" borderId="0" applyFont="0" applyFill="0" applyBorder="0" applyAlignment="0" applyProtection="0"/>
    <xf numFmtId="168" fontId="6" fillId="0" borderId="0" applyFont="0" applyFill="0" applyBorder="0" applyAlignment="0" applyProtection="0"/>
    <xf numFmtId="168" fontId="29" fillId="0" borderId="0" applyFont="0" applyFill="0" applyBorder="0" applyAlignment="0" applyProtection="0"/>
    <xf numFmtId="168" fontId="3" fillId="0" borderId="0" applyFont="0" applyFill="0" applyBorder="0" applyAlignment="0" applyProtection="0"/>
    <xf numFmtId="168" fontId="29" fillId="0" borderId="0" applyFont="0" applyFill="0" applyBorder="0" applyAlignment="0" applyProtection="0"/>
    <xf numFmtId="41" fontId="3" fillId="0" borderId="0" applyFont="0" applyFill="0" applyBorder="0" applyAlignment="0" applyProtection="0"/>
    <xf numFmtId="43" fontId="29" fillId="0" borderId="0" applyFont="0" applyFill="0" applyBorder="0" applyAlignment="0" applyProtection="0"/>
  </cellStyleXfs>
  <cellXfs count="1246">
    <xf numFmtId="0" fontId="0" fillId="0" borderId="0" xfId="0"/>
    <xf numFmtId="0" fontId="9" fillId="0" borderId="0" xfId="2"/>
    <xf numFmtId="0" fontId="10" fillId="0" borderId="7" xfId="2" applyFont="1" applyBorder="1" applyAlignment="1">
      <alignment horizontal="center" vertical="center"/>
    </xf>
    <xf numFmtId="3" fontId="10" fillId="0" borderId="7" xfId="2" applyNumberFormat="1" applyFont="1" applyBorder="1" applyAlignment="1">
      <alignment horizontal="center" vertical="center"/>
    </xf>
    <xf numFmtId="0" fontId="10" fillId="0" borderId="7" xfId="2" applyFont="1" applyBorder="1" applyAlignment="1">
      <alignment horizontal="center" vertical="center" wrapText="1"/>
    </xf>
    <xf numFmtId="0" fontId="11" fillId="0" borderId="0" xfId="2" applyFont="1" applyAlignment="1">
      <alignment horizontal="center" vertical="center"/>
    </xf>
    <xf numFmtId="0" fontId="11" fillId="0" borderId="8" xfId="2" applyFont="1" applyBorder="1" applyAlignment="1">
      <alignment horizontal="center" vertical="center"/>
    </xf>
    <xf numFmtId="0" fontId="11" fillId="0" borderId="0" xfId="2" applyFont="1" applyAlignment="1">
      <alignment horizontal="center"/>
    </xf>
    <xf numFmtId="0" fontId="12" fillId="4" borderId="8" xfId="2" applyFont="1" applyFill="1" applyBorder="1" applyAlignment="1">
      <alignment horizontal="center"/>
    </xf>
    <xf numFmtId="0" fontId="12" fillId="0" borderId="8" xfId="2" applyFont="1" applyBorder="1" applyAlignment="1">
      <alignment horizontal="center"/>
    </xf>
    <xf numFmtId="0" fontId="12" fillId="0" borderId="8" xfId="2" applyFont="1" applyBorder="1" applyAlignment="1">
      <alignment horizontal="left"/>
    </xf>
    <xf numFmtId="0" fontId="11" fillId="0" borderId="8" xfId="2" applyFont="1" applyBorder="1" applyAlignment="1">
      <alignment horizontal="center"/>
    </xf>
    <xf numFmtId="0" fontId="11" fillId="0" borderId="8" xfId="2" applyFont="1" applyBorder="1"/>
    <xf numFmtId="0" fontId="11" fillId="0" borderId="8" xfId="2" applyFont="1" applyBorder="1" applyAlignment="1">
      <alignment horizontal="left"/>
    </xf>
    <xf numFmtId="0" fontId="11" fillId="0" borderId="0" xfId="2" applyFont="1"/>
    <xf numFmtId="0" fontId="13" fillId="4" borderId="0" xfId="2" applyFont="1" applyFill="1" applyAlignment="1">
      <alignment horizontal="left"/>
    </xf>
    <xf numFmtId="0" fontId="13" fillId="5" borderId="0" xfId="2" applyFont="1" applyFill="1" applyAlignment="1">
      <alignment horizontal="left"/>
    </xf>
    <xf numFmtId="0" fontId="10" fillId="0" borderId="0" xfId="2" applyFont="1"/>
    <xf numFmtId="0" fontId="14" fillId="0" borderId="0" xfId="2" applyFont="1"/>
    <xf numFmtId="3" fontId="11" fillId="0" borderId="0" xfId="2" applyNumberFormat="1" applyFont="1"/>
    <xf numFmtId="0" fontId="12" fillId="0" borderId="8" xfId="2" applyFont="1" applyBorder="1" applyAlignment="1">
      <alignment horizontal="center" vertical="center"/>
    </xf>
    <xf numFmtId="0" fontId="9" fillId="0" borderId="0" xfId="2" applyAlignment="1">
      <alignment vertical="center"/>
    </xf>
    <xf numFmtId="0" fontId="15" fillId="7" borderId="8" xfId="2" applyFont="1" applyFill="1" applyBorder="1" applyAlignment="1">
      <alignment horizontal="left" vertical="center"/>
    </xf>
    <xf numFmtId="14" fontId="15" fillId="2" borderId="10" xfId="2" applyNumberFormat="1" applyFont="1" applyFill="1" applyBorder="1" applyAlignment="1">
      <alignment horizontal="center"/>
    </xf>
    <xf numFmtId="0" fontId="15" fillId="2" borderId="10" xfId="2" applyFont="1" applyFill="1" applyBorder="1" applyAlignment="1">
      <alignment horizontal="center"/>
    </xf>
    <xf numFmtId="0" fontId="15" fillId="2" borderId="8" xfId="2" applyFont="1" applyFill="1" applyBorder="1" applyAlignment="1">
      <alignment horizontal="center"/>
    </xf>
    <xf numFmtId="14" fontId="15" fillId="2" borderId="11" xfId="2" applyNumberFormat="1" applyFont="1" applyFill="1" applyBorder="1" applyAlignment="1">
      <alignment horizontal="center"/>
    </xf>
    <xf numFmtId="0" fontId="15" fillId="2" borderId="11" xfId="2" applyFont="1" applyFill="1" applyBorder="1" applyAlignment="1">
      <alignment horizontal="center"/>
    </xf>
    <xf numFmtId="14" fontId="15" fillId="2" borderId="8" xfId="2" applyNumberFormat="1" applyFont="1" applyFill="1" applyBorder="1" applyAlignment="1">
      <alignment horizontal="center"/>
    </xf>
    <xf numFmtId="0" fontId="15" fillId="2" borderId="8" xfId="2" applyFont="1" applyFill="1" applyBorder="1" applyAlignment="1">
      <alignment horizontal="center" vertical="center"/>
    </xf>
    <xf numFmtId="14" fontId="15" fillId="2" borderId="8" xfId="2" applyNumberFormat="1" applyFont="1" applyFill="1" applyBorder="1" applyAlignment="1">
      <alignment horizontal="center" vertical="center"/>
    </xf>
    <xf numFmtId="0" fontId="15" fillId="7" borderId="10" xfId="2" applyFont="1" applyFill="1" applyBorder="1" applyAlignment="1">
      <alignment horizontal="center"/>
    </xf>
    <xf numFmtId="0" fontId="0" fillId="0" borderId="0" xfId="0" applyAlignment="1">
      <alignment vertical="center"/>
    </xf>
    <xf numFmtId="3" fontId="0" fillId="0" borderId="0" xfId="0" applyNumberFormat="1"/>
    <xf numFmtId="0" fontId="15" fillId="2" borderId="11" xfId="2" applyFont="1" applyFill="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0" fillId="0" borderId="4" xfId="0" applyBorder="1"/>
    <xf numFmtId="0" fontId="9" fillId="0" borderId="4" xfId="2" applyBorder="1" applyAlignment="1">
      <alignment horizontal="center" vertical="center"/>
    </xf>
    <xf numFmtId="0" fontId="9" fillId="0" borderId="0" xfId="2" applyAlignment="1">
      <alignment horizontal="center" vertical="center"/>
    </xf>
    <xf numFmtId="0" fontId="7" fillId="0" borderId="4" xfId="0" applyFont="1" applyBorder="1" applyAlignment="1">
      <alignment horizontal="center"/>
    </xf>
    <xf numFmtId="0" fontId="16" fillId="0" borderId="4" xfId="2" applyFont="1" applyBorder="1" applyAlignment="1">
      <alignment horizontal="center" vertical="center"/>
    </xf>
    <xf numFmtId="0" fontId="11" fillId="0" borderId="4" xfId="0" applyFont="1" applyBorder="1" applyAlignment="1">
      <alignment horizontal="left" vertical="center"/>
    </xf>
    <xf numFmtId="0" fontId="0" fillId="0" borderId="4" xfId="0" applyBorder="1" applyAlignment="1">
      <alignment horizontal="center" vertical="center"/>
    </xf>
    <xf numFmtId="0" fontId="11" fillId="2" borderId="4" xfId="2" applyFont="1" applyFill="1" applyBorder="1"/>
    <xf numFmtId="0" fontId="11" fillId="7" borderId="4" xfId="2" applyFont="1" applyFill="1" applyBorder="1"/>
    <xf numFmtId="0" fontId="11" fillId="9" borderId="4" xfId="2" applyFont="1" applyFill="1" applyBorder="1"/>
    <xf numFmtId="0" fontId="17" fillId="2" borderId="4" xfId="2" applyFont="1" applyFill="1" applyBorder="1"/>
    <xf numFmtId="0" fontId="11" fillId="2" borderId="8" xfId="2" applyFont="1" applyFill="1" applyBorder="1"/>
    <xf numFmtId="0" fontId="11" fillId="2" borderId="0" xfId="2" applyFont="1" applyFill="1"/>
    <xf numFmtId="0" fontId="9" fillId="2" borderId="0" xfId="2" applyFill="1"/>
    <xf numFmtId="165" fontId="9" fillId="0" borderId="0" xfId="1" applyNumberFormat="1" applyFont="1" applyAlignment="1">
      <alignment horizontal="center"/>
    </xf>
    <xf numFmtId="3" fontId="16" fillId="0" borderId="0" xfId="2" applyNumberFormat="1" applyFont="1" applyAlignment="1">
      <alignment horizontal="center" vertical="center" wrapText="1"/>
    </xf>
    <xf numFmtId="0" fontId="17" fillId="4" borderId="4" xfId="2" applyFont="1" applyFill="1" applyBorder="1" applyAlignment="1">
      <alignment horizontal="center" vertical="center"/>
    </xf>
    <xf numFmtId="0" fontId="16" fillId="2" borderId="4" xfId="2" applyFont="1" applyFill="1" applyBorder="1" applyAlignment="1">
      <alignment horizontal="center" vertical="center"/>
    </xf>
    <xf numFmtId="165" fontId="16" fillId="0" borderId="4" xfId="1" applyNumberFormat="1" applyFont="1" applyBorder="1" applyAlignment="1">
      <alignment horizontal="center" vertical="center"/>
    </xf>
    <xf numFmtId="165" fontId="16" fillId="0" borderId="4" xfId="1" applyNumberFormat="1" applyFont="1" applyBorder="1" applyAlignment="1">
      <alignment horizontal="center" vertical="center" wrapText="1"/>
    </xf>
    <xf numFmtId="3" fontId="16" fillId="0" borderId="4" xfId="2" applyNumberFormat="1" applyFont="1" applyBorder="1" applyAlignment="1">
      <alignment horizontal="center" vertical="center" wrapText="1"/>
    </xf>
    <xf numFmtId="0" fontId="16" fillId="0" borderId="4" xfId="2" applyFont="1" applyBorder="1" applyAlignment="1">
      <alignment horizontal="center" vertical="center" wrapText="1"/>
    </xf>
    <xf numFmtId="0" fontId="11" fillId="7" borderId="12" xfId="2" applyFont="1" applyFill="1" applyBorder="1" applyAlignment="1">
      <alignment horizontal="center" vertical="center"/>
    </xf>
    <xf numFmtId="0" fontId="11" fillId="2" borderId="4" xfId="2" applyFont="1" applyFill="1" applyBorder="1" applyAlignment="1">
      <alignment horizontal="left" vertical="center"/>
    </xf>
    <xf numFmtId="0" fontId="11" fillId="8" borderId="4" xfId="2" applyFont="1" applyFill="1" applyBorder="1" applyAlignment="1">
      <alignment horizontal="center" vertical="center"/>
    </xf>
    <xf numFmtId="165" fontId="11" fillId="0" borderId="4" xfId="1" applyNumberFormat="1" applyFont="1" applyBorder="1" applyAlignment="1">
      <alignment horizontal="center" vertical="center"/>
    </xf>
    <xf numFmtId="3" fontId="11" fillId="7" borderId="4" xfId="2" applyNumberFormat="1" applyFont="1" applyFill="1" applyBorder="1" applyAlignment="1">
      <alignment horizontal="right"/>
    </xf>
    <xf numFmtId="3" fontId="11" fillId="7" borderId="4" xfId="2" applyNumberFormat="1" applyFont="1" applyFill="1" applyBorder="1" applyAlignment="1">
      <alignment horizontal="right" vertical="center"/>
    </xf>
    <xf numFmtId="0" fontId="11" fillId="2" borderId="4" xfId="2" applyFont="1" applyFill="1" applyBorder="1" applyAlignment="1">
      <alignment horizontal="center"/>
    </xf>
    <xf numFmtId="3" fontId="11" fillId="2" borderId="4" xfId="2" applyNumberFormat="1" applyFont="1" applyFill="1" applyBorder="1" applyAlignment="1">
      <alignment horizontal="right"/>
    </xf>
    <xf numFmtId="0" fontId="11" fillId="3" borderId="4" xfId="2" applyFont="1" applyFill="1" applyBorder="1" applyAlignment="1">
      <alignment horizontal="left" vertical="center"/>
    </xf>
    <xf numFmtId="0" fontId="11" fillId="14" borderId="4" xfId="2" applyFont="1" applyFill="1" applyBorder="1" applyAlignment="1">
      <alignment horizontal="center" vertical="center"/>
    </xf>
    <xf numFmtId="165" fontId="11" fillId="3" borderId="4" xfId="1" applyNumberFormat="1" applyFont="1" applyFill="1" applyBorder="1" applyAlignment="1">
      <alignment horizontal="center" vertical="center"/>
    </xf>
    <xf numFmtId="3" fontId="11" fillId="15" borderId="4" xfId="2" applyNumberFormat="1" applyFont="1" applyFill="1" applyBorder="1" applyAlignment="1">
      <alignment horizontal="right"/>
    </xf>
    <xf numFmtId="3" fontId="11" fillId="15" borderId="4" xfId="2" applyNumberFormat="1" applyFont="1" applyFill="1" applyBorder="1" applyAlignment="1">
      <alignment horizontal="right" vertical="center"/>
    </xf>
    <xf numFmtId="0" fontId="11" fillId="3" borderId="4" xfId="2" applyFont="1" applyFill="1" applyBorder="1" applyAlignment="1">
      <alignment horizontal="center"/>
    </xf>
    <xf numFmtId="3" fontId="11" fillId="9" borderId="4" xfId="2" applyNumberFormat="1" applyFont="1" applyFill="1" applyBorder="1" applyAlignment="1">
      <alignment horizontal="right"/>
    </xf>
    <xf numFmtId="0" fontId="11" fillId="16" borderId="12" xfId="2" applyFont="1" applyFill="1" applyBorder="1" applyAlignment="1">
      <alignment horizontal="center" vertical="center"/>
    </xf>
    <xf numFmtId="0" fontId="11" fillId="17" borderId="4" xfId="2" applyFont="1" applyFill="1" applyBorder="1" applyAlignment="1">
      <alignment horizontal="left" vertical="center"/>
    </xf>
    <xf numFmtId="0" fontId="11" fillId="18" borderId="4" xfId="2" applyFont="1" applyFill="1" applyBorder="1" applyAlignment="1">
      <alignment horizontal="center" vertical="center"/>
    </xf>
    <xf numFmtId="165" fontId="11" fillId="17" borderId="4" xfId="1" applyNumberFormat="1" applyFont="1" applyFill="1" applyBorder="1" applyAlignment="1">
      <alignment horizontal="center" vertical="center"/>
    </xf>
    <xf numFmtId="3" fontId="11" fillId="16" borderId="4" xfId="2" applyNumberFormat="1" applyFont="1" applyFill="1" applyBorder="1" applyAlignment="1">
      <alignment horizontal="right"/>
    </xf>
    <xf numFmtId="3" fontId="11" fillId="16" borderId="4" xfId="2" applyNumberFormat="1" applyFont="1" applyFill="1" applyBorder="1" applyAlignment="1">
      <alignment horizontal="right" vertical="center"/>
    </xf>
    <xf numFmtId="0" fontId="11" fillId="17" borderId="4" xfId="2" applyFont="1" applyFill="1" applyBorder="1" applyAlignment="1">
      <alignment horizontal="center"/>
    </xf>
    <xf numFmtId="0" fontId="11" fillId="2" borderId="4" xfId="2" applyFont="1" applyFill="1" applyBorder="1" applyAlignment="1">
      <alignment horizontal="left" vertical="center" wrapText="1"/>
    </xf>
    <xf numFmtId="0" fontId="11" fillId="2" borderId="4" xfId="2" applyFont="1" applyFill="1" applyBorder="1" applyAlignment="1">
      <alignment horizontal="center" vertical="center"/>
    </xf>
    <xf numFmtId="0" fontId="11" fillId="7" borderId="4" xfId="2" applyFont="1" applyFill="1" applyBorder="1" applyAlignment="1">
      <alignment horizontal="center"/>
    </xf>
    <xf numFmtId="0" fontId="11" fillId="9" borderId="4" xfId="2" applyFont="1" applyFill="1" applyBorder="1" applyAlignment="1">
      <alignment horizontal="center"/>
    </xf>
    <xf numFmtId="0" fontId="11" fillId="11" borderId="4" xfId="2" applyFont="1" applyFill="1" applyBorder="1" applyAlignment="1">
      <alignment horizontal="center"/>
    </xf>
    <xf numFmtId="3" fontId="11" fillId="2" borderId="4" xfId="2" applyNumberFormat="1" applyFont="1" applyFill="1" applyBorder="1"/>
    <xf numFmtId="0" fontId="11" fillId="7" borderId="13" xfId="2" applyFont="1" applyFill="1" applyBorder="1" applyAlignment="1">
      <alignment horizontal="center"/>
    </xf>
    <xf numFmtId="0" fontId="11" fillId="10" borderId="4" xfId="2" applyFont="1" applyFill="1" applyBorder="1" applyAlignment="1">
      <alignment horizontal="left"/>
    </xf>
    <xf numFmtId="3" fontId="11" fillId="7" borderId="10" xfId="2" applyNumberFormat="1" applyFont="1" applyFill="1" applyBorder="1" applyAlignment="1">
      <alignment horizontal="right"/>
    </xf>
    <xf numFmtId="0" fontId="11" fillId="2" borderId="9" xfId="2" applyFont="1" applyFill="1" applyBorder="1" applyAlignment="1">
      <alignment horizontal="center"/>
    </xf>
    <xf numFmtId="0" fontId="11" fillId="2" borderId="9" xfId="2" applyFont="1" applyFill="1" applyBorder="1" applyAlignment="1">
      <alignment horizontal="center" vertical="center"/>
    </xf>
    <xf numFmtId="0" fontId="11" fillId="2" borderId="8" xfId="2" applyFont="1" applyFill="1" applyBorder="1" applyAlignment="1">
      <alignment horizontal="center"/>
    </xf>
    <xf numFmtId="0" fontId="11" fillId="2" borderId="12" xfId="2" applyFont="1" applyFill="1" applyBorder="1" applyAlignment="1">
      <alignment horizontal="center" vertical="center"/>
    </xf>
    <xf numFmtId="0" fontId="11" fillId="2" borderId="4" xfId="2" applyFont="1" applyFill="1" applyBorder="1" applyAlignment="1">
      <alignment horizontal="left"/>
    </xf>
    <xf numFmtId="0" fontId="11" fillId="9" borderId="4" xfId="2" applyFont="1" applyFill="1" applyBorder="1" applyAlignment="1">
      <alignment horizontal="left"/>
    </xf>
    <xf numFmtId="0" fontId="17" fillId="9" borderId="4" xfId="2" applyFont="1" applyFill="1" applyBorder="1" applyAlignment="1">
      <alignment horizontal="left"/>
    </xf>
    <xf numFmtId="0" fontId="17" fillId="13" borderId="4" xfId="2" applyFont="1" applyFill="1" applyBorder="1" applyAlignment="1">
      <alignment horizontal="left"/>
    </xf>
    <xf numFmtId="0" fontId="11" fillId="12" borderId="4" xfId="2" applyFont="1" applyFill="1" applyBorder="1" applyAlignment="1">
      <alignment horizontal="left" wrapText="1"/>
    </xf>
    <xf numFmtId="0" fontId="11" fillId="11" borderId="4" xfId="2" applyFont="1" applyFill="1" applyBorder="1" applyAlignment="1">
      <alignment horizontal="left"/>
    </xf>
    <xf numFmtId="3" fontId="11" fillId="11" borderId="10" xfId="2" applyNumberFormat="1" applyFont="1" applyFill="1" applyBorder="1" applyAlignment="1">
      <alignment horizontal="right"/>
    </xf>
    <xf numFmtId="0" fontId="11" fillId="7" borderId="4" xfId="2" applyFont="1" applyFill="1" applyBorder="1" applyAlignment="1">
      <alignment horizontal="left"/>
    </xf>
    <xf numFmtId="0" fontId="11" fillId="9" borderId="0" xfId="2" applyFont="1" applyFill="1" applyAlignment="1">
      <alignment horizontal="left"/>
    </xf>
    <xf numFmtId="0" fontId="11" fillId="7" borderId="4" xfId="2" applyFont="1" applyFill="1" applyBorder="1" applyAlignment="1">
      <alignment wrapText="1"/>
    </xf>
    <xf numFmtId="0" fontId="11" fillId="7" borderId="0" xfId="2" applyFont="1" applyFill="1" applyAlignment="1">
      <alignment wrapText="1"/>
    </xf>
    <xf numFmtId="0" fontId="17" fillId="9" borderId="4" xfId="2" applyFont="1" applyFill="1" applyBorder="1"/>
    <xf numFmtId="0" fontId="17" fillId="9" borderId="0" xfId="2" applyFont="1" applyFill="1"/>
    <xf numFmtId="3" fontId="11" fillId="9" borderId="10" xfId="2" applyNumberFormat="1" applyFont="1" applyFill="1" applyBorder="1" applyAlignment="1">
      <alignment horizontal="right"/>
    </xf>
    <xf numFmtId="0" fontId="11" fillId="7" borderId="0" xfId="2" applyFont="1" applyFill="1"/>
    <xf numFmtId="0" fontId="11" fillId="7" borderId="0" xfId="2" applyFont="1" applyFill="1" applyAlignment="1">
      <alignment horizontal="left"/>
    </xf>
    <xf numFmtId="0" fontId="11" fillId="12" borderId="4" xfId="2" applyFont="1" applyFill="1" applyBorder="1" applyAlignment="1">
      <alignment horizontal="left"/>
    </xf>
    <xf numFmtId="0" fontId="11" fillId="12" borderId="0" xfId="2" applyFont="1" applyFill="1" applyAlignment="1">
      <alignment horizontal="left"/>
    </xf>
    <xf numFmtId="0" fontId="11" fillId="10" borderId="0" xfId="2" applyFont="1" applyFill="1" applyAlignment="1">
      <alignment horizontal="left"/>
    </xf>
    <xf numFmtId="0" fontId="11" fillId="2" borderId="0" xfId="2" applyFont="1" applyFill="1" applyAlignment="1">
      <alignment horizontal="left"/>
    </xf>
    <xf numFmtId="0" fontId="11" fillId="12" borderId="4" xfId="2" applyFont="1" applyFill="1" applyBorder="1"/>
    <xf numFmtId="0" fontId="11" fillId="12" borderId="0" xfId="2" applyFont="1" applyFill="1"/>
    <xf numFmtId="0" fontId="11" fillId="7" borderId="9" xfId="2" applyFont="1" applyFill="1" applyBorder="1" applyAlignment="1">
      <alignment horizontal="center"/>
    </xf>
    <xf numFmtId="0" fontId="17" fillId="2" borderId="0" xfId="2" applyFont="1" applyFill="1"/>
    <xf numFmtId="0" fontId="11" fillId="6" borderId="4" xfId="2" applyFont="1" applyFill="1" applyBorder="1" applyAlignment="1">
      <alignment horizontal="left"/>
    </xf>
    <xf numFmtId="0" fontId="11" fillId="6" borderId="0" xfId="2" applyFont="1" applyFill="1" applyAlignment="1">
      <alignment horizontal="left"/>
    </xf>
    <xf numFmtId="0" fontId="11" fillId="11" borderId="0" xfId="2" applyFont="1" applyFill="1" applyAlignment="1">
      <alignment horizontal="left"/>
    </xf>
    <xf numFmtId="0" fontId="17" fillId="9" borderId="0" xfId="2" applyFont="1" applyFill="1" applyAlignment="1">
      <alignment horizontal="left"/>
    </xf>
    <xf numFmtId="0" fontId="11" fillId="2" borderId="13" xfId="2" applyFont="1" applyFill="1" applyBorder="1" applyAlignment="1">
      <alignment horizontal="center"/>
    </xf>
    <xf numFmtId="3" fontId="11" fillId="2" borderId="10" xfId="2" applyNumberFormat="1" applyFont="1" applyFill="1" applyBorder="1"/>
    <xf numFmtId="0" fontId="11" fillId="11" borderId="13" xfId="2" applyFont="1" applyFill="1" applyBorder="1" applyAlignment="1">
      <alignment horizontal="center"/>
    </xf>
    <xf numFmtId="3" fontId="11" fillId="11" borderId="10" xfId="2" applyNumberFormat="1" applyFont="1" applyFill="1" applyBorder="1"/>
    <xf numFmtId="0" fontId="17" fillId="11" borderId="4" xfId="2" applyFont="1" applyFill="1" applyBorder="1"/>
    <xf numFmtId="0" fontId="17" fillId="11" borderId="0" xfId="2" applyFont="1" applyFill="1"/>
    <xf numFmtId="0" fontId="18" fillId="9" borderId="0" xfId="2" applyFont="1" applyFill="1" applyAlignment="1">
      <alignment horizontal="center"/>
    </xf>
    <xf numFmtId="165" fontId="11" fillId="0" borderId="0" xfId="1" applyNumberFormat="1" applyFont="1" applyAlignment="1">
      <alignment horizontal="center"/>
    </xf>
    <xf numFmtId="0" fontId="11" fillId="0" borderId="0" xfId="0" applyFont="1" applyAlignment="1">
      <alignment vertical="center"/>
    </xf>
    <xf numFmtId="3" fontId="11" fillId="0" borderId="0" xfId="0" applyNumberFormat="1" applyFont="1" applyAlignment="1">
      <alignment vertical="center"/>
    </xf>
    <xf numFmtId="0" fontId="11" fillId="3" borderId="0" xfId="0" applyFont="1" applyFill="1" applyAlignment="1">
      <alignment vertical="center"/>
    </xf>
    <xf numFmtId="3" fontId="11" fillId="3" borderId="0" xfId="0" applyNumberFormat="1" applyFont="1" applyFill="1" applyAlignment="1">
      <alignment vertical="center"/>
    </xf>
    <xf numFmtId="0" fontId="11" fillId="17" borderId="0" xfId="0" applyFont="1" applyFill="1" applyAlignment="1">
      <alignment vertical="center"/>
    </xf>
    <xf numFmtId="3" fontId="11" fillId="17" borderId="0" xfId="0" applyNumberFormat="1" applyFont="1" applyFill="1" applyAlignment="1">
      <alignment vertical="center"/>
    </xf>
    <xf numFmtId="3" fontId="11" fillId="7" borderId="4" xfId="2" applyNumberFormat="1" applyFont="1" applyFill="1" applyBorder="1" applyAlignment="1">
      <alignment horizontal="center" vertical="center"/>
    </xf>
    <xf numFmtId="3" fontId="11" fillId="15" borderId="4" xfId="2" applyNumberFormat="1" applyFont="1" applyFill="1" applyBorder="1" applyAlignment="1">
      <alignment horizontal="center" vertical="center"/>
    </xf>
    <xf numFmtId="3" fontId="11" fillId="16" borderId="4" xfId="2" applyNumberFormat="1" applyFont="1" applyFill="1" applyBorder="1" applyAlignment="1">
      <alignment horizontal="center" vertical="center"/>
    </xf>
    <xf numFmtId="3" fontId="11" fillId="7" borderId="10" xfId="2" applyNumberFormat="1" applyFont="1" applyFill="1" applyBorder="1" applyAlignment="1">
      <alignment horizontal="center"/>
    </xf>
    <xf numFmtId="3" fontId="11" fillId="11" borderId="10" xfId="2" applyNumberFormat="1" applyFont="1" applyFill="1" applyBorder="1" applyAlignment="1">
      <alignment horizontal="center"/>
    </xf>
    <xf numFmtId="3" fontId="11" fillId="9" borderId="10" xfId="2" applyNumberFormat="1" applyFont="1" applyFill="1" applyBorder="1" applyAlignment="1">
      <alignment horizontal="center"/>
    </xf>
    <xf numFmtId="3" fontId="11" fillId="2" borderId="10" xfId="2" applyNumberFormat="1" applyFont="1" applyFill="1" applyBorder="1" applyAlignment="1">
      <alignment horizontal="center"/>
    </xf>
    <xf numFmtId="3" fontId="11" fillId="0" borderId="0" xfId="2" applyNumberFormat="1" applyFont="1" applyAlignment="1">
      <alignment horizontal="center"/>
    </xf>
    <xf numFmtId="0" fontId="9" fillId="0" borderId="0" xfId="2" applyAlignment="1">
      <alignment horizontal="center"/>
    </xf>
    <xf numFmtId="0" fontId="11" fillId="15" borderId="12" xfId="2" applyFont="1" applyFill="1" applyBorder="1" applyAlignment="1">
      <alignment horizontal="center" vertical="center"/>
    </xf>
    <xf numFmtId="0" fontId="11" fillId="2" borderId="0" xfId="0" applyFont="1" applyFill="1" applyAlignment="1">
      <alignment vertical="center"/>
    </xf>
    <xf numFmtId="3" fontId="11" fillId="2" borderId="0" xfId="0" applyNumberFormat="1" applyFont="1" applyFill="1" applyAlignment="1">
      <alignment vertical="center"/>
    </xf>
    <xf numFmtId="165" fontId="11" fillId="2" borderId="4" xfId="1" applyNumberFormat="1" applyFont="1" applyFill="1" applyBorder="1" applyAlignment="1">
      <alignment horizontal="center" vertical="center"/>
    </xf>
    <xf numFmtId="0" fontId="11" fillId="0" borderId="4" xfId="0" applyFont="1" applyBorder="1" applyAlignment="1">
      <alignment horizontal="center" vertical="center"/>
    </xf>
    <xf numFmtId="0" fontId="11" fillId="2" borderId="4" xfId="0" applyFont="1" applyFill="1" applyBorder="1" applyAlignment="1">
      <alignment horizontal="center" vertical="center"/>
    </xf>
    <xf numFmtId="0" fontId="11" fillId="17" borderId="4" xfId="0" applyFont="1" applyFill="1" applyBorder="1" applyAlignment="1">
      <alignment horizontal="center" vertical="center"/>
    </xf>
    <xf numFmtId="0" fontId="11" fillId="3" borderId="4" xfId="0" applyFont="1" applyFill="1" applyBorder="1" applyAlignment="1">
      <alignment horizontal="center" vertical="center"/>
    </xf>
    <xf numFmtId="0" fontId="11" fillId="2" borderId="7" xfId="2" applyFont="1" applyFill="1" applyBorder="1" applyAlignment="1">
      <alignment horizontal="center"/>
    </xf>
    <xf numFmtId="0" fontId="17" fillId="2" borderId="4" xfId="2" applyFont="1" applyFill="1" applyBorder="1" applyAlignment="1">
      <alignment horizontal="center"/>
    </xf>
    <xf numFmtId="0" fontId="11" fillId="8" borderId="0" xfId="2" applyFont="1" applyFill="1" applyAlignment="1">
      <alignment horizontal="center" vertical="center"/>
    </xf>
    <xf numFmtId="0" fontId="9" fillId="2" borderId="0" xfId="2" applyFill="1" applyAlignment="1">
      <alignment vertical="center"/>
    </xf>
    <xf numFmtId="0" fontId="11" fillId="8" borderId="10" xfId="2" applyFont="1" applyFill="1" applyBorder="1" applyAlignment="1">
      <alignment horizontal="center" vertical="center"/>
    </xf>
    <xf numFmtId="0" fontId="11" fillId="9" borderId="10" xfId="2" applyFont="1" applyFill="1" applyBorder="1" applyAlignment="1">
      <alignment horizontal="center" vertical="center"/>
    </xf>
    <xf numFmtId="0" fontId="11" fillId="11" borderId="10" xfId="2" applyFont="1" applyFill="1" applyBorder="1" applyAlignment="1">
      <alignment horizontal="center" vertical="center"/>
    </xf>
    <xf numFmtId="0" fontId="11" fillId="10" borderId="10" xfId="2" applyFont="1" applyFill="1" applyBorder="1" applyAlignment="1">
      <alignment horizontal="center" vertical="center"/>
    </xf>
    <xf numFmtId="0" fontId="17" fillId="8" borderId="10" xfId="2" applyFont="1" applyFill="1" applyBorder="1" applyAlignment="1">
      <alignment horizontal="center" vertical="center"/>
    </xf>
    <xf numFmtId="0" fontId="11" fillId="12" borderId="10" xfId="2" applyFont="1" applyFill="1" applyBorder="1" applyAlignment="1">
      <alignment horizontal="center" vertical="center"/>
    </xf>
    <xf numFmtId="0" fontId="18" fillId="9" borderId="0" xfId="2" applyFont="1" applyFill="1" applyAlignment="1">
      <alignment horizontal="center" vertical="center"/>
    </xf>
    <xf numFmtId="0" fontId="0" fillId="17" borderId="4" xfId="0" applyFill="1" applyBorder="1" applyAlignment="1">
      <alignment horizontal="center" vertical="center"/>
    </xf>
    <xf numFmtId="0" fontId="0" fillId="3" borderId="4" xfId="0" applyFill="1" applyBorder="1" applyAlignment="1">
      <alignment horizontal="center" vertical="center"/>
    </xf>
    <xf numFmtId="165" fontId="9" fillId="0" borderId="0" xfId="1" applyNumberFormat="1" applyFont="1" applyAlignment="1">
      <alignment horizontal="center" vertical="center"/>
    </xf>
    <xf numFmtId="0" fontId="11" fillId="0" borderId="12" xfId="2" applyFont="1" applyBorder="1" applyAlignment="1">
      <alignment horizontal="center" vertical="center"/>
    </xf>
    <xf numFmtId="0" fontId="12" fillId="0" borderId="12" xfId="2" applyFont="1" applyBorder="1" applyAlignment="1">
      <alignment horizontal="center" vertical="center"/>
    </xf>
    <xf numFmtId="0" fontId="12" fillId="0" borderId="12" xfId="2" applyFont="1" applyBorder="1" applyAlignment="1">
      <alignment horizontal="center"/>
    </xf>
    <xf numFmtId="0" fontId="11" fillId="0" borderId="12" xfId="2" applyFont="1" applyBorder="1" applyAlignment="1">
      <alignment horizontal="center"/>
    </xf>
    <xf numFmtId="0" fontId="9" fillId="0" borderId="4" xfId="2" applyBorder="1" applyAlignment="1">
      <alignment vertical="center"/>
    </xf>
    <xf numFmtId="0" fontId="9" fillId="0" borderId="4" xfId="2" applyBorder="1"/>
    <xf numFmtId="0" fontId="9" fillId="0" borderId="4" xfId="2" applyBorder="1" applyAlignment="1">
      <alignment horizontal="center"/>
    </xf>
    <xf numFmtId="0" fontId="16" fillId="0" borderId="4" xfId="2" applyFont="1" applyBorder="1" applyAlignment="1">
      <alignment horizontal="center"/>
    </xf>
    <xf numFmtId="164" fontId="0" fillId="0" borderId="4" xfId="0" applyNumberFormat="1" applyBorder="1" applyAlignment="1">
      <alignment horizontal="center"/>
    </xf>
    <xf numFmtId="0" fontId="0" fillId="2" borderId="4" xfId="0" applyFill="1" applyBorder="1" applyAlignment="1">
      <alignment horizontal="center" vertical="center"/>
    </xf>
    <xf numFmtId="0" fontId="11" fillId="2" borderId="4" xfId="0" applyFont="1" applyFill="1" applyBorder="1" applyAlignment="1">
      <alignment horizontal="left" vertical="center"/>
    </xf>
    <xf numFmtId="0" fontId="11" fillId="19" borderId="13" xfId="2" applyFont="1" applyFill="1" applyBorder="1" applyAlignment="1">
      <alignment horizontal="center" vertical="center"/>
    </xf>
    <xf numFmtId="0" fontId="11" fillId="20" borderId="1" xfId="2" applyFont="1" applyFill="1" applyBorder="1" applyAlignment="1">
      <alignment horizontal="left" vertical="center"/>
    </xf>
    <xf numFmtId="0" fontId="11" fillId="20" borderId="0" xfId="0" applyFont="1" applyFill="1" applyAlignment="1">
      <alignment vertical="center"/>
    </xf>
    <xf numFmtId="3" fontId="11" fillId="20" borderId="0" xfId="0" applyNumberFormat="1" applyFont="1" applyFill="1" applyAlignment="1">
      <alignment vertical="center"/>
    </xf>
    <xf numFmtId="0" fontId="11" fillId="21" borderId="1" xfId="2" applyFont="1" applyFill="1" applyBorder="1" applyAlignment="1">
      <alignment horizontal="center" vertical="center"/>
    </xf>
    <xf numFmtId="0" fontId="0" fillId="20" borderId="4" xfId="0" applyFill="1" applyBorder="1" applyAlignment="1">
      <alignment horizontal="center" vertical="center"/>
    </xf>
    <xf numFmtId="165" fontId="11" fillId="21" borderId="1" xfId="1" applyNumberFormat="1" applyFont="1" applyFill="1" applyBorder="1" applyAlignment="1">
      <alignment horizontal="center" vertical="center"/>
    </xf>
    <xf numFmtId="165" fontId="11" fillId="19" borderId="1" xfId="1" applyNumberFormat="1" applyFont="1" applyFill="1" applyBorder="1" applyAlignment="1">
      <alignment horizontal="center" vertical="center"/>
    </xf>
    <xf numFmtId="3" fontId="11" fillId="19" borderId="1" xfId="2" applyNumberFormat="1" applyFont="1" applyFill="1" applyBorder="1" applyAlignment="1">
      <alignment horizontal="right" vertical="center"/>
    </xf>
    <xf numFmtId="3" fontId="11" fillId="19" borderId="1" xfId="2" applyNumberFormat="1" applyFont="1" applyFill="1" applyBorder="1" applyAlignment="1">
      <alignment horizontal="center" vertical="center"/>
    </xf>
    <xf numFmtId="0" fontId="11" fillId="20" borderId="1" xfId="2" applyFont="1" applyFill="1" applyBorder="1" applyAlignment="1">
      <alignment horizontal="center" vertical="center"/>
    </xf>
    <xf numFmtId="3" fontId="9" fillId="0" borderId="0" xfId="2" applyNumberFormat="1"/>
    <xf numFmtId="0" fontId="11" fillId="0" borderId="4" xfId="0" applyFont="1" applyBorder="1" applyAlignment="1">
      <alignment horizontal="left" vertical="center" wrapText="1"/>
    </xf>
    <xf numFmtId="0" fontId="11" fillId="3" borderId="4" xfId="0" applyFont="1" applyFill="1" applyBorder="1" applyAlignment="1">
      <alignment horizontal="left" vertical="center"/>
    </xf>
    <xf numFmtId="0" fontId="11" fillId="3" borderId="4" xfId="2" applyFont="1" applyFill="1" applyBorder="1" applyAlignment="1">
      <alignment horizontal="center" vertical="center"/>
    </xf>
    <xf numFmtId="0" fontId="11" fillId="7" borderId="13" xfId="2" applyFont="1" applyFill="1" applyBorder="1" applyAlignment="1">
      <alignment horizontal="center" vertical="center"/>
    </xf>
    <xf numFmtId="0" fontId="11" fillId="8" borderId="1" xfId="2" applyFont="1" applyFill="1" applyBorder="1" applyAlignment="1">
      <alignment horizontal="center" vertical="center"/>
    </xf>
    <xf numFmtId="165" fontId="11" fillId="8" borderId="1" xfId="1" applyNumberFormat="1" applyFont="1" applyFill="1" applyBorder="1" applyAlignment="1">
      <alignment horizontal="center" vertical="center"/>
    </xf>
    <xf numFmtId="165" fontId="11" fillId="7" borderId="1" xfId="1" applyNumberFormat="1" applyFont="1" applyFill="1" applyBorder="1" applyAlignment="1">
      <alignment horizontal="center" vertical="center"/>
    </xf>
    <xf numFmtId="3" fontId="11" fillId="7" borderId="1" xfId="2" applyNumberFormat="1" applyFont="1" applyFill="1" applyBorder="1" applyAlignment="1">
      <alignment horizontal="right" vertical="center"/>
    </xf>
    <xf numFmtId="3" fontId="11" fillId="7" borderId="1" xfId="2" applyNumberFormat="1" applyFont="1" applyFill="1" applyBorder="1" applyAlignment="1">
      <alignment horizontal="center" vertical="center"/>
    </xf>
    <xf numFmtId="0" fontId="11" fillId="2" borderId="1" xfId="2" applyFont="1" applyFill="1" applyBorder="1" applyAlignment="1">
      <alignment horizontal="center" vertical="center"/>
    </xf>
    <xf numFmtId="0" fontId="11" fillId="2" borderId="1" xfId="2" applyFont="1" applyFill="1" applyBorder="1" applyAlignment="1">
      <alignment horizontal="center" vertical="center" wrapText="1"/>
    </xf>
    <xf numFmtId="0" fontId="9" fillId="0" borderId="4" xfId="2" applyBorder="1" applyAlignment="1">
      <alignment horizontal="center" vertical="center" wrapText="1"/>
    </xf>
    <xf numFmtId="0" fontId="12" fillId="2" borderId="8" xfId="2" applyFont="1" applyFill="1" applyBorder="1" applyAlignment="1">
      <alignment horizontal="left"/>
    </xf>
    <xf numFmtId="0" fontId="11" fillId="2" borderId="12" xfId="2" applyFont="1" applyFill="1" applyBorder="1" applyAlignment="1">
      <alignment horizontal="center"/>
    </xf>
    <xf numFmtId="0" fontId="11" fillId="22" borderId="12" xfId="2" applyFont="1" applyFill="1" applyBorder="1" applyAlignment="1">
      <alignment horizontal="center" vertical="center"/>
    </xf>
    <xf numFmtId="0" fontId="11" fillId="23" borderId="4" xfId="2" applyFont="1" applyFill="1" applyBorder="1" applyAlignment="1">
      <alignment horizontal="left" vertical="center"/>
    </xf>
    <xf numFmtId="0" fontId="11" fillId="23" borderId="0" xfId="0" applyFont="1" applyFill="1" applyAlignment="1">
      <alignment vertical="center"/>
    </xf>
    <xf numFmtId="3" fontId="11" fillId="23" borderId="0" xfId="0" applyNumberFormat="1" applyFont="1" applyFill="1" applyAlignment="1">
      <alignment vertical="center"/>
    </xf>
    <xf numFmtId="0" fontId="11" fillId="24" borderId="4" xfId="2" applyFont="1" applyFill="1" applyBorder="1" applyAlignment="1">
      <alignment horizontal="center" vertical="center"/>
    </xf>
    <xf numFmtId="0" fontId="0" fillId="23" borderId="4" xfId="0" applyFill="1" applyBorder="1" applyAlignment="1">
      <alignment horizontal="center" vertical="center"/>
    </xf>
    <xf numFmtId="165" fontId="11" fillId="23" borderId="4" xfId="1" applyNumberFormat="1" applyFont="1" applyFill="1" applyBorder="1" applyAlignment="1">
      <alignment horizontal="center" vertical="center"/>
    </xf>
    <xf numFmtId="3" fontId="11" fillId="22" borderId="4" xfId="2" applyNumberFormat="1" applyFont="1" applyFill="1" applyBorder="1" applyAlignment="1">
      <alignment horizontal="right"/>
    </xf>
    <xf numFmtId="3" fontId="11" fillId="22" borderId="4" xfId="2" applyNumberFormat="1" applyFont="1" applyFill="1" applyBorder="1" applyAlignment="1">
      <alignment horizontal="right" vertical="center"/>
    </xf>
    <xf numFmtId="3" fontId="11" fillId="22" borderId="4" xfId="2" applyNumberFormat="1" applyFont="1" applyFill="1" applyBorder="1" applyAlignment="1">
      <alignment horizontal="center" vertical="center"/>
    </xf>
    <xf numFmtId="0" fontId="11" fillId="23" borderId="4" xfId="2" applyFont="1" applyFill="1" applyBorder="1" applyAlignment="1">
      <alignment horizontal="center"/>
    </xf>
    <xf numFmtId="0" fontId="11" fillId="23" borderId="4" xfId="0" applyFont="1" applyFill="1" applyBorder="1" applyAlignment="1">
      <alignment horizontal="center" vertical="center"/>
    </xf>
    <xf numFmtId="3" fontId="11" fillId="23" borderId="4" xfId="2" applyNumberFormat="1" applyFont="1" applyFill="1" applyBorder="1" applyAlignment="1">
      <alignment horizontal="right"/>
    </xf>
    <xf numFmtId="0" fontId="11" fillId="23" borderId="4" xfId="2" applyFont="1" applyFill="1" applyBorder="1" applyAlignment="1">
      <alignment horizontal="center" vertical="center"/>
    </xf>
    <xf numFmtId="0" fontId="9" fillId="2" borderId="4" xfId="2" applyFill="1" applyBorder="1" applyAlignment="1">
      <alignment horizontal="center"/>
    </xf>
    <xf numFmtId="0" fontId="9" fillId="3" borderId="4" xfId="2" applyFill="1" applyBorder="1" applyAlignment="1">
      <alignment horizontal="center" vertical="center"/>
    </xf>
    <xf numFmtId="0" fontId="11" fillId="2" borderId="1" xfId="2" applyFont="1" applyFill="1" applyBorder="1" applyAlignment="1">
      <alignment horizontal="left" vertical="center" wrapText="1"/>
    </xf>
    <xf numFmtId="165" fontId="9" fillId="0" borderId="0" xfId="1" applyNumberFormat="1" applyFont="1"/>
    <xf numFmtId="0" fontId="15" fillId="17" borderId="10" xfId="2" applyFont="1" applyFill="1" applyBorder="1" applyAlignment="1">
      <alignment horizontal="center"/>
    </xf>
    <xf numFmtId="14" fontId="15" fillId="17" borderId="10" xfId="2" applyNumberFormat="1" applyFont="1" applyFill="1" applyBorder="1" applyAlignment="1">
      <alignment horizontal="center"/>
    </xf>
    <xf numFmtId="0" fontId="15" fillId="17" borderId="11" xfId="2" applyFont="1" applyFill="1" applyBorder="1" applyAlignment="1">
      <alignment horizontal="center"/>
    </xf>
    <xf numFmtId="0" fontId="9" fillId="17" borderId="0" xfId="2" applyFill="1"/>
    <xf numFmtId="0" fontId="12" fillId="17" borderId="8" xfId="2" applyFont="1" applyFill="1" applyBorder="1" applyAlignment="1">
      <alignment horizontal="center"/>
    </xf>
    <xf numFmtId="0" fontId="12" fillId="17" borderId="8" xfId="2" applyFont="1" applyFill="1" applyBorder="1" applyAlignment="1">
      <alignment horizontal="left"/>
    </xf>
    <xf numFmtId="0" fontId="11" fillId="17" borderId="8" xfId="2" applyFont="1" applyFill="1" applyBorder="1" applyAlignment="1">
      <alignment horizontal="center"/>
    </xf>
    <xf numFmtId="0" fontId="12" fillId="17" borderId="12" xfId="2" applyFont="1" applyFill="1" applyBorder="1" applyAlignment="1">
      <alignment horizontal="center"/>
    </xf>
    <xf numFmtId="0" fontId="9" fillId="17" borderId="4" xfId="2" applyFill="1" applyBorder="1"/>
    <xf numFmtId="0" fontId="13" fillId="7" borderId="0" xfId="2" applyFont="1" applyFill="1" applyAlignment="1">
      <alignment horizontal="left"/>
    </xf>
    <xf numFmtId="0" fontId="9" fillId="2" borderId="4" xfId="2" applyFill="1" applyBorder="1"/>
    <xf numFmtId="0" fontId="11" fillId="19" borderId="12" xfId="2" applyFont="1" applyFill="1" applyBorder="1" applyAlignment="1">
      <alignment horizontal="center" vertical="center"/>
    </xf>
    <xf numFmtId="0" fontId="11" fillId="20" borderId="4" xfId="0" applyFont="1" applyFill="1" applyBorder="1" applyAlignment="1">
      <alignment horizontal="left" vertical="center"/>
    </xf>
    <xf numFmtId="0" fontId="11" fillId="21" borderId="4" xfId="2" applyFont="1" applyFill="1" applyBorder="1" applyAlignment="1">
      <alignment horizontal="center" vertical="center"/>
    </xf>
    <xf numFmtId="165" fontId="11" fillId="20" borderId="4" xfId="1" applyNumberFormat="1" applyFont="1" applyFill="1" applyBorder="1" applyAlignment="1">
      <alignment horizontal="center" vertical="center"/>
    </xf>
    <xf numFmtId="3" fontId="11" fillId="19" borderId="4" xfId="2" applyNumberFormat="1" applyFont="1" applyFill="1" applyBorder="1" applyAlignment="1">
      <alignment horizontal="right"/>
    </xf>
    <xf numFmtId="3" fontId="11" fillId="19" borderId="4" xfId="2" applyNumberFormat="1" applyFont="1" applyFill="1" applyBorder="1" applyAlignment="1">
      <alignment horizontal="right" vertical="center"/>
    </xf>
    <xf numFmtId="3" fontId="11" fillId="19" borderId="4" xfId="2" applyNumberFormat="1" applyFont="1" applyFill="1" applyBorder="1" applyAlignment="1">
      <alignment horizontal="center" vertical="center"/>
    </xf>
    <xf numFmtId="0" fontId="11" fillId="20" borderId="4" xfId="2" applyFont="1" applyFill="1" applyBorder="1" applyAlignment="1">
      <alignment horizontal="center"/>
    </xf>
    <xf numFmtId="0" fontId="11" fillId="20" borderId="4" xfId="0" applyFont="1" applyFill="1" applyBorder="1" applyAlignment="1">
      <alignment horizontal="center" vertical="center"/>
    </xf>
    <xf numFmtId="0" fontId="11" fillId="3" borderId="4" xfId="2" applyFont="1" applyFill="1" applyBorder="1" applyAlignment="1">
      <alignment horizontal="left" vertical="center" wrapText="1"/>
    </xf>
    <xf numFmtId="0" fontId="15" fillId="3" borderId="10" xfId="2" applyFont="1" applyFill="1" applyBorder="1" applyAlignment="1">
      <alignment horizontal="center"/>
    </xf>
    <xf numFmtId="14" fontId="15" fillId="3" borderId="10" xfId="2" applyNumberFormat="1" applyFont="1" applyFill="1" applyBorder="1" applyAlignment="1">
      <alignment horizontal="center"/>
    </xf>
    <xf numFmtId="0" fontId="13" fillId="15" borderId="0" xfId="2" applyFont="1" applyFill="1" applyAlignment="1">
      <alignment horizontal="left"/>
    </xf>
    <xf numFmtId="0" fontId="9" fillId="3" borderId="0" xfId="2" applyFill="1"/>
    <xf numFmtId="0" fontId="11" fillId="3" borderId="8" xfId="2" applyFont="1" applyFill="1" applyBorder="1"/>
    <xf numFmtId="0" fontId="12" fillId="3" borderId="8" xfId="2" applyFont="1" applyFill="1" applyBorder="1" applyAlignment="1">
      <alignment horizontal="left"/>
    </xf>
    <xf numFmtId="0" fontId="11" fillId="3" borderId="8" xfId="2" applyFont="1" applyFill="1" applyBorder="1" applyAlignment="1">
      <alignment horizontal="center"/>
    </xf>
    <xf numFmtId="0" fontId="11" fillId="3" borderId="12" xfId="2" applyFont="1" applyFill="1" applyBorder="1" applyAlignment="1">
      <alignment horizontal="center"/>
    </xf>
    <xf numFmtId="0" fontId="9" fillId="3" borderId="4" xfId="2" applyFill="1" applyBorder="1"/>
    <xf numFmtId="0" fontId="11" fillId="2" borderId="4" xfId="0" applyFont="1" applyFill="1" applyBorder="1" applyAlignment="1">
      <alignment horizontal="left" vertical="center" wrapText="1"/>
    </xf>
    <xf numFmtId="0" fontId="11" fillId="17" borderId="4" xfId="0" applyFont="1" applyFill="1" applyBorder="1" applyAlignment="1">
      <alignment horizontal="left" vertical="center"/>
    </xf>
    <xf numFmtId="0" fontId="11" fillId="17" borderId="4" xfId="2" applyFont="1" applyFill="1" applyBorder="1" applyAlignment="1">
      <alignment horizontal="center" vertical="center"/>
    </xf>
    <xf numFmtId="165" fontId="9" fillId="0" borderId="0" xfId="1" applyNumberFormat="1" applyFont="1" applyAlignment="1">
      <alignment vertical="center"/>
    </xf>
    <xf numFmtId="0" fontId="11" fillId="17" borderId="8" xfId="2" applyFont="1" applyFill="1" applyBorder="1"/>
    <xf numFmtId="0" fontId="11" fillId="17" borderId="12" xfId="2" applyFont="1" applyFill="1" applyBorder="1" applyAlignment="1">
      <alignment horizontal="center"/>
    </xf>
    <xf numFmtId="3" fontId="11" fillId="2" borderId="4" xfId="2" applyNumberFormat="1" applyFont="1" applyFill="1" applyBorder="1" applyAlignment="1">
      <alignment horizontal="right" vertical="center"/>
    </xf>
    <xf numFmtId="0" fontId="12" fillId="2" borderId="8" xfId="2" applyFont="1" applyFill="1" applyBorder="1" applyAlignment="1">
      <alignment horizontal="center"/>
    </xf>
    <xf numFmtId="0" fontId="12" fillId="2" borderId="12" xfId="2" applyFont="1" applyFill="1" applyBorder="1" applyAlignment="1">
      <alignment horizontal="center"/>
    </xf>
    <xf numFmtId="0" fontId="12" fillId="7" borderId="8" xfId="2" applyFont="1" applyFill="1" applyBorder="1" applyAlignment="1">
      <alignment horizontal="center"/>
    </xf>
    <xf numFmtId="0" fontId="16" fillId="2" borderId="4" xfId="2" applyFont="1" applyFill="1" applyBorder="1" applyAlignment="1">
      <alignment horizontal="center"/>
    </xf>
    <xf numFmtId="165" fontId="11" fillId="2" borderId="4" xfId="1" applyNumberFormat="1" applyFont="1" applyFill="1" applyBorder="1" applyAlignment="1">
      <alignment horizontal="right" vertical="center"/>
    </xf>
    <xf numFmtId="3" fontId="20" fillId="7" borderId="4" xfId="2" applyNumberFormat="1" applyFont="1" applyFill="1" applyBorder="1" applyAlignment="1">
      <alignment horizontal="center" vertical="center"/>
    </xf>
    <xf numFmtId="165" fontId="9" fillId="2" borderId="0" xfId="1" applyNumberFormat="1" applyFont="1" applyFill="1"/>
    <xf numFmtId="0" fontId="7" fillId="0" borderId="4" xfId="0" applyFont="1" applyBorder="1" applyAlignment="1">
      <alignment horizontal="center" vertical="center"/>
    </xf>
    <xf numFmtId="0" fontId="9" fillId="2" borderId="0" xfId="2" applyFill="1" applyAlignment="1">
      <alignment horizontal="center" vertical="center"/>
    </xf>
    <xf numFmtId="0" fontId="11" fillId="17" borderId="8" xfId="2" applyFont="1" applyFill="1" applyBorder="1" applyAlignment="1">
      <alignment horizontal="left"/>
    </xf>
    <xf numFmtId="0" fontId="9" fillId="3" borderId="4" xfId="2" applyFill="1" applyBorder="1" applyAlignment="1">
      <alignment horizontal="center"/>
    </xf>
    <xf numFmtId="0" fontId="11" fillId="20" borderId="4" xfId="2" applyFont="1" applyFill="1" applyBorder="1" applyAlignment="1">
      <alignment horizontal="center" vertical="center"/>
    </xf>
    <xf numFmtId="0" fontId="15" fillId="20" borderId="10" xfId="2" applyFont="1" applyFill="1" applyBorder="1" applyAlignment="1">
      <alignment horizontal="center"/>
    </xf>
    <xf numFmtId="14" fontId="15" fillId="20" borderId="10" xfId="2" applyNumberFormat="1" applyFont="1" applyFill="1" applyBorder="1" applyAlignment="1">
      <alignment horizontal="center"/>
    </xf>
    <xf numFmtId="0" fontId="9" fillId="20" borderId="0" xfId="2" applyFill="1"/>
    <xf numFmtId="0" fontId="11" fillId="20" borderId="8" xfId="2" applyFont="1" applyFill="1" applyBorder="1"/>
    <xf numFmtId="0" fontId="12" fillId="20" borderId="8" xfId="2" applyFont="1" applyFill="1" applyBorder="1" applyAlignment="1">
      <alignment horizontal="left"/>
    </xf>
    <xf numFmtId="0" fontId="11" fillId="20" borderId="8" xfId="2" applyFont="1" applyFill="1" applyBorder="1" applyAlignment="1">
      <alignment horizontal="center"/>
    </xf>
    <xf numFmtId="0" fontId="11" fillId="20" borderId="12" xfId="2" applyFont="1" applyFill="1" applyBorder="1" applyAlignment="1">
      <alignment horizontal="center"/>
    </xf>
    <xf numFmtId="0" fontId="9" fillId="20" borderId="4" xfId="2" applyFill="1" applyBorder="1"/>
    <xf numFmtId="0" fontId="11" fillId="30" borderId="12" xfId="2" applyFont="1" applyFill="1" applyBorder="1" applyAlignment="1">
      <alignment horizontal="center" vertical="center"/>
    </xf>
    <xf numFmtId="0" fontId="11" fillId="28" borderId="4" xfId="2" applyFont="1" applyFill="1" applyBorder="1" applyAlignment="1">
      <alignment horizontal="left" vertical="center"/>
    </xf>
    <xf numFmtId="0" fontId="11" fillId="29" borderId="4" xfId="2" applyFont="1" applyFill="1" applyBorder="1" applyAlignment="1">
      <alignment horizontal="center" vertical="center"/>
    </xf>
    <xf numFmtId="0" fontId="0" fillId="28" borderId="4" xfId="0" applyFill="1" applyBorder="1" applyAlignment="1">
      <alignment horizontal="center" vertical="center"/>
    </xf>
    <xf numFmtId="165" fontId="11" fillId="28" borderId="4" xfId="1" applyNumberFormat="1" applyFont="1" applyFill="1" applyBorder="1" applyAlignment="1">
      <alignment horizontal="center" vertical="center"/>
    </xf>
    <xf numFmtId="3" fontId="11" fillId="28" borderId="4" xfId="2" applyNumberFormat="1" applyFont="1" applyFill="1" applyBorder="1" applyAlignment="1">
      <alignment horizontal="right"/>
    </xf>
    <xf numFmtId="3" fontId="11" fillId="30" borderId="4" xfId="2" applyNumberFormat="1" applyFont="1" applyFill="1" applyBorder="1" applyAlignment="1">
      <alignment horizontal="right" vertical="center"/>
    </xf>
    <xf numFmtId="3" fontId="11" fillId="30" borderId="4" xfId="2" applyNumberFormat="1" applyFont="1" applyFill="1" applyBorder="1" applyAlignment="1">
      <alignment horizontal="center" vertical="center"/>
    </xf>
    <xf numFmtId="0" fontId="11" fillId="28" borderId="4" xfId="2" applyFont="1" applyFill="1" applyBorder="1" applyAlignment="1">
      <alignment horizontal="center"/>
    </xf>
    <xf numFmtId="0" fontId="11" fillId="28" borderId="4" xfId="0" applyFont="1" applyFill="1" applyBorder="1" applyAlignment="1">
      <alignment horizontal="center" vertical="center"/>
    </xf>
    <xf numFmtId="3" fontId="11" fillId="3" borderId="4" xfId="2" applyNumberFormat="1" applyFont="1" applyFill="1" applyBorder="1" applyAlignment="1">
      <alignment horizontal="right" vertical="center"/>
    </xf>
    <xf numFmtId="0" fontId="17" fillId="7" borderId="4" xfId="2" applyFont="1" applyFill="1" applyBorder="1" applyAlignment="1">
      <alignment horizontal="center" vertical="center"/>
    </xf>
    <xf numFmtId="165" fontId="16" fillId="2" borderId="4" xfId="1" applyNumberFormat="1" applyFont="1" applyFill="1" applyBorder="1" applyAlignment="1">
      <alignment horizontal="center" vertical="center"/>
    </xf>
    <xf numFmtId="165" fontId="16" fillId="2" borderId="4" xfId="1" applyNumberFormat="1" applyFont="1" applyFill="1" applyBorder="1" applyAlignment="1">
      <alignment horizontal="center" vertical="center" wrapText="1"/>
    </xf>
    <xf numFmtId="3" fontId="16" fillId="2" borderId="4" xfId="2" applyNumberFormat="1" applyFont="1" applyFill="1" applyBorder="1" applyAlignment="1">
      <alignment horizontal="center" vertical="center" wrapText="1"/>
    </xf>
    <xf numFmtId="0" fontId="16" fillId="2" borderId="4" xfId="2" applyFont="1" applyFill="1" applyBorder="1" applyAlignment="1">
      <alignment horizontal="center" vertical="center" wrapText="1"/>
    </xf>
    <xf numFmtId="0" fontId="10" fillId="2" borderId="7" xfId="2" applyFont="1" applyFill="1" applyBorder="1" applyAlignment="1">
      <alignment horizontal="center" vertical="center"/>
    </xf>
    <xf numFmtId="0" fontId="10" fillId="2" borderId="7" xfId="2" applyFont="1" applyFill="1" applyBorder="1" applyAlignment="1">
      <alignment horizontal="center" vertical="center" wrapText="1"/>
    </xf>
    <xf numFmtId="3" fontId="10" fillId="2" borderId="7" xfId="2" applyNumberFormat="1" applyFont="1" applyFill="1" applyBorder="1" applyAlignment="1">
      <alignment horizontal="center" vertical="center"/>
    </xf>
    <xf numFmtId="0" fontId="11" fillId="2" borderId="0" xfId="2" applyFont="1" applyFill="1" applyAlignment="1">
      <alignment horizontal="center" vertical="center"/>
    </xf>
    <xf numFmtId="0" fontId="11" fillId="2" borderId="8" xfId="2" applyFont="1" applyFill="1" applyBorder="1" applyAlignment="1">
      <alignment horizontal="center" vertical="center"/>
    </xf>
    <xf numFmtId="166" fontId="11" fillId="7" borderId="4" xfId="2" applyNumberFormat="1" applyFont="1" applyFill="1" applyBorder="1" applyAlignment="1">
      <alignment horizontal="center" vertical="center"/>
    </xf>
    <xf numFmtId="3" fontId="11" fillId="7" borderId="4" xfId="2" applyNumberFormat="1" applyFont="1" applyFill="1" applyBorder="1" applyAlignment="1">
      <alignment horizontal="center" vertical="center" wrapText="1"/>
    </xf>
    <xf numFmtId="0" fontId="13" fillId="12" borderId="0" xfId="2" applyFont="1" applyFill="1" applyAlignment="1">
      <alignment horizontal="left"/>
    </xf>
    <xf numFmtId="0" fontId="11" fillId="26" borderId="4" xfId="2" applyFont="1" applyFill="1" applyBorder="1" applyAlignment="1">
      <alignment horizontal="center" vertical="center"/>
    </xf>
    <xf numFmtId="0" fontId="0" fillId="25" borderId="4" xfId="0" applyFill="1" applyBorder="1" applyAlignment="1">
      <alignment horizontal="center" vertical="center"/>
    </xf>
    <xf numFmtId="165" fontId="11" fillId="25" borderId="4" xfId="1" applyNumberFormat="1" applyFont="1" applyFill="1" applyBorder="1" applyAlignment="1">
      <alignment horizontal="center" vertical="center"/>
    </xf>
    <xf numFmtId="3" fontId="11" fillId="27" borderId="4" xfId="2" applyNumberFormat="1" applyFont="1" applyFill="1" applyBorder="1" applyAlignment="1">
      <alignment horizontal="right"/>
    </xf>
    <xf numFmtId="3" fontId="11" fillId="27" borderId="4" xfId="2" applyNumberFormat="1" applyFont="1" applyFill="1" applyBorder="1" applyAlignment="1">
      <alignment horizontal="right" vertical="center"/>
    </xf>
    <xf numFmtId="0" fontId="11" fillId="27" borderId="12" xfId="2" applyFont="1" applyFill="1" applyBorder="1" applyAlignment="1">
      <alignment horizontal="center" vertical="center"/>
    </xf>
    <xf numFmtId="0" fontId="11" fillId="25" borderId="4" xfId="2" applyFont="1" applyFill="1" applyBorder="1" applyAlignment="1">
      <alignment horizontal="left" vertical="center" wrapText="1"/>
    </xf>
    <xf numFmtId="0" fontId="11" fillId="25" borderId="0" xfId="0" applyFont="1" applyFill="1" applyAlignment="1">
      <alignment vertical="center"/>
    </xf>
    <xf numFmtId="3" fontId="11" fillId="25" borderId="0" xfId="0" applyNumberFormat="1" applyFont="1" applyFill="1" applyAlignment="1">
      <alignment vertical="center"/>
    </xf>
    <xf numFmtId="3" fontId="11" fillId="27" borderId="4" xfId="2" applyNumberFormat="1" applyFont="1" applyFill="1" applyBorder="1" applyAlignment="1">
      <alignment horizontal="center" vertical="center"/>
    </xf>
    <xf numFmtId="0" fontId="11" fillId="25" borderId="4" xfId="2" applyFont="1" applyFill="1" applyBorder="1" applyAlignment="1">
      <alignment horizontal="center"/>
    </xf>
    <xf numFmtId="0" fontId="11" fillId="25" borderId="4" xfId="0" applyFont="1" applyFill="1" applyBorder="1" applyAlignment="1">
      <alignment horizontal="center" vertical="center"/>
    </xf>
    <xf numFmtId="165" fontId="11" fillId="2" borderId="1" xfId="1" applyNumberFormat="1" applyFont="1" applyFill="1" applyBorder="1" applyAlignment="1">
      <alignment horizontal="center" vertical="center"/>
    </xf>
    <xf numFmtId="165" fontId="11" fillId="8" borderId="4" xfId="1" applyNumberFormat="1" applyFont="1" applyFill="1" applyBorder="1" applyAlignment="1">
      <alignment horizontal="center" vertical="center"/>
    </xf>
    <xf numFmtId="165" fontId="11" fillId="7" borderId="4" xfId="1" applyNumberFormat="1" applyFont="1" applyFill="1" applyBorder="1" applyAlignment="1">
      <alignment horizontal="center" vertical="center"/>
    </xf>
    <xf numFmtId="165" fontId="11" fillId="2" borderId="0" xfId="1" applyNumberFormat="1" applyFont="1" applyFill="1" applyBorder="1" applyAlignment="1">
      <alignment horizontal="center" vertical="center"/>
    </xf>
    <xf numFmtId="165" fontId="9" fillId="3" borderId="4" xfId="1" applyNumberFormat="1" applyFont="1" applyFill="1" applyBorder="1" applyAlignment="1">
      <alignment horizontal="center" vertical="center"/>
    </xf>
    <xf numFmtId="3" fontId="11" fillId="7" borderId="1" xfId="2" applyNumberFormat="1" applyFont="1" applyFill="1" applyBorder="1" applyAlignment="1">
      <alignment horizontal="right"/>
    </xf>
    <xf numFmtId="3" fontId="11" fillId="2" borderId="4" xfId="2" applyNumberFormat="1" applyFont="1" applyFill="1" applyBorder="1" applyAlignment="1">
      <alignment horizontal="center"/>
    </xf>
    <xf numFmtId="3" fontId="11" fillId="7" borderId="10" xfId="2" applyNumberFormat="1" applyFont="1" applyFill="1" applyBorder="1" applyAlignment="1">
      <alignment horizontal="center" vertical="center"/>
    </xf>
    <xf numFmtId="0" fontId="11" fillId="2" borderId="1" xfId="0" applyFont="1" applyFill="1" applyBorder="1" applyAlignment="1">
      <alignment horizontal="center" vertical="center"/>
    </xf>
    <xf numFmtId="0" fontId="11" fillId="2" borderId="4" xfId="2" applyFont="1" applyFill="1" applyBorder="1" applyAlignment="1">
      <alignment horizontal="center" vertical="center" wrapText="1"/>
    </xf>
    <xf numFmtId="0" fontId="15" fillId="2" borderId="10" xfId="2" applyFont="1" applyFill="1" applyBorder="1" applyAlignment="1">
      <alignment horizontal="center" vertical="center"/>
    </xf>
    <xf numFmtId="14" fontId="15" fillId="2" borderId="10" xfId="2" applyNumberFormat="1" applyFont="1" applyFill="1" applyBorder="1" applyAlignment="1">
      <alignment horizontal="center" vertical="center"/>
    </xf>
    <xf numFmtId="0" fontId="11" fillId="2" borderId="1" xfId="2" applyFont="1" applyFill="1" applyBorder="1" applyAlignment="1">
      <alignment horizontal="left" vertical="center"/>
    </xf>
    <xf numFmtId="3" fontId="11" fillId="15" borderId="10" xfId="2" applyNumberFormat="1" applyFont="1" applyFill="1" applyBorder="1" applyAlignment="1">
      <alignment horizontal="right" vertical="center"/>
    </xf>
    <xf numFmtId="0" fontId="11" fillId="2" borderId="1" xfId="2" applyFont="1" applyFill="1" applyBorder="1" applyAlignment="1">
      <alignment horizontal="center"/>
    </xf>
    <xf numFmtId="0" fontId="15" fillId="7" borderId="11" xfId="2" applyFont="1" applyFill="1" applyBorder="1" applyAlignment="1">
      <alignment horizontal="left" vertical="center"/>
    </xf>
    <xf numFmtId="0" fontId="11" fillId="2" borderId="8" xfId="2" applyFont="1" applyFill="1" applyBorder="1" applyAlignment="1">
      <alignment horizontal="left"/>
    </xf>
    <xf numFmtId="165" fontId="9" fillId="2" borderId="0" xfId="1" applyNumberFormat="1" applyFont="1" applyFill="1" applyAlignment="1">
      <alignment horizontal="center" vertical="center"/>
    </xf>
    <xf numFmtId="0" fontId="10" fillId="2" borderId="0" xfId="2" applyFont="1" applyFill="1"/>
    <xf numFmtId="0" fontId="9" fillId="31" borderId="4" xfId="0" applyFont="1" applyFill="1" applyBorder="1" applyAlignment="1">
      <alignment horizontal="center" vertical="center"/>
    </xf>
    <xf numFmtId="0" fontId="0" fillId="0" borderId="0" xfId="0" applyAlignment="1">
      <alignment horizontal="center" vertical="center"/>
    </xf>
    <xf numFmtId="3" fontId="11" fillId="32" borderId="4" xfId="2" applyNumberFormat="1" applyFont="1" applyFill="1" applyBorder="1" applyAlignment="1">
      <alignment horizontal="right"/>
    </xf>
    <xf numFmtId="0" fontId="9" fillId="3" borderId="4" xfId="0" applyFont="1" applyFill="1" applyBorder="1" applyAlignment="1">
      <alignment horizontal="center" vertical="center"/>
    </xf>
    <xf numFmtId="0" fontId="16" fillId="2" borderId="2" xfId="2" applyFont="1" applyFill="1" applyBorder="1" applyAlignment="1">
      <alignment horizontal="center" vertical="center"/>
    </xf>
    <xf numFmtId="0" fontId="11" fillId="10" borderId="2" xfId="2" applyFont="1" applyFill="1" applyBorder="1" applyAlignment="1">
      <alignment horizontal="left"/>
    </xf>
    <xf numFmtId="0" fontId="11" fillId="10" borderId="5" xfId="2" applyFont="1" applyFill="1" applyBorder="1" applyAlignment="1">
      <alignment horizontal="left"/>
    </xf>
    <xf numFmtId="0" fontId="11" fillId="2" borderId="5" xfId="2" applyFont="1" applyFill="1" applyBorder="1" applyAlignment="1">
      <alignment horizontal="left"/>
    </xf>
    <xf numFmtId="0" fontId="11" fillId="9" borderId="5" xfId="2" applyFont="1" applyFill="1" applyBorder="1" applyAlignment="1">
      <alignment horizontal="left"/>
    </xf>
    <xf numFmtId="0" fontId="17" fillId="9" borderId="5" xfId="2" applyFont="1" applyFill="1" applyBorder="1" applyAlignment="1">
      <alignment horizontal="left"/>
    </xf>
    <xf numFmtId="0" fontId="17" fillId="13" borderId="5" xfId="2" applyFont="1" applyFill="1" applyBorder="1" applyAlignment="1">
      <alignment horizontal="left"/>
    </xf>
    <xf numFmtId="0" fontId="17" fillId="2" borderId="5" xfId="2" applyFont="1" applyFill="1" applyBorder="1"/>
    <xf numFmtId="0" fontId="11" fillId="7" borderId="5" xfId="2" applyFont="1" applyFill="1" applyBorder="1"/>
    <xf numFmtId="0" fontId="11" fillId="12" borderId="5" xfId="2" applyFont="1" applyFill="1" applyBorder="1" applyAlignment="1">
      <alignment horizontal="left" wrapText="1"/>
    </xf>
    <xf numFmtId="0" fontId="11" fillId="2" borderId="5" xfId="2" applyFont="1" applyFill="1" applyBorder="1"/>
    <xf numFmtId="0" fontId="11" fillId="11" borderId="5" xfId="2" applyFont="1" applyFill="1" applyBorder="1" applyAlignment="1">
      <alignment horizontal="left"/>
    </xf>
    <xf numFmtId="0" fontId="11" fillId="9" borderId="5" xfId="2" applyFont="1" applyFill="1" applyBorder="1"/>
    <xf numFmtId="0" fontId="11" fillId="7" borderId="5" xfId="2" applyFont="1" applyFill="1" applyBorder="1" applyAlignment="1">
      <alignment horizontal="left"/>
    </xf>
    <xf numFmtId="0" fontId="11" fillId="7" borderId="15" xfId="2" applyFont="1" applyFill="1" applyBorder="1" applyAlignment="1">
      <alignment horizontal="left"/>
    </xf>
    <xf numFmtId="0" fontId="11" fillId="2" borderId="15" xfId="2" applyFont="1" applyFill="1" applyBorder="1" applyAlignment="1">
      <alignment horizontal="left"/>
    </xf>
    <xf numFmtId="0" fontId="11" fillId="9" borderId="15" xfId="2" applyFont="1" applyFill="1" applyBorder="1" applyAlignment="1">
      <alignment horizontal="left"/>
    </xf>
    <xf numFmtId="0" fontId="11" fillId="6" borderId="15" xfId="2" applyFont="1" applyFill="1" applyBorder="1" applyAlignment="1">
      <alignment horizontal="left"/>
    </xf>
    <xf numFmtId="0" fontId="11" fillId="11" borderId="15" xfId="2" applyFont="1" applyFill="1" applyBorder="1" applyAlignment="1">
      <alignment horizontal="left"/>
    </xf>
    <xf numFmtId="0" fontId="17" fillId="9" borderId="16" xfId="2" applyFont="1" applyFill="1" applyBorder="1" applyAlignment="1">
      <alignment horizontal="left"/>
    </xf>
    <xf numFmtId="0" fontId="11" fillId="10" borderId="15" xfId="2" applyFont="1" applyFill="1" applyBorder="1" applyAlignment="1">
      <alignment horizontal="left"/>
    </xf>
    <xf numFmtId="0" fontId="11" fillId="12" borderId="15" xfId="2" applyFont="1" applyFill="1" applyBorder="1" applyAlignment="1">
      <alignment horizontal="left"/>
    </xf>
    <xf numFmtId="0" fontId="16" fillId="2" borderId="3" xfId="2" applyFont="1" applyFill="1" applyBorder="1" applyAlignment="1">
      <alignment horizontal="center" vertical="center"/>
    </xf>
    <xf numFmtId="0" fontId="0" fillId="2" borderId="3" xfId="0" applyFill="1" applyBorder="1" applyAlignment="1">
      <alignment horizontal="center" vertical="center"/>
    </xf>
    <xf numFmtId="0" fontId="0" fillId="3" borderId="3" xfId="0" applyFill="1" applyBorder="1" applyAlignment="1">
      <alignment horizontal="center" vertical="center"/>
    </xf>
    <xf numFmtId="0" fontId="11" fillId="2" borderId="4" xfId="0" applyFont="1" applyFill="1" applyBorder="1" applyAlignment="1">
      <alignment vertical="center"/>
    </xf>
    <xf numFmtId="3" fontId="11" fillId="2" borderId="4" xfId="0" applyNumberFormat="1" applyFont="1" applyFill="1" applyBorder="1" applyAlignment="1">
      <alignment vertical="center"/>
    </xf>
    <xf numFmtId="0" fontId="11" fillId="3" borderId="4" xfId="0" applyFont="1" applyFill="1" applyBorder="1" applyAlignment="1">
      <alignment vertical="center"/>
    </xf>
    <xf numFmtId="3" fontId="11" fillId="3" borderId="4" xfId="0" applyNumberFormat="1" applyFont="1" applyFill="1" applyBorder="1" applyAlignment="1">
      <alignment vertical="center"/>
    </xf>
    <xf numFmtId="0" fontId="11" fillId="8" borderId="4" xfId="2" applyFont="1" applyFill="1" applyBorder="1" applyAlignment="1">
      <alignment horizontal="center"/>
    </xf>
    <xf numFmtId="0" fontId="11" fillId="10" borderId="4" xfId="2" applyFont="1" applyFill="1" applyBorder="1" applyAlignment="1">
      <alignment horizontal="center"/>
    </xf>
    <xf numFmtId="0" fontId="17" fillId="8" borderId="4" xfId="2" applyFont="1" applyFill="1" applyBorder="1" applyAlignment="1">
      <alignment horizontal="center"/>
    </xf>
    <xf numFmtId="0" fontId="11" fillId="12" borderId="4" xfId="2" applyFont="1" applyFill="1" applyBorder="1" applyAlignment="1">
      <alignment horizontal="center"/>
    </xf>
    <xf numFmtId="0" fontId="9" fillId="0" borderId="0" xfId="2" applyAlignment="1">
      <alignment horizontal="center" vertical="center" wrapText="1"/>
    </xf>
    <xf numFmtId="0" fontId="11" fillId="2" borderId="4" xfId="0" applyFont="1" applyFill="1" applyBorder="1" applyAlignment="1">
      <alignment vertical="center" wrapText="1"/>
    </xf>
    <xf numFmtId="0" fontId="11" fillId="3" borderId="4" xfId="0" applyFont="1" applyFill="1" applyBorder="1" applyAlignment="1">
      <alignment vertical="center" wrapText="1"/>
    </xf>
    <xf numFmtId="0" fontId="11" fillId="10" borderId="4" xfId="2" applyFont="1" applyFill="1" applyBorder="1" applyAlignment="1">
      <alignment horizontal="left" wrapText="1"/>
    </xf>
    <xf numFmtId="0" fontId="11" fillId="2" borderId="4" xfId="2" applyFont="1" applyFill="1" applyBorder="1" applyAlignment="1">
      <alignment horizontal="left" wrapText="1"/>
    </xf>
    <xf numFmtId="0" fontId="11" fillId="9" borderId="4" xfId="2" applyFont="1" applyFill="1" applyBorder="1" applyAlignment="1">
      <alignment horizontal="left" wrapText="1"/>
    </xf>
    <xf numFmtId="0" fontId="17" fillId="9" borderId="4" xfId="2" applyFont="1" applyFill="1" applyBorder="1" applyAlignment="1">
      <alignment horizontal="left" wrapText="1"/>
    </xf>
    <xf numFmtId="0" fontId="17" fillId="13" borderId="4" xfId="2" applyFont="1" applyFill="1" applyBorder="1" applyAlignment="1">
      <alignment horizontal="left" wrapText="1"/>
    </xf>
    <xf numFmtId="0" fontId="17" fillId="2" borderId="4" xfId="2" applyFont="1" applyFill="1" applyBorder="1" applyAlignment="1">
      <alignment wrapText="1"/>
    </xf>
    <xf numFmtId="0" fontId="11" fillId="2" borderId="4" xfId="2" applyFont="1" applyFill="1" applyBorder="1" applyAlignment="1">
      <alignment wrapText="1"/>
    </xf>
    <xf numFmtId="0" fontId="11" fillId="11" borderId="4" xfId="2" applyFont="1" applyFill="1" applyBorder="1" applyAlignment="1">
      <alignment horizontal="left" wrapText="1"/>
    </xf>
    <xf numFmtId="0" fontId="11" fillId="9" borderId="4" xfId="2" applyFont="1" applyFill="1" applyBorder="1" applyAlignment="1">
      <alignment wrapText="1"/>
    </xf>
    <xf numFmtId="0" fontId="11" fillId="7" borderId="4" xfId="2" applyFont="1" applyFill="1" applyBorder="1" applyAlignment="1">
      <alignment horizontal="left" wrapText="1"/>
    </xf>
    <xf numFmtId="0" fontId="17" fillId="9" borderId="4" xfId="2" applyFont="1" applyFill="1" applyBorder="1" applyAlignment="1">
      <alignment wrapText="1"/>
    </xf>
    <xf numFmtId="0" fontId="11" fillId="12" borderId="4" xfId="2" applyFont="1" applyFill="1" applyBorder="1" applyAlignment="1">
      <alignment wrapText="1"/>
    </xf>
    <xf numFmtId="0" fontId="11" fillId="6" borderId="4" xfId="2" applyFont="1" applyFill="1" applyBorder="1" applyAlignment="1">
      <alignment horizontal="left" wrapText="1"/>
    </xf>
    <xf numFmtId="0" fontId="17" fillId="11" borderId="4" xfId="2" applyFont="1" applyFill="1" applyBorder="1" applyAlignment="1">
      <alignment wrapText="1"/>
    </xf>
    <xf numFmtId="0" fontId="9" fillId="0" borderId="0" xfId="2" applyAlignment="1">
      <alignment wrapText="1"/>
    </xf>
    <xf numFmtId="0" fontId="11" fillId="7" borderId="10" xfId="2" applyFont="1" applyFill="1" applyBorder="1" applyAlignment="1">
      <alignment horizontal="left" wrapText="1"/>
    </xf>
    <xf numFmtId="0" fontId="11" fillId="2" borderId="10" xfId="2" applyFont="1" applyFill="1" applyBorder="1" applyAlignment="1">
      <alignment horizontal="left" wrapText="1"/>
    </xf>
    <xf numFmtId="0" fontId="11" fillId="9" borderId="10" xfId="2" applyFont="1" applyFill="1" applyBorder="1" applyAlignment="1">
      <alignment horizontal="left" wrapText="1"/>
    </xf>
    <xf numFmtId="0" fontId="11" fillId="6" borderId="10" xfId="2" applyFont="1" applyFill="1" applyBorder="1" applyAlignment="1">
      <alignment horizontal="left" wrapText="1"/>
    </xf>
    <xf numFmtId="0" fontId="11" fillId="6" borderId="7" xfId="2" applyFont="1" applyFill="1" applyBorder="1" applyAlignment="1">
      <alignment horizontal="left" wrapText="1"/>
    </xf>
    <xf numFmtId="0" fontId="11" fillId="11" borderId="10" xfId="2" applyFont="1" applyFill="1" applyBorder="1" applyAlignment="1">
      <alignment horizontal="left" wrapText="1"/>
    </xf>
    <xf numFmtId="0" fontId="17" fillId="9" borderId="14" xfId="2" applyFont="1" applyFill="1" applyBorder="1" applyAlignment="1">
      <alignment horizontal="left" wrapText="1"/>
    </xf>
    <xf numFmtId="0" fontId="11" fillId="10" borderId="10" xfId="2" applyFont="1" applyFill="1" applyBorder="1" applyAlignment="1">
      <alignment horizontal="left" wrapText="1"/>
    </xf>
    <xf numFmtId="0" fontId="11" fillId="12" borderId="10" xfId="2" applyFont="1" applyFill="1" applyBorder="1" applyAlignment="1">
      <alignment horizontal="left" wrapText="1"/>
    </xf>
    <xf numFmtId="0" fontId="11" fillId="17" borderId="4" xfId="0" applyFont="1" applyFill="1" applyBorder="1" applyAlignment="1">
      <alignment vertical="center"/>
    </xf>
    <xf numFmtId="0" fontId="11" fillId="25" borderId="4" xfId="0" applyFont="1" applyFill="1" applyBorder="1" applyAlignment="1">
      <alignment vertical="center"/>
    </xf>
    <xf numFmtId="0" fontId="11" fillId="17" borderId="4" xfId="0" applyFont="1" applyFill="1" applyBorder="1" applyAlignment="1">
      <alignment vertical="center" wrapText="1"/>
    </xf>
    <xf numFmtId="0" fontId="11" fillId="25" borderId="4" xfId="0" applyFont="1" applyFill="1" applyBorder="1" applyAlignment="1">
      <alignment vertical="center" wrapText="1"/>
    </xf>
    <xf numFmtId="165" fontId="8" fillId="8" borderId="1" xfId="1" applyNumberFormat="1" applyFont="1" applyFill="1" applyBorder="1" applyAlignment="1">
      <alignment horizontal="center" vertical="center"/>
    </xf>
    <xf numFmtId="165" fontId="8" fillId="7" borderId="1" xfId="1" applyNumberFormat="1" applyFont="1" applyFill="1" applyBorder="1" applyAlignment="1">
      <alignment horizontal="center" vertical="center"/>
    </xf>
    <xf numFmtId="3" fontId="8" fillId="7" borderId="1" xfId="2" applyNumberFormat="1" applyFont="1" applyFill="1" applyBorder="1" applyAlignment="1">
      <alignment horizontal="right" vertical="center"/>
    </xf>
    <xf numFmtId="3" fontId="8" fillId="7" borderId="4" xfId="2" applyNumberFormat="1" applyFont="1" applyFill="1" applyBorder="1" applyAlignment="1">
      <alignment horizontal="right" vertical="center"/>
    </xf>
    <xf numFmtId="0" fontId="9" fillId="2" borderId="4" xfId="0" applyFont="1" applyFill="1" applyBorder="1" applyAlignment="1">
      <alignment horizontal="center" vertical="center"/>
    </xf>
    <xf numFmtId="3" fontId="11" fillId="2" borderId="2" xfId="0" applyNumberFormat="1" applyFont="1" applyFill="1" applyBorder="1" applyAlignment="1">
      <alignment vertical="center"/>
    </xf>
    <xf numFmtId="0" fontId="11" fillId="8" borderId="3" xfId="2" applyFont="1" applyFill="1" applyBorder="1" applyAlignment="1">
      <alignment horizontal="center" vertical="center"/>
    </xf>
    <xf numFmtId="0" fontId="9" fillId="31" borderId="4" xfId="0" applyFont="1" applyFill="1" applyBorder="1" applyAlignment="1">
      <alignment horizontal="center" vertical="center" wrapText="1"/>
    </xf>
    <xf numFmtId="0" fontId="12" fillId="2" borderId="8" xfId="2" applyFont="1" applyFill="1" applyBorder="1" applyAlignment="1">
      <alignment horizontal="center" vertical="center"/>
    </xf>
    <xf numFmtId="0" fontId="11" fillId="2" borderId="8" xfId="2" applyFont="1" applyFill="1" applyBorder="1" applyAlignment="1">
      <alignment horizontal="left" vertical="center"/>
    </xf>
    <xf numFmtId="0" fontId="12" fillId="2" borderId="12" xfId="2" applyFont="1" applyFill="1" applyBorder="1" applyAlignment="1">
      <alignment horizontal="center" vertical="center"/>
    </xf>
    <xf numFmtId="0" fontId="9" fillId="2" borderId="4" xfId="2" applyFill="1" applyBorder="1" applyAlignment="1">
      <alignment vertical="center"/>
    </xf>
    <xf numFmtId="0" fontId="9" fillId="2" borderId="4" xfId="2" applyFill="1" applyBorder="1" applyAlignment="1">
      <alignment horizontal="center" vertical="center"/>
    </xf>
    <xf numFmtId="0" fontId="9" fillId="2" borderId="4" xfId="0" applyFont="1" applyFill="1" applyBorder="1" applyAlignment="1">
      <alignment horizontal="center" vertical="center" wrapText="1"/>
    </xf>
    <xf numFmtId="3" fontId="11" fillId="2" borderId="1" xfId="0" applyNumberFormat="1" applyFont="1" applyFill="1" applyBorder="1" applyAlignment="1">
      <alignment horizontal="center" vertical="center" wrapText="1"/>
    </xf>
    <xf numFmtId="3" fontId="11" fillId="2" borderId="4" xfId="0" applyNumberFormat="1" applyFont="1" applyFill="1" applyBorder="1" applyAlignment="1">
      <alignment horizontal="center" vertical="center" wrapText="1"/>
    </xf>
    <xf numFmtId="3" fontId="11" fillId="10" borderId="4" xfId="2" applyNumberFormat="1" applyFont="1" applyFill="1" applyBorder="1" applyAlignment="1">
      <alignment horizontal="center" wrapText="1"/>
    </xf>
    <xf numFmtId="3" fontId="11" fillId="9" borderId="4" xfId="2" applyNumberFormat="1" applyFont="1" applyFill="1" applyBorder="1" applyAlignment="1">
      <alignment horizontal="center" wrapText="1"/>
    </xf>
    <xf numFmtId="3" fontId="17" fillId="9" borderId="4" xfId="2" applyNumberFormat="1" applyFont="1" applyFill="1" applyBorder="1" applyAlignment="1">
      <alignment horizontal="center" wrapText="1"/>
    </xf>
    <xf numFmtId="3" fontId="11" fillId="2" borderId="4" xfId="2" applyNumberFormat="1" applyFont="1" applyFill="1" applyBorder="1" applyAlignment="1">
      <alignment horizontal="center" wrapText="1"/>
    </xf>
    <xf numFmtId="3" fontId="17" fillId="2" borderId="4" xfId="2" applyNumberFormat="1" applyFont="1" applyFill="1" applyBorder="1" applyAlignment="1">
      <alignment horizontal="center" wrapText="1"/>
    </xf>
    <xf numFmtId="3" fontId="11" fillId="6" borderId="4" xfId="2" applyNumberFormat="1" applyFont="1" applyFill="1" applyBorder="1" applyAlignment="1">
      <alignment horizontal="center" wrapText="1"/>
    </xf>
    <xf numFmtId="3" fontId="11" fillId="11" borderId="4" xfId="2" applyNumberFormat="1" applyFont="1" applyFill="1" applyBorder="1" applyAlignment="1">
      <alignment horizontal="center" wrapText="1"/>
    </xf>
    <xf numFmtId="3" fontId="17" fillId="11" borderId="4" xfId="2" applyNumberFormat="1" applyFont="1" applyFill="1" applyBorder="1" applyAlignment="1">
      <alignment horizontal="center" wrapText="1"/>
    </xf>
    <xf numFmtId="3" fontId="11" fillId="12" borderId="4" xfId="2" applyNumberFormat="1" applyFont="1" applyFill="1" applyBorder="1" applyAlignment="1">
      <alignment horizontal="center" wrapText="1"/>
    </xf>
    <xf numFmtId="0" fontId="9" fillId="0" borderId="0" xfId="2" applyAlignment="1">
      <alignment horizontal="center" wrapText="1"/>
    </xf>
    <xf numFmtId="165" fontId="11" fillId="0" borderId="0" xfId="1" applyNumberFormat="1" applyFont="1"/>
    <xf numFmtId="165" fontId="9" fillId="0" borderId="0" xfId="2" applyNumberFormat="1"/>
    <xf numFmtId="0" fontId="11" fillId="15" borderId="13" xfId="2" applyFont="1" applyFill="1" applyBorder="1" applyAlignment="1">
      <alignment horizontal="center" vertical="center"/>
    </xf>
    <xf numFmtId="3" fontId="11" fillId="3" borderId="2" xfId="0" applyNumberFormat="1" applyFont="1" applyFill="1" applyBorder="1" applyAlignment="1">
      <alignment vertical="center"/>
    </xf>
    <xf numFmtId="0" fontId="9" fillId="3" borderId="4" xfId="0" applyFont="1" applyFill="1" applyBorder="1" applyAlignment="1">
      <alignment horizontal="center" vertical="center" wrapText="1"/>
    </xf>
    <xf numFmtId="0" fontId="11" fillId="14" borderId="3" xfId="2" applyFont="1" applyFill="1" applyBorder="1" applyAlignment="1">
      <alignment horizontal="center" vertical="center"/>
    </xf>
    <xf numFmtId="3" fontId="26" fillId="0" borderId="0" xfId="0" applyNumberFormat="1" applyFont="1" applyAlignment="1">
      <alignment horizontal="center" vertical="center"/>
    </xf>
    <xf numFmtId="3" fontId="26" fillId="0" borderId="0" xfId="0" applyNumberFormat="1" applyFont="1"/>
    <xf numFmtId="3" fontId="9" fillId="2" borderId="0" xfId="2" applyNumberFormat="1" applyFill="1"/>
    <xf numFmtId="0" fontId="0" fillId="0" borderId="4" xfId="0" applyBorder="1" applyAlignment="1">
      <alignment vertical="center" wrapText="1"/>
    </xf>
    <xf numFmtId="0" fontId="11" fillId="30" borderId="13" xfId="2" applyFont="1" applyFill="1" applyBorder="1" applyAlignment="1">
      <alignment horizontal="center" vertical="center"/>
    </xf>
    <xf numFmtId="0" fontId="11" fillId="28" borderId="1" xfId="2" applyFont="1" applyFill="1" applyBorder="1" applyAlignment="1">
      <alignment horizontal="left" vertical="center" wrapText="1"/>
    </xf>
    <xf numFmtId="0" fontId="11" fillId="28" borderId="0" xfId="0" applyFont="1" applyFill="1" applyAlignment="1">
      <alignment vertical="center"/>
    </xf>
    <xf numFmtId="0" fontId="11" fillId="28" borderId="4" xfId="0" applyFont="1" applyFill="1" applyBorder="1" applyAlignment="1">
      <alignment vertical="center" wrapText="1"/>
    </xf>
    <xf numFmtId="0" fontId="11" fillId="28" borderId="4" xfId="0" applyFont="1" applyFill="1" applyBorder="1" applyAlignment="1">
      <alignment vertical="center"/>
    </xf>
    <xf numFmtId="3" fontId="11" fillId="28" borderId="4" xfId="0" applyNumberFormat="1" applyFont="1" applyFill="1" applyBorder="1" applyAlignment="1">
      <alignment vertical="center"/>
    </xf>
    <xf numFmtId="3" fontId="11" fillId="28" borderId="2" xfId="0" applyNumberFormat="1" applyFont="1" applyFill="1" applyBorder="1" applyAlignment="1">
      <alignment vertical="center"/>
    </xf>
    <xf numFmtId="0" fontId="9" fillId="28" borderId="4" xfId="0" applyFont="1" applyFill="1" applyBorder="1" applyAlignment="1">
      <alignment horizontal="center" vertical="center" wrapText="1"/>
    </xf>
    <xf numFmtId="0" fontId="11" fillId="29" borderId="3" xfId="2" applyFont="1" applyFill="1" applyBorder="1" applyAlignment="1">
      <alignment horizontal="center" vertical="center"/>
    </xf>
    <xf numFmtId="0" fontId="0" fillId="28" borderId="3" xfId="0" applyFill="1" applyBorder="1" applyAlignment="1">
      <alignment horizontal="center" vertical="center"/>
    </xf>
    <xf numFmtId="165" fontId="8" fillId="29" borderId="1" xfId="1" applyNumberFormat="1" applyFont="1" applyFill="1" applyBorder="1" applyAlignment="1">
      <alignment horizontal="center" vertical="center"/>
    </xf>
    <xf numFmtId="165" fontId="8" fillId="30" borderId="1" xfId="1" applyNumberFormat="1" applyFont="1" applyFill="1" applyBorder="1" applyAlignment="1">
      <alignment horizontal="center" vertical="center"/>
    </xf>
    <xf numFmtId="3" fontId="8" fillId="30" borderId="1" xfId="2" applyNumberFormat="1" applyFont="1" applyFill="1" applyBorder="1" applyAlignment="1">
      <alignment horizontal="right" vertical="center"/>
    </xf>
    <xf numFmtId="3" fontId="8" fillId="30" borderId="4" xfId="2" applyNumberFormat="1" applyFont="1" applyFill="1" applyBorder="1" applyAlignment="1">
      <alignment horizontal="right" vertical="center"/>
    </xf>
    <xf numFmtId="3" fontId="11" fillId="30" borderId="1" xfId="2" applyNumberFormat="1" applyFont="1" applyFill="1" applyBorder="1" applyAlignment="1">
      <alignment horizontal="center" vertical="center"/>
    </xf>
    <xf numFmtId="0" fontId="11" fillId="28" borderId="1" xfId="2" applyFont="1" applyFill="1" applyBorder="1" applyAlignment="1">
      <alignment horizontal="center" vertical="center"/>
    </xf>
    <xf numFmtId="0" fontId="11" fillId="28" borderId="1" xfId="2" applyFont="1" applyFill="1" applyBorder="1" applyAlignment="1">
      <alignment horizontal="center" vertical="center" wrapText="1"/>
    </xf>
    <xf numFmtId="0" fontId="15" fillId="28" borderId="11" xfId="2" applyFont="1" applyFill="1" applyBorder="1" applyAlignment="1">
      <alignment horizontal="center" vertical="center"/>
    </xf>
    <xf numFmtId="0" fontId="15" fillId="28" borderId="8" xfId="2" applyFont="1" applyFill="1" applyBorder="1" applyAlignment="1">
      <alignment horizontal="center" vertical="center"/>
    </xf>
    <xf numFmtId="14" fontId="15" fillId="28" borderId="8" xfId="2" applyNumberFormat="1" applyFont="1" applyFill="1" applyBorder="1" applyAlignment="1">
      <alignment horizontal="center" vertical="center"/>
    </xf>
    <xf numFmtId="0" fontId="15" fillId="30" borderId="8" xfId="2" applyFont="1" applyFill="1" applyBorder="1" applyAlignment="1">
      <alignment horizontal="left" vertical="center"/>
    </xf>
    <xf numFmtId="0" fontId="9" fillId="28" borderId="0" xfId="2" applyFill="1" applyAlignment="1">
      <alignment vertical="center"/>
    </xf>
    <xf numFmtId="0" fontId="11" fillId="28" borderId="8" xfId="2" applyFont="1" applyFill="1" applyBorder="1" applyAlignment="1">
      <alignment horizontal="center" vertical="center"/>
    </xf>
    <xf numFmtId="0" fontId="12" fillId="28" borderId="8" xfId="2" applyFont="1" applyFill="1" applyBorder="1" applyAlignment="1">
      <alignment horizontal="center" vertical="center"/>
    </xf>
    <xf numFmtId="0" fontId="12" fillId="28" borderId="12" xfId="2" applyFont="1" applyFill="1" applyBorder="1" applyAlignment="1">
      <alignment horizontal="center" vertical="center"/>
    </xf>
    <xf numFmtId="0" fontId="9" fillId="28" borderId="4" xfId="2" applyFill="1" applyBorder="1" applyAlignment="1">
      <alignment vertical="center"/>
    </xf>
    <xf numFmtId="0" fontId="9" fillId="28" borderId="4" xfId="2" applyFill="1" applyBorder="1" applyAlignment="1">
      <alignment horizontal="center" vertical="center"/>
    </xf>
    <xf numFmtId="0" fontId="11" fillId="28" borderId="4" xfId="2" applyFont="1" applyFill="1" applyBorder="1" applyAlignment="1">
      <alignment horizontal="left" vertical="center" wrapText="1"/>
    </xf>
    <xf numFmtId="0" fontId="11" fillId="28" borderId="4" xfId="2" applyFont="1" applyFill="1" applyBorder="1" applyAlignment="1">
      <alignment horizontal="center" vertical="center"/>
    </xf>
    <xf numFmtId="0" fontId="15" fillId="28" borderId="10" xfId="2" applyFont="1" applyFill="1" applyBorder="1" applyAlignment="1">
      <alignment horizontal="center" vertical="center"/>
    </xf>
    <xf numFmtId="14" fontId="15" fillId="28" borderId="10" xfId="2" applyNumberFormat="1" applyFont="1" applyFill="1" applyBorder="1" applyAlignment="1">
      <alignment horizontal="center" vertical="center"/>
    </xf>
    <xf numFmtId="0" fontId="11" fillId="28" borderId="8" xfId="2" applyFont="1" applyFill="1" applyBorder="1" applyAlignment="1">
      <alignment horizontal="left" vertical="center"/>
    </xf>
    <xf numFmtId="3" fontId="11" fillId="30" borderId="4" xfId="2" applyNumberFormat="1" applyFont="1" applyFill="1" applyBorder="1" applyAlignment="1">
      <alignment horizontal="right"/>
    </xf>
    <xf numFmtId="0" fontId="15" fillId="28" borderId="10" xfId="2" applyFont="1" applyFill="1" applyBorder="1" applyAlignment="1">
      <alignment horizontal="center"/>
    </xf>
    <xf numFmtId="14" fontId="15" fillId="28" borderId="10" xfId="2" applyNumberFormat="1" applyFont="1" applyFill="1" applyBorder="1" applyAlignment="1">
      <alignment horizontal="center"/>
    </xf>
    <xf numFmtId="0" fontId="9" fillId="28" borderId="0" xfId="2" applyFill="1"/>
    <xf numFmtId="0" fontId="11" fillId="28" borderId="8" xfId="2" applyFont="1" applyFill="1" applyBorder="1"/>
    <xf numFmtId="0" fontId="12" fillId="28" borderId="8" xfId="2" applyFont="1" applyFill="1" applyBorder="1" applyAlignment="1">
      <alignment horizontal="left"/>
    </xf>
    <xf numFmtId="0" fontId="11" fillId="28" borderId="8" xfId="2" applyFont="1" applyFill="1" applyBorder="1" applyAlignment="1">
      <alignment horizontal="center"/>
    </xf>
    <xf numFmtId="0" fontId="11" fillId="28" borderId="12" xfId="2" applyFont="1" applyFill="1" applyBorder="1" applyAlignment="1">
      <alignment horizontal="center"/>
    </xf>
    <xf numFmtId="0" fontId="9" fillId="28" borderId="4" xfId="2" applyFill="1" applyBorder="1"/>
    <xf numFmtId="0" fontId="9" fillId="28" borderId="4" xfId="0" applyFont="1" applyFill="1" applyBorder="1" applyAlignment="1">
      <alignment horizontal="center" vertical="center"/>
    </xf>
    <xf numFmtId="0" fontId="13" fillId="30" borderId="0" xfId="2" applyFont="1" applyFill="1" applyAlignment="1">
      <alignment horizontal="left"/>
    </xf>
    <xf numFmtId="165" fontId="9" fillId="0" borderId="0" xfId="2" applyNumberFormat="1" applyAlignment="1">
      <alignment vertical="center"/>
    </xf>
    <xf numFmtId="0" fontId="11" fillId="28" borderId="4" xfId="0" applyFont="1" applyFill="1" applyBorder="1" applyAlignment="1">
      <alignment horizontal="left" vertical="center" wrapText="1"/>
    </xf>
    <xf numFmtId="3" fontId="11" fillId="28" borderId="10" xfId="2" applyNumberFormat="1" applyFont="1" applyFill="1" applyBorder="1" applyAlignment="1">
      <alignment horizontal="center"/>
    </xf>
    <xf numFmtId="0" fontId="13" fillId="33" borderId="0" xfId="2" applyFont="1" applyFill="1" applyAlignment="1">
      <alignment horizontal="left"/>
    </xf>
    <xf numFmtId="0" fontId="11" fillId="16" borderId="13" xfId="2" applyFont="1" applyFill="1" applyBorder="1" applyAlignment="1">
      <alignment horizontal="center" vertical="center"/>
    </xf>
    <xf numFmtId="0" fontId="11" fillId="17" borderId="4" xfId="2" applyFont="1" applyFill="1" applyBorder="1" applyAlignment="1">
      <alignment horizontal="left" vertical="center" wrapText="1"/>
    </xf>
    <xf numFmtId="3" fontId="11" fillId="17" borderId="4" xfId="0" applyNumberFormat="1" applyFont="1" applyFill="1" applyBorder="1" applyAlignment="1">
      <alignment vertical="center"/>
    </xf>
    <xf numFmtId="3" fontId="11" fillId="17" borderId="2" xfId="0" applyNumberFormat="1" applyFont="1" applyFill="1" applyBorder="1" applyAlignment="1">
      <alignment vertical="center"/>
    </xf>
    <xf numFmtId="0" fontId="9" fillId="17" borderId="4" xfId="0" applyFont="1" applyFill="1" applyBorder="1" applyAlignment="1">
      <alignment horizontal="center" vertical="center" wrapText="1"/>
    </xf>
    <xf numFmtId="0" fontId="11" fillId="18" borderId="3" xfId="2" applyFont="1" applyFill="1" applyBorder="1" applyAlignment="1">
      <alignment horizontal="center" vertical="center"/>
    </xf>
    <xf numFmtId="0" fontId="0" fillId="17" borderId="3" xfId="0" applyFill="1" applyBorder="1" applyAlignment="1">
      <alignment horizontal="center" vertical="center"/>
    </xf>
    <xf numFmtId="3" fontId="11" fillId="17" borderId="4" xfId="2" applyNumberFormat="1" applyFont="1" applyFill="1" applyBorder="1" applyAlignment="1">
      <alignment horizontal="right" vertical="center"/>
    </xf>
    <xf numFmtId="0" fontId="13" fillId="16" borderId="0" xfId="2" applyFont="1" applyFill="1" applyAlignment="1">
      <alignment horizontal="left"/>
    </xf>
    <xf numFmtId="0" fontId="9" fillId="17" borderId="4" xfId="0" applyFont="1" applyFill="1" applyBorder="1" applyAlignment="1">
      <alignment horizontal="center" vertical="center"/>
    </xf>
    <xf numFmtId="0" fontId="11" fillId="20" borderId="4" xfId="2" applyFont="1" applyFill="1" applyBorder="1" applyAlignment="1">
      <alignment horizontal="left" vertical="center" wrapText="1"/>
    </xf>
    <xf numFmtId="0" fontId="11" fillId="20" borderId="4" xfId="0" applyFont="1" applyFill="1" applyBorder="1" applyAlignment="1">
      <alignment vertical="center" wrapText="1"/>
    </xf>
    <xf numFmtId="0" fontId="11" fillId="20" borderId="4" xfId="0" applyFont="1" applyFill="1" applyBorder="1" applyAlignment="1">
      <alignment vertical="center"/>
    </xf>
    <xf numFmtId="3" fontId="11" fillId="20" borderId="4" xfId="0" applyNumberFormat="1" applyFont="1" applyFill="1" applyBorder="1" applyAlignment="1">
      <alignment vertical="center"/>
    </xf>
    <xf numFmtId="3" fontId="11" fillId="20" borderId="2" xfId="0" applyNumberFormat="1" applyFont="1" applyFill="1" applyBorder="1" applyAlignment="1">
      <alignment vertical="center"/>
    </xf>
    <xf numFmtId="0" fontId="9" fillId="20" borderId="4" xfId="0" applyFont="1" applyFill="1" applyBorder="1" applyAlignment="1">
      <alignment horizontal="center" vertical="center" wrapText="1"/>
    </xf>
    <xf numFmtId="0" fontId="11" fillId="21" borderId="3" xfId="2" applyFont="1" applyFill="1" applyBorder="1" applyAlignment="1">
      <alignment horizontal="center" vertical="center"/>
    </xf>
    <xf numFmtId="0" fontId="0" fillId="20" borderId="3" xfId="0" applyFill="1" applyBorder="1" applyAlignment="1">
      <alignment horizontal="center" vertical="center"/>
    </xf>
    <xf numFmtId="3" fontId="11" fillId="20" borderId="4" xfId="2" applyNumberFormat="1" applyFont="1" applyFill="1" applyBorder="1" applyAlignment="1">
      <alignment horizontal="right"/>
    </xf>
    <xf numFmtId="0" fontId="12" fillId="19" borderId="8" xfId="2" applyFont="1" applyFill="1" applyBorder="1" applyAlignment="1">
      <alignment horizontal="center"/>
    </xf>
    <xf numFmtId="0" fontId="12" fillId="20" borderId="12" xfId="2" applyFont="1" applyFill="1" applyBorder="1" applyAlignment="1">
      <alignment horizontal="center"/>
    </xf>
    <xf numFmtId="0" fontId="9" fillId="20" borderId="4" xfId="0" applyFont="1" applyFill="1" applyBorder="1" applyAlignment="1">
      <alignment horizontal="center" vertical="center"/>
    </xf>
    <xf numFmtId="0" fontId="12" fillId="2" borderId="8" xfId="2" applyFont="1" applyFill="1" applyBorder="1" applyAlignment="1">
      <alignment horizontal="left" vertical="center"/>
    </xf>
    <xf numFmtId="0" fontId="9" fillId="28" borderId="4" xfId="2" applyFill="1" applyBorder="1" applyAlignment="1">
      <alignment horizontal="center"/>
    </xf>
    <xf numFmtId="3" fontId="11" fillId="30" borderId="4" xfId="2" applyNumberFormat="1" applyFont="1" applyFill="1" applyBorder="1" applyAlignment="1">
      <alignment horizontal="center" vertical="center" wrapText="1"/>
    </xf>
    <xf numFmtId="3" fontId="11" fillId="34" borderId="4" xfId="2" applyNumberFormat="1" applyFont="1" applyFill="1" applyBorder="1" applyAlignment="1">
      <alignment horizontal="right"/>
    </xf>
    <xf numFmtId="0" fontId="15" fillId="28" borderId="11" xfId="2" applyFont="1" applyFill="1" applyBorder="1" applyAlignment="1">
      <alignment horizontal="center"/>
    </xf>
    <xf numFmtId="0" fontId="12" fillId="28" borderId="8" xfId="2" applyFont="1" applyFill="1" applyBorder="1" applyAlignment="1">
      <alignment horizontal="center"/>
    </xf>
    <xf numFmtId="0" fontId="12" fillId="28" borderId="12" xfId="2" applyFont="1" applyFill="1" applyBorder="1" applyAlignment="1">
      <alignment horizontal="center"/>
    </xf>
    <xf numFmtId="165" fontId="9" fillId="2" borderId="0" xfId="1" applyNumberFormat="1" applyFont="1" applyFill="1" applyAlignment="1">
      <alignment vertical="center"/>
    </xf>
    <xf numFmtId="0" fontId="16" fillId="28" borderId="4" xfId="2" applyFont="1" applyFill="1" applyBorder="1" applyAlignment="1">
      <alignment horizontal="center"/>
    </xf>
    <xf numFmtId="3" fontId="26" fillId="2" borderId="0" xfId="0" applyNumberFormat="1" applyFont="1" applyFill="1" applyAlignment="1">
      <alignment horizontal="center" vertical="center"/>
    </xf>
    <xf numFmtId="0" fontId="11" fillId="28" borderId="4" xfId="0" applyFont="1" applyFill="1" applyBorder="1" applyAlignment="1">
      <alignment horizontal="left" vertical="center"/>
    </xf>
    <xf numFmtId="3" fontId="11" fillId="17" borderId="4" xfId="2" applyNumberFormat="1" applyFont="1" applyFill="1" applyBorder="1" applyAlignment="1">
      <alignment horizontal="right"/>
    </xf>
    <xf numFmtId="165" fontId="9" fillId="28" borderId="0" xfId="1" applyNumberFormat="1" applyFont="1" applyFill="1" applyAlignment="1">
      <alignment horizontal="center" vertical="center"/>
    </xf>
    <xf numFmtId="3" fontId="11" fillId="28" borderId="4" xfId="2" applyNumberFormat="1" applyFont="1" applyFill="1" applyBorder="1" applyAlignment="1">
      <alignment horizontal="right" vertical="center"/>
    </xf>
    <xf numFmtId="0" fontId="16" fillId="17" borderId="4" xfId="2" applyFont="1" applyFill="1" applyBorder="1" applyAlignment="1">
      <alignment horizontal="center"/>
    </xf>
    <xf numFmtId="0" fontId="12" fillId="28" borderId="8" xfId="2" applyFont="1" applyFill="1" applyBorder="1" applyAlignment="1">
      <alignment horizontal="left" vertical="center"/>
    </xf>
    <xf numFmtId="0" fontId="12" fillId="30" borderId="8" xfId="2" applyFont="1" applyFill="1" applyBorder="1" applyAlignment="1">
      <alignment horizontal="center"/>
    </xf>
    <xf numFmtId="165" fontId="9" fillId="2" borderId="0" xfId="2" applyNumberFormat="1" applyFill="1"/>
    <xf numFmtId="165" fontId="26" fillId="2" borderId="0" xfId="1" applyNumberFormat="1" applyFont="1" applyFill="1" applyAlignment="1">
      <alignment vertical="center"/>
    </xf>
    <xf numFmtId="165" fontId="9" fillId="2" borderId="0" xfId="2" applyNumberFormat="1" applyFill="1" applyAlignment="1">
      <alignment vertical="center"/>
    </xf>
    <xf numFmtId="0" fontId="9" fillId="28" borderId="4" xfId="2" quotePrefix="1" applyFill="1" applyBorder="1" applyAlignment="1">
      <alignment horizontal="center" vertical="center"/>
    </xf>
    <xf numFmtId="165" fontId="11" fillId="28" borderId="4" xfId="1" applyNumberFormat="1" applyFont="1" applyFill="1" applyBorder="1" applyAlignment="1">
      <alignment horizontal="right" vertical="center"/>
    </xf>
    <xf numFmtId="0" fontId="9" fillId="17" borderId="4" xfId="2" applyFill="1" applyBorder="1" applyAlignment="1">
      <alignment horizontal="center"/>
    </xf>
    <xf numFmtId="3" fontId="9" fillId="2" borderId="0" xfId="2" applyNumberFormat="1" applyFill="1" applyAlignment="1">
      <alignment vertical="center"/>
    </xf>
    <xf numFmtId="3" fontId="11" fillId="35" borderId="4" xfId="2" applyNumberFormat="1" applyFont="1" applyFill="1" applyBorder="1" applyAlignment="1">
      <alignment horizontal="right"/>
    </xf>
    <xf numFmtId="9" fontId="0" fillId="2" borderId="4" xfId="0" applyNumberFormat="1" applyFill="1" applyBorder="1" applyAlignment="1">
      <alignment horizontal="center" vertical="center"/>
    </xf>
    <xf numFmtId="0" fontId="11" fillId="17" borderId="1" xfId="2" applyFont="1" applyFill="1" applyBorder="1" applyAlignment="1">
      <alignment horizontal="left" vertical="center" wrapText="1"/>
    </xf>
    <xf numFmtId="165" fontId="0" fillId="18" borderId="1" xfId="1" applyNumberFormat="1" applyFont="1" applyFill="1" applyBorder="1" applyAlignment="1">
      <alignment horizontal="center" vertical="center"/>
    </xf>
    <xf numFmtId="165" fontId="0" fillId="16" borderId="1" xfId="1" applyNumberFormat="1" applyFont="1" applyFill="1" applyBorder="1" applyAlignment="1">
      <alignment horizontal="center" vertical="center"/>
    </xf>
    <xf numFmtId="3" fontId="0" fillId="16" borderId="1" xfId="2" applyNumberFormat="1" applyFont="1" applyFill="1" applyBorder="1" applyAlignment="1">
      <alignment horizontal="right" vertical="center"/>
    </xf>
    <xf numFmtId="3" fontId="0" fillId="16" borderId="4" xfId="2" applyNumberFormat="1" applyFont="1" applyFill="1" applyBorder="1" applyAlignment="1">
      <alignment horizontal="right" vertical="center"/>
    </xf>
    <xf numFmtId="3" fontId="11" fillId="16" borderId="1" xfId="2" applyNumberFormat="1" applyFont="1" applyFill="1" applyBorder="1" applyAlignment="1">
      <alignment horizontal="center" vertical="center"/>
    </xf>
    <xf numFmtId="0" fontId="11" fillId="17" borderId="1" xfId="2" applyFont="1" applyFill="1" applyBorder="1" applyAlignment="1">
      <alignment horizontal="center" vertical="center"/>
    </xf>
    <xf numFmtId="0" fontId="11" fillId="17" borderId="1" xfId="2" applyFont="1" applyFill="1" applyBorder="1" applyAlignment="1">
      <alignment horizontal="center" vertical="center" wrapText="1"/>
    </xf>
    <xf numFmtId="0" fontId="15" fillId="17" borderId="11" xfId="2" applyFont="1" applyFill="1" applyBorder="1" applyAlignment="1">
      <alignment horizontal="center" vertical="center"/>
    </xf>
    <xf numFmtId="0" fontId="15" fillId="17" borderId="8" xfId="2" applyFont="1" applyFill="1" applyBorder="1" applyAlignment="1">
      <alignment horizontal="center" vertical="center"/>
    </xf>
    <xf numFmtId="14" fontId="15" fillId="17" borderId="8" xfId="2" applyNumberFormat="1" applyFont="1" applyFill="1" applyBorder="1" applyAlignment="1">
      <alignment horizontal="center" vertical="center"/>
    </xf>
    <xf numFmtId="0" fontId="15" fillId="16" borderId="8" xfId="2" applyFont="1" applyFill="1" applyBorder="1" applyAlignment="1">
      <alignment horizontal="left" vertical="center"/>
    </xf>
    <xf numFmtId="0" fontId="9" fillId="17" borderId="0" xfId="2" applyFill="1" applyAlignment="1">
      <alignment vertical="center"/>
    </xf>
    <xf numFmtId="0" fontId="11" fillId="17" borderId="8" xfId="2" applyFont="1" applyFill="1" applyBorder="1" applyAlignment="1">
      <alignment horizontal="center" vertical="center"/>
    </xf>
    <xf numFmtId="0" fontId="12" fillId="17" borderId="8" xfId="2" applyFont="1" applyFill="1" applyBorder="1" applyAlignment="1">
      <alignment horizontal="center" vertical="center"/>
    </xf>
    <xf numFmtId="0" fontId="12" fillId="17" borderId="12" xfId="2" applyFont="1" applyFill="1" applyBorder="1" applyAlignment="1">
      <alignment horizontal="center" vertical="center"/>
    </xf>
    <xf numFmtId="0" fontId="9" fillId="17" borderId="4" xfId="2" applyFill="1" applyBorder="1" applyAlignment="1">
      <alignment vertical="center"/>
    </xf>
    <xf numFmtId="0" fontId="9" fillId="17" borderId="4" xfId="2" applyFill="1" applyBorder="1" applyAlignment="1">
      <alignment horizontal="center" vertical="center"/>
    </xf>
    <xf numFmtId="0" fontId="7" fillId="0" borderId="17" xfId="0" applyFont="1" applyBorder="1" applyAlignment="1">
      <alignment horizontal="center"/>
    </xf>
    <xf numFmtId="165" fontId="0" fillId="29" borderId="1" xfId="1" applyNumberFormat="1" applyFont="1" applyFill="1" applyBorder="1" applyAlignment="1">
      <alignment horizontal="center" vertical="center"/>
    </xf>
    <xf numFmtId="0" fontId="14" fillId="28" borderId="0" xfId="2" applyFont="1" applyFill="1"/>
    <xf numFmtId="0" fontId="7" fillId="0" borderId="0" xfId="0" applyFont="1" applyAlignment="1">
      <alignment horizontal="center" vertical="center"/>
    </xf>
    <xf numFmtId="165" fontId="9" fillId="28" borderId="4" xfId="1" applyNumberFormat="1" applyFont="1" applyFill="1" applyBorder="1" applyAlignment="1">
      <alignment vertical="center"/>
    </xf>
    <xf numFmtId="0" fontId="11" fillId="17" borderId="4" xfId="0" applyFont="1" applyFill="1" applyBorder="1" applyAlignment="1">
      <alignment horizontal="left" vertical="center" wrapText="1"/>
    </xf>
    <xf numFmtId="3" fontId="11" fillId="17" borderId="10" xfId="2" applyNumberFormat="1" applyFont="1" applyFill="1" applyBorder="1" applyAlignment="1">
      <alignment horizontal="center"/>
    </xf>
    <xf numFmtId="0" fontId="9" fillId="17" borderId="4" xfId="2" quotePrefix="1" applyFill="1" applyBorder="1" applyAlignment="1">
      <alignment horizontal="center" vertical="center"/>
    </xf>
    <xf numFmtId="165" fontId="9" fillId="2" borderId="4" xfId="1" applyNumberFormat="1" applyFont="1" applyFill="1" applyBorder="1" applyAlignment="1">
      <alignment vertical="center"/>
    </xf>
    <xf numFmtId="0" fontId="10" fillId="28" borderId="0" xfId="2" applyFont="1" applyFill="1"/>
    <xf numFmtId="165" fontId="9" fillId="2" borderId="4" xfId="1" applyNumberFormat="1" applyFont="1" applyFill="1" applyBorder="1" applyAlignment="1">
      <alignment horizontal="right" vertical="center"/>
    </xf>
    <xf numFmtId="0" fontId="9" fillId="2" borderId="4" xfId="2" applyFill="1" applyBorder="1" applyAlignment="1">
      <alignment horizontal="right" vertical="center"/>
    </xf>
    <xf numFmtId="165" fontId="9" fillId="2" borderId="4" xfId="2" applyNumberFormat="1" applyFill="1" applyBorder="1" applyAlignment="1">
      <alignment horizontal="right" vertical="center"/>
    </xf>
    <xf numFmtId="0" fontId="11" fillId="2" borderId="18" xfId="2" applyFont="1" applyFill="1" applyBorder="1" applyAlignment="1">
      <alignment horizontal="center"/>
    </xf>
    <xf numFmtId="0" fontId="11" fillId="2" borderId="7" xfId="2" applyFont="1" applyFill="1" applyBorder="1" applyAlignment="1">
      <alignment horizontal="left"/>
    </xf>
    <xf numFmtId="0" fontId="11" fillId="2" borderId="6" xfId="2" applyFont="1" applyFill="1" applyBorder="1" applyAlignment="1">
      <alignment horizontal="left"/>
    </xf>
    <xf numFmtId="0" fontId="11" fillId="8" borderId="7" xfId="2" applyFont="1" applyFill="1" applyBorder="1" applyAlignment="1">
      <alignment horizontal="center" vertical="center"/>
    </xf>
    <xf numFmtId="165" fontId="11" fillId="2" borderId="7" xfId="1" applyNumberFormat="1" applyFont="1" applyFill="1" applyBorder="1" applyAlignment="1">
      <alignment horizontal="center"/>
    </xf>
    <xf numFmtId="3" fontId="11" fillId="2" borderId="7" xfId="2" applyNumberFormat="1" applyFont="1" applyFill="1" applyBorder="1"/>
    <xf numFmtId="3" fontId="11" fillId="2" borderId="7" xfId="2" applyNumberFormat="1" applyFont="1" applyFill="1" applyBorder="1" applyAlignment="1">
      <alignment horizontal="center"/>
    </xf>
    <xf numFmtId="0" fontId="11" fillId="2" borderId="16" xfId="2" applyFont="1" applyFill="1" applyBorder="1" applyAlignment="1">
      <alignment horizontal="center" vertical="center"/>
    </xf>
    <xf numFmtId="0" fontId="11" fillId="2" borderId="6" xfId="2" applyFont="1" applyFill="1" applyBorder="1" applyAlignment="1">
      <alignment horizontal="center"/>
    </xf>
    <xf numFmtId="0" fontId="15" fillId="2" borderId="7" xfId="2" applyFont="1" applyFill="1" applyBorder="1"/>
    <xf numFmtId="0" fontId="15" fillId="2" borderId="7" xfId="2" applyFont="1" applyFill="1" applyBorder="1" applyAlignment="1">
      <alignment horizontal="center"/>
    </xf>
    <xf numFmtId="165" fontId="11" fillId="2" borderId="4" xfId="2" applyNumberFormat="1" applyFont="1" applyFill="1" applyBorder="1" applyAlignment="1">
      <alignment horizontal="center"/>
    </xf>
    <xf numFmtId="165" fontId="11" fillId="28" borderId="4" xfId="2" applyNumberFormat="1" applyFont="1" applyFill="1" applyBorder="1" applyAlignment="1">
      <alignment horizontal="center"/>
    </xf>
    <xf numFmtId="165" fontId="11" fillId="2" borderId="8" xfId="2" applyNumberFormat="1" applyFont="1" applyFill="1" applyBorder="1" applyAlignment="1">
      <alignment horizontal="center"/>
    </xf>
    <xf numFmtId="165" fontId="11" fillId="11" borderId="8" xfId="2" applyNumberFormat="1" applyFont="1" applyFill="1" applyBorder="1" applyAlignment="1">
      <alignment horizontal="center"/>
    </xf>
    <xf numFmtId="165" fontId="11" fillId="9" borderId="8" xfId="2" applyNumberFormat="1" applyFont="1" applyFill="1" applyBorder="1" applyAlignment="1">
      <alignment horizontal="center"/>
    </xf>
    <xf numFmtId="165" fontId="11" fillId="2" borderId="11" xfId="2" applyNumberFormat="1" applyFont="1" applyFill="1" applyBorder="1" applyAlignment="1">
      <alignment horizontal="center"/>
    </xf>
    <xf numFmtId="165" fontId="11" fillId="28" borderId="4" xfId="2" applyNumberFormat="1" applyFont="1" applyFill="1" applyBorder="1" applyAlignment="1">
      <alignment horizontal="center" vertical="center"/>
    </xf>
    <xf numFmtId="165" fontId="11" fillId="3" borderId="4" xfId="2" applyNumberFormat="1" applyFont="1" applyFill="1" applyBorder="1" applyAlignment="1">
      <alignment horizontal="center"/>
    </xf>
    <xf numFmtId="165" fontId="9" fillId="3" borderId="4" xfId="1" applyNumberFormat="1" applyFont="1" applyFill="1" applyBorder="1" applyAlignment="1">
      <alignment vertical="center"/>
    </xf>
    <xf numFmtId="165" fontId="11" fillId="17" borderId="4" xfId="2" applyNumberFormat="1" applyFont="1" applyFill="1" applyBorder="1" applyAlignment="1">
      <alignment horizontal="center" vertical="center"/>
    </xf>
    <xf numFmtId="0" fontId="15" fillId="17" borderId="10" xfId="2" applyFont="1" applyFill="1" applyBorder="1" applyAlignment="1">
      <alignment horizontal="center" vertical="center"/>
    </xf>
    <xf numFmtId="14" fontId="15" fillId="17" borderId="10" xfId="2" applyNumberFormat="1" applyFont="1" applyFill="1" applyBorder="1" applyAlignment="1">
      <alignment horizontal="center" vertical="center"/>
    </xf>
    <xf numFmtId="0" fontId="11" fillId="17" borderId="8" xfId="2" applyFont="1" applyFill="1" applyBorder="1" applyAlignment="1">
      <alignment horizontal="left" vertical="center"/>
    </xf>
    <xf numFmtId="0" fontId="12" fillId="16" borderId="8" xfId="2" applyFont="1" applyFill="1" applyBorder="1" applyAlignment="1">
      <alignment horizontal="center"/>
    </xf>
    <xf numFmtId="165" fontId="9" fillId="17" borderId="4" xfId="2" applyNumberFormat="1" applyFill="1" applyBorder="1"/>
    <xf numFmtId="165" fontId="11" fillId="17" borderId="8" xfId="2" applyNumberFormat="1" applyFont="1" applyFill="1" applyBorder="1"/>
    <xf numFmtId="3" fontId="0" fillId="0" borderId="4" xfId="0" applyNumberFormat="1" applyBorder="1"/>
    <xf numFmtId="3" fontId="11" fillId="2" borderId="4" xfId="0" applyNumberFormat="1" applyFont="1" applyFill="1" applyBorder="1" applyAlignment="1">
      <alignment horizontal="center" vertical="center"/>
    </xf>
    <xf numFmtId="0" fontId="12" fillId="17" borderId="8" xfId="2" applyFont="1" applyFill="1" applyBorder="1" applyAlignment="1">
      <alignment horizontal="left" vertical="center"/>
    </xf>
    <xf numFmtId="10" fontId="9" fillId="2" borderId="0" xfId="2" applyNumberFormat="1" applyFill="1" applyAlignment="1">
      <alignment vertical="center"/>
    </xf>
    <xf numFmtId="10" fontId="9" fillId="2" borderId="0" xfId="2" applyNumberFormat="1" applyFill="1"/>
    <xf numFmtId="9" fontId="9" fillId="2" borderId="0" xfId="8" applyFont="1" applyFill="1"/>
    <xf numFmtId="165" fontId="11" fillId="2" borderId="4" xfId="2" applyNumberFormat="1" applyFont="1" applyFill="1" applyBorder="1" applyAlignment="1">
      <alignment horizontal="center" vertical="center"/>
    </xf>
    <xf numFmtId="0" fontId="9" fillId="2" borderId="4" xfId="2" quotePrefix="1" applyFill="1" applyBorder="1" applyAlignment="1">
      <alignment horizontal="center" vertical="center"/>
    </xf>
    <xf numFmtId="0" fontId="13" fillId="60" borderId="0" xfId="2" applyFont="1" applyFill="1" applyAlignment="1">
      <alignment horizontal="left"/>
    </xf>
    <xf numFmtId="165" fontId="11" fillId="17" borderId="4" xfId="2" applyNumberFormat="1" applyFont="1" applyFill="1" applyBorder="1" applyAlignment="1">
      <alignment horizontal="center"/>
    </xf>
    <xf numFmtId="10" fontId="9" fillId="0" borderId="0" xfId="8" applyNumberFormat="1" applyFont="1"/>
    <xf numFmtId="165" fontId="35" fillId="20" borderId="4" xfId="2" applyNumberFormat="1" applyFont="1" applyFill="1" applyBorder="1" applyAlignment="1">
      <alignment horizontal="center" vertical="center"/>
    </xf>
    <xf numFmtId="165" fontId="11" fillId="28" borderId="1" xfId="2" applyNumberFormat="1" applyFont="1" applyFill="1" applyBorder="1" applyAlignment="1">
      <alignment horizontal="center" vertical="center"/>
    </xf>
    <xf numFmtId="165" fontId="9" fillId="17" borderId="4" xfId="1" applyNumberFormat="1" applyFont="1" applyFill="1" applyBorder="1" applyAlignment="1">
      <alignment vertical="center"/>
    </xf>
    <xf numFmtId="165" fontId="11" fillId="17" borderId="4" xfId="1" applyNumberFormat="1" applyFont="1" applyFill="1" applyBorder="1" applyAlignment="1">
      <alignment horizontal="right" vertical="center"/>
    </xf>
    <xf numFmtId="167" fontId="0" fillId="0" borderId="0" xfId="1" applyNumberFormat="1" applyFont="1"/>
    <xf numFmtId="167" fontId="11" fillId="2" borderId="4" xfId="1" applyNumberFormat="1" applyFont="1" applyFill="1" applyBorder="1" applyAlignment="1">
      <alignment horizontal="center"/>
    </xf>
    <xf numFmtId="3" fontId="11" fillId="34" borderId="4" xfId="2" applyNumberFormat="1" applyFont="1" applyFill="1" applyBorder="1" applyAlignment="1">
      <alignment horizontal="right" vertical="center"/>
    </xf>
    <xf numFmtId="167" fontId="0" fillId="0" borderId="0" xfId="1" applyNumberFormat="1" applyFont="1" applyAlignment="1">
      <alignment vertical="center"/>
    </xf>
    <xf numFmtId="167" fontId="0" fillId="0" borderId="0" xfId="0" applyNumberFormat="1" applyAlignment="1">
      <alignment vertical="center"/>
    </xf>
    <xf numFmtId="165" fontId="36" fillId="28" borderId="4" xfId="2" applyNumberFormat="1" applyFont="1" applyFill="1" applyBorder="1" applyAlignment="1">
      <alignment horizontal="center" vertical="center"/>
    </xf>
    <xf numFmtId="165" fontId="9" fillId="28" borderId="4" xfId="2" applyNumberFormat="1" applyFill="1" applyBorder="1"/>
    <xf numFmtId="165" fontId="9" fillId="2" borderId="0" xfId="1" applyNumberFormat="1" applyFont="1" applyFill="1" applyAlignment="1">
      <alignment horizontal="right" vertical="center"/>
    </xf>
    <xf numFmtId="0" fontId="9" fillId="2" borderId="0" xfId="2" applyFill="1" applyAlignment="1">
      <alignment horizontal="right" vertical="center"/>
    </xf>
    <xf numFmtId="10" fontId="9" fillId="2" borderId="0" xfId="2" applyNumberFormat="1" applyFill="1" applyAlignment="1">
      <alignment horizontal="right" vertical="center"/>
    </xf>
    <xf numFmtId="9" fontId="9" fillId="2" borderId="0" xfId="8" applyFont="1" applyFill="1" applyAlignment="1">
      <alignment horizontal="right" vertical="center"/>
    </xf>
    <xf numFmtId="165" fontId="9" fillId="2" borderId="0" xfId="2" applyNumberFormat="1" applyFill="1" applyAlignment="1">
      <alignment horizontal="right" vertical="center"/>
    </xf>
    <xf numFmtId="0" fontId="16" fillId="3" borderId="4" xfId="2" applyFont="1" applyFill="1" applyBorder="1" applyAlignment="1">
      <alignment horizontal="center" vertical="center" wrapText="1"/>
    </xf>
    <xf numFmtId="3" fontId="11" fillId="0" borderId="4" xfId="2" applyNumberFormat="1" applyFont="1" applyBorder="1"/>
    <xf numFmtId="169" fontId="11" fillId="0" borderId="4" xfId="2" applyNumberFormat="1" applyFont="1" applyBorder="1"/>
    <xf numFmtId="3" fontId="11" fillId="16" borderId="4" xfId="2" applyNumberFormat="1" applyFont="1" applyFill="1" applyBorder="1" applyAlignment="1">
      <alignment horizontal="center" vertical="center" wrapText="1"/>
    </xf>
    <xf numFmtId="170" fontId="9" fillId="2" borderId="0" xfId="1" applyNumberFormat="1" applyFont="1" applyFill="1" applyAlignment="1">
      <alignment horizontal="right" vertical="center"/>
    </xf>
    <xf numFmtId="165" fontId="9" fillId="28" borderId="4" xfId="2" applyNumberFormat="1" applyFill="1" applyBorder="1" applyAlignment="1">
      <alignment vertical="center"/>
    </xf>
    <xf numFmtId="0" fontId="13" fillId="30" borderId="0" xfId="2" applyFont="1" applyFill="1" applyAlignment="1">
      <alignment horizontal="left" vertical="center"/>
    </xf>
    <xf numFmtId="0" fontId="11" fillId="28" borderId="8" xfId="2" applyFont="1" applyFill="1" applyBorder="1" applyAlignment="1">
      <alignment vertical="center"/>
    </xf>
    <xf numFmtId="0" fontId="11" fillId="28" borderId="12" xfId="2" applyFont="1" applyFill="1" applyBorder="1" applyAlignment="1">
      <alignment horizontal="center" vertical="center"/>
    </xf>
    <xf numFmtId="0" fontId="16" fillId="28" borderId="4" xfId="2" applyFont="1" applyFill="1" applyBorder="1" applyAlignment="1">
      <alignment horizontal="center" vertical="center" wrapText="1"/>
    </xf>
    <xf numFmtId="3" fontId="16" fillId="28" borderId="4" xfId="2" applyNumberFormat="1" applyFont="1" applyFill="1" applyBorder="1" applyAlignment="1">
      <alignment horizontal="center" vertical="center"/>
    </xf>
    <xf numFmtId="165" fontId="36" fillId="2" borderId="4" xfId="2" applyNumberFormat="1" applyFont="1" applyFill="1" applyBorder="1" applyAlignment="1">
      <alignment horizontal="center" vertical="center"/>
    </xf>
    <xf numFmtId="0" fontId="13" fillId="7" borderId="0" xfId="2" applyFont="1" applyFill="1" applyAlignment="1">
      <alignment horizontal="left" vertical="center"/>
    </xf>
    <xf numFmtId="0" fontId="11" fillId="2" borderId="8" xfId="2" applyFont="1" applyFill="1" applyBorder="1" applyAlignment="1">
      <alignment vertical="center"/>
    </xf>
    <xf numFmtId="165" fontId="11" fillId="28" borderId="8" xfId="2" applyNumberFormat="1" applyFont="1" applyFill="1" applyBorder="1"/>
    <xf numFmtId="0" fontId="14" fillId="17" borderId="0" xfId="2" applyFont="1" applyFill="1"/>
    <xf numFmtId="165" fontId="9" fillId="2" borderId="0" xfId="2" applyNumberFormat="1" applyFill="1" applyAlignment="1">
      <alignment horizontal="left" vertical="center"/>
    </xf>
    <xf numFmtId="167" fontId="9" fillId="0" borderId="0" xfId="1" applyNumberFormat="1" applyFont="1"/>
    <xf numFmtId="165" fontId="0" fillId="8" borderId="1" xfId="1" applyNumberFormat="1" applyFont="1" applyFill="1" applyBorder="1" applyAlignment="1">
      <alignment horizontal="center" vertical="center"/>
    </xf>
    <xf numFmtId="165" fontId="11" fillId="2" borderId="1" xfId="2" applyNumberFormat="1" applyFont="1" applyFill="1" applyBorder="1" applyAlignment="1">
      <alignment horizontal="center" vertical="center"/>
    </xf>
    <xf numFmtId="0" fontId="14" fillId="2" borderId="0" xfId="2" applyFont="1" applyFill="1"/>
    <xf numFmtId="167" fontId="0" fillId="0" borderId="4" xfId="1" applyNumberFormat="1" applyFont="1" applyBorder="1" applyAlignment="1">
      <alignment vertical="center"/>
    </xf>
    <xf numFmtId="0" fontId="11" fillId="2" borderId="13" xfId="2" applyFont="1" applyFill="1" applyBorder="1" applyAlignment="1">
      <alignment horizontal="center" vertical="center"/>
    </xf>
    <xf numFmtId="0" fontId="11" fillId="2" borderId="3" xfId="2" applyFont="1" applyFill="1" applyBorder="1" applyAlignment="1">
      <alignment horizontal="center" vertical="center"/>
    </xf>
    <xf numFmtId="3" fontId="11" fillId="2" borderId="4" xfId="2" applyNumberFormat="1" applyFont="1" applyFill="1" applyBorder="1" applyAlignment="1">
      <alignment horizontal="center" vertical="center"/>
    </xf>
    <xf numFmtId="0" fontId="13" fillId="2" borderId="0" xfId="2" applyFont="1" applyFill="1" applyAlignment="1">
      <alignment horizontal="left"/>
    </xf>
    <xf numFmtId="0" fontId="11" fillId="2" borderId="7" xfId="2" applyFont="1" applyFill="1" applyBorder="1" applyAlignment="1">
      <alignment horizontal="left" wrapText="1"/>
    </xf>
    <xf numFmtId="0" fontId="11" fillId="2" borderId="6" xfId="2" applyFont="1" applyFill="1" applyBorder="1" applyAlignment="1">
      <alignment horizontal="left" wrapText="1"/>
    </xf>
    <xf numFmtId="3" fontId="11" fillId="2" borderId="6" xfId="2" applyNumberFormat="1" applyFont="1" applyFill="1" applyBorder="1" applyAlignment="1">
      <alignment horizontal="center" wrapText="1"/>
    </xf>
    <xf numFmtId="0" fontId="11" fillId="8" borderId="6" xfId="2" applyFont="1" applyFill="1" applyBorder="1" applyAlignment="1">
      <alignment horizontal="center"/>
    </xf>
    <xf numFmtId="165" fontId="11" fillId="2" borderId="14" xfId="2" applyNumberFormat="1" applyFont="1" applyFill="1" applyBorder="1"/>
    <xf numFmtId="0" fontId="16" fillId="17" borderId="4" xfId="2" applyFont="1" applyFill="1" applyBorder="1" applyAlignment="1">
      <alignment horizontal="center" vertical="center" wrapText="1"/>
    </xf>
    <xf numFmtId="165" fontId="9" fillId="17" borderId="4" xfId="2" applyNumberFormat="1" applyFill="1" applyBorder="1" applyAlignment="1">
      <alignment vertical="center"/>
    </xf>
    <xf numFmtId="3" fontId="11" fillId="30" borderId="4" xfId="2" applyNumberFormat="1" applyFont="1" applyFill="1" applyBorder="1" applyAlignment="1">
      <alignment horizontal="right" vertical="center" wrapText="1"/>
    </xf>
    <xf numFmtId="167" fontId="0" fillId="0" borderId="4" xfId="0" applyNumberFormat="1" applyBorder="1" applyAlignment="1">
      <alignment vertical="center"/>
    </xf>
    <xf numFmtId="0" fontId="0" fillId="0" borderId="4" xfId="0" applyBorder="1" applyAlignment="1">
      <alignment horizontal="center" vertical="center" wrapText="1"/>
    </xf>
    <xf numFmtId="0" fontId="5" fillId="0" borderId="0" xfId="0" applyFont="1"/>
    <xf numFmtId="167" fontId="9" fillId="0" borderId="0" xfId="1" applyNumberFormat="1" applyFont="1" applyAlignment="1">
      <alignment horizontal="center"/>
    </xf>
    <xf numFmtId="0" fontId="37" fillId="31" borderId="20" xfId="0" applyFont="1" applyFill="1" applyBorder="1" applyAlignment="1">
      <alignment horizontal="center" vertical="center" wrapText="1"/>
    </xf>
    <xf numFmtId="3" fontId="37" fillId="31" borderId="20" xfId="0" applyNumberFormat="1" applyFont="1" applyFill="1" applyBorder="1" applyAlignment="1">
      <alignment horizontal="right" vertical="center" wrapText="1"/>
    </xf>
    <xf numFmtId="3" fontId="16" fillId="17" borderId="4" xfId="2" applyNumberFormat="1" applyFont="1" applyFill="1" applyBorder="1" applyAlignment="1">
      <alignment horizontal="center" vertical="center"/>
    </xf>
    <xf numFmtId="3" fontId="0" fillId="0" borderId="0" xfId="2" applyNumberFormat="1" applyFont="1" applyAlignment="1">
      <alignment horizontal="center" vertical="center" wrapText="1"/>
    </xf>
    <xf numFmtId="165" fontId="0" fillId="8" borderId="21" xfId="1" applyNumberFormat="1" applyFont="1" applyFill="1" applyBorder="1" applyAlignment="1">
      <alignment horizontal="center" vertical="center"/>
    </xf>
    <xf numFmtId="165" fontId="11" fillId="2" borderId="2" xfId="1" applyNumberFormat="1" applyFont="1" applyFill="1" applyBorder="1" applyAlignment="1">
      <alignment horizontal="center" vertical="center"/>
    </xf>
    <xf numFmtId="165" fontId="11" fillId="8" borderId="15" xfId="1" applyNumberFormat="1" applyFont="1" applyFill="1" applyBorder="1" applyAlignment="1">
      <alignment horizontal="center"/>
    </xf>
    <xf numFmtId="165" fontId="11" fillId="11" borderId="15" xfId="1" applyNumberFormat="1" applyFont="1" applyFill="1" applyBorder="1" applyAlignment="1">
      <alignment horizontal="center"/>
    </xf>
    <xf numFmtId="165" fontId="11" fillId="9" borderId="15" xfId="1" applyNumberFormat="1" applyFont="1" applyFill="1" applyBorder="1" applyAlignment="1">
      <alignment horizontal="center"/>
    </xf>
    <xf numFmtId="165" fontId="16" fillId="2" borderId="6" xfId="1" applyNumberFormat="1" applyFont="1" applyFill="1" applyBorder="1" applyAlignment="1">
      <alignment horizontal="center" vertical="center" wrapText="1"/>
    </xf>
    <xf numFmtId="3" fontId="9" fillId="31" borderId="4" xfId="0" applyNumberFormat="1" applyFont="1" applyFill="1" applyBorder="1" applyAlignment="1">
      <alignment horizontal="center" vertical="center"/>
    </xf>
    <xf numFmtId="3" fontId="3" fillId="2" borderId="4" xfId="0" applyNumberFormat="1" applyFont="1" applyFill="1" applyBorder="1" applyAlignment="1">
      <alignment horizontal="center" vertical="center"/>
    </xf>
    <xf numFmtId="0" fontId="3" fillId="2" borderId="4" xfId="0" applyFont="1" applyFill="1" applyBorder="1" applyAlignment="1">
      <alignment horizontal="center" vertical="center"/>
    </xf>
    <xf numFmtId="165" fontId="11" fillId="2" borderId="15" xfId="1" applyNumberFormat="1" applyFont="1" applyFill="1" applyBorder="1" applyAlignment="1">
      <alignment horizontal="center"/>
    </xf>
    <xf numFmtId="3" fontId="3" fillId="2" borderId="4" xfId="0" applyNumberFormat="1" applyFont="1" applyFill="1" applyBorder="1" applyAlignment="1">
      <alignment vertical="center"/>
    </xf>
    <xf numFmtId="0" fontId="11" fillId="2" borderId="2" xfId="0" applyFont="1" applyFill="1" applyBorder="1" applyAlignment="1">
      <alignment vertical="center"/>
    </xf>
    <xf numFmtId="3" fontId="11" fillId="2" borderId="5" xfId="0" applyNumberFormat="1" applyFont="1" applyFill="1" applyBorder="1" applyAlignment="1">
      <alignment vertical="center"/>
    </xf>
    <xf numFmtId="0" fontId="16" fillId="2" borderId="6" xfId="2" applyFont="1" applyFill="1" applyBorder="1" applyAlignment="1">
      <alignment horizontal="center" vertical="center"/>
    </xf>
    <xf numFmtId="3" fontId="11" fillId="2" borderId="1" xfId="0" applyNumberFormat="1" applyFont="1" applyFill="1" applyBorder="1" applyAlignment="1">
      <alignment vertical="center"/>
    </xf>
    <xf numFmtId="3" fontId="11" fillId="7" borderId="2" xfId="2" applyNumberFormat="1" applyFont="1" applyFill="1" applyBorder="1" applyAlignment="1">
      <alignment horizontal="right" vertical="center"/>
    </xf>
    <xf numFmtId="3" fontId="11" fillId="2" borderId="2" xfId="2" applyNumberFormat="1" applyFont="1" applyFill="1" applyBorder="1" applyAlignment="1">
      <alignment horizontal="right" vertical="center"/>
    </xf>
    <xf numFmtId="3" fontId="16" fillId="2" borderId="6" xfId="2" applyNumberFormat="1" applyFont="1" applyFill="1" applyBorder="1" applyAlignment="1">
      <alignment horizontal="center" vertical="center" wrapText="1"/>
    </xf>
    <xf numFmtId="0" fontId="16" fillId="2" borderId="6" xfId="2" applyFont="1" applyFill="1" applyBorder="1" applyAlignment="1">
      <alignment horizontal="center" vertical="center" wrapText="1"/>
    </xf>
    <xf numFmtId="9" fontId="3" fillId="2" borderId="4" xfId="0" applyNumberFormat="1" applyFont="1" applyFill="1" applyBorder="1" applyAlignment="1">
      <alignment horizontal="center" vertical="center"/>
    </xf>
    <xf numFmtId="0" fontId="11" fillId="28" borderId="2" xfId="0" applyFont="1" applyFill="1" applyBorder="1" applyAlignment="1">
      <alignment vertical="center"/>
    </xf>
    <xf numFmtId="3" fontId="9" fillId="28" borderId="4" xfId="0" applyNumberFormat="1" applyFont="1" applyFill="1" applyBorder="1" applyAlignment="1">
      <alignment horizontal="center" vertical="center"/>
    </xf>
    <xf numFmtId="165" fontId="11" fillId="28" borderId="2" xfId="1" applyNumberFormat="1" applyFont="1" applyFill="1" applyBorder="1" applyAlignment="1">
      <alignment horizontal="center" vertical="center"/>
    </xf>
    <xf numFmtId="3" fontId="3" fillId="28" borderId="4" xfId="0" applyNumberFormat="1" applyFont="1" applyFill="1" applyBorder="1" applyAlignment="1">
      <alignment horizontal="center" vertical="center"/>
    </xf>
    <xf numFmtId="3" fontId="11" fillId="30" borderId="2" xfId="2" applyNumberFormat="1" applyFont="1" applyFill="1" applyBorder="1" applyAlignment="1">
      <alignment horizontal="right" vertical="center"/>
    </xf>
    <xf numFmtId="9" fontId="3" fillId="28" borderId="4" xfId="0" applyNumberFormat="1" applyFont="1" applyFill="1" applyBorder="1" applyAlignment="1">
      <alignment horizontal="center" vertical="center"/>
    </xf>
    <xf numFmtId="0" fontId="3" fillId="28" borderId="4" xfId="0" applyFont="1" applyFill="1" applyBorder="1" applyAlignment="1">
      <alignment horizontal="center" vertical="center"/>
    </xf>
    <xf numFmtId="165" fontId="11" fillId="3" borderId="8" xfId="2" applyNumberFormat="1" applyFont="1" applyFill="1" applyBorder="1"/>
    <xf numFmtId="3" fontId="38" fillId="15" borderId="4" xfId="2" applyNumberFormat="1" applyFont="1" applyFill="1" applyBorder="1" applyAlignment="1">
      <alignment horizontal="center" vertical="center" wrapText="1"/>
    </xf>
    <xf numFmtId="0" fontId="11" fillId="17" borderId="2" xfId="0" applyFont="1" applyFill="1" applyBorder="1" applyAlignment="1">
      <alignment vertical="center"/>
    </xf>
    <xf numFmtId="3" fontId="9" fillId="17" borderId="4" xfId="0" applyNumberFormat="1" applyFont="1" applyFill="1" applyBorder="1" applyAlignment="1">
      <alignment horizontal="center" vertical="center"/>
    </xf>
    <xf numFmtId="165" fontId="11" fillId="17" borderId="2" xfId="1" applyNumberFormat="1" applyFont="1" applyFill="1" applyBorder="1" applyAlignment="1">
      <alignment horizontal="center" vertical="center"/>
    </xf>
    <xf numFmtId="3" fontId="3" fillId="17" borderId="4" xfId="0" applyNumberFormat="1" applyFont="1" applyFill="1" applyBorder="1" applyAlignment="1">
      <alignment horizontal="center" vertical="center"/>
    </xf>
    <xf numFmtId="3" fontId="11" fillId="16" borderId="2" xfId="2" applyNumberFormat="1" applyFont="1" applyFill="1" applyBorder="1" applyAlignment="1">
      <alignment horizontal="right" vertical="center"/>
    </xf>
    <xf numFmtId="9" fontId="3" fillId="17" borderId="4" xfId="0" applyNumberFormat="1" applyFont="1" applyFill="1" applyBorder="1" applyAlignment="1">
      <alignment horizontal="center" vertical="center"/>
    </xf>
    <xf numFmtId="0" fontId="3" fillId="17" borderId="4" xfId="0" applyFont="1" applyFill="1" applyBorder="1" applyAlignment="1">
      <alignment horizontal="center" vertical="center"/>
    </xf>
    <xf numFmtId="0" fontId="16" fillId="2" borderId="2" xfId="2" applyFont="1" applyFill="1" applyBorder="1" applyAlignment="1">
      <alignment horizontal="center" vertical="center" wrapText="1"/>
    </xf>
    <xf numFmtId="0" fontId="11" fillId="2" borderId="21" xfId="2" applyFont="1" applyFill="1" applyBorder="1" applyAlignment="1">
      <alignment horizontal="left" vertical="center" wrapText="1"/>
    </xf>
    <xf numFmtId="0" fontId="11" fillId="2" borderId="2" xfId="2" applyFont="1" applyFill="1" applyBorder="1" applyAlignment="1">
      <alignment horizontal="left" vertical="center" wrapText="1"/>
    </xf>
    <xf numFmtId="0" fontId="11" fillId="28" borderId="2" xfId="2" applyFont="1" applyFill="1" applyBorder="1" applyAlignment="1">
      <alignment horizontal="left" vertical="center" wrapText="1"/>
    </xf>
    <xf numFmtId="0" fontId="11" fillId="17" borderId="2" xfId="2" applyFont="1" applyFill="1" applyBorder="1" applyAlignment="1">
      <alignment horizontal="left" vertical="center" wrapText="1"/>
    </xf>
    <xf numFmtId="0" fontId="11" fillId="2" borderId="2" xfId="0" applyFont="1" applyFill="1" applyBorder="1" applyAlignment="1">
      <alignment horizontal="left" vertical="center" wrapText="1"/>
    </xf>
    <xf numFmtId="0" fontId="11" fillId="2" borderId="0" xfId="2" applyFont="1" applyFill="1" applyAlignment="1">
      <alignment horizontal="left" wrapText="1"/>
    </xf>
    <xf numFmtId="167" fontId="9" fillId="0" borderId="0" xfId="2" applyNumberFormat="1"/>
    <xf numFmtId="3" fontId="9" fillId="2" borderId="4" xfId="0" applyNumberFormat="1" applyFont="1" applyFill="1" applyBorder="1" applyAlignment="1">
      <alignment horizontal="center" vertical="center"/>
    </xf>
    <xf numFmtId="0" fontId="11" fillId="3" borderId="2" xfId="0" applyFont="1" applyFill="1" applyBorder="1" applyAlignment="1">
      <alignment vertical="center"/>
    </xf>
    <xf numFmtId="3" fontId="11" fillId="3" borderId="5" xfId="0" applyNumberFormat="1" applyFont="1" applyFill="1" applyBorder="1" applyAlignment="1">
      <alignment vertical="center"/>
    </xf>
    <xf numFmtId="165" fontId="11" fillId="3" borderId="2" xfId="1" applyNumberFormat="1" applyFont="1" applyFill="1" applyBorder="1" applyAlignment="1">
      <alignment horizontal="center" vertical="center"/>
    </xf>
    <xf numFmtId="0" fontId="3" fillId="3" borderId="4" xfId="0" applyFont="1" applyFill="1" applyBorder="1" applyAlignment="1">
      <alignment horizontal="center" vertical="center"/>
    </xf>
    <xf numFmtId="3" fontId="11" fillId="15" borderId="2" xfId="2" applyNumberFormat="1" applyFont="1" applyFill="1" applyBorder="1" applyAlignment="1">
      <alignment horizontal="right" vertical="center"/>
    </xf>
    <xf numFmtId="3" fontId="11" fillId="28" borderId="5" xfId="0" applyNumberFormat="1" applyFont="1" applyFill="1" applyBorder="1" applyAlignment="1">
      <alignment vertical="center"/>
    </xf>
    <xf numFmtId="165" fontId="0" fillId="29" borderId="21" xfId="1" applyNumberFormat="1" applyFont="1" applyFill="1" applyBorder="1" applyAlignment="1">
      <alignment horizontal="center" vertical="center"/>
    </xf>
    <xf numFmtId="0" fontId="11" fillId="2" borderId="18" xfId="0" applyFont="1" applyFill="1" applyBorder="1" applyAlignment="1">
      <alignment horizontal="center"/>
    </xf>
    <xf numFmtId="0" fontId="11" fillId="2" borderId="7" xfId="0" applyFont="1" applyFill="1" applyBorder="1" applyAlignment="1">
      <alignment horizontal="left" wrapText="1"/>
    </xf>
    <xf numFmtId="0" fontId="11" fillId="2" borderId="7" xfId="0" applyFont="1" applyFill="1" applyBorder="1" applyAlignment="1">
      <alignment horizontal="left"/>
    </xf>
    <xf numFmtId="0" fontId="11" fillId="2" borderId="6" xfId="0" applyFont="1" applyFill="1" applyBorder="1" applyAlignment="1">
      <alignment horizontal="left" wrapText="1"/>
    </xf>
    <xf numFmtId="0" fontId="11" fillId="2" borderId="6" xfId="0" applyFont="1" applyFill="1" applyBorder="1" applyAlignment="1">
      <alignment horizontal="left"/>
    </xf>
    <xf numFmtId="3" fontId="11" fillId="2" borderId="6" xfId="0" applyNumberFormat="1" applyFont="1" applyFill="1" applyBorder="1" applyAlignment="1">
      <alignment horizontal="center" wrapText="1"/>
    </xf>
    <xf numFmtId="0" fontId="11" fillId="8" borderId="6" xfId="0" applyFont="1" applyFill="1" applyBorder="1" applyAlignment="1">
      <alignment horizontal="center"/>
    </xf>
    <xf numFmtId="0" fontId="11" fillId="8" borderId="7" xfId="0" applyFont="1" applyFill="1" applyBorder="1" applyAlignment="1">
      <alignment horizontal="center" vertical="center"/>
    </xf>
    <xf numFmtId="165" fontId="11" fillId="2" borderId="22" xfId="0" applyNumberFormat="1" applyFont="1" applyFill="1" applyBorder="1" applyAlignment="1">
      <alignment horizontal="center"/>
    </xf>
    <xf numFmtId="3" fontId="9" fillId="0" borderId="0" xfId="0" applyNumberFormat="1" applyFont="1" applyAlignment="1">
      <alignment horizontal="center"/>
    </xf>
    <xf numFmtId="3" fontId="11" fillId="2" borderId="7" xfId="0" applyNumberFormat="1" applyFont="1" applyFill="1" applyBorder="1"/>
    <xf numFmtId="0" fontId="11" fillId="2" borderId="6" xfId="0" applyFont="1" applyFill="1" applyBorder="1" applyAlignment="1">
      <alignment horizontal="center"/>
    </xf>
    <xf numFmtId="165" fontId="9" fillId="0" borderId="0" xfId="2" applyNumberFormat="1" applyAlignment="1">
      <alignment horizontal="center"/>
    </xf>
    <xf numFmtId="9" fontId="3" fillId="28" borderId="2" xfId="0" applyNumberFormat="1" applyFont="1" applyFill="1" applyBorder="1" applyAlignment="1">
      <alignment horizontal="center" vertical="center"/>
    </xf>
    <xf numFmtId="9" fontId="3" fillId="2" borderId="2" xfId="0" applyNumberFormat="1" applyFont="1" applyFill="1" applyBorder="1" applyAlignment="1">
      <alignment horizontal="center" vertical="center"/>
    </xf>
    <xf numFmtId="3" fontId="11" fillId="2" borderId="0" xfId="0" applyNumberFormat="1" applyFont="1" applyFill="1" applyAlignment="1">
      <alignment horizontal="center"/>
    </xf>
    <xf numFmtId="0" fontId="3" fillId="28" borderId="3" xfId="0" applyFont="1" applyFill="1" applyBorder="1" applyAlignment="1">
      <alignment horizontal="center" vertical="center"/>
    </xf>
    <xf numFmtId="0" fontId="3" fillId="2" borderId="3" xfId="0" applyFont="1" applyFill="1" applyBorder="1" applyAlignment="1">
      <alignment horizontal="center" vertical="center"/>
    </xf>
    <xf numFmtId="165" fontId="11" fillId="2" borderId="23" xfId="0" applyNumberFormat="1" applyFont="1" applyFill="1" applyBorder="1" applyAlignment="1">
      <alignment horizontal="center"/>
    </xf>
    <xf numFmtId="165" fontId="9" fillId="28" borderId="4" xfId="2" applyNumberFormat="1" applyFill="1" applyBorder="1" applyAlignment="1">
      <alignment horizontal="center" vertical="center"/>
    </xf>
    <xf numFmtId="165" fontId="9" fillId="0" borderId="4" xfId="2" applyNumberFormat="1" applyBorder="1" applyAlignment="1">
      <alignment horizontal="center" vertical="center"/>
    </xf>
    <xf numFmtId="3" fontId="11" fillId="2" borderId="4" xfId="0" applyNumberFormat="1" applyFont="1" applyFill="1" applyBorder="1" applyAlignment="1">
      <alignment horizontal="center"/>
    </xf>
    <xf numFmtId="167" fontId="7" fillId="0" borderId="4" xfId="1" applyNumberFormat="1" applyFont="1" applyBorder="1" applyAlignment="1">
      <alignment horizontal="center" vertical="center"/>
    </xf>
    <xf numFmtId="167" fontId="0" fillId="0" borderId="4" xfId="1" applyNumberFormat="1" applyFont="1" applyBorder="1" applyAlignment="1">
      <alignment horizontal="center" vertical="center"/>
    </xf>
    <xf numFmtId="0" fontId="12" fillId="61" borderId="0" xfId="2" applyFont="1" applyFill="1"/>
    <xf numFmtId="0" fontId="10" fillId="2" borderId="0" xfId="2" applyFont="1" applyFill="1" applyAlignment="1">
      <alignment horizontal="center" vertical="center" wrapText="1"/>
    </xf>
    <xf numFmtId="0" fontId="12" fillId="61" borderId="0" xfId="2" quotePrefix="1" applyFont="1" applyFill="1"/>
    <xf numFmtId="165" fontId="11" fillId="2" borderId="24" xfId="1" applyNumberFormat="1" applyFont="1" applyFill="1" applyBorder="1" applyAlignment="1">
      <alignment horizontal="center"/>
    </xf>
    <xf numFmtId="3" fontId="11" fillId="2" borderId="10" xfId="1" applyNumberFormat="1" applyFont="1" applyFill="1" applyBorder="1" applyAlignment="1">
      <alignment horizontal="center"/>
    </xf>
    <xf numFmtId="3" fontId="9" fillId="0" borderId="0" xfId="1" applyNumberFormat="1" applyFont="1" applyAlignment="1">
      <alignment horizontal="center"/>
    </xf>
    <xf numFmtId="3" fontId="11" fillId="2" borderId="8" xfId="1" applyNumberFormat="1" applyFont="1" applyFill="1" applyBorder="1" applyAlignment="1">
      <alignment horizontal="center"/>
    </xf>
    <xf numFmtId="3" fontId="11" fillId="2" borderId="9" xfId="1" applyNumberFormat="1" applyFont="1" applyFill="1" applyBorder="1" applyAlignment="1">
      <alignment horizontal="center"/>
    </xf>
    <xf numFmtId="165" fontId="11" fillId="2" borderId="22" xfId="1" applyNumberFormat="1" applyFont="1" applyFill="1" applyBorder="1" applyAlignment="1">
      <alignment horizontal="center"/>
    </xf>
    <xf numFmtId="3" fontId="9" fillId="0" borderId="0" xfId="1" applyNumberFormat="1" applyFont="1" applyBorder="1" applyAlignment="1">
      <alignment horizontal="center"/>
    </xf>
    <xf numFmtId="165" fontId="11" fillId="2" borderId="14" xfId="2" applyNumberFormat="1" applyFont="1" applyFill="1" applyBorder="1" applyAlignment="1">
      <alignment horizontal="center"/>
    </xf>
    <xf numFmtId="0" fontId="0" fillId="0" borderId="0" xfId="0" applyAlignment="1">
      <alignment vertical="center" wrapText="1"/>
    </xf>
    <xf numFmtId="167" fontId="0" fillId="0" borderId="4" xfId="1" applyNumberFormat="1" applyFont="1" applyBorder="1" applyAlignment="1">
      <alignment horizontal="center" vertical="center" wrapText="1"/>
    </xf>
    <xf numFmtId="9" fontId="0" fillId="0" borderId="4" xfId="0" applyNumberFormat="1" applyBorder="1"/>
    <xf numFmtId="0" fontId="12" fillId="61" borderId="0" xfId="2" applyFont="1" applyFill="1" applyAlignment="1">
      <alignment vertical="center"/>
    </xf>
    <xf numFmtId="167" fontId="0" fillId="0" borderId="0" xfId="0" applyNumberFormat="1" applyAlignment="1">
      <alignment horizontal="center"/>
    </xf>
    <xf numFmtId="167" fontId="7" fillId="0" borderId="4" xfId="0" applyNumberFormat="1" applyFont="1" applyBorder="1" applyAlignment="1">
      <alignment horizontal="center" vertical="center"/>
    </xf>
    <xf numFmtId="167" fontId="0" fillId="0" borderId="4" xfId="0" applyNumberFormat="1" applyBorder="1" applyAlignment="1">
      <alignment horizontal="center" vertical="center" wrapText="1"/>
    </xf>
    <xf numFmtId="167" fontId="0" fillId="0" borderId="4" xfId="0" applyNumberFormat="1" applyBorder="1" applyAlignment="1">
      <alignment horizontal="center"/>
    </xf>
    <xf numFmtId="167" fontId="0" fillId="0" borderId="0" xfId="1" applyNumberFormat="1" applyFont="1" applyAlignment="1">
      <alignment horizontal="center"/>
    </xf>
    <xf numFmtId="167" fontId="0" fillId="0" borderId="4" xfId="1" applyNumberFormat="1" applyFont="1" applyBorder="1" applyAlignment="1">
      <alignment horizontal="center"/>
    </xf>
    <xf numFmtId="165" fontId="0" fillId="0" borderId="0" xfId="1" applyNumberFormat="1" applyFont="1" applyAlignment="1">
      <alignment horizontal="center" vertical="center"/>
    </xf>
    <xf numFmtId="0" fontId="12" fillId="61" borderId="4" xfId="2" applyFont="1" applyFill="1" applyBorder="1"/>
    <xf numFmtId="0" fontId="12" fillId="61" borderId="4" xfId="2" applyFont="1" applyFill="1" applyBorder="1" applyAlignment="1">
      <alignment horizontal="center" vertical="center"/>
    </xf>
    <xf numFmtId="0" fontId="12" fillId="63" borderId="4" xfId="2" applyFont="1" applyFill="1" applyBorder="1"/>
    <xf numFmtId="0" fontId="12" fillId="63" borderId="4" xfId="2" applyFont="1" applyFill="1" applyBorder="1" applyAlignment="1">
      <alignment horizontal="center" vertical="center"/>
    </xf>
    <xf numFmtId="0" fontId="12" fillId="61" borderId="4" xfId="2" applyFont="1" applyFill="1" applyBorder="1" applyAlignment="1">
      <alignment vertical="center"/>
    </xf>
    <xf numFmtId="0" fontId="12" fillId="64" borderId="4" xfId="2" applyFont="1" applyFill="1" applyBorder="1"/>
    <xf numFmtId="0" fontId="12" fillId="64" borderId="4" xfId="2" applyFont="1" applyFill="1" applyBorder="1" applyAlignment="1">
      <alignment horizontal="center" vertical="center"/>
    </xf>
    <xf numFmtId="0" fontId="11" fillId="2" borderId="2" xfId="0" applyFont="1" applyFill="1" applyBorder="1" applyAlignment="1">
      <alignment horizontal="center" vertical="center"/>
    </xf>
    <xf numFmtId="0" fontId="12" fillId="64" borderId="4" xfId="2" quotePrefix="1" applyFont="1" applyFill="1" applyBorder="1" applyAlignment="1">
      <alignment horizontal="center" vertical="center" wrapText="1"/>
    </xf>
    <xf numFmtId="0" fontId="11" fillId="2" borderId="21" xfId="2" applyFont="1" applyFill="1" applyBorder="1" applyAlignment="1">
      <alignment horizontal="center" vertical="center" wrapText="1"/>
    </xf>
    <xf numFmtId="0" fontId="11" fillId="17" borderId="2" xfId="0" applyFont="1" applyFill="1" applyBorder="1" applyAlignment="1">
      <alignment horizontal="center" vertical="center"/>
    </xf>
    <xf numFmtId="0" fontId="11" fillId="28" borderId="2" xfId="0" applyFont="1" applyFill="1" applyBorder="1" applyAlignment="1">
      <alignment horizontal="center" vertical="center"/>
    </xf>
    <xf numFmtId="0" fontId="10" fillId="2" borderId="6" xfId="2" applyFont="1" applyFill="1" applyBorder="1" applyAlignment="1">
      <alignment horizontal="center" vertical="center" wrapText="1"/>
    </xf>
    <xf numFmtId="167" fontId="9" fillId="0" borderId="0" xfId="2" applyNumberFormat="1" applyAlignment="1">
      <alignment horizontal="center"/>
    </xf>
    <xf numFmtId="3" fontId="11" fillId="2" borderId="7" xfId="0" applyNumberFormat="1" applyFont="1" applyFill="1" applyBorder="1" applyAlignment="1">
      <alignment horizontal="center"/>
    </xf>
    <xf numFmtId="165" fontId="11" fillId="2" borderId="14" xfId="0" applyNumberFormat="1" applyFont="1" applyFill="1" applyBorder="1" applyAlignment="1">
      <alignment horizontal="center"/>
    </xf>
    <xf numFmtId="0" fontId="12" fillId="61" borderId="0" xfId="0" applyFont="1" applyFill="1"/>
    <xf numFmtId="0" fontId="12" fillId="61" borderId="4" xfId="2" quotePrefix="1" applyFont="1" applyFill="1" applyBorder="1" applyAlignment="1">
      <alignment horizontal="center" vertical="center"/>
    </xf>
    <xf numFmtId="0" fontId="12" fillId="61" borderId="0" xfId="2" applyFont="1" applyFill="1" applyAlignment="1">
      <alignment horizontal="center" vertical="center"/>
    </xf>
    <xf numFmtId="3" fontId="11" fillId="17" borderId="5" xfId="0" applyNumberFormat="1" applyFont="1" applyFill="1" applyBorder="1" applyAlignment="1">
      <alignment vertical="center"/>
    </xf>
    <xf numFmtId="167" fontId="0" fillId="3" borderId="4" xfId="1" applyNumberFormat="1" applyFont="1" applyFill="1" applyBorder="1" applyAlignment="1">
      <alignment vertical="center"/>
    </xf>
    <xf numFmtId="9" fontId="0" fillId="0" borderId="4" xfId="0" applyNumberFormat="1" applyBorder="1" applyAlignment="1">
      <alignment vertical="center"/>
    </xf>
    <xf numFmtId="0" fontId="10" fillId="65" borderId="4" xfId="2" applyFont="1" applyFill="1" applyBorder="1" applyAlignment="1">
      <alignment horizontal="center" vertical="center" wrapText="1"/>
    </xf>
    <xf numFmtId="0" fontId="11" fillId="8" borderId="6" xfId="2" applyFont="1" applyFill="1" applyBorder="1" applyAlignment="1">
      <alignment horizontal="center" vertical="center"/>
    </xf>
    <xf numFmtId="0" fontId="11" fillId="3" borderId="4" xfId="0" applyFont="1" applyFill="1" applyBorder="1" applyAlignment="1">
      <alignment horizontal="left" vertical="center" wrapText="1"/>
    </xf>
    <xf numFmtId="9" fontId="3" fillId="3" borderId="4" xfId="0" applyNumberFormat="1" applyFont="1" applyFill="1" applyBorder="1" applyAlignment="1">
      <alignment horizontal="center" vertical="center"/>
    </xf>
    <xf numFmtId="0" fontId="12" fillId="62" borderId="4" xfId="2" applyFont="1" applyFill="1" applyBorder="1"/>
    <xf numFmtId="0" fontId="12" fillId="61" borderId="0" xfId="2" quotePrefix="1" applyFont="1" applyFill="1" applyAlignment="1">
      <alignment vertical="center"/>
    </xf>
    <xf numFmtId="0" fontId="12" fillId="65" borderId="4" xfId="2" applyFont="1" applyFill="1" applyBorder="1"/>
    <xf numFmtId="0" fontId="12" fillId="65" borderId="4" xfId="2" applyFont="1" applyFill="1" applyBorder="1" applyAlignment="1">
      <alignment horizontal="center" vertical="center"/>
    </xf>
    <xf numFmtId="167" fontId="9" fillId="2" borderId="0" xfId="1" applyNumberFormat="1" applyFont="1" applyFill="1" applyAlignment="1">
      <alignment horizontal="right" vertical="center"/>
    </xf>
    <xf numFmtId="167" fontId="9" fillId="2" borderId="0" xfId="1" applyNumberFormat="1" applyFont="1" applyFill="1" applyAlignment="1">
      <alignment vertical="center"/>
    </xf>
    <xf numFmtId="0" fontId="9" fillId="0" borderId="0" xfId="2" applyAlignment="1">
      <alignment vertical="top" wrapText="1"/>
    </xf>
    <xf numFmtId="167" fontId="12" fillId="61" borderId="4" xfId="1" applyNumberFormat="1" applyFont="1" applyFill="1" applyBorder="1" applyAlignment="1">
      <alignment horizontal="center" vertical="center"/>
    </xf>
    <xf numFmtId="0" fontId="11" fillId="27" borderId="13" xfId="2" applyFont="1" applyFill="1" applyBorder="1" applyAlignment="1">
      <alignment horizontal="center" vertical="center"/>
    </xf>
    <xf numFmtId="0" fontId="11" fillId="25" borderId="4" xfId="0" applyFont="1" applyFill="1" applyBorder="1" applyAlignment="1">
      <alignment horizontal="left" vertical="center" wrapText="1"/>
    </xf>
    <xf numFmtId="0" fontId="11" fillId="25" borderId="2" xfId="0" applyFont="1" applyFill="1" applyBorder="1" applyAlignment="1">
      <alignment vertical="center"/>
    </xf>
    <xf numFmtId="0" fontId="9" fillId="25" borderId="4" xfId="0" applyFont="1" applyFill="1" applyBorder="1" applyAlignment="1">
      <alignment horizontal="center" vertical="center"/>
    </xf>
    <xf numFmtId="3" fontId="11" fillId="25" borderId="5" xfId="0" applyNumberFormat="1" applyFont="1" applyFill="1" applyBorder="1" applyAlignment="1">
      <alignment vertical="center"/>
    </xf>
    <xf numFmtId="0" fontId="9" fillId="25" borderId="4" xfId="0" applyFont="1" applyFill="1" applyBorder="1" applyAlignment="1">
      <alignment horizontal="center" vertical="center" wrapText="1"/>
    </xf>
    <xf numFmtId="0" fontId="11" fillId="26" borderId="3" xfId="2" applyFont="1" applyFill="1" applyBorder="1" applyAlignment="1">
      <alignment horizontal="center" vertical="center"/>
    </xf>
    <xf numFmtId="0" fontId="0" fillId="25" borderId="3" xfId="0" applyFill="1" applyBorder="1" applyAlignment="1">
      <alignment horizontal="center" vertical="center"/>
    </xf>
    <xf numFmtId="165" fontId="11" fillId="25" borderId="2" xfId="1" applyNumberFormat="1" applyFont="1" applyFill="1" applyBorder="1" applyAlignment="1">
      <alignment horizontal="center" vertical="center"/>
    </xf>
    <xf numFmtId="0" fontId="3" fillId="25" borderId="4" xfId="0" applyFont="1" applyFill="1" applyBorder="1" applyAlignment="1">
      <alignment horizontal="center" vertical="center"/>
    </xf>
    <xf numFmtId="3" fontId="11" fillId="27" borderId="2" xfId="2" applyNumberFormat="1" applyFont="1" applyFill="1" applyBorder="1" applyAlignment="1">
      <alignment horizontal="right" vertical="center"/>
    </xf>
    <xf numFmtId="9" fontId="3" fillId="25" borderId="4" xfId="0" applyNumberFormat="1" applyFont="1" applyFill="1" applyBorder="1" applyAlignment="1">
      <alignment horizontal="center" vertical="center"/>
    </xf>
    <xf numFmtId="0" fontId="12" fillId="66" borderId="4" xfId="2" applyFont="1" applyFill="1" applyBorder="1" applyAlignment="1">
      <alignment horizontal="center" vertical="center"/>
    </xf>
    <xf numFmtId="165" fontId="0" fillId="2" borderId="21" xfId="1" applyNumberFormat="1" applyFont="1" applyFill="1" applyBorder="1" applyAlignment="1">
      <alignment horizontal="center" vertical="center"/>
    </xf>
    <xf numFmtId="0" fontId="12" fillId="2" borderId="4" xfId="2" applyFont="1" applyFill="1" applyBorder="1"/>
    <xf numFmtId="0" fontId="12" fillId="2" borderId="4" xfId="2" applyFont="1" applyFill="1" applyBorder="1" applyAlignment="1">
      <alignment horizontal="center" vertical="center"/>
    </xf>
    <xf numFmtId="0" fontId="11" fillId="2" borderId="4" xfId="0" applyFont="1" applyFill="1" applyBorder="1" applyAlignment="1">
      <alignment horizontal="center" vertical="center" wrapText="1"/>
    </xf>
    <xf numFmtId="165" fontId="9" fillId="28" borderId="4" xfId="1" applyNumberFormat="1" applyFont="1" applyFill="1" applyBorder="1" applyAlignment="1">
      <alignment horizontal="right" vertical="center"/>
    </xf>
    <xf numFmtId="3" fontId="4" fillId="0" borderId="0" xfId="0" applyNumberFormat="1" applyFont="1" applyAlignment="1">
      <alignment vertical="center"/>
    </xf>
    <xf numFmtId="0" fontId="11" fillId="28" borderId="13" xfId="2" applyFont="1" applyFill="1" applyBorder="1" applyAlignment="1">
      <alignment horizontal="center" vertical="center"/>
    </xf>
    <xf numFmtId="0" fontId="11" fillId="28" borderId="3" xfId="2" applyFont="1" applyFill="1" applyBorder="1" applyAlignment="1">
      <alignment horizontal="center" vertical="center"/>
    </xf>
    <xf numFmtId="165" fontId="0" fillId="28" borderId="21" xfId="1" applyNumberFormat="1" applyFont="1" applyFill="1" applyBorder="1" applyAlignment="1">
      <alignment horizontal="center" vertical="center"/>
    </xf>
    <xf numFmtId="3" fontId="11" fillId="28" borderId="2" xfId="2" applyNumberFormat="1" applyFont="1" applyFill="1" applyBorder="1" applyAlignment="1">
      <alignment horizontal="right" vertical="center"/>
    </xf>
    <xf numFmtId="3" fontId="11" fillId="28" borderId="4" xfId="2" applyNumberFormat="1" applyFont="1" applyFill="1" applyBorder="1" applyAlignment="1">
      <alignment horizontal="center" vertical="center"/>
    </xf>
    <xf numFmtId="0" fontId="11" fillId="28" borderId="4" xfId="2" applyFont="1" applyFill="1" applyBorder="1" applyAlignment="1">
      <alignment horizontal="center" vertical="center" wrapText="1"/>
    </xf>
    <xf numFmtId="0" fontId="12" fillId="28" borderId="4" xfId="2" applyFont="1" applyFill="1" applyBorder="1"/>
    <xf numFmtId="0" fontId="12" fillId="28" borderId="4" xfId="2" applyFont="1" applyFill="1" applyBorder="1" applyAlignment="1">
      <alignment horizontal="center" vertical="center"/>
    </xf>
    <xf numFmtId="3" fontId="9" fillId="3" borderId="4" xfId="0" applyNumberFormat="1" applyFont="1" applyFill="1" applyBorder="1" applyAlignment="1">
      <alignment horizontal="center" vertical="center"/>
    </xf>
    <xf numFmtId="3" fontId="3" fillId="3" borderId="4" xfId="0" applyNumberFormat="1" applyFont="1" applyFill="1" applyBorder="1" applyAlignment="1">
      <alignment horizontal="center" vertical="center"/>
    </xf>
    <xf numFmtId="0" fontId="11" fillId="3" borderId="4" xfId="0" applyFont="1" applyFill="1" applyBorder="1" applyAlignment="1">
      <alignment horizontal="center" vertical="center" wrapText="1"/>
    </xf>
    <xf numFmtId="0" fontId="12" fillId="62" borderId="4" xfId="2" applyFont="1" applyFill="1" applyBorder="1" applyAlignment="1">
      <alignment horizontal="center" vertical="center"/>
    </xf>
    <xf numFmtId="3" fontId="4" fillId="28" borderId="0" xfId="0" applyNumberFormat="1" applyFont="1" applyFill="1" applyAlignment="1">
      <alignment vertical="center"/>
    </xf>
    <xf numFmtId="0" fontId="11" fillId="28" borderId="4" xfId="0" applyFont="1" applyFill="1" applyBorder="1" applyAlignment="1">
      <alignment horizontal="center" vertical="center" wrapText="1"/>
    </xf>
    <xf numFmtId="0" fontId="12" fillId="64" borderId="4" xfId="2" quotePrefix="1" applyFont="1" applyFill="1" applyBorder="1" applyAlignment="1">
      <alignment horizontal="center" vertical="center"/>
    </xf>
    <xf numFmtId="0" fontId="10" fillId="63" borderId="4" xfId="2" applyFont="1" applyFill="1" applyBorder="1" applyAlignment="1">
      <alignment horizontal="center" vertical="center" wrapText="1"/>
    </xf>
    <xf numFmtId="3" fontId="21" fillId="0" borderId="0" xfId="0" applyNumberFormat="1" applyFont="1" applyAlignment="1">
      <alignment horizontal="center" vertical="center" wrapText="1"/>
    </xf>
    <xf numFmtId="0" fontId="40" fillId="0" borderId="0" xfId="0" applyFont="1" applyAlignment="1">
      <alignment vertical="center" wrapText="1"/>
    </xf>
    <xf numFmtId="165" fontId="9" fillId="28" borderId="0" xfId="2" applyNumberFormat="1" applyFill="1" applyAlignment="1">
      <alignment vertical="center"/>
    </xf>
    <xf numFmtId="165" fontId="9" fillId="28" borderId="0" xfId="2" applyNumberFormat="1" applyFill="1"/>
    <xf numFmtId="167" fontId="9" fillId="28" borderId="0" xfId="1" applyNumberFormat="1" applyFont="1" applyFill="1" applyAlignment="1">
      <alignment vertical="center"/>
    </xf>
    <xf numFmtId="167" fontId="9" fillId="28" borderId="0" xfId="1" applyNumberFormat="1" applyFont="1" applyFill="1"/>
    <xf numFmtId="0" fontId="12" fillId="63" borderId="4" xfId="2" applyFont="1" applyFill="1" applyBorder="1" applyAlignment="1">
      <alignment vertical="center"/>
    </xf>
    <xf numFmtId="165" fontId="9" fillId="28" borderId="0" xfId="1" applyNumberFormat="1" applyFont="1" applyFill="1" applyAlignment="1">
      <alignment vertical="center"/>
    </xf>
    <xf numFmtId="9" fontId="3" fillId="17" borderId="2" xfId="0" applyNumberFormat="1" applyFont="1" applyFill="1" applyBorder="1" applyAlignment="1">
      <alignment horizontal="center" vertical="center"/>
    </xf>
    <xf numFmtId="165" fontId="9" fillId="17" borderId="4" xfId="2" applyNumberFormat="1" applyFill="1" applyBorder="1" applyAlignment="1">
      <alignment horizontal="center" vertical="center"/>
    </xf>
    <xf numFmtId="0" fontId="3" fillId="17" borderId="3" xfId="0" applyFont="1" applyFill="1" applyBorder="1" applyAlignment="1">
      <alignment horizontal="center" vertical="center"/>
    </xf>
    <xf numFmtId="165" fontId="9" fillId="28" borderId="0" xfId="1" applyNumberFormat="1" applyFont="1" applyFill="1" applyAlignment="1">
      <alignment horizontal="right" vertical="center"/>
    </xf>
    <xf numFmtId="165" fontId="9" fillId="28" borderId="0" xfId="2" applyNumberFormat="1" applyFill="1" applyAlignment="1">
      <alignment horizontal="right" vertical="center"/>
    </xf>
    <xf numFmtId="9" fontId="9" fillId="28" borderId="0" xfId="8" applyFont="1" applyFill="1" applyAlignment="1">
      <alignment horizontal="right" vertical="center"/>
    </xf>
    <xf numFmtId="0" fontId="9" fillId="28" borderId="0" xfId="2" applyFill="1" applyAlignment="1">
      <alignment horizontal="right" vertical="center"/>
    </xf>
    <xf numFmtId="10" fontId="9" fillId="28" borderId="0" xfId="2" applyNumberFormat="1" applyFill="1" applyAlignment="1">
      <alignment horizontal="right" vertical="center"/>
    </xf>
    <xf numFmtId="165" fontId="9" fillId="17" borderId="0" xfId="1" applyNumberFormat="1" applyFont="1" applyFill="1" applyAlignment="1">
      <alignment vertical="center"/>
    </xf>
    <xf numFmtId="0" fontId="10" fillId="64" borderId="4" xfId="2" applyFont="1" applyFill="1" applyBorder="1" applyAlignment="1">
      <alignment horizontal="center" vertical="center" wrapText="1"/>
    </xf>
    <xf numFmtId="165" fontId="9" fillId="17" borderId="0" xfId="2" applyNumberFormat="1" applyFill="1" applyAlignment="1">
      <alignment vertical="center"/>
    </xf>
    <xf numFmtId="0" fontId="11" fillId="17" borderId="2" xfId="0" applyFont="1" applyFill="1" applyBorder="1" applyAlignment="1">
      <alignment horizontal="center" vertical="center" wrapText="1"/>
    </xf>
    <xf numFmtId="165" fontId="9" fillId="17" borderId="0" xfId="2" applyNumberFormat="1" applyFill="1"/>
    <xf numFmtId="3" fontId="11" fillId="17" borderId="2" xfId="2" applyNumberFormat="1" applyFont="1" applyFill="1" applyBorder="1" applyAlignment="1">
      <alignment horizontal="right" vertical="center"/>
    </xf>
    <xf numFmtId="167" fontId="9" fillId="17" borderId="0" xfId="1" applyNumberFormat="1" applyFont="1" applyFill="1" applyAlignment="1">
      <alignment vertical="center"/>
    </xf>
    <xf numFmtId="0" fontId="12" fillId="64" borderId="4" xfId="2" quotePrefix="1" applyFont="1" applyFill="1" applyBorder="1" applyAlignment="1">
      <alignment vertical="center"/>
    </xf>
    <xf numFmtId="0" fontId="12" fillId="64" borderId="4" xfId="2" applyFont="1" applyFill="1" applyBorder="1" applyAlignment="1">
      <alignment vertical="center"/>
    </xf>
    <xf numFmtId="0" fontId="12" fillId="63" borderId="4" xfId="2" applyFont="1" applyFill="1" applyBorder="1" applyAlignment="1">
      <alignment horizontal="center"/>
    </xf>
    <xf numFmtId="0" fontId="12" fillId="64" borderId="4" xfId="2" applyFont="1" applyFill="1" applyBorder="1" applyAlignment="1">
      <alignment horizontal="center"/>
    </xf>
    <xf numFmtId="0" fontId="12" fillId="61" borderId="4" xfId="2" applyFont="1" applyFill="1" applyBorder="1" applyAlignment="1">
      <alignment horizontal="center"/>
    </xf>
    <xf numFmtId="3" fontId="4" fillId="2" borderId="0" xfId="0" applyNumberFormat="1" applyFont="1" applyFill="1" applyAlignment="1">
      <alignment vertical="center"/>
    </xf>
    <xf numFmtId="0" fontId="12" fillId="65" borderId="4" xfId="2" quotePrefix="1" applyFont="1" applyFill="1" applyBorder="1" applyAlignment="1">
      <alignment horizontal="center" vertical="center" wrapText="1"/>
    </xf>
    <xf numFmtId="0" fontId="12" fillId="65" borderId="4" xfId="2" applyFont="1" applyFill="1" applyBorder="1" applyAlignment="1">
      <alignment vertical="center"/>
    </xf>
    <xf numFmtId="0" fontId="12" fillId="65" borderId="4" xfId="2" quotePrefix="1" applyFont="1" applyFill="1" applyBorder="1" applyAlignment="1">
      <alignment horizontal="center" vertical="center"/>
    </xf>
    <xf numFmtId="167" fontId="12" fillId="65" borderId="4" xfId="1" applyNumberFormat="1" applyFont="1" applyFill="1" applyBorder="1" applyAlignment="1">
      <alignment horizontal="center" vertical="center"/>
    </xf>
    <xf numFmtId="0" fontId="11" fillId="2" borderId="7" xfId="2" applyFont="1" applyFill="1" applyBorder="1" applyAlignment="1">
      <alignment horizontal="left" vertical="center" wrapText="1"/>
    </xf>
    <xf numFmtId="0" fontId="11" fillId="2" borderId="7" xfId="2" applyFont="1" applyFill="1" applyBorder="1" applyAlignment="1">
      <alignment horizontal="left" vertical="center"/>
    </xf>
    <xf numFmtId="0" fontId="11" fillId="2" borderId="6" xfId="2" applyFont="1" applyFill="1" applyBorder="1" applyAlignment="1">
      <alignment horizontal="left" vertical="center" wrapText="1"/>
    </xf>
    <xf numFmtId="0" fontId="11" fillId="2" borderId="6" xfId="2" applyFont="1" applyFill="1" applyBorder="1" applyAlignment="1">
      <alignment horizontal="left" vertical="center"/>
    </xf>
    <xf numFmtId="3" fontId="11" fillId="2" borderId="6" xfId="2" applyNumberFormat="1" applyFont="1" applyFill="1" applyBorder="1" applyAlignment="1">
      <alignment horizontal="center" vertical="center" wrapText="1"/>
    </xf>
    <xf numFmtId="165" fontId="11" fillId="2" borderId="22" xfId="1" applyNumberFormat="1" applyFont="1" applyFill="1" applyBorder="1" applyAlignment="1">
      <alignment horizontal="center" vertical="center"/>
    </xf>
    <xf numFmtId="3" fontId="11" fillId="2" borderId="7" xfId="2" applyNumberFormat="1" applyFont="1" applyFill="1" applyBorder="1" applyAlignment="1">
      <alignment vertical="center"/>
    </xf>
    <xf numFmtId="3" fontId="11" fillId="2" borderId="7" xfId="2" applyNumberFormat="1" applyFont="1" applyFill="1" applyBorder="1" applyAlignment="1">
      <alignment horizontal="center" vertical="center"/>
    </xf>
    <xf numFmtId="165" fontId="11" fillId="2" borderId="14" xfId="2" applyNumberFormat="1" applyFont="1" applyFill="1" applyBorder="1" applyAlignment="1">
      <alignment horizontal="center" vertical="center"/>
    </xf>
    <xf numFmtId="0" fontId="11" fillId="2" borderId="6" xfId="2" applyFont="1" applyFill="1" applyBorder="1" applyAlignment="1">
      <alignment horizontal="center" vertical="center"/>
    </xf>
    <xf numFmtId="0" fontId="11" fillId="2" borderId="18" xfId="2" applyFont="1" applyFill="1" applyBorder="1" applyAlignment="1">
      <alignment horizontal="center" vertical="center"/>
    </xf>
    <xf numFmtId="3" fontId="9" fillId="0" borderId="0" xfId="1" applyNumberFormat="1" applyFont="1" applyBorder="1" applyAlignment="1">
      <alignment horizontal="center" vertical="center"/>
    </xf>
    <xf numFmtId="167" fontId="3" fillId="2" borderId="4" xfId="1" applyNumberFormat="1" applyFont="1" applyFill="1" applyBorder="1" applyAlignment="1">
      <alignment horizontal="center" vertical="center"/>
    </xf>
    <xf numFmtId="167" fontId="9" fillId="28" borderId="0" xfId="1" applyNumberFormat="1" applyFont="1" applyFill="1" applyAlignment="1">
      <alignment horizontal="right" vertical="center"/>
    </xf>
    <xf numFmtId="0" fontId="12" fillId="66" borderId="4" xfId="2" applyFont="1" applyFill="1" applyBorder="1"/>
    <xf numFmtId="0" fontId="9" fillId="25" borderId="0" xfId="2" applyFill="1"/>
    <xf numFmtId="167" fontId="12" fillId="64" borderId="4" xfId="1" applyNumberFormat="1" applyFont="1" applyFill="1" applyBorder="1" applyAlignment="1">
      <alignment horizontal="center" vertical="center"/>
    </xf>
    <xf numFmtId="3" fontId="3" fillId="25" borderId="4" xfId="0" applyNumberFormat="1" applyFont="1" applyFill="1" applyBorder="1" applyAlignment="1">
      <alignment horizontal="center" vertical="center"/>
    </xf>
    <xf numFmtId="165" fontId="9" fillId="25" borderId="0" xfId="2" applyNumberFormat="1" applyFill="1"/>
    <xf numFmtId="167" fontId="9" fillId="25" borderId="0" xfId="1" applyNumberFormat="1" applyFont="1" applyFill="1"/>
    <xf numFmtId="165" fontId="9" fillId="25" borderId="0" xfId="1" applyNumberFormat="1" applyFont="1" applyFill="1" applyAlignment="1">
      <alignment vertical="center"/>
    </xf>
    <xf numFmtId="165" fontId="9" fillId="25" borderId="0" xfId="2" applyNumberFormat="1" applyFill="1" applyAlignment="1">
      <alignment vertical="center"/>
    </xf>
    <xf numFmtId="0" fontId="11" fillId="25" borderId="4" xfId="0" applyFont="1" applyFill="1" applyBorder="1" applyAlignment="1">
      <alignment horizontal="center" vertical="center" wrapText="1"/>
    </xf>
    <xf numFmtId="165" fontId="9" fillId="0" borderId="4" xfId="1" applyNumberFormat="1" applyFont="1" applyBorder="1" applyAlignment="1">
      <alignment horizontal="center"/>
    </xf>
    <xf numFmtId="167" fontId="11" fillId="8" borderId="4" xfId="1" applyNumberFormat="1" applyFont="1" applyFill="1" applyBorder="1" applyAlignment="1">
      <alignment horizontal="center" vertical="center"/>
    </xf>
    <xf numFmtId="171" fontId="0" fillId="0" borderId="0" xfId="1" applyNumberFormat="1" applyFont="1"/>
    <xf numFmtId="9" fontId="0" fillId="0" borderId="0" xfId="0" applyNumberFormat="1"/>
    <xf numFmtId="172" fontId="0" fillId="0" borderId="0" xfId="0" applyNumberFormat="1"/>
    <xf numFmtId="173" fontId="0" fillId="0" borderId="0" xfId="0" applyNumberFormat="1"/>
    <xf numFmtId="167" fontId="12" fillId="61" borderId="0" xfId="2" applyNumberFormat="1" applyFont="1" applyFill="1"/>
    <xf numFmtId="167" fontId="19" fillId="0" borderId="0" xfId="1" applyNumberFormat="1" applyFont="1"/>
    <xf numFmtId="3" fontId="23" fillId="0" borderId="0" xfId="0" applyNumberFormat="1" applyFont="1"/>
    <xf numFmtId="3" fontId="42" fillId="0" borderId="0" xfId="0" applyNumberFormat="1" applyFont="1"/>
    <xf numFmtId="167" fontId="12" fillId="64" borderId="0" xfId="2" applyNumberFormat="1" applyFont="1" applyFill="1"/>
    <xf numFmtId="3" fontId="9" fillId="28" borderId="0" xfId="2" applyNumberFormat="1" applyFill="1"/>
    <xf numFmtId="167" fontId="9" fillId="28" borderId="0" xfId="2" applyNumberFormat="1" applyFill="1"/>
    <xf numFmtId="167" fontId="43" fillId="0" borderId="0" xfId="1" applyNumberFormat="1" applyFont="1"/>
    <xf numFmtId="167" fontId="9" fillId="0" borderId="0" xfId="1" applyNumberFormat="1" applyFont="1" applyAlignment="1">
      <alignment horizontal="center" wrapText="1"/>
    </xf>
    <xf numFmtId="0" fontId="12" fillId="62" borderId="4" xfId="2" quotePrefix="1" applyFont="1" applyFill="1" applyBorder="1" applyAlignment="1">
      <alignment horizontal="center" vertical="center"/>
    </xf>
    <xf numFmtId="0" fontId="9" fillId="3" borderId="0" xfId="2" applyFill="1" applyAlignment="1">
      <alignment vertical="center"/>
    </xf>
    <xf numFmtId="165" fontId="9" fillId="3" borderId="0" xfId="2" applyNumberFormat="1" applyFill="1" applyAlignment="1">
      <alignment vertical="center"/>
    </xf>
    <xf numFmtId="3" fontId="11" fillId="3" borderId="2" xfId="2" applyNumberFormat="1" applyFont="1" applyFill="1" applyBorder="1" applyAlignment="1">
      <alignment horizontal="right" vertical="center"/>
    </xf>
    <xf numFmtId="0" fontId="12" fillId="62" borderId="4" xfId="2" applyFont="1" applyFill="1" applyBorder="1" applyAlignment="1">
      <alignment vertical="center"/>
    </xf>
    <xf numFmtId="165" fontId="9" fillId="3" borderId="0" xfId="1" applyNumberFormat="1" applyFont="1" applyFill="1" applyAlignment="1">
      <alignment vertical="center"/>
    </xf>
    <xf numFmtId="165" fontId="9" fillId="3" borderId="0" xfId="2" applyNumberFormat="1" applyFill="1"/>
    <xf numFmtId="165" fontId="9" fillId="28" borderId="0" xfId="1" applyNumberFormat="1" applyFont="1" applyFill="1"/>
    <xf numFmtId="3" fontId="9" fillId="3" borderId="0" xfId="2" applyNumberFormat="1" applyFill="1"/>
    <xf numFmtId="0" fontId="44" fillId="30" borderId="13" xfId="2" applyFont="1" applyFill="1" applyBorder="1" applyAlignment="1">
      <alignment horizontal="center" vertical="center"/>
    </xf>
    <xf numFmtId="0" fontId="44" fillId="28" borderId="4" xfId="2" applyFont="1" applyFill="1" applyBorder="1" applyAlignment="1">
      <alignment horizontal="left" vertical="center" wrapText="1"/>
    </xf>
    <xf numFmtId="0" fontId="44" fillId="28" borderId="0" xfId="0" applyFont="1" applyFill="1" applyAlignment="1">
      <alignment vertical="center"/>
    </xf>
    <xf numFmtId="0" fontId="44" fillId="28" borderId="4" xfId="0" applyFont="1" applyFill="1" applyBorder="1" applyAlignment="1">
      <alignment vertical="center" wrapText="1"/>
    </xf>
    <xf numFmtId="0" fontId="44" fillId="28" borderId="2" xfId="0" applyFont="1" applyFill="1" applyBorder="1" applyAlignment="1">
      <alignment vertical="center"/>
    </xf>
    <xf numFmtId="0" fontId="44" fillId="28" borderId="4" xfId="0" applyFont="1" applyFill="1" applyBorder="1" applyAlignment="1">
      <alignment horizontal="center" vertical="center"/>
    </xf>
    <xf numFmtId="3" fontId="44" fillId="28" borderId="5" xfId="0" applyNumberFormat="1" applyFont="1" applyFill="1" applyBorder="1" applyAlignment="1">
      <alignment vertical="center"/>
    </xf>
    <xf numFmtId="0" fontId="44" fillId="28" borderId="4" xfId="0" applyFont="1" applyFill="1" applyBorder="1" applyAlignment="1">
      <alignment horizontal="center" vertical="center" wrapText="1"/>
    </xf>
    <xf numFmtId="0" fontId="44" fillId="29" borderId="3" xfId="2" applyFont="1" applyFill="1" applyBorder="1" applyAlignment="1">
      <alignment horizontal="center" vertical="center"/>
    </xf>
    <xf numFmtId="0" fontId="45" fillId="28" borderId="3" xfId="0" applyFont="1" applyFill="1" applyBorder="1" applyAlignment="1">
      <alignment horizontal="center" vertical="center"/>
    </xf>
    <xf numFmtId="165" fontId="44" fillId="28" borderId="2" xfId="1" applyNumberFormat="1" applyFont="1" applyFill="1" applyBorder="1" applyAlignment="1">
      <alignment horizontal="center" vertical="center"/>
    </xf>
    <xf numFmtId="0" fontId="45" fillId="28" borderId="4" xfId="0" applyFont="1" applyFill="1" applyBorder="1" applyAlignment="1">
      <alignment horizontal="center" vertical="center"/>
    </xf>
    <xf numFmtId="3" fontId="44" fillId="30" borderId="2" xfId="2" applyNumberFormat="1" applyFont="1" applyFill="1" applyBorder="1" applyAlignment="1">
      <alignment horizontal="right" vertical="center"/>
    </xf>
    <xf numFmtId="9" fontId="45" fillId="28" borderId="4" xfId="0" applyNumberFormat="1" applyFont="1" applyFill="1" applyBorder="1" applyAlignment="1">
      <alignment horizontal="center" vertical="center"/>
    </xf>
    <xf numFmtId="3" fontId="44" fillId="30" borderId="4" xfId="2" applyNumberFormat="1" applyFont="1" applyFill="1" applyBorder="1" applyAlignment="1">
      <alignment horizontal="center" vertical="center"/>
    </xf>
    <xf numFmtId="0" fontId="31" fillId="64" borderId="4" xfId="2" quotePrefix="1" applyFont="1" applyFill="1" applyBorder="1" applyAlignment="1">
      <alignment horizontal="center" vertical="center"/>
    </xf>
    <xf numFmtId="0" fontId="31" fillId="64" borderId="4" xfId="2" applyFont="1" applyFill="1" applyBorder="1" applyAlignment="1">
      <alignment horizontal="center" vertical="center"/>
    </xf>
    <xf numFmtId="165" fontId="44" fillId="28" borderId="0" xfId="2" applyNumberFormat="1" applyFont="1" applyFill="1" applyAlignment="1">
      <alignment horizontal="left" vertical="center"/>
    </xf>
    <xf numFmtId="0" fontId="44" fillId="28" borderId="0" xfId="2" applyFont="1" applyFill="1" applyAlignment="1">
      <alignment vertical="center"/>
    </xf>
    <xf numFmtId="0" fontId="12" fillId="62" borderId="4" xfId="2" applyFont="1" applyFill="1" applyBorder="1" applyAlignment="1">
      <alignment horizontal="center"/>
    </xf>
    <xf numFmtId="0" fontId="12" fillId="65" borderId="4" xfId="2" applyFont="1" applyFill="1" applyBorder="1" applyAlignment="1">
      <alignment horizontal="center"/>
    </xf>
    <xf numFmtId="0" fontId="9" fillId="2" borderId="0" xfId="2" applyFill="1" applyAlignment="1">
      <alignment horizontal="center" vertical="center" wrapText="1"/>
    </xf>
    <xf numFmtId="3" fontId="16" fillId="2" borderId="0" xfId="2" applyNumberFormat="1" applyFont="1" applyFill="1" applyAlignment="1">
      <alignment horizontal="center" vertical="center" wrapText="1"/>
    </xf>
    <xf numFmtId="3" fontId="9" fillId="2" borderId="0" xfId="0" applyNumberFormat="1" applyFont="1" applyFill="1" applyAlignment="1">
      <alignment horizontal="center"/>
    </xf>
    <xf numFmtId="0" fontId="12" fillId="65" borderId="0" xfId="0" applyFont="1" applyFill="1"/>
    <xf numFmtId="0" fontId="9" fillId="2" borderId="0" xfId="2" applyFill="1" applyAlignment="1">
      <alignment wrapText="1"/>
    </xf>
    <xf numFmtId="0" fontId="9" fillId="2" borderId="0" xfId="2" applyFill="1" applyAlignment="1">
      <alignment horizontal="center" wrapText="1"/>
    </xf>
    <xf numFmtId="165" fontId="9" fillId="2" borderId="0" xfId="1" applyNumberFormat="1" applyFont="1" applyFill="1" applyAlignment="1">
      <alignment horizontal="center"/>
    </xf>
    <xf numFmtId="0" fontId="9" fillId="2" borderId="0" xfId="2" applyFill="1" applyAlignment="1">
      <alignment horizontal="center"/>
    </xf>
    <xf numFmtId="167" fontId="9" fillId="2" borderId="0" xfId="1" applyNumberFormat="1" applyFont="1" applyFill="1" applyAlignment="1">
      <alignment horizontal="center"/>
    </xf>
    <xf numFmtId="167" fontId="9" fillId="2" borderId="0" xfId="2" applyNumberFormat="1" applyFill="1" applyAlignment="1">
      <alignment horizontal="center"/>
    </xf>
    <xf numFmtId="165" fontId="9" fillId="17" borderId="4" xfId="1" applyNumberFormat="1" applyFont="1" applyFill="1" applyBorder="1" applyAlignment="1">
      <alignment horizontal="right" vertical="center"/>
    </xf>
    <xf numFmtId="165" fontId="9" fillId="17" borderId="0" xfId="1" applyNumberFormat="1" applyFont="1" applyFill="1" applyAlignment="1">
      <alignment horizontal="right" vertical="center"/>
    </xf>
    <xf numFmtId="167" fontId="9" fillId="17" borderId="0" xfId="1" applyNumberFormat="1" applyFont="1" applyFill="1" applyAlignment="1">
      <alignment horizontal="right" vertical="center"/>
    </xf>
    <xf numFmtId="10" fontId="9" fillId="17" borderId="0" xfId="2" applyNumberFormat="1" applyFill="1" applyAlignment="1">
      <alignment horizontal="right" vertical="center"/>
    </xf>
    <xf numFmtId="2" fontId="3" fillId="2" borderId="4" xfId="0" applyNumberFormat="1" applyFont="1" applyFill="1" applyBorder="1" applyAlignment="1">
      <alignment horizontal="center" vertical="center"/>
    </xf>
    <xf numFmtId="2" fontId="3" fillId="3" borderId="4" xfId="0" applyNumberFormat="1" applyFont="1" applyFill="1" applyBorder="1" applyAlignment="1">
      <alignment horizontal="center" vertical="center"/>
    </xf>
    <xf numFmtId="2" fontId="3" fillId="28" borderId="4" xfId="0" applyNumberFormat="1" applyFont="1" applyFill="1" applyBorder="1" applyAlignment="1">
      <alignment horizontal="center" vertical="center"/>
    </xf>
    <xf numFmtId="2" fontId="3" fillId="17" borderId="4" xfId="0" applyNumberFormat="1" applyFont="1" applyFill="1" applyBorder="1" applyAlignment="1">
      <alignment horizontal="center" vertical="center"/>
    </xf>
    <xf numFmtId="2" fontId="45" fillId="28" borderId="4" xfId="0" applyNumberFormat="1" applyFont="1" applyFill="1" applyBorder="1" applyAlignment="1">
      <alignment horizontal="center" vertical="center"/>
    </xf>
    <xf numFmtId="167" fontId="9" fillId="3" borderId="0" xfId="1" applyNumberFormat="1" applyFont="1" applyFill="1"/>
    <xf numFmtId="3" fontId="4" fillId="17" borderId="0" xfId="0" applyNumberFormat="1" applyFont="1" applyFill="1" applyAlignment="1">
      <alignment vertical="center"/>
    </xf>
    <xf numFmtId="165" fontId="9" fillId="17" borderId="0" xfId="2" applyNumberFormat="1" applyFill="1" applyAlignment="1">
      <alignment horizontal="right" vertical="center"/>
    </xf>
    <xf numFmtId="0" fontId="9" fillId="17" borderId="0" xfId="2" applyFill="1" applyAlignment="1">
      <alignment horizontal="right" vertical="center"/>
    </xf>
    <xf numFmtId="3" fontId="9" fillId="17" borderId="0" xfId="2" applyNumberFormat="1" applyFill="1" applyAlignment="1">
      <alignment vertical="center"/>
    </xf>
    <xf numFmtId="167" fontId="9" fillId="3" borderId="0" xfId="1" applyNumberFormat="1" applyFont="1" applyFill="1" applyAlignment="1">
      <alignment vertical="center"/>
    </xf>
    <xf numFmtId="0" fontId="11" fillId="3" borderId="13" xfId="2" applyFont="1" applyFill="1" applyBorder="1" applyAlignment="1">
      <alignment horizontal="center" vertical="center"/>
    </xf>
    <xf numFmtId="0" fontId="11" fillId="3" borderId="1" xfId="2" applyFont="1" applyFill="1" applyBorder="1" applyAlignment="1">
      <alignment horizontal="left" vertical="center" wrapText="1"/>
    </xf>
    <xf numFmtId="0" fontId="11" fillId="3" borderId="3" xfId="2" applyFont="1" applyFill="1" applyBorder="1" applyAlignment="1">
      <alignment horizontal="center" vertical="center"/>
    </xf>
    <xf numFmtId="165" fontId="0" fillId="3" borderId="21" xfId="1" applyNumberFormat="1" applyFont="1" applyFill="1" applyBorder="1" applyAlignment="1">
      <alignment horizontal="center" vertical="center"/>
    </xf>
    <xf numFmtId="3" fontId="11" fillId="3" borderId="4" xfId="2" applyNumberFormat="1" applyFont="1" applyFill="1" applyBorder="1" applyAlignment="1">
      <alignment horizontal="center" vertical="center"/>
    </xf>
    <xf numFmtId="0" fontId="11" fillId="3" borderId="4" xfId="2" applyFont="1" applyFill="1" applyBorder="1" applyAlignment="1">
      <alignment horizontal="center" vertical="center" wrapText="1"/>
    </xf>
    <xf numFmtId="0" fontId="12" fillId="3" borderId="4" xfId="2" applyFont="1" applyFill="1" applyBorder="1"/>
    <xf numFmtId="0" fontId="12" fillId="3" borderId="4" xfId="2" applyFont="1" applyFill="1" applyBorder="1" applyAlignment="1">
      <alignment horizontal="center" vertical="center"/>
    </xf>
    <xf numFmtId="3" fontId="4" fillId="3" borderId="0" xfId="0" applyNumberFormat="1" applyFont="1" applyFill="1" applyAlignment="1">
      <alignment vertical="center"/>
    </xf>
    <xf numFmtId="165" fontId="9" fillId="3" borderId="0" xfId="1" applyNumberFormat="1" applyFont="1" applyFill="1" applyAlignment="1">
      <alignment horizontal="right" vertical="center"/>
    </xf>
    <xf numFmtId="165" fontId="9" fillId="3" borderId="0" xfId="2" applyNumberFormat="1" applyFill="1" applyAlignment="1">
      <alignment horizontal="right" vertical="center"/>
    </xf>
    <xf numFmtId="9" fontId="9" fillId="3" borderId="0" xfId="8" applyFont="1" applyFill="1" applyAlignment="1">
      <alignment horizontal="right" vertical="center"/>
    </xf>
    <xf numFmtId="0" fontId="11" fillId="2" borderId="0" xfId="0" applyFont="1" applyFill="1" applyAlignment="1">
      <alignment horizontal="center" vertical="center" wrapText="1"/>
    </xf>
    <xf numFmtId="3" fontId="9" fillId="28" borderId="0" xfId="2" applyNumberFormat="1" applyFill="1" applyAlignment="1">
      <alignment vertical="center"/>
    </xf>
    <xf numFmtId="0" fontId="11" fillId="17" borderId="13" xfId="2" applyFont="1" applyFill="1" applyBorder="1" applyAlignment="1">
      <alignment horizontal="center" vertical="center"/>
    </xf>
    <xf numFmtId="0" fontId="11" fillId="17" borderId="3" xfId="2" applyFont="1" applyFill="1" applyBorder="1" applyAlignment="1">
      <alignment horizontal="center" vertical="center"/>
    </xf>
    <xf numFmtId="165" fontId="0" fillId="17" borderId="21" xfId="1" applyNumberFormat="1" applyFont="1" applyFill="1" applyBorder="1" applyAlignment="1">
      <alignment horizontal="center" vertical="center"/>
    </xf>
    <xf numFmtId="3" fontId="11" fillId="17" borderId="4" xfId="2" applyNumberFormat="1" applyFont="1" applyFill="1" applyBorder="1" applyAlignment="1">
      <alignment horizontal="center" vertical="center"/>
    </xf>
    <xf numFmtId="0" fontId="11" fillId="17" borderId="4" xfId="2" applyFont="1" applyFill="1" applyBorder="1" applyAlignment="1">
      <alignment horizontal="center" vertical="center" wrapText="1"/>
    </xf>
    <xf numFmtId="0" fontId="12" fillId="17" borderId="4" xfId="2" applyFont="1" applyFill="1" applyBorder="1"/>
    <xf numFmtId="0" fontId="12" fillId="17" borderId="4" xfId="2" applyFont="1" applyFill="1" applyBorder="1" applyAlignment="1">
      <alignment horizontal="center" vertical="center"/>
    </xf>
    <xf numFmtId="9" fontId="9" fillId="17" borderId="0" xfId="8" applyFont="1" applyFill="1" applyAlignment="1">
      <alignment horizontal="right" vertical="center"/>
    </xf>
    <xf numFmtId="0" fontId="12" fillId="62" borderId="4" xfId="2" quotePrefix="1" applyFont="1" applyFill="1" applyBorder="1" applyAlignment="1">
      <alignment horizontal="center" vertical="center" wrapText="1"/>
    </xf>
    <xf numFmtId="0" fontId="44" fillId="15" borderId="13" xfId="2" applyFont="1" applyFill="1" applyBorder="1" applyAlignment="1">
      <alignment horizontal="center" vertical="center"/>
    </xf>
    <xf numFmtId="0" fontId="44" fillId="3" borderId="4" xfId="2" applyFont="1" applyFill="1" applyBorder="1" applyAlignment="1">
      <alignment horizontal="left" vertical="center" wrapText="1"/>
    </xf>
    <xf numFmtId="0" fontId="44" fillId="3" borderId="0" xfId="0" applyFont="1" applyFill="1" applyAlignment="1">
      <alignment vertical="center"/>
    </xf>
    <xf numFmtId="0" fontId="44" fillId="3" borderId="4" xfId="0" applyFont="1" applyFill="1" applyBorder="1" applyAlignment="1">
      <alignment vertical="center" wrapText="1"/>
    </xf>
    <xf numFmtId="0" fontId="44" fillId="3" borderId="2" xfId="0" applyFont="1" applyFill="1" applyBorder="1" applyAlignment="1">
      <alignment vertical="center"/>
    </xf>
    <xf numFmtId="0" fontId="44" fillId="3" borderId="4" xfId="0" applyFont="1" applyFill="1" applyBorder="1" applyAlignment="1">
      <alignment horizontal="center" vertical="center"/>
    </xf>
    <xf numFmtId="3" fontId="44" fillId="3" borderId="5" xfId="0" applyNumberFormat="1" applyFont="1" applyFill="1" applyBorder="1" applyAlignment="1">
      <alignment vertical="center"/>
    </xf>
    <xf numFmtId="0" fontId="44" fillId="3" borderId="4" xfId="0" applyFont="1" applyFill="1" applyBorder="1" applyAlignment="1">
      <alignment horizontal="center" vertical="center" wrapText="1"/>
    </xf>
    <xf numFmtId="0" fontId="44" fillId="14" borderId="3" xfId="2" applyFont="1" applyFill="1" applyBorder="1" applyAlignment="1">
      <alignment horizontal="center" vertical="center"/>
    </xf>
    <xf numFmtId="0" fontId="45" fillId="3" borderId="3" xfId="0" applyFont="1" applyFill="1" applyBorder="1" applyAlignment="1">
      <alignment horizontal="center" vertical="center"/>
    </xf>
    <xf numFmtId="165" fontId="44" fillId="3" borderId="2" xfId="1" applyNumberFormat="1" applyFont="1" applyFill="1" applyBorder="1" applyAlignment="1">
      <alignment horizontal="center" vertical="center"/>
    </xf>
    <xf numFmtId="2" fontId="45" fillId="3" borderId="4" xfId="0" applyNumberFormat="1" applyFont="1" applyFill="1" applyBorder="1" applyAlignment="1">
      <alignment horizontal="center" vertical="center"/>
    </xf>
    <xf numFmtId="3" fontId="44" fillId="15" borderId="2" xfId="2" applyNumberFormat="1" applyFont="1" applyFill="1" applyBorder="1" applyAlignment="1">
      <alignment horizontal="right" vertical="center"/>
    </xf>
    <xf numFmtId="9" fontId="45" fillId="3" borderId="4" xfId="0" applyNumberFormat="1" applyFont="1" applyFill="1" applyBorder="1" applyAlignment="1">
      <alignment horizontal="center" vertical="center"/>
    </xf>
    <xf numFmtId="3" fontId="44" fillId="15" borderId="4" xfId="2" applyNumberFormat="1" applyFont="1" applyFill="1" applyBorder="1" applyAlignment="1">
      <alignment horizontal="center" vertical="center"/>
    </xf>
    <xf numFmtId="0" fontId="45" fillId="3" borderId="4" xfId="0" applyFont="1" applyFill="1" applyBorder="1" applyAlignment="1">
      <alignment horizontal="center" vertical="center"/>
    </xf>
    <xf numFmtId="0" fontId="31" fillId="62" borderId="4" xfId="2" quotePrefix="1" applyFont="1" applyFill="1" applyBorder="1" applyAlignment="1">
      <alignment horizontal="center" vertical="center"/>
    </xf>
    <xf numFmtId="0" fontId="31" fillId="62" borderId="4" xfId="2" applyFont="1" applyFill="1" applyBorder="1" applyAlignment="1">
      <alignment horizontal="center" vertical="center"/>
    </xf>
    <xf numFmtId="165" fontId="44" fillId="3" borderId="0" xfId="2" applyNumberFormat="1" applyFont="1" applyFill="1" applyAlignment="1">
      <alignment horizontal="left" vertical="center"/>
    </xf>
    <xf numFmtId="0" fontId="44" fillId="3" borderId="0" xfId="2" applyFont="1" applyFill="1" applyAlignment="1">
      <alignment vertical="center"/>
    </xf>
    <xf numFmtId="0" fontId="11" fillId="17" borderId="4" xfId="0" applyFont="1" applyFill="1" applyBorder="1" applyAlignment="1">
      <alignment horizontal="center" vertical="center" wrapText="1"/>
    </xf>
    <xf numFmtId="165" fontId="9" fillId="3" borderId="0" xfId="1" applyNumberFormat="1" applyFont="1" applyFill="1"/>
    <xf numFmtId="41" fontId="9" fillId="2" borderId="0" xfId="61" applyFont="1" applyFill="1"/>
    <xf numFmtId="41" fontId="9" fillId="2" borderId="0" xfId="61" applyFont="1" applyFill="1" applyAlignment="1">
      <alignment wrapText="1"/>
    </xf>
    <xf numFmtId="41" fontId="9" fillId="2" borderId="0" xfId="61" applyFont="1" applyFill="1" applyAlignment="1">
      <alignment vertical="center"/>
    </xf>
    <xf numFmtId="41" fontId="9" fillId="2" borderId="0" xfId="2" applyNumberFormat="1" applyFill="1"/>
    <xf numFmtId="41" fontId="16" fillId="2" borderId="0" xfId="2" applyNumberFormat="1" applyFont="1" applyFill="1"/>
    <xf numFmtId="3" fontId="11" fillId="2" borderId="5" xfId="0" applyNumberFormat="1" applyFont="1" applyFill="1" applyBorder="1" applyAlignment="1">
      <alignment vertical="center" wrapText="1"/>
    </xf>
    <xf numFmtId="165" fontId="9" fillId="3" borderId="4" xfId="1" applyNumberFormat="1" applyFont="1" applyFill="1" applyBorder="1" applyAlignment="1">
      <alignment horizontal="right" vertical="center"/>
    </xf>
    <xf numFmtId="167" fontId="9" fillId="3" borderId="0" xfId="1" applyNumberFormat="1" applyFont="1" applyFill="1" applyAlignment="1">
      <alignment horizontal="right" vertical="center"/>
    </xf>
    <xf numFmtId="10" fontId="9" fillId="3" borderId="0" xfId="2" applyNumberFormat="1" applyFill="1" applyAlignment="1">
      <alignment horizontal="right" vertical="center"/>
    </xf>
    <xf numFmtId="9" fontId="0" fillId="0" borderId="4" xfId="0" applyNumberFormat="1" applyBorder="1" applyAlignment="1">
      <alignment horizontal="center" vertical="center"/>
    </xf>
    <xf numFmtId="41" fontId="9" fillId="2" borderId="0" xfId="61" applyFont="1" applyFill="1" applyBorder="1"/>
    <xf numFmtId="0" fontId="11" fillId="68" borderId="13" xfId="2" applyFont="1" applyFill="1" applyBorder="1" applyAlignment="1">
      <alignment horizontal="center" vertical="center"/>
    </xf>
    <xf numFmtId="0" fontId="11" fillId="67" borderId="4" xfId="2" applyFont="1" applyFill="1" applyBorder="1" applyAlignment="1">
      <alignment horizontal="left" vertical="center" wrapText="1"/>
    </xf>
    <xf numFmtId="0" fontId="11" fillId="67" borderId="0" xfId="0" applyFont="1" applyFill="1" applyAlignment="1">
      <alignment vertical="center"/>
    </xf>
    <xf numFmtId="0" fontId="11" fillId="67" borderId="4" xfId="0" applyFont="1" applyFill="1" applyBorder="1" applyAlignment="1">
      <alignment vertical="center" wrapText="1"/>
    </xf>
    <xf numFmtId="0" fontId="11" fillId="67" borderId="2" xfId="0" applyFont="1" applyFill="1" applyBorder="1" applyAlignment="1">
      <alignment vertical="center"/>
    </xf>
    <xf numFmtId="0" fontId="9" fillId="67" borderId="4" xfId="0" applyFont="1" applyFill="1" applyBorder="1" applyAlignment="1">
      <alignment horizontal="center" vertical="center"/>
    </xf>
    <xf numFmtId="3" fontId="11" fillId="67" borderId="5" xfId="0" applyNumberFormat="1" applyFont="1" applyFill="1" applyBorder="1" applyAlignment="1">
      <alignment vertical="center"/>
    </xf>
    <xf numFmtId="0" fontId="9" fillId="67" borderId="4" xfId="0" applyFont="1" applyFill="1" applyBorder="1" applyAlignment="1">
      <alignment horizontal="center" vertical="center" wrapText="1"/>
    </xf>
    <xf numFmtId="0" fontId="11" fillId="69" borderId="3" xfId="2" applyFont="1" applyFill="1" applyBorder="1" applyAlignment="1">
      <alignment horizontal="center" vertical="center"/>
    </xf>
    <xf numFmtId="0" fontId="0" fillId="67" borderId="3" xfId="0" applyFill="1" applyBorder="1" applyAlignment="1">
      <alignment horizontal="center" vertical="center"/>
    </xf>
    <xf numFmtId="165" fontId="11" fillId="67" borderId="2" xfId="1" applyNumberFormat="1" applyFont="1" applyFill="1" applyBorder="1" applyAlignment="1">
      <alignment horizontal="center" vertical="center"/>
    </xf>
    <xf numFmtId="2" fontId="3" fillId="67" borderId="4" xfId="0" applyNumberFormat="1" applyFont="1" applyFill="1" applyBorder="1" applyAlignment="1">
      <alignment horizontal="center" vertical="center"/>
    </xf>
    <xf numFmtId="3" fontId="11" fillId="67" borderId="2" xfId="2" applyNumberFormat="1" applyFont="1" applyFill="1" applyBorder="1" applyAlignment="1">
      <alignment horizontal="right" vertical="center"/>
    </xf>
    <xf numFmtId="9" fontId="3" fillId="67" borderId="4" xfId="0" applyNumberFormat="1" applyFont="1" applyFill="1" applyBorder="1" applyAlignment="1">
      <alignment horizontal="center" vertical="center"/>
    </xf>
    <xf numFmtId="3" fontId="11" fillId="68" borderId="4" xfId="2" applyNumberFormat="1" applyFont="1" applyFill="1" applyBorder="1" applyAlignment="1">
      <alignment horizontal="center" vertical="center"/>
    </xf>
    <xf numFmtId="0" fontId="3" fillId="67" borderId="4" xfId="0" applyFont="1" applyFill="1" applyBorder="1" applyAlignment="1">
      <alignment horizontal="center" vertical="center"/>
    </xf>
    <xf numFmtId="0" fontId="11" fillId="67" borderId="4" xfId="0" applyFont="1" applyFill="1" applyBorder="1" applyAlignment="1">
      <alignment horizontal="center" vertical="center"/>
    </xf>
    <xf numFmtId="0" fontId="12" fillId="70" borderId="4" xfId="2" applyFont="1" applyFill="1" applyBorder="1" applyAlignment="1">
      <alignment vertical="center"/>
    </xf>
    <xf numFmtId="0" fontId="12" fillId="70" borderId="4" xfId="2" applyFont="1" applyFill="1" applyBorder="1" applyAlignment="1">
      <alignment horizontal="center" vertical="center"/>
    </xf>
    <xf numFmtId="0" fontId="9" fillId="67" borderId="0" xfId="2" applyFill="1"/>
    <xf numFmtId="0" fontId="11" fillId="67" borderId="4" xfId="0" applyFont="1" applyFill="1" applyBorder="1" applyAlignment="1">
      <alignment horizontal="left" vertical="center" wrapText="1"/>
    </xf>
    <xf numFmtId="3" fontId="11" fillId="68" borderId="2" xfId="2" applyNumberFormat="1" applyFont="1" applyFill="1" applyBorder="1" applyAlignment="1">
      <alignment horizontal="right" vertical="center"/>
    </xf>
    <xf numFmtId="0" fontId="12" fillId="70" borderId="4" xfId="2" quotePrefix="1" applyFont="1" applyFill="1" applyBorder="1" applyAlignment="1">
      <alignment horizontal="center" vertical="center"/>
    </xf>
    <xf numFmtId="0" fontId="12" fillId="70" borderId="4" xfId="2" applyFont="1" applyFill="1" applyBorder="1" applyAlignment="1">
      <alignment horizontal="center"/>
    </xf>
    <xf numFmtId="0" fontId="12" fillId="70" borderId="4" xfId="2" applyFont="1" applyFill="1" applyBorder="1"/>
    <xf numFmtId="167" fontId="9" fillId="67" borderId="0" xfId="1" applyNumberFormat="1" applyFont="1" applyFill="1" applyAlignment="1">
      <alignment vertical="center"/>
    </xf>
    <xf numFmtId="41" fontId="9" fillId="28" borderId="0" xfId="61" applyFont="1" applyFill="1"/>
    <xf numFmtId="0" fontId="9" fillId="3" borderId="0" xfId="2" applyFill="1" applyAlignment="1">
      <alignment horizontal="right" vertical="center"/>
    </xf>
    <xf numFmtId="3" fontId="11" fillId="7" borderId="2" xfId="2" applyNumberFormat="1" applyFont="1" applyFill="1" applyBorder="1" applyAlignment="1">
      <alignment horizontal="center" vertical="center"/>
    </xf>
    <xf numFmtId="9" fontId="0" fillId="28" borderId="4" xfId="0" applyNumberFormat="1" applyFill="1" applyBorder="1" applyAlignment="1">
      <alignment horizontal="center" vertical="center"/>
    </xf>
    <xf numFmtId="3" fontId="9" fillId="3" borderId="0" xfId="2" applyNumberFormat="1" applyFill="1" applyAlignment="1">
      <alignment vertical="center"/>
    </xf>
    <xf numFmtId="0" fontId="12" fillId="66" borderId="4" xfId="2" applyFont="1" applyFill="1" applyBorder="1" applyAlignment="1">
      <alignment horizontal="center"/>
    </xf>
    <xf numFmtId="3" fontId="9" fillId="25" borderId="0" xfId="2" applyNumberFormat="1" applyFill="1"/>
    <xf numFmtId="2" fontId="0" fillId="2" borderId="4" xfId="0" applyNumberFormat="1" applyFill="1" applyBorder="1" applyAlignment="1">
      <alignment horizontal="center" vertical="center"/>
    </xf>
    <xf numFmtId="0" fontId="12" fillId="2" borderId="4" xfId="2" applyFont="1" applyFill="1" applyBorder="1" applyAlignment="1">
      <alignment vertical="center"/>
    </xf>
    <xf numFmtId="0" fontId="10" fillId="2" borderId="4" xfId="2" applyFont="1" applyFill="1" applyBorder="1" applyAlignment="1">
      <alignment horizontal="center" vertical="center" wrapText="1"/>
    </xf>
    <xf numFmtId="167" fontId="12" fillId="2" borderId="4" xfId="1" applyNumberFormat="1" applyFont="1" applyFill="1" applyBorder="1" applyAlignment="1">
      <alignment horizontal="center" vertical="center"/>
    </xf>
    <xf numFmtId="167" fontId="9" fillId="2" borderId="0" xfId="2" applyNumberFormat="1" applyFill="1"/>
    <xf numFmtId="167" fontId="9" fillId="2" borderId="0" xfId="1" applyNumberFormat="1" applyFont="1" applyFill="1"/>
    <xf numFmtId="0" fontId="12" fillId="2" borderId="4" xfId="2" quotePrefix="1" applyFont="1" applyFill="1" applyBorder="1" applyAlignment="1">
      <alignment horizontal="center" vertical="center"/>
    </xf>
    <xf numFmtId="41" fontId="9" fillId="3" borderId="0" xfId="61" applyFont="1" applyFill="1"/>
    <xf numFmtId="41" fontId="3" fillId="28" borderId="4" xfId="61" applyFont="1" applyFill="1" applyBorder="1" applyAlignment="1">
      <alignment horizontal="center" vertical="center"/>
    </xf>
    <xf numFmtId="41" fontId="3" fillId="17" borderId="4" xfId="61" applyFont="1" applyFill="1" applyBorder="1" applyAlignment="1">
      <alignment horizontal="center" vertical="center"/>
    </xf>
    <xf numFmtId="41" fontId="3" fillId="2" borderId="4" xfId="61" applyFont="1" applyFill="1" applyBorder="1" applyAlignment="1">
      <alignment horizontal="center" vertical="center"/>
    </xf>
    <xf numFmtId="41" fontId="3" fillId="3" borderId="4" xfId="61" applyFont="1" applyFill="1" applyBorder="1" applyAlignment="1">
      <alignment horizontal="center" vertical="center"/>
    </xf>
    <xf numFmtId="41" fontId="3" fillId="25" borderId="4" xfId="61" applyFont="1" applyFill="1" applyBorder="1" applyAlignment="1">
      <alignment horizontal="center" vertical="center"/>
    </xf>
    <xf numFmtId="41" fontId="45" fillId="28" borderId="4" xfId="61" applyFont="1" applyFill="1" applyBorder="1" applyAlignment="1">
      <alignment horizontal="center" vertical="center"/>
    </xf>
    <xf numFmtId="2" fontId="0" fillId="28" borderId="4" xfId="0" applyNumberFormat="1" applyFill="1" applyBorder="1" applyAlignment="1">
      <alignment horizontal="center" vertical="center"/>
    </xf>
    <xf numFmtId="0" fontId="44" fillId="28" borderId="13" xfId="2" applyFont="1" applyFill="1" applyBorder="1" applyAlignment="1">
      <alignment horizontal="center" vertical="center"/>
    </xf>
    <xf numFmtId="0" fontId="44" fillId="28" borderId="3" xfId="2" applyFont="1" applyFill="1" applyBorder="1" applyAlignment="1">
      <alignment horizontal="center" vertical="center"/>
    </xf>
    <xf numFmtId="3" fontId="44" fillId="28" borderId="2" xfId="2" applyNumberFormat="1" applyFont="1" applyFill="1" applyBorder="1" applyAlignment="1">
      <alignment horizontal="right" vertical="center"/>
    </xf>
    <xf numFmtId="3" fontId="44" fillId="28" borderId="4" xfId="2" applyNumberFormat="1" applyFont="1" applyFill="1" applyBorder="1" applyAlignment="1">
      <alignment horizontal="center" vertical="center"/>
    </xf>
    <xf numFmtId="0" fontId="31" fillId="28" borderId="4" xfId="2" applyFont="1" applyFill="1" applyBorder="1" applyAlignment="1">
      <alignment horizontal="center" vertical="center"/>
    </xf>
    <xf numFmtId="0" fontId="12" fillId="65" borderId="0" xfId="0" applyFont="1" applyFill="1" applyAlignment="1">
      <alignment horizontal="center" vertical="center"/>
    </xf>
    <xf numFmtId="2" fontId="0" fillId="3" borderId="4" xfId="0" applyNumberFormat="1" applyFill="1" applyBorder="1" applyAlignment="1">
      <alignment horizontal="center" vertical="center"/>
    </xf>
    <xf numFmtId="9" fontId="0" fillId="3" borderId="4" xfId="0" applyNumberFormat="1" applyFill="1" applyBorder="1" applyAlignment="1">
      <alignment horizontal="center" vertical="center"/>
    </xf>
    <xf numFmtId="0" fontId="12" fillId="3" borderId="4" xfId="2" applyFont="1" applyFill="1" applyBorder="1" applyAlignment="1">
      <alignment horizontal="center" vertical="center" wrapText="1"/>
    </xf>
    <xf numFmtId="2" fontId="0" fillId="17" borderId="4" xfId="0" applyNumberFormat="1" applyFill="1" applyBorder="1" applyAlignment="1">
      <alignment horizontal="center" vertical="center"/>
    </xf>
    <xf numFmtId="9" fontId="0" fillId="17" borderId="4" xfId="0" applyNumberFormat="1" applyFill="1" applyBorder="1" applyAlignment="1">
      <alignment horizontal="center" vertical="center"/>
    </xf>
    <xf numFmtId="0" fontId="12" fillId="17" borderId="4" xfId="2" applyFont="1" applyFill="1" applyBorder="1" applyAlignment="1">
      <alignment vertical="center"/>
    </xf>
    <xf numFmtId="0" fontId="10" fillId="3" borderId="4" xfId="2" applyFont="1" applyFill="1" applyBorder="1" applyAlignment="1">
      <alignment horizontal="center" vertical="center" wrapText="1"/>
    </xf>
    <xf numFmtId="0" fontId="12" fillId="28" borderId="4" xfId="2" applyFont="1" applyFill="1" applyBorder="1" applyAlignment="1">
      <alignment horizontal="center" vertical="center" wrapText="1"/>
    </xf>
    <xf numFmtId="0" fontId="12" fillId="3" borderId="4" xfId="2" applyFont="1" applyFill="1" applyBorder="1" applyAlignment="1">
      <alignment vertical="center"/>
    </xf>
    <xf numFmtId="0" fontId="44" fillId="3" borderId="13" xfId="2" applyFont="1" applyFill="1" applyBorder="1" applyAlignment="1">
      <alignment horizontal="center" vertical="center"/>
    </xf>
    <xf numFmtId="0" fontId="44" fillId="3" borderId="3" xfId="2" applyFont="1" applyFill="1" applyBorder="1" applyAlignment="1">
      <alignment horizontal="center" vertical="center"/>
    </xf>
    <xf numFmtId="3" fontId="44" fillId="3" borderId="2" xfId="2" applyNumberFormat="1" applyFont="1" applyFill="1" applyBorder="1" applyAlignment="1">
      <alignment horizontal="right" vertical="center"/>
    </xf>
    <xf numFmtId="3" fontId="44" fillId="3" borderId="4" xfId="2" applyNumberFormat="1" applyFont="1" applyFill="1" applyBorder="1" applyAlignment="1">
      <alignment horizontal="center" vertical="center"/>
    </xf>
    <xf numFmtId="0" fontId="31" fillId="3" borderId="4" xfId="2" applyFont="1" applyFill="1" applyBorder="1" applyAlignment="1">
      <alignment horizontal="center" vertical="center"/>
    </xf>
    <xf numFmtId="0" fontId="12" fillId="3" borderId="4" xfId="2" quotePrefix="1" applyFont="1" applyFill="1" applyBorder="1" applyAlignment="1">
      <alignment horizontal="center" vertical="center"/>
    </xf>
    <xf numFmtId="0" fontId="12" fillId="2" borderId="4" xfId="2" applyFont="1" applyFill="1" applyBorder="1" applyAlignment="1">
      <alignment horizontal="center" vertical="center" wrapText="1"/>
    </xf>
    <xf numFmtId="0" fontId="44" fillId="2" borderId="13" xfId="2" applyFont="1" applyFill="1" applyBorder="1" applyAlignment="1">
      <alignment horizontal="center" vertical="center"/>
    </xf>
    <xf numFmtId="0" fontId="44" fillId="2" borderId="4" xfId="2" applyFont="1" applyFill="1" applyBorder="1" applyAlignment="1">
      <alignment horizontal="left" vertical="center" wrapText="1"/>
    </xf>
    <xf numFmtId="0" fontId="44" fillId="2" borderId="0" xfId="0" applyFont="1" applyFill="1" applyAlignment="1">
      <alignment vertical="center"/>
    </xf>
    <xf numFmtId="0" fontId="44" fillId="2" borderId="4" xfId="0" applyFont="1" applyFill="1" applyBorder="1" applyAlignment="1">
      <alignment vertical="center" wrapText="1"/>
    </xf>
    <xf numFmtId="0" fontId="44" fillId="2" borderId="2" xfId="0" applyFont="1" applyFill="1" applyBorder="1" applyAlignment="1">
      <alignment vertical="center"/>
    </xf>
    <xf numFmtId="0" fontId="44" fillId="2" borderId="4" xfId="0" applyFont="1" applyFill="1" applyBorder="1" applyAlignment="1">
      <alignment horizontal="center" vertical="center"/>
    </xf>
    <xf numFmtId="3" fontId="44" fillId="2" borderId="5" xfId="0" applyNumberFormat="1" applyFont="1" applyFill="1" applyBorder="1" applyAlignment="1">
      <alignment vertical="center"/>
    </xf>
    <xf numFmtId="0" fontId="44" fillId="2" borderId="4" xfId="0" applyFont="1" applyFill="1" applyBorder="1" applyAlignment="1">
      <alignment horizontal="center" vertical="center" wrapText="1"/>
    </xf>
    <xf numFmtId="0" fontId="44" fillId="2" borderId="3" xfId="2" applyFont="1" applyFill="1" applyBorder="1" applyAlignment="1">
      <alignment horizontal="center" vertical="center"/>
    </xf>
    <xf numFmtId="0" fontId="45" fillId="2" borderId="3" xfId="0" applyFont="1" applyFill="1" applyBorder="1" applyAlignment="1">
      <alignment horizontal="center" vertical="center"/>
    </xf>
    <xf numFmtId="165" fontId="44" fillId="2" borderId="2" xfId="1" applyNumberFormat="1" applyFont="1" applyFill="1" applyBorder="1" applyAlignment="1">
      <alignment horizontal="center" vertical="center"/>
    </xf>
    <xf numFmtId="2" fontId="45" fillId="2" borderId="4" xfId="0" applyNumberFormat="1" applyFont="1" applyFill="1" applyBorder="1" applyAlignment="1">
      <alignment horizontal="center" vertical="center"/>
    </xf>
    <xf numFmtId="3" fontId="44" fillId="2" borderId="2" xfId="2" applyNumberFormat="1" applyFont="1" applyFill="1" applyBorder="1" applyAlignment="1">
      <alignment horizontal="right" vertical="center"/>
    </xf>
    <xf numFmtId="9" fontId="45" fillId="2" borderId="4" xfId="0" applyNumberFormat="1" applyFont="1" applyFill="1" applyBorder="1" applyAlignment="1">
      <alignment horizontal="center" vertical="center"/>
    </xf>
    <xf numFmtId="3" fontId="44" fillId="2" borderId="4" xfId="2" applyNumberFormat="1" applyFont="1" applyFill="1" applyBorder="1" applyAlignment="1">
      <alignment horizontal="center" vertical="center"/>
    </xf>
    <xf numFmtId="0" fontId="45" fillId="2" borderId="4" xfId="0" applyFont="1" applyFill="1" applyBorder="1" applyAlignment="1">
      <alignment horizontal="center" vertical="center"/>
    </xf>
    <xf numFmtId="0" fontId="31" fillId="2" borderId="4" xfId="2" applyFont="1" applyFill="1" applyBorder="1" applyAlignment="1">
      <alignment horizontal="center" vertical="center"/>
    </xf>
    <xf numFmtId="165" fontId="44" fillId="2" borderId="0" xfId="2" applyNumberFormat="1" applyFont="1" applyFill="1" applyAlignment="1">
      <alignment horizontal="left" vertical="center"/>
    </xf>
    <xf numFmtId="0" fontId="44" fillId="2" borderId="0" xfId="2" applyFont="1" applyFill="1" applyAlignment="1">
      <alignment vertical="center"/>
    </xf>
    <xf numFmtId="174" fontId="9" fillId="2" borderId="0" xfId="2" applyNumberFormat="1" applyFill="1"/>
    <xf numFmtId="167" fontId="12" fillId="28" borderId="4" xfId="1" applyNumberFormat="1" applyFont="1" applyFill="1" applyBorder="1" applyAlignment="1">
      <alignment horizontal="center" vertical="center"/>
    </xf>
    <xf numFmtId="3" fontId="11" fillId="28" borderId="4" xfId="0" applyNumberFormat="1" applyFont="1" applyFill="1" applyBorder="1" applyAlignment="1">
      <alignment horizontal="center" vertical="center"/>
    </xf>
    <xf numFmtId="0" fontId="15" fillId="28" borderId="4" xfId="2" applyFont="1" applyFill="1" applyBorder="1" applyAlignment="1">
      <alignment horizontal="center" vertical="center"/>
    </xf>
    <xf numFmtId="0" fontId="11" fillId="28" borderId="0" xfId="2" applyFont="1" applyFill="1"/>
    <xf numFmtId="0" fontId="11" fillId="2" borderId="10" xfId="2" applyFont="1" applyFill="1" applyBorder="1" applyAlignment="1">
      <alignment horizontal="left"/>
    </xf>
    <xf numFmtId="165" fontId="0" fillId="2" borderId="0" xfId="1" applyNumberFormat="1" applyFont="1" applyFill="1" applyAlignment="1">
      <alignment horizontal="center" vertical="center"/>
    </xf>
    <xf numFmtId="3" fontId="0" fillId="2" borderId="0" xfId="2" applyNumberFormat="1" applyFont="1" applyFill="1" applyAlignment="1">
      <alignment horizontal="center" vertical="center" wrapText="1"/>
    </xf>
    <xf numFmtId="0" fontId="11" fillId="2" borderId="10" xfId="2" applyFont="1" applyFill="1" applyBorder="1" applyAlignment="1">
      <alignment horizontal="left" vertical="center" wrapText="1"/>
    </xf>
    <xf numFmtId="3" fontId="11" fillId="2" borderId="4" xfId="2" applyNumberFormat="1" applyFont="1" applyFill="1" applyBorder="1" applyAlignment="1">
      <alignment horizontal="center" vertical="center" wrapText="1"/>
    </xf>
    <xf numFmtId="41" fontId="9" fillId="2" borderId="0" xfId="61" applyFont="1" applyFill="1" applyBorder="1" applyAlignment="1">
      <alignment vertical="center"/>
    </xf>
    <xf numFmtId="165" fontId="9" fillId="2" borderId="0" xfId="1" applyNumberFormat="1" applyFont="1" applyFill="1" applyBorder="1" applyAlignment="1">
      <alignment horizontal="center"/>
    </xf>
    <xf numFmtId="0" fontId="39" fillId="2" borderId="0" xfId="0" applyFont="1" applyFill="1" applyAlignment="1">
      <alignment horizontal="center" vertical="center"/>
    </xf>
    <xf numFmtId="3" fontId="39" fillId="2" borderId="0" xfId="0" applyNumberFormat="1" applyFont="1" applyFill="1" applyAlignment="1">
      <alignment horizontal="right" vertical="center"/>
    </xf>
    <xf numFmtId="0" fontId="39" fillId="2" borderId="0" xfId="0" applyFont="1" applyFill="1" applyAlignment="1">
      <alignment horizontal="right" vertical="center"/>
    </xf>
    <xf numFmtId="0" fontId="11" fillId="0" borderId="13" xfId="2" applyFont="1" applyBorder="1" applyAlignment="1">
      <alignment horizontal="center" vertical="center"/>
    </xf>
    <xf numFmtId="0" fontId="11" fillId="0" borderId="1" xfId="2" applyFont="1" applyBorder="1" applyAlignment="1">
      <alignment horizontal="left" vertical="center" wrapText="1"/>
    </xf>
    <xf numFmtId="0" fontId="11" fillId="0" borderId="4" xfId="0" applyFont="1" applyBorder="1" applyAlignment="1">
      <alignment vertical="center" wrapText="1"/>
    </xf>
    <xf numFmtId="0" fontId="11" fillId="0" borderId="2" xfId="0" applyFont="1" applyBorder="1" applyAlignment="1">
      <alignment vertical="center"/>
    </xf>
    <xf numFmtId="3" fontId="9" fillId="0" borderId="4" xfId="0" applyNumberFormat="1" applyFont="1" applyBorder="1" applyAlignment="1">
      <alignment horizontal="center" vertical="center"/>
    </xf>
    <xf numFmtId="3" fontId="11" fillId="0" borderId="5" xfId="0" applyNumberFormat="1" applyFont="1" applyBorder="1" applyAlignment="1">
      <alignment vertical="center"/>
    </xf>
    <xf numFmtId="0" fontId="9" fillId="0" borderId="4" xfId="0" applyFont="1" applyBorder="1" applyAlignment="1">
      <alignment horizontal="center" vertical="center" wrapText="1"/>
    </xf>
    <xf numFmtId="0" fontId="11" fillId="0" borderId="3" xfId="2" applyFont="1" applyBorder="1" applyAlignment="1">
      <alignment horizontal="center" vertical="center"/>
    </xf>
    <xf numFmtId="0" fontId="0" fillId="0" borderId="3" xfId="0" applyBorder="1" applyAlignment="1">
      <alignment horizontal="center" vertical="center"/>
    </xf>
    <xf numFmtId="165" fontId="0" fillId="0" borderId="21" xfId="1" applyNumberFormat="1" applyFont="1" applyFill="1" applyBorder="1" applyAlignment="1">
      <alignment horizontal="center" vertical="center"/>
    </xf>
    <xf numFmtId="2" fontId="0" fillId="0" borderId="4" xfId="0" applyNumberFormat="1" applyBorder="1" applyAlignment="1">
      <alignment horizontal="center" vertical="center"/>
    </xf>
    <xf numFmtId="3" fontId="11" fillId="0" borderId="2" xfId="2" applyNumberFormat="1" applyFont="1" applyBorder="1" applyAlignment="1">
      <alignment horizontal="right" vertical="center"/>
    </xf>
    <xf numFmtId="3" fontId="11" fillId="0" borderId="4" xfId="2" applyNumberFormat="1" applyFont="1" applyBorder="1" applyAlignment="1">
      <alignment horizontal="center" vertical="center"/>
    </xf>
    <xf numFmtId="0" fontId="11" fillId="0" borderId="4" xfId="2" applyFont="1" applyBorder="1" applyAlignment="1">
      <alignment horizontal="center" vertical="center" wrapText="1"/>
    </xf>
    <xf numFmtId="0" fontId="12" fillId="0" borderId="4" xfId="2" applyFont="1" applyBorder="1"/>
    <xf numFmtId="0" fontId="12" fillId="0" borderId="4" xfId="2" applyFont="1" applyBorder="1" applyAlignment="1">
      <alignment horizontal="center" vertical="center"/>
    </xf>
    <xf numFmtId="0" fontId="11" fillId="0" borderId="4" xfId="2" applyFont="1" applyBorder="1" applyAlignment="1">
      <alignment horizontal="left" vertical="center" wrapText="1"/>
    </xf>
    <xf numFmtId="165" fontId="11" fillId="0" borderId="2" xfId="1" applyNumberFormat="1" applyFont="1" applyFill="1" applyBorder="1" applyAlignment="1">
      <alignment horizontal="center" vertical="center"/>
    </xf>
    <xf numFmtId="0" fontId="11" fillId="0" borderId="4" xfId="0" applyFont="1" applyBorder="1" applyAlignment="1">
      <alignment horizontal="center" vertical="center" wrapText="1"/>
    </xf>
    <xf numFmtId="0" fontId="12" fillId="0" borderId="4" xfId="2" applyFont="1" applyBorder="1" applyAlignment="1">
      <alignment vertical="center"/>
    </xf>
    <xf numFmtId="165" fontId="9" fillId="0" borderId="4" xfId="1" applyNumberFormat="1" applyFont="1" applyFill="1" applyBorder="1" applyAlignment="1">
      <alignment horizontal="right" vertical="center"/>
    </xf>
    <xf numFmtId="165" fontId="9" fillId="0" borderId="0" xfId="1" applyNumberFormat="1" applyFont="1" applyFill="1" applyAlignment="1">
      <alignment horizontal="right" vertical="center"/>
    </xf>
    <xf numFmtId="167" fontId="9" fillId="0" borderId="0" xfId="1" applyNumberFormat="1" applyFont="1" applyFill="1" applyAlignment="1">
      <alignment horizontal="right" vertical="center"/>
    </xf>
    <xf numFmtId="10" fontId="9" fillId="0" borderId="0" xfId="2" applyNumberFormat="1" applyAlignment="1">
      <alignment horizontal="right" vertical="center"/>
    </xf>
    <xf numFmtId="165" fontId="9" fillId="0" borderId="0" xfId="2" applyNumberFormat="1" applyAlignment="1">
      <alignment horizontal="right" vertical="center"/>
    </xf>
    <xf numFmtId="9" fontId="9" fillId="0" borderId="0" xfId="8" applyFont="1" applyFill="1" applyAlignment="1">
      <alignment horizontal="right" vertical="center"/>
    </xf>
    <xf numFmtId="0" fontId="9" fillId="0" borderId="0" xfId="2" applyAlignment="1">
      <alignment horizontal="right" vertical="center"/>
    </xf>
    <xf numFmtId="165" fontId="9" fillId="0" borderId="0" xfId="1" applyNumberFormat="1" applyFont="1" applyFill="1" applyAlignment="1">
      <alignment vertical="center"/>
    </xf>
    <xf numFmtId="0" fontId="10" fillId="0" borderId="4" xfId="2" applyFont="1" applyBorder="1" applyAlignment="1">
      <alignment horizontal="center" vertical="center" wrapText="1"/>
    </xf>
    <xf numFmtId="0" fontId="9" fillId="0" borderId="4" xfId="0" applyFont="1" applyBorder="1" applyAlignment="1">
      <alignment horizontal="center" vertical="center"/>
    </xf>
    <xf numFmtId="3" fontId="9" fillId="0" borderId="0" xfId="2" applyNumberFormat="1" applyAlignment="1">
      <alignment vertical="center"/>
    </xf>
    <xf numFmtId="167" fontId="9" fillId="0" borderId="0" xfId="1" applyNumberFormat="1" applyFont="1" applyFill="1" applyAlignment="1">
      <alignment vertical="center"/>
    </xf>
    <xf numFmtId="0" fontId="12" fillId="0" borderId="4" xfId="2" applyFont="1" applyBorder="1" applyAlignment="1">
      <alignment horizontal="center" vertical="center" wrapText="1"/>
    </xf>
    <xf numFmtId="0" fontId="44" fillId="0" borderId="13" xfId="2" applyFont="1" applyBorder="1" applyAlignment="1">
      <alignment horizontal="center" vertical="center"/>
    </xf>
    <xf numFmtId="0" fontId="44" fillId="0" borderId="4" xfId="2" applyFont="1" applyBorder="1" applyAlignment="1">
      <alignment horizontal="left" vertical="center" wrapText="1"/>
    </xf>
    <xf numFmtId="0" fontId="44" fillId="0" borderId="0" xfId="0" applyFont="1" applyAlignment="1">
      <alignment vertical="center"/>
    </xf>
    <xf numFmtId="0" fontId="44" fillId="0" borderId="4" xfId="0" applyFont="1" applyBorder="1" applyAlignment="1">
      <alignment vertical="center" wrapText="1"/>
    </xf>
    <xf numFmtId="0" fontId="44" fillId="0" borderId="2" xfId="0" applyFont="1" applyBorder="1" applyAlignment="1">
      <alignment vertical="center"/>
    </xf>
    <xf numFmtId="0" fontId="44" fillId="0" borderId="4" xfId="0" applyFont="1" applyBorder="1" applyAlignment="1">
      <alignment horizontal="center" vertical="center"/>
    </xf>
    <xf numFmtId="3" fontId="44" fillId="0" borderId="5" xfId="0" applyNumberFormat="1" applyFont="1" applyBorder="1" applyAlignment="1">
      <alignment vertical="center"/>
    </xf>
    <xf numFmtId="0" fontId="44" fillId="0" borderId="4" xfId="0" applyFont="1" applyBorder="1" applyAlignment="1">
      <alignment horizontal="center" vertical="center" wrapText="1"/>
    </xf>
    <xf numFmtId="0" fontId="44" fillId="0" borderId="3" xfId="2" applyFont="1" applyBorder="1" applyAlignment="1">
      <alignment horizontal="center" vertical="center"/>
    </xf>
    <xf numFmtId="0" fontId="45" fillId="0" borderId="3" xfId="0" applyFont="1" applyBorder="1" applyAlignment="1">
      <alignment horizontal="center" vertical="center"/>
    </xf>
    <xf numFmtId="165" fontId="44" fillId="0" borderId="2" xfId="1" applyNumberFormat="1" applyFont="1" applyFill="1" applyBorder="1" applyAlignment="1">
      <alignment horizontal="center" vertical="center"/>
    </xf>
    <xf numFmtId="2" fontId="45" fillId="0" borderId="4" xfId="0" applyNumberFormat="1" applyFont="1" applyBorder="1" applyAlignment="1">
      <alignment horizontal="center" vertical="center"/>
    </xf>
    <xf numFmtId="3" fontId="44" fillId="0" borderId="2" xfId="2" applyNumberFormat="1" applyFont="1" applyBorder="1" applyAlignment="1">
      <alignment horizontal="right" vertical="center"/>
    </xf>
    <xf numFmtId="9" fontId="45" fillId="0" borderId="4" xfId="0" applyNumberFormat="1" applyFont="1" applyBorder="1" applyAlignment="1">
      <alignment horizontal="center" vertical="center"/>
    </xf>
    <xf numFmtId="3" fontId="44" fillId="0" borderId="4" xfId="2" applyNumberFormat="1" applyFont="1" applyBorder="1" applyAlignment="1">
      <alignment horizontal="center" vertical="center"/>
    </xf>
    <xf numFmtId="0" fontId="45" fillId="0" borderId="4" xfId="0" applyFont="1" applyBorder="1" applyAlignment="1">
      <alignment horizontal="center" vertical="center"/>
    </xf>
    <xf numFmtId="0" fontId="31" fillId="0" borderId="4" xfId="2" applyFont="1" applyBorder="1" applyAlignment="1">
      <alignment horizontal="center" vertical="center"/>
    </xf>
    <xf numFmtId="165" fontId="44" fillId="0" borderId="0" xfId="2" applyNumberFormat="1" applyFont="1" applyAlignment="1">
      <alignment horizontal="left" vertical="center"/>
    </xf>
    <xf numFmtId="0" fontId="44" fillId="0" borderId="0" xfId="2" applyFont="1" applyAlignment="1">
      <alignment vertical="center"/>
    </xf>
    <xf numFmtId="167" fontId="12" fillId="0" borderId="4" xfId="1" applyNumberFormat="1" applyFont="1" applyFill="1" applyBorder="1" applyAlignment="1">
      <alignment horizontal="center" vertical="center"/>
    </xf>
    <xf numFmtId="41" fontId="9" fillId="0" borderId="0" xfId="61" applyFont="1" applyFill="1"/>
    <xf numFmtId="165" fontId="9" fillId="0" borderId="0" xfId="1" applyNumberFormat="1" applyFont="1" applyFill="1" applyAlignment="1">
      <alignment horizontal="center" vertical="center"/>
    </xf>
    <xf numFmtId="0" fontId="17" fillId="0" borderId="4" xfId="2" applyFont="1" applyBorder="1" applyAlignment="1">
      <alignment horizontal="center" vertical="center"/>
    </xf>
    <xf numFmtId="0" fontId="16" fillId="0" borderId="2" xfId="2" applyFont="1" applyBorder="1" applyAlignment="1">
      <alignment horizontal="center" vertical="center"/>
    </xf>
    <xf numFmtId="0" fontId="16" fillId="0" borderId="6" xfId="2" applyFont="1" applyBorder="1" applyAlignment="1">
      <alignment horizontal="center" vertical="center"/>
    </xf>
    <xf numFmtId="0" fontId="16" fillId="0" borderId="3" xfId="2" applyFont="1" applyBorder="1" applyAlignment="1">
      <alignment horizontal="center" vertical="center"/>
    </xf>
    <xf numFmtId="165" fontId="16" fillId="0" borderId="4" xfId="1" applyNumberFormat="1" applyFont="1" applyFill="1" applyBorder="1" applyAlignment="1">
      <alignment horizontal="center" vertical="center"/>
    </xf>
    <xf numFmtId="165" fontId="16" fillId="0" borderId="6" xfId="1" applyNumberFormat="1" applyFont="1" applyFill="1" applyBorder="1" applyAlignment="1">
      <alignment horizontal="center" vertical="center" wrapText="1"/>
    </xf>
    <xf numFmtId="3" fontId="16" fillId="0" borderId="6" xfId="2" applyNumberFormat="1" applyFont="1" applyBorder="1" applyAlignment="1">
      <alignment horizontal="center" vertical="center" wrapText="1"/>
    </xf>
    <xf numFmtId="0" fontId="16" fillId="0" borderId="6" xfId="2" applyFont="1" applyBorder="1" applyAlignment="1">
      <alignment horizontal="center" vertical="center" wrapText="1"/>
    </xf>
    <xf numFmtId="0" fontId="10" fillId="0" borderId="6" xfId="2" applyFont="1" applyBorder="1" applyAlignment="1">
      <alignment horizontal="center" vertical="center" wrapText="1"/>
    </xf>
    <xf numFmtId="165" fontId="9" fillId="0" borderId="0" xfId="1" applyNumberFormat="1" applyFont="1" applyFill="1" applyAlignment="1">
      <alignment horizontal="center"/>
    </xf>
    <xf numFmtId="167" fontId="9" fillId="0" borderId="0" xfId="1" applyNumberFormat="1" applyFont="1" applyFill="1" applyAlignment="1">
      <alignment horizontal="center"/>
    </xf>
    <xf numFmtId="41" fontId="9" fillId="0" borderId="0" xfId="61" applyFont="1" applyFill="1" applyAlignment="1">
      <alignment vertical="center"/>
    </xf>
    <xf numFmtId="41" fontId="9" fillId="0" borderId="0" xfId="61" applyFont="1" applyFill="1" applyBorder="1" applyAlignment="1">
      <alignment vertical="center"/>
    </xf>
    <xf numFmtId="165" fontId="9" fillId="0" borderId="0" xfId="1" applyNumberFormat="1" applyFont="1" applyFill="1" applyBorder="1" applyAlignment="1">
      <alignment horizontal="center"/>
    </xf>
    <xf numFmtId="0" fontId="39" fillId="0" borderId="0" xfId="0" applyFont="1" applyAlignment="1">
      <alignment horizontal="center" vertical="center"/>
    </xf>
    <xf numFmtId="3" fontId="39" fillId="0" borderId="0" xfId="0" applyNumberFormat="1" applyFont="1" applyAlignment="1">
      <alignment horizontal="right" vertical="center"/>
    </xf>
    <xf numFmtId="0" fontId="39" fillId="0" borderId="0" xfId="0" applyFont="1" applyAlignment="1">
      <alignment horizontal="right" vertical="center"/>
    </xf>
    <xf numFmtId="3" fontId="0" fillId="0" borderId="4" xfId="0" applyNumberFormat="1" applyBorder="1" applyAlignment="1">
      <alignment horizontal="center"/>
    </xf>
    <xf numFmtId="0" fontId="46" fillId="2" borderId="6" xfId="2" applyFont="1" applyFill="1" applyBorder="1" applyAlignment="1">
      <alignment horizontal="center" vertical="center" wrapText="1"/>
    </xf>
    <xf numFmtId="0" fontId="49" fillId="2" borderId="25" xfId="0" applyFont="1" applyFill="1" applyBorder="1" applyAlignment="1">
      <alignment horizontal="center" vertical="center"/>
    </xf>
    <xf numFmtId="3" fontId="49" fillId="2" borderId="25" xfId="0" applyNumberFormat="1" applyFont="1" applyFill="1" applyBorder="1" applyAlignment="1">
      <alignment horizontal="right" vertical="center"/>
    </xf>
    <xf numFmtId="0" fontId="49" fillId="2" borderId="26" xfId="0" applyFont="1" applyFill="1" applyBorder="1" applyAlignment="1">
      <alignment horizontal="center" vertical="center"/>
    </xf>
    <xf numFmtId="0" fontId="49" fillId="2" borderId="26" xfId="0" applyFont="1" applyFill="1" applyBorder="1" applyAlignment="1">
      <alignment horizontal="right" vertical="center"/>
    </xf>
    <xf numFmtId="3" fontId="49" fillId="2" borderId="26" xfId="0" applyNumberFormat="1" applyFont="1" applyFill="1" applyBorder="1" applyAlignment="1">
      <alignment horizontal="right" vertical="center"/>
    </xf>
    <xf numFmtId="0" fontId="47" fillId="2" borderId="4" xfId="2" applyFont="1" applyFill="1" applyBorder="1"/>
    <xf numFmtId="0" fontId="47" fillId="2" borderId="4" xfId="2" applyFont="1" applyFill="1" applyBorder="1" applyAlignment="1">
      <alignment horizontal="center" vertical="center"/>
    </xf>
    <xf numFmtId="0" fontId="47" fillId="2" borderId="4" xfId="2" applyFont="1" applyFill="1" applyBorder="1" applyAlignment="1">
      <alignment vertical="center"/>
    </xf>
    <xf numFmtId="0" fontId="46" fillId="2" borderId="4" xfId="2" applyFont="1" applyFill="1" applyBorder="1" applyAlignment="1">
      <alignment horizontal="center" vertical="center" wrapText="1"/>
    </xf>
    <xf numFmtId="0" fontId="47" fillId="2" borderId="4" xfId="2" applyFont="1" applyFill="1" applyBorder="1" applyAlignment="1">
      <alignment horizontal="center" vertical="center" wrapText="1"/>
    </xf>
    <xf numFmtId="0" fontId="48" fillId="2" borderId="4" xfId="2" applyFont="1" applyFill="1" applyBorder="1" applyAlignment="1">
      <alignment horizontal="center" vertical="center"/>
    </xf>
    <xf numFmtId="167" fontId="47" fillId="2" borderId="4" xfId="1" applyNumberFormat="1" applyFont="1" applyFill="1" applyBorder="1" applyAlignment="1">
      <alignment horizontal="center" vertical="center"/>
    </xf>
    <xf numFmtId="0" fontId="47" fillId="28" borderId="4" xfId="2" applyFont="1" applyFill="1" applyBorder="1" applyAlignment="1">
      <alignment horizontal="center" vertical="center"/>
    </xf>
    <xf numFmtId="0" fontId="47" fillId="28" borderId="4" xfId="2" applyFont="1" applyFill="1" applyBorder="1"/>
    <xf numFmtId="0" fontId="47" fillId="17" borderId="4" xfId="2" applyFont="1" applyFill="1" applyBorder="1"/>
    <xf numFmtId="0" fontId="47" fillId="17" borderId="4" xfId="2" applyFont="1" applyFill="1" applyBorder="1" applyAlignment="1">
      <alignment horizontal="center" vertical="center"/>
    </xf>
    <xf numFmtId="0" fontId="47" fillId="3" borderId="4" xfId="2" applyFont="1" applyFill="1" applyBorder="1"/>
    <xf numFmtId="0" fontId="47" fillId="3" borderId="4" xfId="2" applyFont="1" applyFill="1" applyBorder="1" applyAlignment="1">
      <alignment horizontal="center" vertical="center"/>
    </xf>
    <xf numFmtId="0" fontId="47" fillId="0" borderId="4" xfId="2" applyFont="1" applyBorder="1"/>
    <xf numFmtId="0" fontId="47" fillId="0" borderId="4" xfId="2" applyFont="1" applyBorder="1" applyAlignment="1">
      <alignment horizontal="center" vertical="center"/>
    </xf>
    <xf numFmtId="0" fontId="47" fillId="0" borderId="4" xfId="2" applyFont="1" applyBorder="1" applyAlignment="1">
      <alignment vertical="center"/>
    </xf>
    <xf numFmtId="0" fontId="46" fillId="0" borderId="4" xfId="2" applyFont="1" applyBorder="1" applyAlignment="1">
      <alignment horizontal="center" vertical="center" wrapText="1"/>
    </xf>
    <xf numFmtId="0" fontId="47" fillId="0" borderId="4" xfId="2" applyFont="1" applyBorder="1" applyAlignment="1">
      <alignment horizontal="center" vertical="center" wrapText="1"/>
    </xf>
    <xf numFmtId="0" fontId="48" fillId="0" borderId="4" xfId="2" applyFont="1" applyBorder="1" applyAlignment="1">
      <alignment horizontal="center" vertical="center"/>
    </xf>
    <xf numFmtId="167" fontId="47" fillId="0" borderId="4" xfId="1" applyNumberFormat="1" applyFont="1" applyFill="1" applyBorder="1" applyAlignment="1">
      <alignment horizontal="center" vertical="center"/>
    </xf>
    <xf numFmtId="167" fontId="9" fillId="0" borderId="0" xfId="1" applyNumberFormat="1" applyFont="1" applyFill="1"/>
    <xf numFmtId="0" fontId="11" fillId="2" borderId="0" xfId="0" applyFont="1" applyFill="1" applyAlignment="1">
      <alignment vertical="center" wrapText="1"/>
    </xf>
    <xf numFmtId="0" fontId="47" fillId="28" borderId="4" xfId="2" applyFont="1" applyFill="1" applyBorder="1" applyAlignment="1">
      <alignment horizontal="right" vertical="center"/>
    </xf>
    <xf numFmtId="3" fontId="4" fillId="28" borderId="0" xfId="0" applyNumberFormat="1" applyFont="1" applyFill="1" applyAlignment="1">
      <alignment horizontal="right" vertical="center"/>
    </xf>
    <xf numFmtId="0" fontId="9" fillId="0" borderId="0" xfId="0" applyFont="1"/>
    <xf numFmtId="0" fontId="11" fillId="0" borderId="18" xfId="0" applyFont="1" applyBorder="1" applyAlignment="1">
      <alignment horizontal="center"/>
    </xf>
    <xf numFmtId="0" fontId="11" fillId="0" borderId="7" xfId="0" applyFont="1" applyBorder="1" applyAlignment="1">
      <alignment horizontal="left" wrapText="1"/>
    </xf>
    <xf numFmtId="0" fontId="11" fillId="0" borderId="7" xfId="0" applyFont="1" applyBorder="1" applyAlignment="1">
      <alignment horizontal="left"/>
    </xf>
    <xf numFmtId="0" fontId="11" fillId="0" borderId="6" xfId="0" applyFont="1" applyBorder="1" applyAlignment="1">
      <alignment horizontal="left" wrapText="1"/>
    </xf>
    <xf numFmtId="0" fontId="11" fillId="0" borderId="6" xfId="0" applyFont="1" applyBorder="1" applyAlignment="1">
      <alignment horizontal="left"/>
    </xf>
    <xf numFmtId="3" fontId="11" fillId="0" borderId="6" xfId="0" applyNumberFormat="1" applyFont="1" applyBorder="1" applyAlignment="1">
      <alignment horizontal="center" wrapText="1"/>
    </xf>
    <xf numFmtId="0" fontId="11" fillId="0" borderId="6" xfId="0" applyFont="1" applyBorder="1" applyAlignment="1">
      <alignment horizontal="center"/>
    </xf>
    <xf numFmtId="0" fontId="11" fillId="0" borderId="7" xfId="0" applyFont="1" applyBorder="1" applyAlignment="1">
      <alignment horizontal="center" vertical="center"/>
    </xf>
    <xf numFmtId="165" fontId="11" fillId="0" borderId="22" xfId="0" applyNumberFormat="1" applyFont="1" applyBorder="1" applyAlignment="1">
      <alignment horizontal="center"/>
    </xf>
    <xf numFmtId="3" fontId="11" fillId="0" borderId="7" xfId="0" applyNumberFormat="1" applyFont="1" applyBorder="1"/>
    <xf numFmtId="3" fontId="11" fillId="0" borderId="7" xfId="0" applyNumberFormat="1" applyFont="1" applyBorder="1" applyAlignment="1">
      <alignment horizontal="center"/>
    </xf>
    <xf numFmtId="165" fontId="11" fillId="0" borderId="14" xfId="0" applyNumberFormat="1" applyFont="1" applyBorder="1" applyAlignment="1">
      <alignment horizontal="center"/>
    </xf>
    <xf numFmtId="0" fontId="12" fillId="0" borderId="0" xfId="0" applyFont="1"/>
    <xf numFmtId="0" fontId="12" fillId="0" borderId="0" xfId="0" applyFont="1" applyAlignment="1">
      <alignment horizontal="center" vertical="center"/>
    </xf>
    <xf numFmtId="165" fontId="11" fillId="2" borderId="7" xfId="0" applyNumberFormat="1" applyFont="1" applyFill="1" applyBorder="1" applyAlignment="1">
      <alignment horizontal="center"/>
    </xf>
    <xf numFmtId="165" fontId="11" fillId="2" borderId="14" xfId="0" applyNumberFormat="1" applyFont="1" applyFill="1" applyBorder="1"/>
    <xf numFmtId="0" fontId="11" fillId="2" borderId="16" xfId="0" applyFont="1" applyFill="1" applyBorder="1" applyAlignment="1">
      <alignment horizontal="center" vertical="center"/>
    </xf>
    <xf numFmtId="0" fontId="15" fillId="2" borderId="7" xfId="0" applyFont="1" applyFill="1" applyBorder="1"/>
    <xf numFmtId="0" fontId="15" fillId="2" borderId="7" xfId="0" applyFont="1" applyFill="1" applyBorder="1" applyAlignment="1">
      <alignment horizontal="center"/>
    </xf>
    <xf numFmtId="0" fontId="11" fillId="2" borderId="6" xfId="0" applyFont="1" applyFill="1" applyBorder="1" applyAlignment="1">
      <alignment vertical="center" wrapText="1"/>
    </xf>
    <xf numFmtId="0" fontId="11" fillId="2" borderId="19" xfId="0" applyFont="1" applyFill="1" applyBorder="1" applyAlignment="1">
      <alignment horizontal="left"/>
    </xf>
    <xf numFmtId="0" fontId="11" fillId="8" borderId="14" xfId="0" applyFont="1" applyFill="1" applyBorder="1" applyAlignment="1">
      <alignment horizontal="center"/>
    </xf>
    <xf numFmtId="0" fontId="11" fillId="2" borderId="14" xfId="0" applyFont="1" applyFill="1" applyBorder="1"/>
    <xf numFmtId="3" fontId="11" fillId="2" borderId="17" xfId="0" applyNumberFormat="1" applyFont="1" applyFill="1" applyBorder="1" applyAlignment="1">
      <alignment horizontal="center" wrapText="1"/>
    </xf>
    <xf numFmtId="0" fontId="11" fillId="8" borderId="17" xfId="0" applyFont="1" applyFill="1" applyBorder="1" applyAlignment="1">
      <alignment horizontal="center"/>
    </xf>
    <xf numFmtId="165" fontId="11" fillId="2" borderId="18" xfId="0" applyNumberFormat="1" applyFont="1" applyFill="1" applyBorder="1" applyAlignment="1">
      <alignment horizontal="center"/>
    </xf>
    <xf numFmtId="0" fontId="11" fillId="2" borderId="17" xfId="0" applyFont="1" applyFill="1" applyBorder="1" applyAlignment="1">
      <alignment horizontal="center"/>
    </xf>
    <xf numFmtId="165" fontId="11" fillId="2" borderId="4" xfId="1" applyNumberFormat="1" applyFont="1" applyFill="1" applyBorder="1" applyAlignment="1">
      <alignment horizontal="center"/>
    </xf>
    <xf numFmtId="3" fontId="9" fillId="2" borderId="4" xfId="1" applyNumberFormat="1" applyFont="1" applyFill="1" applyBorder="1" applyAlignment="1">
      <alignment horizontal="center"/>
    </xf>
  </cellXfs>
  <cellStyles count="63">
    <cellStyle name="20% - Accent1 2" xfId="10" xr:uid="{63533C73-56AD-46AE-95AB-3D55028E12D4}"/>
    <cellStyle name="20% - Accent2 2" xfId="11" xr:uid="{F3FC7EC0-4E5B-410D-B2FA-A5B86BD683D0}"/>
    <cellStyle name="20% - Accent3 2" xfId="12" xr:uid="{6699FE97-D203-4BA1-A15A-11475601C3DF}"/>
    <cellStyle name="20% - Accent4 2" xfId="13" xr:uid="{DDB0C672-8028-4A66-AB0A-3578302006E2}"/>
    <cellStyle name="20% - Accent5 2" xfId="14" xr:uid="{BAA1066E-8B97-4599-A77C-EE802A729B99}"/>
    <cellStyle name="20% - Accent6 2" xfId="15" xr:uid="{4937B48D-BC76-4C24-AAFB-E8C6E32A8BF4}"/>
    <cellStyle name="40% - Accent1 2" xfId="16" xr:uid="{E219E0A3-CBA1-4504-8A1A-F14453A53FD7}"/>
    <cellStyle name="40% - Accent2 2" xfId="17" xr:uid="{E2888C95-353D-49EA-B983-78D97E3D4726}"/>
    <cellStyle name="40% - Accent3 2" xfId="18" xr:uid="{ABC8F7CF-4A4E-45EA-94C7-0EDB7DF3158B}"/>
    <cellStyle name="40% - Accent4 2" xfId="19" xr:uid="{6C8852FB-EB64-4F44-A1DE-BC0A54580E96}"/>
    <cellStyle name="40% - Accent5 2" xfId="20" xr:uid="{5E5D30F6-4E08-4975-A815-16035698A618}"/>
    <cellStyle name="40% - Accent6 2" xfId="21" xr:uid="{A35DA1B6-3C91-4712-ADDB-EC575DBD04CE}"/>
    <cellStyle name="60% - Accent1 2" xfId="22" xr:uid="{F838E2BD-C302-4A7C-AB27-883BCF9A512A}"/>
    <cellStyle name="60% - Accent2 2" xfId="23" xr:uid="{336674B6-DBA6-4C2B-BC3B-F6C52A2C63D7}"/>
    <cellStyle name="60% - Accent3 2" xfId="24" xr:uid="{1CEC17FC-B145-469F-B630-C2CB30439997}"/>
    <cellStyle name="60% - Accent4 2" xfId="25" xr:uid="{AE6860AA-59E3-41EA-ADC3-66436AD12619}"/>
    <cellStyle name="60% - Accent5 2" xfId="26" xr:uid="{DBD8DACD-45E1-4AC8-9040-A2A8872BC288}"/>
    <cellStyle name="60% - Accent6 2" xfId="27" xr:uid="{A315DB3A-C52C-487E-A889-8AACE57599D1}"/>
    <cellStyle name="Accent1 2" xfId="28" xr:uid="{68E3A8B1-604A-40C6-8F71-392632AFFCDC}"/>
    <cellStyle name="Accent2 2" xfId="29" xr:uid="{235BCA34-2373-4A74-9E3D-D8C711453C8C}"/>
    <cellStyle name="Accent3 2" xfId="30" xr:uid="{C5774EBE-B82C-4B2F-A970-F3B6BAC50110}"/>
    <cellStyle name="Accent4 2" xfId="31" xr:uid="{6D4A9464-2690-45E3-84A8-F0AE9EC39696}"/>
    <cellStyle name="Accent5 2" xfId="32" xr:uid="{AC527E62-0806-4372-B499-F23D7446DD4B}"/>
    <cellStyle name="Accent6 2" xfId="33" xr:uid="{472E9F01-0E07-4AF4-AFA6-E8B6DA0F5687}"/>
    <cellStyle name="Bình thường 2" xfId="2" xr:uid="{3FD0AB47-D2E8-444C-9E55-DA9CFE1ACAA9}"/>
    <cellStyle name="Bình thường 3" xfId="4" xr:uid="{BD1CE1CE-BA59-44FE-9733-FB4C668E9B79}"/>
    <cellStyle name="Bình thường 4" xfId="9" xr:uid="{48FD07B4-4B4A-42B7-9E5A-B7F555CBA1FE}"/>
    <cellStyle name="Bình thường 5" xfId="42" xr:uid="{64344D1E-B36E-48CB-9FB9-CDC5CA80832B}"/>
    <cellStyle name="Bình thường 6" xfId="45" xr:uid="{50A9D6D2-8682-4D9A-ABE8-994889716137}"/>
    <cellStyle name="Comma" xfId="1" builtinId="3"/>
    <cellStyle name="Comma [0]" xfId="61" builtinId="6"/>
    <cellStyle name="Comma 10" xfId="52" xr:uid="{CE90A737-946E-4A48-8B25-49A194226016}"/>
    <cellStyle name="Comma 10 2" xfId="59" xr:uid="{D7FC5603-929E-43F3-89FD-DD7F9F00D820}"/>
    <cellStyle name="Comma 2" xfId="47" xr:uid="{80526578-6E03-41EE-BE1F-BEF3153DA26F}"/>
    <cellStyle name="Comma 2 15" xfId="34" xr:uid="{A1AFE327-5387-455A-99EA-B6074D40F8E5}"/>
    <cellStyle name="Comma 2 15 2" xfId="55" xr:uid="{92005E5B-8293-493C-9A0B-3CC312B63FCB}"/>
    <cellStyle name="Comma 2 15 2 2" xfId="58" xr:uid="{EC6E844E-DAAC-4299-8FC0-206A6965C1AB}"/>
    <cellStyle name="Comma 2 15 3" xfId="51" xr:uid="{40B0C861-3CEA-476E-A712-BC43B12FCDAE}"/>
    <cellStyle name="Comma 2 2" xfId="35" xr:uid="{1A9095D3-A4D8-4FD5-9213-89919D503736}"/>
    <cellStyle name="Comma 2 2 2" xfId="54" xr:uid="{B8F2316E-A8C9-4873-8BE2-1EDB7AF50671}"/>
    <cellStyle name="Comma 2 2 3" xfId="57" xr:uid="{1BE3F47A-D798-4B66-83B5-559EA9BE0C7D}"/>
    <cellStyle name="Comma 2 3" xfId="62" xr:uid="{DCD1825C-8933-4BA7-A6AD-2950B353D8D4}"/>
    <cellStyle name="Comma 3" xfId="56" xr:uid="{A3A9801B-0DCC-4318-A13F-0ACC09D0705F}"/>
    <cellStyle name="Comma 5" xfId="53" xr:uid="{FC5759FA-BA19-4AC0-B4C3-25CE453B20D1}"/>
    <cellStyle name="Comma 5 2" xfId="60" xr:uid="{710F67EA-B9DD-4A9F-B37D-1AD800A7E65B}"/>
    <cellStyle name="Dấu phẩy 2" xfId="3" xr:uid="{DC69B2F8-975A-4B95-A6E2-7A1E9C18D8C7}"/>
    <cellStyle name="Dấu phẩy 3" xfId="6" xr:uid="{DD7F3E97-1932-4FD6-BFED-2E9B0EF2C485}"/>
    <cellStyle name="Dấu phẩy 4" xfId="43" xr:uid="{D6182583-AEF7-4C19-B02F-4664ED72F834}"/>
    <cellStyle name="Dấu phẩy 5" xfId="46" xr:uid="{F559CF80-D728-4300-9AC2-DC1D07A3C20A}"/>
    <cellStyle name="Normal" xfId="0" builtinId="0"/>
    <cellStyle name="Normal 2" xfId="37" xr:uid="{6C235151-131C-4A4C-B7C9-952CF2B2B47D}"/>
    <cellStyle name="Normal 2 2" xfId="44" xr:uid="{909E986C-DC88-4569-819A-A7155D65D206}"/>
    <cellStyle name="Normal 2 3" xfId="38" xr:uid="{8584BB6E-A977-43C2-866E-ECF6CC0E4029}"/>
    <cellStyle name="Normal 3" xfId="39" xr:uid="{CB0A7AE1-F4FC-4023-B656-A5D41C3C008F}"/>
    <cellStyle name="Normal 4" xfId="40" xr:uid="{4EEA5892-B061-47E1-9D8B-4D2FA0C65A1F}"/>
    <cellStyle name="Normal 5" xfId="41" xr:uid="{04C0445E-B66B-4B2D-B888-E0FDEB17F589}"/>
    <cellStyle name="Normal 5 2" xfId="5" xr:uid="{78A22889-3C4E-4A9A-BA6F-355E9EF0DAD9}"/>
    <cellStyle name="Normal 8 2" xfId="48" xr:uid="{4C106556-54F0-418F-9FEA-ECD74AEF8B98}"/>
    <cellStyle name="Percent" xfId="8" builtinId="5"/>
    <cellStyle name="Phần trăm 2" xfId="7" xr:uid="{742235E0-772E-4BE3-B013-AFE9EDE76656}"/>
    <cellStyle name="Phần trăm 3" xfId="49" xr:uid="{78901266-97FF-4770-B73D-1AD91FD3AE1B}"/>
    <cellStyle name="Siêu kết nối 2" xfId="36" xr:uid="{78800AE4-B9AE-4E8C-BC97-CD6CDE597771}"/>
    <cellStyle name="Siêu kết nối 3" xfId="50" xr:uid="{AB553AD2-AF38-45D4-87FF-F8AF214ACD25}"/>
  </cellStyles>
  <dxfs count="1275">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67" formatCode="_-* #,##0_-;\-* #,##0_-;_-* &quot;-&quot;??_-;_-@_-"/>
      <alignment horizontal="general" vertical="center" textRotation="0" wrapText="0" indent="0" justifyLastLine="0" shrinkToFit="0" readingOrder="0"/>
    </dxf>
    <dxf>
      <numFmt numFmtId="167" formatCode="_-* #,##0_-;\-* #,##0_-;_-* &quot;-&quot;??_-;_-@_-"/>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1" indent="0" justifyLastLine="0" shrinkToFit="0" readingOrder="0"/>
    </dxf>
    <dxf>
      <alignment horizontal="center" vertical="bottom" textRotation="0" wrapText="0"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rgb="FF000000"/>
        <name val="Tahoma"/>
        <scheme val="none"/>
      </font>
      <fill>
        <patternFill patternType="solid">
          <fgColor rgb="FF000000"/>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indent="0" justifyLastLine="0" shrinkToFit="0" readingOrder="0"/>
    </dxf>
    <dxf>
      <font>
        <b val="0"/>
        <i val="0"/>
        <strike val="0"/>
        <condense val="0"/>
        <extend val="0"/>
        <outline val="0"/>
        <shadow val="0"/>
        <u val="none"/>
        <vertAlign val="baseline"/>
        <sz val="10"/>
        <color rgb="FF000000"/>
        <name val="Tahoma"/>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numFmt numFmtId="3" formatCode="#,##0"/>
      <fill>
        <patternFill patternType="solid">
          <bgColor theme="0"/>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solid">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patternType="solid">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scheme val="none"/>
      </font>
      <fill>
        <patternFill patternType="solid">
          <fgColor rgb="FF000000"/>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indent="0" justifyLastLine="0" shrinkToFit="0" readingOrder="0"/>
    </dxf>
    <dxf>
      <font>
        <b val="0"/>
        <i val="0"/>
        <strike val="0"/>
        <condense val="0"/>
        <extend val="0"/>
        <outline val="0"/>
        <shadow val="0"/>
        <u val="none"/>
        <vertAlign val="baseline"/>
        <sz val="10"/>
        <color rgb="FF000000"/>
        <name val="Tahoma"/>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numFmt numFmtId="3" formatCode="#,##0"/>
      <fill>
        <patternFill patternType="solid">
          <bgColor theme="0"/>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solid">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patternType="solid">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Calibri"/>
        <family val="2"/>
        <scheme val="minor"/>
      </font>
      <numFmt numFmtId="3" formatCode="#,##0"/>
      <fill>
        <patternFill patternType="solid">
          <fgColor indexed="64"/>
          <bgColor theme="0"/>
        </patternFill>
      </fill>
      <alignment horizontal="center" vertical="bottom" textRotation="0" wrapText="0" indent="0" justifyLastLine="0" shrinkToFit="0" readingOrder="0"/>
    </dxf>
    <dxf>
      <numFmt numFmtId="3" formatCode="#,##0"/>
      <fill>
        <patternFill patternType="solid">
          <bgColor theme="0"/>
        </patternFill>
      </fill>
    </dxf>
    <dxf>
      <font>
        <b val="0"/>
        <i val="0"/>
        <strike val="0"/>
        <condense val="0"/>
        <extend val="0"/>
        <outline val="0"/>
        <shadow val="0"/>
        <u val="none"/>
        <vertAlign val="baseline"/>
        <sz val="10"/>
        <color theme="1"/>
        <name val="Calibri"/>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solid">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patternType="solid">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rgb="FF000000"/>
        <name val="Tahoma"/>
        <family val="2"/>
        <scheme val="none"/>
      </font>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rgb="FF000000"/>
        <name val="Tahoma"/>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rgb="FF000000"/>
        <name val="Tahoma"/>
        <family val="2"/>
        <scheme val="none"/>
      </font>
      <fill>
        <patternFill patternType="none">
          <fgColor indexed="64"/>
          <bgColor auto="1"/>
        </patternFill>
      </fill>
    </dxf>
    <dxf>
      <font>
        <b val="0"/>
        <i val="0"/>
        <strike val="0"/>
        <condense val="0"/>
        <extend val="0"/>
        <outline val="0"/>
        <shadow val="0"/>
        <u val="none"/>
        <vertAlign val="baseline"/>
        <sz val="10"/>
        <color theme="1"/>
        <name val="Arial"/>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protection locked="1" hidden="0"/>
    </dxf>
    <dxf>
      <font>
        <b val="0"/>
        <i val="0"/>
        <strike val="0"/>
        <condense val="0"/>
        <extend val="0"/>
        <outline val="0"/>
        <shadow val="0"/>
        <u val="none"/>
        <vertAlign val="baseline"/>
        <sz val="10"/>
        <color theme="1"/>
        <name val="Arial"/>
        <family val="2"/>
        <scheme val="minor"/>
      </font>
      <numFmt numFmtId="165" formatCode="_(* #,##0_);_(* \(#,##0\);_(* &quot;-&quot;??_);_(@_)"/>
      <fill>
        <patternFill patternType="none">
          <fgColor indexed="64"/>
          <bgColor auto="1"/>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none">
          <fgColor indexed="64"/>
          <bgColor indexed="65"/>
        </patternFill>
      </fill>
      <alignment horizontal="center"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numFmt numFmtId="3" formatCode="#,##0"/>
      <fill>
        <patternFill patternType="none">
          <fgColor indexed="64"/>
          <bgColor auto="1"/>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none">
          <fgColor indexed="64"/>
          <bgColor indexed="65"/>
        </patternFill>
      </fill>
      <alignment horizontal="center"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numFmt numFmtId="3" formatCode="#,##0"/>
      <fill>
        <patternFill patternType="none">
          <fgColor indexed="64"/>
          <bgColor auto="1"/>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none">
          <fgColor indexed="64"/>
          <bgColor indexed="65"/>
        </patternFill>
      </fill>
      <alignment horizontal="general"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numFmt numFmtId="3" formatCode="#,##0"/>
      <fill>
        <patternFill patternType="none">
          <fgColor indexed="64"/>
          <bgColor auto="1"/>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numFmt numFmtId="3" formatCode="#,##0"/>
      <fill>
        <patternFill patternType="none">
          <fgColor indexed="64"/>
          <bgColor auto="1"/>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none">
          <fgColor indexed="64"/>
          <bgColor auto="1"/>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numFmt numFmtId="3" formatCode="#,##0"/>
      <fill>
        <patternFill patternType="none">
          <fgColor indexed="64"/>
          <bgColor auto="1"/>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0" formatCode="General"/>
      <fill>
        <patternFill patternType="none">
          <fgColor indexed="64"/>
          <bgColor indexed="65"/>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0" formatCode="General"/>
      <fill>
        <patternFill patternType="none">
          <fgColor indexed="64"/>
          <bgColor indexed="65"/>
        </patternFill>
      </fill>
      <alignment horizontal="left" vertical="bottom" textRotation="0" wrapText="1"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none">
          <fgColor indexed="64"/>
          <bgColor auto="1"/>
        </patternFill>
      </fill>
    </dxf>
    <dxf>
      <font>
        <b val="0"/>
        <i val="0"/>
        <strike val="0"/>
        <condense val="0"/>
        <extend val="0"/>
        <outline val="0"/>
        <shadow val="0"/>
        <u val="none"/>
        <vertAlign val="baseline"/>
        <sz val="10"/>
        <color rgb="FF000000"/>
        <name val="Tahoma"/>
        <family val="2"/>
        <scheme val="none"/>
      </font>
      <fill>
        <patternFill patternType="none">
          <fgColor indexed="64"/>
          <bgColor auto="1"/>
        </patternFill>
      </fill>
    </dxf>
    <dxf>
      <font>
        <b/>
        <i val="0"/>
        <strike val="0"/>
        <condense val="0"/>
        <extend val="0"/>
        <outline val="0"/>
        <shadow val="0"/>
        <u val="none"/>
        <vertAlign val="baseline"/>
        <sz val="10"/>
        <color rgb="FF000000"/>
        <name val="Tahoma"/>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numFmt numFmtId="3" formatCode="#,##0"/>
      <fill>
        <patternFill patternType="solid">
          <bgColor theme="0"/>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solid">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patternType="solid">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numFmt numFmtId="3" formatCode="#,##0"/>
      <fill>
        <patternFill patternType="solid">
          <bgColor theme="0"/>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solid">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patternType="solid">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numFmt numFmtId="3" formatCode="#,##0"/>
      <fill>
        <patternFill patternType="solid">
          <bgColor theme="0"/>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solid">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i val="0"/>
        <strike val="0"/>
        <condense val="0"/>
        <extend val="0"/>
        <outline val="0"/>
        <shadow val="0"/>
        <u val="none"/>
        <vertAlign val="baseline"/>
        <sz val="10"/>
        <color rgb="FF000000"/>
        <name val="Tahoma"/>
        <family val="2"/>
        <scheme val="none"/>
      </font>
      <fill>
        <patternFill patternType="solid">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numFmt numFmtId="3" formatCode="#,##0"/>
      <fill>
        <patternFill patternType="solid">
          <bgColor theme="0"/>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solid">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patternType="solid">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numFmt numFmtId="3" formatCode="#,##0"/>
      <fill>
        <patternFill patternType="solid">
          <bgColor theme="0"/>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solid">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i val="0"/>
        <strike val="0"/>
        <condense val="0"/>
        <extend val="0"/>
        <outline val="0"/>
        <shadow val="0"/>
        <u val="none"/>
        <vertAlign val="baseline"/>
        <sz val="10"/>
        <color rgb="FF000000"/>
        <name val="Tahoma"/>
        <family val="2"/>
        <scheme val="none"/>
      </font>
      <fill>
        <patternFill patternType="solid">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fill>
        <patternFill patternType="solid">
          <bgColor theme="0"/>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solid">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patternType="solid">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numFmt numFmtId="3" formatCode="#,##0"/>
      <fill>
        <patternFill patternType="solid">
          <bgColor theme="0"/>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solid">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patternType="solid">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numFmt numFmtId="3" formatCode="#,##0"/>
      <fill>
        <patternFill patternType="solid">
          <bgColor theme="0"/>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patternType="solid">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i val="0"/>
        <strike val="0"/>
        <condense val="0"/>
        <extend val="0"/>
        <outline val="0"/>
        <shadow val="0"/>
        <u val="none"/>
        <vertAlign val="baseline"/>
        <sz val="10"/>
        <color rgb="FF000000"/>
        <name val="Tahoma"/>
        <family val="2"/>
        <scheme val="none"/>
      </font>
      <fill>
        <patternFill patternType="solid">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alignment horizont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style="thin">
          <color rgb="FF000000"/>
        </bottom>
      </border>
    </dxf>
    <dxf>
      <font>
        <b val="0"/>
        <i val="0"/>
        <strike val="0"/>
        <condense val="0"/>
        <extend val="0"/>
        <outline val="0"/>
        <shadow val="0"/>
        <u val="none"/>
        <vertAlign val="baseline"/>
        <sz val="10"/>
        <color rgb="FF000000"/>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numFmt numFmtId="3" formatCode="#,##0"/>
      <fill>
        <patternFill>
          <bgColor theme="0"/>
        </patternFill>
      </fill>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style="thin">
          <color rgb="FF000000"/>
        </bottom>
      </border>
    </dxf>
    <dxf>
      <fill>
        <patternFill>
          <bgColor theme="0"/>
        </patternFill>
      </fill>
    </dxf>
    <dxf>
      <font>
        <b val="0"/>
        <i val="0"/>
        <strike val="0"/>
        <condense val="0"/>
        <extend val="0"/>
        <outline val="0"/>
        <shadow val="0"/>
        <u val="none"/>
        <vertAlign val="baseline"/>
        <sz val="10"/>
        <color rgb="FF000000"/>
        <name val="Tahoma"/>
        <family val="2"/>
        <scheme val="none"/>
      </font>
      <fill>
        <patternFill patternType="solid">
          <fgColor rgb="FF000000"/>
          <bgColor theme="0"/>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alignment horizont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rgb="FF000000"/>
        <name val="Arial"/>
        <family val="2"/>
        <scheme val="minor"/>
      </font>
      <numFmt numFmtId="3" formatCode="#,##0"/>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numFmt numFmtId="167" formatCode="_-* #,##0_-;\-* #,##0_-;_-* &quot;-&quot;??_-;_-@_-"/>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rgb="FF000000"/>
        <name val="Arial"/>
        <family val="2"/>
        <scheme val="minor"/>
      </font>
      <numFmt numFmtId="3" formatCode="#,##0"/>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rgb="FF000000"/>
        <name val="Arial"/>
        <family val="2"/>
        <scheme val="minor"/>
      </font>
      <numFmt numFmtId="3" formatCode="#,##0"/>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alignment horizontal="center" vertic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rgb="FF000000"/>
        <name val="Arial"/>
        <family val="2"/>
        <scheme val="minor"/>
      </font>
      <numFmt numFmtId="3" formatCode="#,##0"/>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rgb="FF000000"/>
        <name val="Arial"/>
        <family val="2"/>
        <scheme val="minor"/>
      </font>
      <numFmt numFmtId="3" formatCode="#,##0"/>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alignment horizontal="center" textRotation="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rgb="FF000000"/>
        <name val="Arial"/>
        <family val="2"/>
        <scheme val="minor"/>
      </font>
      <numFmt numFmtId="3" formatCode="#,##0"/>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numFmt numFmtId="3" formatCode="#,##0"/>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alignment horizontal="center" vertical="center" textRotation="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rgb="FF000000"/>
        <name val="Arial"/>
        <family val="2"/>
        <scheme val="minor"/>
      </font>
      <numFmt numFmtId="3" formatCode="#,##0"/>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numFmt numFmtId="3" formatCode="#,##0"/>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textRotation="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style="thin">
          <color auto="1"/>
        </left>
        <right style="thin">
          <color rgb="FF000000"/>
        </right>
        <top/>
        <bottom style="thin">
          <color rgb="FF000000"/>
        </bottom>
      </border>
    </dxf>
    <dxf>
      <numFmt numFmtId="2" formatCode="0.00"/>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auto="1"/>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Arial"/>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Tahoma"/>
        <family val="2"/>
        <scheme val="none"/>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rgb="FF000000"/>
        </left>
        <right/>
        <top style="thin">
          <color rgb="FF000000"/>
        </top>
        <bottom/>
      </border>
      <protection locked="1" hidden="0"/>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border>
      <protection locked="1" hidden="0"/>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general"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general"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0" formatCode="General"/>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0" formatCode="General"/>
      <fill>
        <patternFill patternType="solid">
          <fgColor rgb="FFD6DCE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numFmt numFmtId="0" formatCode="General"/>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0" formatCode="General"/>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0" formatCode="General"/>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0" formatCode="General"/>
      <fill>
        <patternFill patternType="solid">
          <fgColor indexed="64"/>
          <bgColor theme="0"/>
        </patternFill>
      </fill>
      <alignment horizontal="left" vertical="bottom"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numFmt numFmtId="0" formatCode="General"/>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0" formatCode="General"/>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protection locked="1" hidden="0"/>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vertic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rgb="FF000000"/>
        </left>
        <right/>
        <top style="thin">
          <color rgb="FF000000"/>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general"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Tahoma"/>
        <family val="2"/>
        <scheme val="none"/>
      </font>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textRotation="0"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numFmt numFmtId="165" formatCode="_(* #,##0_);_(* \(#,##0\);_(* &quot;-&quot;??_);_(@_)"/>
      <fill>
        <patternFill patternType="solid">
          <fgColor indexed="64"/>
          <bgColor theme="0"/>
        </patternFill>
      </fill>
      <alignment horizontal="center"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center"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rgb="FFD6DCE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left" vertical="bottom" textRotation="0" wrapText="1" indent="0" justifyLastLine="0" shrinkToFit="0" readingOrder="0"/>
      <border diagonalUp="0" diagonalDown="0" outline="0">
        <left/>
        <right style="thin">
          <color rgb="FF000000"/>
        </right>
        <top/>
        <bottom style="thin">
          <color rgb="FF000000"/>
        </bottom>
      </border>
    </dxf>
    <dxf>
      <font>
        <b val="0"/>
        <i val="0"/>
        <strike val="0"/>
        <condense val="0"/>
        <extend val="0"/>
        <outline val="0"/>
        <shadow val="0"/>
        <u val="none"/>
        <vertAlign val="baseline"/>
        <sz val="10"/>
        <color theme="1"/>
        <name val="Arial"/>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ahoma"/>
        <family val="2"/>
        <scheme val="none"/>
      </font>
      <fill>
        <patternFill patternType="solid">
          <fgColor rgb="FF000000"/>
          <bgColor rgb="FFFFFFFF"/>
        </patternFill>
      </fill>
    </dxf>
    <dxf>
      <font>
        <b/>
        <i val="0"/>
        <strike val="0"/>
        <condense val="0"/>
        <extend val="0"/>
        <outline val="0"/>
        <shadow val="0"/>
        <u val="none"/>
        <vertAlign val="baseline"/>
        <sz val="10"/>
        <color rgb="FF000000"/>
        <name val="Tahoma"/>
        <family val="2"/>
        <scheme val="none"/>
      </font>
      <fill>
        <patternFill>
          <bgColor theme="0"/>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alcChain" Target="calcChain.xml"/><Relationship Id="rId50" Type="http://schemas.openxmlformats.org/officeDocument/2006/relationships/customXml" Target="../customXml/item3.xml"/><Relationship Id="rId55" Type="http://schemas.openxmlformats.org/officeDocument/2006/relationships/customXml" Target="../customXml/item8.xml"/><Relationship Id="rId63"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powerPivotData" Target="model/item.data"/><Relationship Id="rId53" Type="http://schemas.openxmlformats.org/officeDocument/2006/relationships/customXml" Target="../customXml/item6.xml"/><Relationship Id="rId58" Type="http://schemas.openxmlformats.org/officeDocument/2006/relationships/customXml" Target="../customXml/item11.xml"/><Relationship Id="rId5" Type="http://schemas.openxmlformats.org/officeDocument/2006/relationships/worksheet" Target="worksheets/sheet5.xml"/><Relationship Id="rId61" Type="http://schemas.openxmlformats.org/officeDocument/2006/relationships/customXml" Target="../customXml/item1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openxmlformats.org/officeDocument/2006/relationships/customXml" Target="../customXml/item1.xml"/><Relationship Id="rId56" Type="http://schemas.openxmlformats.org/officeDocument/2006/relationships/customXml" Target="../customXml/item9.xml"/><Relationship Id="rId64" Type="http://schemas.openxmlformats.org/officeDocument/2006/relationships/customXml" Target="../customXml/item17.xml"/><Relationship Id="rId8" Type="http://schemas.openxmlformats.org/officeDocument/2006/relationships/worksheet" Target="worksheets/sheet8.xml"/><Relationship Id="rId51" Type="http://schemas.openxmlformats.org/officeDocument/2006/relationships/customXml" Target="../customXml/item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10/relationships/person" Target="persons/person.xml"/><Relationship Id="rId59" Type="http://schemas.openxmlformats.org/officeDocument/2006/relationships/customXml" Target="../customXml/item12.xml"/><Relationship Id="rId20" Type="http://schemas.openxmlformats.org/officeDocument/2006/relationships/worksheet" Target="worksheets/sheet20.xml"/><Relationship Id="rId41" Type="http://schemas.openxmlformats.org/officeDocument/2006/relationships/connections" Target="connections.xml"/><Relationship Id="rId54" Type="http://schemas.openxmlformats.org/officeDocument/2006/relationships/customXml" Target="../customXml/item7.xml"/><Relationship Id="rId62"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eetMetadata" Target="metadata.xml"/><Relationship Id="rId52" Type="http://schemas.openxmlformats.org/officeDocument/2006/relationships/customXml" Target="../customXml/item5.xml"/><Relationship Id="rId60" Type="http://schemas.openxmlformats.org/officeDocument/2006/relationships/customXml" Target="../customXml/item13.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295275</xdr:colOff>
      <xdr:row>170</xdr:row>
      <xdr:rowOff>19050</xdr:rowOff>
    </xdr:from>
    <xdr:to>
      <xdr:col>11</xdr:col>
      <xdr:colOff>123825</xdr:colOff>
      <xdr:row>192</xdr:row>
      <xdr:rowOff>123825</xdr:rowOff>
    </xdr:to>
    <xdr:pic>
      <xdr:nvPicPr>
        <xdr:cNvPr id="2" name="Hình ảnh 1">
          <a:extLst>
            <a:ext uri="{FF2B5EF4-FFF2-40B4-BE49-F238E27FC236}">
              <a16:creationId xmlns:a16="http://schemas.microsoft.com/office/drawing/2014/main" id="{12EFB59E-9902-7CFA-C0A8-97EC52F51146}"/>
            </a:ext>
          </a:extLst>
        </xdr:cNvPr>
        <xdr:cNvPicPr>
          <a:picLocks noChangeAspect="1"/>
        </xdr:cNvPicPr>
      </xdr:nvPicPr>
      <xdr:blipFill>
        <a:blip xmlns:r="http://schemas.openxmlformats.org/officeDocument/2006/relationships" r:embed="rId1"/>
        <a:stretch>
          <a:fillRect/>
        </a:stretch>
      </xdr:blipFill>
      <xdr:spPr>
        <a:xfrm>
          <a:off x="4400550" y="30518100"/>
          <a:ext cx="3314700" cy="4505325"/>
        </a:xfrm>
        <a:prstGeom prst="rect">
          <a:avLst/>
        </a:prstGeom>
      </xdr:spPr>
    </xdr:pic>
    <xdr:clientData/>
  </xdr:twoCellAnchor>
  <xdr:twoCellAnchor editAs="oneCell">
    <xdr:from>
      <xdr:col>10</xdr:col>
      <xdr:colOff>381000</xdr:colOff>
      <xdr:row>176</xdr:row>
      <xdr:rowOff>9525</xdr:rowOff>
    </xdr:from>
    <xdr:to>
      <xdr:col>16</xdr:col>
      <xdr:colOff>533400</xdr:colOff>
      <xdr:row>181</xdr:row>
      <xdr:rowOff>180975</xdr:rowOff>
    </xdr:to>
    <xdr:pic>
      <xdr:nvPicPr>
        <xdr:cNvPr id="3" name="Hình ảnh 2">
          <a:extLst>
            <a:ext uri="{FF2B5EF4-FFF2-40B4-BE49-F238E27FC236}">
              <a16:creationId xmlns:a16="http://schemas.microsoft.com/office/drawing/2014/main" id="{12C8E29D-53A6-1578-10E4-5EA64F182A9D}"/>
            </a:ext>
          </a:extLst>
        </xdr:cNvPr>
        <xdr:cNvPicPr>
          <a:picLocks noChangeAspect="1"/>
        </xdr:cNvPicPr>
      </xdr:nvPicPr>
      <xdr:blipFill>
        <a:blip xmlns:r="http://schemas.openxmlformats.org/officeDocument/2006/relationships" r:embed="rId2"/>
        <a:stretch>
          <a:fillRect/>
        </a:stretch>
      </xdr:blipFill>
      <xdr:spPr>
        <a:xfrm>
          <a:off x="6905625" y="31480125"/>
          <a:ext cx="5543550" cy="1171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304800</xdr:colOff>
      <xdr:row>13</xdr:row>
      <xdr:rowOff>123825</xdr:rowOff>
    </xdr:to>
    <xdr:sp macro="" textlink="">
      <xdr:nvSpPr>
        <xdr:cNvPr id="2" name="AutoShape 1">
          <a:extLst>
            <a:ext uri="{FF2B5EF4-FFF2-40B4-BE49-F238E27FC236}">
              <a16:creationId xmlns:a16="http://schemas.microsoft.com/office/drawing/2014/main" id="{D3B3A094-2A2B-45FE-8A8B-DD42FB25848F}"/>
            </a:ext>
          </a:extLst>
        </xdr:cNvPr>
        <xdr:cNvSpPr>
          <a:spLocks noChangeAspect="1" noChangeArrowheads="1"/>
        </xdr:cNvSpPr>
      </xdr:nvSpPr>
      <xdr:spPr bwMode="auto">
        <a:xfrm>
          <a:off x="0" y="218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28</xdr:row>
      <xdr:rowOff>0</xdr:rowOff>
    </xdr:from>
    <xdr:to>
      <xdr:col>1</xdr:col>
      <xdr:colOff>304800</xdr:colOff>
      <xdr:row>29</xdr:row>
      <xdr:rowOff>123825</xdr:rowOff>
    </xdr:to>
    <xdr:sp macro="" textlink="">
      <xdr:nvSpPr>
        <xdr:cNvPr id="3" name="AutoShape 1">
          <a:extLst>
            <a:ext uri="{FF2B5EF4-FFF2-40B4-BE49-F238E27FC236}">
              <a16:creationId xmlns:a16="http://schemas.microsoft.com/office/drawing/2014/main" id="{DB516976-0785-41D7-A17A-CFD93E9B1187}"/>
            </a:ext>
          </a:extLst>
        </xdr:cNvPr>
        <xdr:cNvSpPr>
          <a:spLocks noChangeAspect="1" noChangeArrowheads="1"/>
        </xdr:cNvSpPr>
      </xdr:nvSpPr>
      <xdr:spPr bwMode="auto">
        <a:xfrm>
          <a:off x="1438275" y="5076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ữ_liệu_Bên_ngoài_1" connectionId="2" xr16:uid="{00000000-0016-0000-2100-000000000000}" autoFormatId="16" applyNumberFormats="0" applyBorderFormats="0" applyFontFormats="0" applyPatternFormats="0" applyAlignmentFormats="0" applyWidthHeightFormats="0">
  <queryTableRefresh nextId="20">
    <queryTableFields count="19">
      <queryTableField id="1" name="STT" tableColumnId="1"/>
      <queryTableField id="2" name="Khách hàng" tableColumnId="2"/>
      <queryTableField id="3" name="Địa chỉ" tableColumnId="3"/>
      <queryTableField id="4" name="Tài sản thẩm định" tableColumnId="4"/>
      <queryTableField id="5" name="Mục đích thẩm định" tableColumnId="5"/>
      <queryTableField id="6" name="Phí thẩm định" tableColumnId="6"/>
      <queryTableField id="7" name=" Số tiền Bằng chữ" tableColumnId="7"/>
      <queryTableField id="8" name="Tuyến Đường" tableColumnId="8"/>
      <queryTableField id="9" name="Diễn giải" tableColumnId="9"/>
      <queryTableField id="10" name="Link" tableColumnId="10"/>
      <queryTableField id="11" name="CPKS + CTV" tableColumnId="11"/>
      <queryTableField id="12" name="Số tiền trên_x000a_ hợp đồng (bao gồm VAT)" tableColumnId="12"/>
      <queryTableField id="13" name="Doanh thu trừ CPKS" tableColumnId="13"/>
      <queryTableField id="14" name="Tỷ lệ hoa hồng" tableColumnId="14"/>
      <queryTableField id="15" name="Hoa hồng" tableColumnId="15"/>
      <queryTableField id="16" name="Nguồn" tableColumnId="16"/>
      <queryTableField id="17" name="Ngân hàng" tableColumnId="17"/>
      <queryTableField id="18" name="Ghi chú" tableColumnId="18"/>
      <queryTableField id="19" name="Chuyên Viên Thực Hiện" tableColumnId="19"/>
    </queryTableFields>
  </queryTableRefresh>
</queryTable>
</file>

<file path=xl/tables/_rels/table3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D5FA2F-6142-4815-A8F2-AD20B3B65C7A}" name="Table1" displayName="Table1" ref="A3:Y60" totalsRowCount="1" headerRowDxfId="1247" dataDxfId="1246" headerRowCellStyle="Bình thường 2" dataCellStyle="Bình thường 2">
  <autoFilter ref="A3:Y59" xr:uid="{ECD5FA2F-6142-4815-A8F2-AD20B3B65C7A}">
    <filterColumn colId="18">
      <filters>
        <filter val="VCB Gia Lai - Mr Biển - 0987231815"/>
        <filter val="VCB Gia Lai - Mr Chung - 097 1002468"/>
        <filter val="VCB Gia Lai - Mr. Duy - 0393892676"/>
        <filter val="VCB Gia Lai - Mr. Hạnh - 0968691125"/>
        <filter val="VCB Gia Lai - Mr. Hiếu - 0983523155"/>
        <filter val="VCB Gia Lai - Mr. Huệ - 0982227259"/>
        <filter val="VCB Gia Lai - Mr. Nhật - 0914683488"/>
        <filter val="VCB Gia Lai - Ms. Huyền - 0979708117"/>
        <filter val="VCB Gia Lai - Ms. Yến - 0934827579"/>
      </filters>
    </filterColumn>
  </autoFilter>
  <sortState xmlns:xlrd2="http://schemas.microsoft.com/office/spreadsheetml/2017/richdata2" ref="A4:Y59">
    <sortCondition ref="H3:H59"/>
  </sortState>
  <tableColumns count="25">
    <tableColumn id="1" xr3:uid="{1BDC1F15-7BC9-4028-AF7C-D2AA046B5E25}" name="STT" dataDxfId="1245" totalsRowDxfId="1244" dataCellStyle="Bình thường 2" totalsRowCellStyle="Bình thường 2"/>
    <tableColumn id="2" xr3:uid="{71F3ADF2-BEE7-4A73-B115-0324D97CA264}" name="Khách hàng" dataDxfId="1243" totalsRowDxfId="1242" dataCellStyle="Bình thường 2" totalsRowCellStyle="Bình thường 2"/>
    <tableColumn id="3" xr3:uid="{C1484CD5-524C-4274-996A-DAE18AF711C2}" name="Địa chỉ" dataDxfId="1241" totalsRowDxfId="1240" dataCellStyle="Bình thường 2" totalsRowCellStyle="Bình thường 2"/>
    <tableColumn id="4" xr3:uid="{EAC8F029-3B67-4D2C-8CE0-96F25A4E4429}" name="Tài sản thẩm định" dataDxfId="1239" totalsRowDxfId="1238" dataCellStyle="Bình thường 2" totalsRowCellStyle="Bình thường 2"/>
    <tableColumn id="5" xr3:uid="{1F9027A7-572A-4760-921D-5E5C59660E28}" name="Mục đích thẩm định" dataDxfId="1237" totalsRowDxfId="1236" dataCellStyle="Bình thường 2" totalsRowCellStyle="Bình thường 2"/>
    <tableColumn id="6" xr3:uid="{512C2980-DDAE-4BEF-865F-1359674AA636}" name="Phí thẩm định" dataDxfId="1235" totalsRowDxfId="1234" dataCellStyle="Bình thường 2" totalsRowCellStyle="Bình thường 2"/>
    <tableColumn id="7" xr3:uid="{31974D66-A7ED-4ADA-9349-1F11A565CD07}" name="Số tiền Bằng chữ" dataDxfId="1233" totalsRowDxfId="1232" dataCellStyle="Bình thường 2" totalsRowCellStyle="Bình thường 2"/>
    <tableColumn id="8" xr3:uid="{8D0770F4-86B2-4DF1-8F96-4C2FCA6C3F6E}" name="Số hợp đồng" dataDxfId="1231" totalsRowDxfId="1230" dataCellStyle="Bình thường 2" totalsRowCellStyle="Bình thường 2"/>
    <tableColumn id="9" xr3:uid="{A3DBBB3D-A907-43E6-B89B-1D7AAA679D21}" name="Link" dataDxfId="1229" totalsRowDxfId="1228" dataCellStyle="Bình thường 2" totalsRowCellStyle="Bình thường 2"/>
    <tableColumn id="10" xr3:uid="{2821C300-C46A-4CFD-AE94-B27E3D135BA9}" name="CPKS + CTV" dataDxfId="1227" totalsRowDxfId="1226" totalsRowCellStyle="Comma"/>
    <tableColumn id="11" xr3:uid="{44279960-CCDB-47CD-8E9C-94D1F9BDF255}" name="Số tiền trên hợp đồng (chưa VAT)" dataDxfId="1225" totalsRowDxfId="1224" totalsRowCellStyle="Comma"/>
    <tableColumn id="12" xr3:uid="{0623AB92-D392-4FBD-A5E3-9E8A8C1F53B0}" name="Doanh số bao gồm VAT" dataDxfId="1223" totalsRowDxfId="1222" dataCellStyle="Bình thường 2" totalsRowCellStyle="Bình thường 2"/>
    <tableColumn id="13" xr3:uid="{A7F8EF2D-DFD0-4168-A7E2-DA986409E280}" name="Doanh thu trừ CPKS" dataDxfId="1221" totalsRowDxfId="1220" dataCellStyle="Bình thường 2" totalsRowCellStyle="Bình thường 2"/>
    <tableColumn id="14" xr3:uid="{A6647C4E-D69D-40B7-9C07-9292AE8A491F}" name="Gởi hồ sơ" dataDxfId="1219" totalsRowDxfId="1218" dataCellStyle="Bình thường 2" totalsRowCellStyle="Bình thường 2"/>
    <tableColumn id="15" xr3:uid="{6EC6B33F-43CA-49DD-BBC8-CEB4E51EFFB3}" name="Đã chuyển tiền" totalsRowFunction="sum" dataDxfId="1217" totalsRowDxfId="1216" dataCellStyle="Bình thường 2" totalsRowCellStyle="Bình thường 2"/>
    <tableColumn id="16" xr3:uid="{66E15E3D-A770-416C-891F-2AB43B976C8E}" name="Chuyển công ty" dataDxfId="1215" totalsRowDxfId="1214" dataCellStyle="Bình thường 2" totalsRowCellStyle="Bình thường 2"/>
    <tableColumn id="17" xr3:uid="{A6F3C2DE-BE88-4F5D-85D0-ADEA56C448CC}" name="Số tiền khách hàng kê" dataDxfId="1213" totalsRowDxfId="1212" dataCellStyle="Bình thường 2" totalsRowCellStyle="Bình thường 2"/>
    <tableColumn id="18" xr3:uid="{F916CE7B-1C2D-4888-8AC6-BF42620E1D7E}" name="NVKD" dataDxfId="1211" totalsRowDxfId="1210" dataCellStyle="Bình thường 2" totalsRowCellStyle="Bình thường 2"/>
    <tableColumn id="19" xr3:uid="{A31C612E-34D2-46DE-8071-755B8A003D43}" name="Ngân hàng" dataDxfId="1209" totalsRowDxfId="1208" dataCellStyle="Bình thường 2" totalsRowCellStyle="Bình thường 2"/>
    <tableColumn id="20" xr3:uid="{F787DA07-9E30-4003-B2AA-DB9D6401E618}" name="Chuyên viên TĐ" dataDxfId="1207" totalsRowDxfId="1206" dataCellStyle="Bình thường 2" totalsRowCellStyle="Bình thường 2"/>
    <tableColumn id="21" xr3:uid="{4F3E53E4-29EB-4986-806D-3D80883EC5A1}" name="KSV" dataDxfId="1205" totalsRowDxfId="1204" dataCellStyle="Bình thường 2" totalsRowCellStyle="Bình thường 2"/>
    <tableColumn id="22" xr3:uid="{2A00D8C6-BC4C-405D-AF0F-9F438704742C}" name="Thẩm định viên" dataDxfId="1203" totalsRowDxfId="1202" dataCellStyle="Bình thường 2" totalsRowCellStyle="Bình thường 2"/>
    <tableColumn id="23" xr3:uid="{A85EA3FE-8647-4D1F-94ED-0F594E6B107E}" name="Ngày phát hành CT" dataDxfId="1201" totalsRowDxfId="1200" dataCellStyle="Bình thường 2" totalsRowCellStyle="Bình thường 2"/>
    <tableColumn id="24" xr3:uid="{C5368805-E1DC-4749-8C46-117D9ABD188A}" name="Người in chứng thư" dataDxfId="1199" totalsRowDxfId="1198" dataCellStyle="Bình thường 2" totalsRowCellStyle="Bình thường 2"/>
    <tableColumn id="25" xr3:uid="{7B76DDE2-2E89-42D7-B958-96940B2893B2}" name="Địa chỉ tài sản thẩm định" dataCellStyle="Bình thường 2" totalsRowCellStyle="Bình thường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5BAAFB-518C-44EA-8945-91D679B7C59F}" name="Table134" displayName="Table134" ref="A3:Y38" totalsRowShown="0" headerRowDxfId="1197" dataDxfId="1196" headerRowCellStyle="Bình thường 2" dataCellStyle="Bình thường 2">
  <autoFilter ref="A3:Y38" xr:uid="{CD5BAAFB-518C-44EA-8945-91D679B7C59F}"/>
  <tableColumns count="25">
    <tableColumn id="1" xr3:uid="{944961D1-FDFB-4444-A4B2-BC4487D5F282}" name="STT" dataDxfId="1195" dataCellStyle="Bình thường 2"/>
    <tableColumn id="2" xr3:uid="{C85AED09-D64C-4346-92FE-998C1D502635}" name="Khách hàng" dataDxfId="1194" dataCellStyle="Bình thường 2"/>
    <tableColumn id="3" xr3:uid="{F6C56D23-BA31-43A1-8A55-7ED1C2E0FBF3}" name="Địa chỉ" dataDxfId="1193" dataCellStyle="Bình thường 2"/>
    <tableColumn id="4" xr3:uid="{F9C552F2-7951-4A46-AB83-F8FB590BB71B}" name="Tài sản thẩm định" dataDxfId="1192" dataCellStyle="Bình thường 2"/>
    <tableColumn id="5" xr3:uid="{0D59E7D0-8799-4005-842D-7988F5FCE604}" name="Mục đích thẩm định" dataDxfId="1191" dataCellStyle="Bình thường 2"/>
    <tableColumn id="6" xr3:uid="{17837FCB-4B23-49E4-B565-FC4E1DB4C410}" name="Phí thẩm định" dataDxfId="1190" dataCellStyle="Bình thường 2"/>
    <tableColumn id="7" xr3:uid="{1D4ABA83-47EB-4B7C-B380-29E89F249525}" name=" Số tiền Bằng chữ" dataDxfId="1189" dataCellStyle="Bình thường 2"/>
    <tableColumn id="8" xr3:uid="{A66B213E-1962-4EAC-A901-772836C71EBF}" name="Số hợp đồng" dataDxfId="1188" dataCellStyle="Bình thường 2"/>
    <tableColumn id="9" xr3:uid="{713F6601-B6EE-481A-95AA-EF106722E711}" name="Link" dataDxfId="1187" dataCellStyle="Bình thường 2"/>
    <tableColumn id="10" xr3:uid="{428BC7EF-C9D1-4551-BBDC-2FE50A911E75}" name="CPKS + CTV" dataDxfId="1186"/>
    <tableColumn id="11" xr3:uid="{11B43404-5A02-4004-8AF9-4DF2212E987B}" name="Số tiền trên_x000a_ hợp đồng (chưa VAT)" dataDxfId="1185"/>
    <tableColumn id="12" xr3:uid="{A452A18A-7483-4A1F-9689-B191394AAD5B}" name="Doanh số _x000a_ bao gồm VAT" dataDxfId="1184" dataCellStyle="Bình thường 2"/>
    <tableColumn id="13" xr3:uid="{8DCC967A-D349-41C5-A0FF-D6646F9CB2FB}" name="Doanh thu trừ CPKS" dataDxfId="1183" dataCellStyle="Bình thường 2"/>
    <tableColumn id="14" xr3:uid="{79173606-D607-4F4A-A702-427BCC97D38F}" name="Phát hành" dataDxfId="1182" dataCellStyle="Bình thường 2"/>
    <tableColumn id="15" xr3:uid="{D77C8240-BD5C-4C69-B78F-68D337AB07B0}" name="Đã chuyển tiền" dataDxfId="1181" dataCellStyle="Bình thường 2"/>
    <tableColumn id="16" xr3:uid="{22B89D12-BF3D-4CF1-962D-68E9B732AAD8}" name="Chuyển công ty" dataDxfId="1180" dataCellStyle="Bình thường 2"/>
    <tableColumn id="17" xr3:uid="{B3E0C19E-EE3F-43B9-8892-6E04FD9F3EFB}" name="Số tiền khách hàng kê" dataDxfId="1179" dataCellStyle="Bình thường 2"/>
    <tableColumn id="18" xr3:uid="{00268E12-D72B-49FC-854C-C88BDEAE1320}" name="NVKD" dataDxfId="1178" dataCellStyle="Bình thường 2"/>
    <tableColumn id="19" xr3:uid="{2335B28D-B48B-48AC-BE0B-61B00BE78DE4}" name="Ngân hàng" dataDxfId="1177" dataCellStyle="Bình thường 2"/>
    <tableColumn id="20" xr3:uid="{EB8B4874-8038-4891-A912-1D4857DC57CC}" name="Chuyên viên TĐ" dataDxfId="1176" dataCellStyle="Bình thường 2"/>
    <tableColumn id="21" xr3:uid="{41D6A02B-07D0-402C-B217-269D0F88914C}" name="KSV" dataDxfId="1175" dataCellStyle="Bình thường 2"/>
    <tableColumn id="22" xr3:uid="{3A2E4090-CB42-4ED2-AB40-EEB2E37DBAFC}" name="Thẩm định viên" dataDxfId="1174" dataCellStyle="Bình thường 2"/>
    <tableColumn id="23" xr3:uid="{CD5D9441-E4C1-4E4D-BEF8-62B88F198406}" name="Ngày phát hành CT" dataDxfId="1173" dataCellStyle="Bình thường 2"/>
    <tableColumn id="24" xr3:uid="{F5232B67-A36C-4E4B-B218-B76050276F1E}" name="Người in chứng thư" dataDxfId="1172" dataCellStyle="Bình thường 2"/>
    <tableColumn id="25" xr3:uid="{077441E4-300A-4D8A-9C61-A50E1DB725EB}" name="Địa chỉ tài sản thẩm định" dataCellStyle="Bình thường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69CA5E-F91F-4EA5-8564-F812A5BD574A}" name="Table13" displayName="Table13" ref="A3:Z36" totalsRowShown="0" headerRowDxfId="1171" dataDxfId="1170" headerRowCellStyle="Bình thường 2" dataCellStyle="Bình thường 2">
  <autoFilter ref="A3:Z36" xr:uid="{6369CA5E-F91F-4EA5-8564-F812A5BD574A}"/>
  <tableColumns count="26">
    <tableColumn id="1" xr3:uid="{E7B867C5-4101-459A-A5C3-8718835F5AFD}" name="STT" dataDxfId="1169" dataCellStyle="Bình thường 2"/>
    <tableColumn id="2" xr3:uid="{3A859451-DA8B-46E1-8AE5-E416B4EE7730}" name="Khách hàng" dataDxfId="1168" dataCellStyle="Bình thường 2"/>
    <tableColumn id="3" xr3:uid="{B992288A-80C7-443D-9548-8310CC12ECA3}" name="Địa chỉ" dataDxfId="1167" dataCellStyle="Bình thường 2"/>
    <tableColumn id="4" xr3:uid="{03CE87F6-09BD-4AED-B157-E93D5E6E9DE8}" name="Tài sản thẩm định" dataDxfId="1166" dataCellStyle="Bình thường 2"/>
    <tableColumn id="5" xr3:uid="{0243E1D8-13AD-40F1-9196-90139D629009}" name="Mục đích thẩm định" dataDxfId="1165" dataCellStyle="Bình thường 2"/>
    <tableColumn id="6" xr3:uid="{05317B04-18A1-440F-BA7D-31A9846C9900}" name="Phí thẩm định" dataDxfId="1164" dataCellStyle="Bình thường 2"/>
    <tableColumn id="7" xr3:uid="{7272A13E-13F6-4CB4-91AE-73D6FE956A80}" name=" Số tiền Bằng chữ" dataDxfId="1163" dataCellStyle="Bình thường 2"/>
    <tableColumn id="27" xr3:uid="{BCA67089-0E0B-4BFB-BE1A-3472129E2485}" name="Ghi chú" dataDxfId="1162" dataCellStyle="Bình thường 2">
      <calculatedColumnFormula>CONCATENATE("='Up Hs'!E",#REF!)</calculatedColumnFormula>
    </tableColumn>
    <tableColumn id="8" xr3:uid="{009D6BD7-82D6-4F8C-90C9-1DA884D22621}" name="Số hợp đồng" dataDxfId="1161" dataCellStyle="Bình thường 2"/>
    <tableColumn id="9" xr3:uid="{4F60DB3C-E5D0-48BA-8C93-1CE0797FA708}" name="Link" dataDxfId="1160" dataCellStyle="Bình thường 2"/>
    <tableColumn id="10" xr3:uid="{EF2A531B-D381-412C-A6FE-3B5AC2C21B2B}" name="CPKS + CTV" dataDxfId="1159"/>
    <tableColumn id="11" xr3:uid="{5E2C2B41-A99D-4D56-9278-8F1646BF6934}" name="Số tiền trên_x000a_ hợp đồng (chưa VAT)" dataDxfId="1158"/>
    <tableColumn id="12" xr3:uid="{5CA4D6D8-9125-44F4-AD18-573E1F93CB25}" name="Doanh số _x000a_ bao gồm VAT" dataDxfId="1157" dataCellStyle="Bình thường 2"/>
    <tableColumn id="13" xr3:uid="{DE82F0E8-5035-4DEB-83D6-67018B7EFB06}" name="Doanh thu trừ CPKS" dataDxfId="1156" dataCellStyle="Bình thường 2"/>
    <tableColumn id="14" xr3:uid="{5AF47A7C-F1F6-43E2-A881-D217C8663978}" name="Phát hành" dataDxfId="1155" dataCellStyle="Bình thường 2"/>
    <tableColumn id="15" xr3:uid="{D0D53E19-18E7-427D-B574-8A66E86E40E7}" name="Đã chuyển tiền" dataDxfId="1154" dataCellStyle="Bình thường 2"/>
    <tableColumn id="16" xr3:uid="{79A63738-583D-4805-9968-132C5E9A6A63}" name="Chuyển công ty" dataDxfId="1153" dataCellStyle="Bình thường 2"/>
    <tableColumn id="17" xr3:uid="{7F0513C7-8B28-412A-8178-8CA680B15BE6}" name="Số tiền khách hàng kê" dataDxfId="1152" dataCellStyle="Bình thường 2"/>
    <tableColumn id="18" xr3:uid="{5ECEAF95-9C9B-4721-B33B-6F085E60F9CD}" name="NVKD" dataDxfId="1151" dataCellStyle="Bình thường 2"/>
    <tableColumn id="19" xr3:uid="{E06F59D3-366E-48A6-959D-F736E08B95CD}" name="Ngân hàng" dataDxfId="1150" dataCellStyle="Bình thường 2"/>
    <tableColumn id="20" xr3:uid="{2A54B943-1458-4720-BBC2-AB61BB999F18}" name="Chuyên viên TĐ" dataDxfId="1149" dataCellStyle="Bình thường 2"/>
    <tableColumn id="21" xr3:uid="{249C855D-91F8-44F3-922B-E0B20CDEF4FB}" name="KSV" dataDxfId="1148" dataCellStyle="Bình thường 2"/>
    <tableColumn id="22" xr3:uid="{A2D30816-FC31-433A-AEAC-A4ABB32D30B8}" name="Thẩm định viên" dataDxfId="1147" dataCellStyle="Bình thường 2"/>
    <tableColumn id="23" xr3:uid="{7F683D18-E5FA-44CF-82EA-AA3C367AC389}" name="Ngày phát hành CT" dataDxfId="1146" dataCellStyle="Bình thường 2"/>
    <tableColumn id="24" xr3:uid="{D2AC7C33-1011-4F49-8E04-84F78D072C03}" name="Người in chứng thư" dataDxfId="1145" dataCellStyle="Bình thường 2"/>
    <tableColumn id="25" xr3:uid="{30271386-3AD2-4F9C-AE89-0EB68B9EC5AF}" name="Địa chỉ tài sản thẩm định" dataCellStyle="Bình thường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F2E719-7AE4-4C7F-A6EE-394BAAD913F5}" name="Table135" displayName="Table135" ref="A3:Z31" totalsRowShown="0" headerRowDxfId="1144" dataDxfId="1143" headerRowCellStyle="Bình thường 2" dataCellStyle="Bình thường 2">
  <autoFilter ref="A3:Z31" xr:uid="{28F2E719-7AE4-4C7F-A6EE-394BAAD913F5}"/>
  <tableColumns count="26">
    <tableColumn id="1" xr3:uid="{74394FAA-D526-4195-9E51-776D040ED43D}" name="STT" dataDxfId="1142" dataCellStyle="Bình thường 2"/>
    <tableColumn id="2" xr3:uid="{845FCDC9-9BA6-482D-923E-BFACAEDF10CE}" name="Khách hàng" dataDxfId="1141" dataCellStyle="Bình thường 2"/>
    <tableColumn id="3" xr3:uid="{DF582CAE-A335-41B5-A9E4-35A8D966F730}" name="Địa chỉ" dataDxfId="1140" dataCellStyle="Bình thường 2"/>
    <tableColumn id="4" xr3:uid="{0AA9A1BE-A2F7-4DC7-A5C8-CEFDC5A23035}" name="Tài sản thẩm định" dataDxfId="1139" dataCellStyle="Bình thường 2"/>
    <tableColumn id="5" xr3:uid="{355C223F-4DB2-439F-A1BE-A790AB310D4D}" name="Mục đích thẩm định" dataDxfId="1138" dataCellStyle="Bình thường 2"/>
    <tableColumn id="6" xr3:uid="{C13A9D12-83CC-44FC-9547-1FC4C9988406}" name="Phí thẩm định" dataDxfId="1137" dataCellStyle="Bình thường 2"/>
    <tableColumn id="7" xr3:uid="{2C4EECB6-46C5-4082-B6A0-B816B7C8C594}" name=" Số tiền Bằng chữ" dataDxfId="1136" dataCellStyle="Bình thường 2"/>
    <tableColumn id="27" xr3:uid="{CF6DD3A2-D80B-48CA-90A6-0B1091960F90}" name="Ghi chú" dataDxfId="1135" dataCellStyle="Bình thường 2">
      <calculatedColumnFormula>CONCATENATE("='Up Hs'!E",#REF!)</calculatedColumnFormula>
    </tableColumn>
    <tableColumn id="8" xr3:uid="{05553A65-14FA-43F7-8963-6C58F149C7C0}" name="Số hợp đồng" dataDxfId="1134" dataCellStyle="Bình thường 2"/>
    <tableColumn id="9" xr3:uid="{5C8AE846-BB66-4828-95C8-5216BFED7E45}" name="Link" dataDxfId="1133" dataCellStyle="Bình thường 2"/>
    <tableColumn id="10" xr3:uid="{812D735A-071B-4CDE-A298-8D7EE5926A06}" name="CPKS + CTV" dataDxfId="1132"/>
    <tableColumn id="11" xr3:uid="{D2BF4942-62AA-4617-9E8E-87625CF37EF5}" name="Số tiền trên_x000a_ hợp đồng (chưa VAT)" dataDxfId="1131"/>
    <tableColumn id="12" xr3:uid="{BBA25DEB-1BAF-4C30-8093-6C6FF3C71D08}" name="Doanh số _x000a_ bao gồm VAT" dataDxfId="1130" dataCellStyle="Bình thường 2"/>
    <tableColumn id="13" xr3:uid="{488A1063-BD4C-4180-BD34-69A56C213479}" name="Doanh thu trừ CPKS" dataDxfId="1129" dataCellStyle="Bình thường 2"/>
    <tableColumn id="14" xr3:uid="{DB921CC5-9E57-489F-A6BE-7608C8A847CE}" name="Phát hành" dataDxfId="1128" dataCellStyle="Bình thường 2"/>
    <tableColumn id="15" xr3:uid="{A9A727A3-1C19-49C9-9877-F3367A3E95A3}" name="Đã chuyển tiền" dataDxfId="1127" dataCellStyle="Bình thường 2"/>
    <tableColumn id="16" xr3:uid="{EACD7056-A7F7-4A61-A706-7D70BE9A87DB}" name="Chuyển công ty" dataDxfId="1126" dataCellStyle="Bình thường 2"/>
    <tableColumn id="17" xr3:uid="{9BAF0429-46F1-4437-8988-27323BA5CA40}" name="Số tiền khách hàng kê" dataDxfId="1125" dataCellStyle="Bình thường 2"/>
    <tableColumn id="18" xr3:uid="{918FF540-A7A4-47E7-A243-DAC8A86B44FF}" name="NVKD" dataDxfId="1124" dataCellStyle="Bình thường 2"/>
    <tableColumn id="19" xr3:uid="{EA7A4F72-D79A-427A-A8AC-B0B56EA3372A}" name="Ngân hàng" dataDxfId="1123" dataCellStyle="Bình thường 2"/>
    <tableColumn id="20" xr3:uid="{8723C70A-3D0A-4179-9348-BE4E05C9CC05}" name="Chuyên viên TĐ" dataDxfId="1122" dataCellStyle="Bình thường 2"/>
    <tableColumn id="21" xr3:uid="{230CC7CC-6D78-47F8-A12F-899372367473}" name="KSV" dataDxfId="1121" dataCellStyle="Bình thường 2"/>
    <tableColumn id="22" xr3:uid="{57706E10-E691-4E14-BE54-2919B9EA56FC}" name="Thẩm định viên" dataDxfId="1120" dataCellStyle="Bình thường 2"/>
    <tableColumn id="23" xr3:uid="{F9744097-E3D9-4995-825B-E2F86208F597}" name="Ngày phát hành CT" dataDxfId="1119" dataCellStyle="Bình thường 2"/>
    <tableColumn id="24" xr3:uid="{124CC9B5-FC45-48D6-B2DB-053AFEB800F8}" name="Người in chứng thư" dataDxfId="1118" dataCellStyle="Bình thường 2"/>
    <tableColumn id="25" xr3:uid="{C38F684C-7970-4128-B6DC-71AD40977504}" name="Địa chỉ tài sản thẩm định" dataCellStyle="Bình thường 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76C671-3C58-41C8-B579-7232F20A4332}" name="Table1356" displayName="Table1356" ref="A3:Z33" totalsRowShown="0" headerRowDxfId="1117" dataDxfId="1116" headerRowCellStyle="Bình thường 2" dataCellStyle="Bình thường 2">
  <tableColumns count="26">
    <tableColumn id="1" xr3:uid="{F12D1DC1-4DA6-4860-8C00-7B8B42F7048B}" name="STT" dataDxfId="1115" dataCellStyle="Bình thường 2"/>
    <tableColumn id="2" xr3:uid="{110A1C40-ADC7-4A2E-9C2E-B38A8E7E2B76}" name="Khách hàng" dataDxfId="1114" dataCellStyle="Bình thường 2"/>
    <tableColumn id="3" xr3:uid="{3B27E4BD-9725-4343-9B49-030D546E657B}" name="Địa chỉ" dataDxfId="1113" dataCellStyle="Bình thường 2"/>
    <tableColumn id="4" xr3:uid="{042A9D35-2E78-45DE-822C-E0CD4C6146B8}" name="Tài sản thẩm định" dataDxfId="1112" dataCellStyle="Bình thường 2"/>
    <tableColumn id="5" xr3:uid="{24189801-CDF4-46A5-BDBF-F2A12A93EA23}" name="Mục đích thẩm định" dataDxfId="1111" dataCellStyle="Bình thường 2"/>
    <tableColumn id="6" xr3:uid="{15136E36-87B1-43B6-AEA9-B4BF1B94A2ED}" name="Phí thẩm định" dataDxfId="1110" dataCellStyle="Bình thường 2"/>
    <tableColumn id="7" xr3:uid="{8679EE25-BA8B-465F-8980-B6A02421681D}" name=" Số tiền Bằng chữ" dataDxfId="1109" dataCellStyle="Bình thường 2"/>
    <tableColumn id="27" xr3:uid="{2393B171-E769-4494-9FC1-D850F9201075}" name="Ghi chú" dataDxfId="1108" dataCellStyle="Bình thường 2">
      <calculatedColumnFormula>CONCATENATE("='Up Hs'!E",#REF!)</calculatedColumnFormula>
    </tableColumn>
    <tableColumn id="8" xr3:uid="{4E605C16-E6D6-4D03-8BC8-DC2632D75F2D}" name="Số hợp đồng" dataDxfId="1107" dataCellStyle="Bình thường 2"/>
    <tableColumn id="9" xr3:uid="{AB032FA8-65FB-490C-A437-63145FF3BF5B}" name="Link" dataDxfId="1106" dataCellStyle="Bình thường 2"/>
    <tableColumn id="10" xr3:uid="{88216BB7-3645-4F1E-938A-D82C815C32EE}" name="CPKS + CTV" dataDxfId="1105"/>
    <tableColumn id="11" xr3:uid="{59A9CC14-FFA1-4F3B-A2CF-EED528815D13}" name="Số tiền trên_x000a_ hợp đồng (chưa VAT)" dataDxfId="1104"/>
    <tableColumn id="12" xr3:uid="{02A86267-A0B1-43EF-B5DF-F5E64A26388A}" name="Doanh số _x000a_ bao gồm VAT" dataDxfId="1103" dataCellStyle="Bình thường 2"/>
    <tableColumn id="13" xr3:uid="{3BB1C0C9-F306-429F-8D52-7C04DE3C2D5F}" name="Doanh thu trừ CPKS" dataDxfId="1102" dataCellStyle="Bình thường 2"/>
    <tableColumn id="14" xr3:uid="{4B8D3372-10E2-46B4-948E-AF100E331B06}" name="Phát hành" dataDxfId="1101" dataCellStyle="Bình thường 2"/>
    <tableColumn id="15" xr3:uid="{86F450DC-7B38-4582-8361-64398F3FC359}" name="Đã chuyển tiền" dataDxfId="1100" dataCellStyle="Bình thường 2"/>
    <tableColumn id="16" xr3:uid="{D9ADDAE1-CCE8-4656-AA25-93C4C555CB0B}" name="Chuyển công ty" dataDxfId="1099" dataCellStyle="Bình thường 2"/>
    <tableColumn id="17" xr3:uid="{2AAA1CD0-0BCF-4F80-BD0D-EA1F92426287}" name="Số tiền khách hàng kê" dataDxfId="1098" dataCellStyle="Bình thường 2"/>
    <tableColumn id="18" xr3:uid="{5E807F68-DE86-417F-A8D3-581A31C4AFFC}" name="NVKD" dataDxfId="1097" dataCellStyle="Bình thường 2"/>
    <tableColumn id="19" xr3:uid="{AE346484-1423-4044-A21C-71A34D7A19DF}" name="Ngân hàng" dataDxfId="1096" dataCellStyle="Bình thường 2"/>
    <tableColumn id="20" xr3:uid="{52E4D032-A440-4B3A-B9CF-4CB78946356F}" name="Chuyên viên TĐ" dataDxfId="1095" dataCellStyle="Bình thường 2"/>
    <tableColumn id="21" xr3:uid="{71A965E8-3BA4-4C99-A2B3-002E4C0E0465}" name="KSV" dataDxfId="1094" dataCellStyle="Bình thường 2"/>
    <tableColumn id="22" xr3:uid="{7C06006A-AD06-449B-89C3-0EE35E473B41}" name="Thẩm định viên" dataDxfId="1093" dataCellStyle="Bình thường 2"/>
    <tableColumn id="23" xr3:uid="{67C32892-540A-4920-AFF6-303786BFA27D}" name="Ngày phát hành CT" dataDxfId="1092" dataCellStyle="Bình thường 2"/>
    <tableColumn id="24" xr3:uid="{2D6F09C1-81AB-4DC2-965D-4B0306A25B68}" name="Người in chứng thư" dataDxfId="1091" dataCellStyle="Bình thường 2"/>
    <tableColumn id="25" xr3:uid="{1E4EFBD6-9A6D-4750-9901-C6EC94CB5540}" name="Địa chỉ tài sản thẩm định" dataCellStyle="Bình thường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3F78E53-772C-4B8D-B429-A113B172921A}" name="Table135678" displayName="Table135678" ref="A3:Z36" totalsRowShown="0" headerRowDxfId="1090" dataDxfId="1089" headerRowCellStyle="Bình thường 2" dataCellStyle="Bình thường 2">
  <autoFilter ref="A3:Z36" xr:uid="{83F78E53-772C-4B8D-B429-A113B172921A}"/>
  <tableColumns count="26">
    <tableColumn id="1" xr3:uid="{46C7D3E8-33B9-43F4-8CC5-09B440AC958B}" name="STT" dataDxfId="1088" dataCellStyle="Bình thường 2"/>
    <tableColumn id="2" xr3:uid="{69E76396-8DEE-4767-A82C-4AB089DB94AC}" name="Khách hàng" dataDxfId="1087" dataCellStyle="Bình thường 2"/>
    <tableColumn id="3" xr3:uid="{E65C1022-5AEA-43A4-91B5-57FF4A72C0EC}" name="Địa chỉ" dataDxfId="1086" dataCellStyle="Bình thường 2"/>
    <tableColumn id="4" xr3:uid="{2B1AB5BB-9ED1-4FF6-866F-972AF8A4493C}" name="Tài sản thẩm định" dataDxfId="1085" dataCellStyle="Bình thường 2"/>
    <tableColumn id="5" xr3:uid="{00B4EC6A-C909-4088-B687-E21FE5CB0083}" name="Mục đích thẩm định" dataDxfId="1084" dataCellStyle="Bình thường 2"/>
    <tableColumn id="6" xr3:uid="{420D4C6C-5175-4B69-AD9B-1AAE40E2365D}" name="Phí thẩm định" dataDxfId="1083" dataCellStyle="Bình thường 2"/>
    <tableColumn id="7" xr3:uid="{B76B7820-693C-47B4-9A72-CF1DE9FF8DC3}" name=" Số tiền Bằng chữ" dataDxfId="1082" dataCellStyle="Bình thường 2"/>
    <tableColumn id="27" xr3:uid="{781E8220-732A-4059-AF8C-311A7CB044EA}" name="Ghi chú" dataDxfId="1081" dataCellStyle="Bình thường 2">
      <calculatedColumnFormula>CONCATENATE("='Up Hs'!E",#REF!)</calculatedColumnFormula>
    </tableColumn>
    <tableColumn id="8" xr3:uid="{09AB0D76-F598-4658-B722-C9F70CE497BE}" name="Số hợp đồng" dataDxfId="1080" dataCellStyle="Bình thường 2"/>
    <tableColumn id="9" xr3:uid="{291B13F8-1ACE-4C5E-807C-8D9BA7A62AB9}" name="Link" dataDxfId="1079" dataCellStyle="Bình thường 2"/>
    <tableColumn id="10" xr3:uid="{215DA6DC-2ED4-43A9-90BA-EA71DA5CB0F3}" name="CPKS + CTV" dataDxfId="1078"/>
    <tableColumn id="11" xr3:uid="{4869E4B4-BAEA-49FB-8842-4AA365D43B6B}" name="Số tiền trên_x000a_ hợp đồng (chưa VAT)" dataDxfId="1077"/>
    <tableColumn id="12" xr3:uid="{C4F2FE50-12EB-4837-BEB5-A814E030A243}" name="Doanh số _x000a_ bao gồm VAT" dataDxfId="1076" dataCellStyle="Bình thường 2"/>
    <tableColumn id="13" xr3:uid="{9D909CDC-E96C-4DA2-B2E4-918A9CC67128}" name="Doanh thu trừ CPKS" dataDxfId="1075" dataCellStyle="Bình thường 2"/>
    <tableColumn id="14" xr3:uid="{C93D8EFD-1A2A-4F46-9235-7FB24873AB67}" name="Phát hành" dataDxfId="1074" dataCellStyle="Bình thường 2"/>
    <tableColumn id="15" xr3:uid="{B7A70072-B961-44EE-AD66-DCC861E2F98D}" name="Đã chuyển tiền" dataDxfId="1073" dataCellStyle="Bình thường 2"/>
    <tableColumn id="16" xr3:uid="{C6C0AE4A-BE73-4E54-A2EB-C9077219B87E}" name="Chuyển công ty" dataDxfId="1072" dataCellStyle="Bình thường 2"/>
    <tableColumn id="17" xr3:uid="{04BF1E2B-58A4-468C-85F4-EE0F70BC9C03}" name="Số tiền khách hàng kê" dataDxfId="1071" dataCellStyle="Bình thường 2"/>
    <tableColumn id="18" xr3:uid="{D7EE3EC7-91CE-47FA-BACB-10983AED0E5E}" name="NVKD" dataDxfId="1070" dataCellStyle="Bình thường 2"/>
    <tableColumn id="19" xr3:uid="{C59F0AC8-7EBC-47CD-933D-80FCCEFE4E6E}" name="Ngân hàng" dataDxfId="1069" dataCellStyle="Bình thường 2"/>
    <tableColumn id="20" xr3:uid="{2EB50BA6-92F0-4238-A1F6-7627AF896C5F}" name="Chuyên viên TĐ" dataDxfId="1068" dataCellStyle="Bình thường 2"/>
    <tableColumn id="21" xr3:uid="{F8E33C87-FC13-4D41-BC5D-1A763290493C}" name="KSV" dataDxfId="1067" dataCellStyle="Bình thường 2"/>
    <tableColumn id="22" xr3:uid="{38BBF8EE-2A23-4E30-AB5C-CD8224423CCE}" name="Thẩm định viên" dataDxfId="1066" dataCellStyle="Bình thường 2"/>
    <tableColumn id="23" xr3:uid="{81CBF37B-3C38-4AAF-8582-3DB261FBE826}" name="Ngày phát hành CT" dataDxfId="1065" dataCellStyle="Bình thường 2"/>
    <tableColumn id="24" xr3:uid="{2CEB1257-E1C4-4CB0-962B-5F0B6A68E56F}" name="Người in chứng thư" dataDxfId="1064" dataCellStyle="Bình thường 2"/>
    <tableColumn id="25" xr3:uid="{287B4349-EC86-48E2-895E-F628E00DCD7C}" name="Địa chỉ tài sản thẩm định" dataCellStyle="Bình thường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5D5D557-4336-4B1E-9248-95868739C539}" name="Table13567" displayName="Table13567" ref="A3:Z29" totalsRowShown="0" headerRowDxfId="1063" dataDxfId="1062" headerRowCellStyle="Bình thường 2" dataCellStyle="Bình thường 2">
  <autoFilter ref="A3:Z29" xr:uid="{ECD5FA2F-6142-4815-A8F2-AD20B3B65C7A}"/>
  <tableColumns count="26">
    <tableColumn id="1" xr3:uid="{3A9A0C00-D1B9-4F63-9C8B-BF51CA21C06F}" name="STT" dataDxfId="1061" dataCellStyle="Bình thường 2"/>
    <tableColumn id="2" xr3:uid="{B581DA08-858A-4686-B4B7-0003636734C9}" name="Khách hàng" dataDxfId="1060" dataCellStyle="Bình thường 2"/>
    <tableColumn id="3" xr3:uid="{1B7B0122-A502-490E-8B9E-BC08C9E0DD73}" name="Địa chỉ" dataDxfId="1059" dataCellStyle="Bình thường 2"/>
    <tableColumn id="4" xr3:uid="{26356650-A327-455D-8ABB-0009FF4CE159}" name="Tài sản thẩm định" dataDxfId="1058" dataCellStyle="Bình thường 2"/>
    <tableColumn id="5" xr3:uid="{A6CFBF45-306A-4F56-BE16-B216F0D358B2}" name="Mục đích thẩm định" dataDxfId="1057" dataCellStyle="Bình thường 2"/>
    <tableColumn id="6" xr3:uid="{EFC2B776-8B71-4BF8-9DE8-DBB78A3D9687}" name="Phí thẩm định" dataDxfId="1056" dataCellStyle="Bình thường 2"/>
    <tableColumn id="7" xr3:uid="{46AAF853-8C97-4660-AF42-694EF138A61B}" name=" Số tiền Bằng chữ" dataDxfId="1055" dataCellStyle="Bình thường 2"/>
    <tableColumn id="27" xr3:uid="{34808516-979E-43AD-AF80-89311A37D729}" name="Ghi chú" dataDxfId="1054" dataCellStyle="Bình thường 2">
      <calculatedColumnFormula>CONCATENATE("='Up Hs'!E",#REF!)</calculatedColumnFormula>
    </tableColumn>
    <tableColumn id="8" xr3:uid="{14BB3609-3EF5-4CC3-A484-96C57460AA17}" name="Số hợp đồng" dataDxfId="1053" dataCellStyle="Bình thường 2"/>
    <tableColumn id="9" xr3:uid="{43A955A8-6F69-4BFE-A399-9AA89456D6E0}" name="Link" dataDxfId="1052" dataCellStyle="Bình thường 2"/>
    <tableColumn id="10" xr3:uid="{7E50F88E-D643-4303-BAA3-79D207DFC418}" name="CPKS + CTV" dataDxfId="1051"/>
    <tableColumn id="11" xr3:uid="{A1EC8F3D-A002-4406-87B9-FB96287EEA6D}" name="Số tiền trên_x000a_ hợp đồng (chưa VAT)" dataDxfId="1050"/>
    <tableColumn id="12" xr3:uid="{4CE9719A-AEC6-4EA3-9611-B874C720F2D7}" name="Doanh số _x000a_ bao gồm VAT" dataDxfId="1049" dataCellStyle="Bình thường 2">
      <calculatedColumnFormula>Table13567[[#This Row],[Số tiền trên
 hợp đồng (chưa VAT)]]*0.15</calculatedColumnFormula>
    </tableColumn>
    <tableColumn id="13" xr3:uid="{06C5CA6E-1E4C-485A-8BDE-68B394EA0D68}" name="Doanh thu trừ CPKS" dataDxfId="1048" dataCellStyle="Bình thường 2"/>
    <tableColumn id="14" xr3:uid="{CCA50F78-7482-45AB-9730-2041F43F0D7E}" name="Phát hành" dataDxfId="1047" dataCellStyle="Bình thường 2"/>
    <tableColumn id="15" xr3:uid="{1A97F7AF-A609-40A6-B354-75101D616951}" name="Đã chuyển tiền" dataDxfId="1046" dataCellStyle="Bình thường 2"/>
    <tableColumn id="16" xr3:uid="{03E4E272-9C3E-4435-8646-EE5F745D49A9}" name="Chuyển công ty" dataDxfId="1045" dataCellStyle="Bình thường 2"/>
    <tableColumn id="17" xr3:uid="{4B89AEA4-9FBD-4D93-8BB4-E1D422C7B6B5}" name="Số tiền khách hàng kê" dataDxfId="1044" dataCellStyle="Bình thường 2"/>
    <tableColumn id="18" xr3:uid="{749C4A79-A7C4-4667-9329-62D523A5DAAE}" name="NVKD" dataDxfId="1043" dataCellStyle="Bình thường 2"/>
    <tableColumn id="19" xr3:uid="{28D5BCC0-DCAC-4F27-8AD4-EB1786F7C15B}" name="Ngân hàng" dataDxfId="1042" dataCellStyle="Bình thường 2"/>
    <tableColumn id="20" xr3:uid="{16352B4F-0CEC-4B13-80D8-98978221B828}" name="Chuyên viên TĐ" dataDxfId="1041" dataCellStyle="Bình thường 2"/>
    <tableColumn id="21" xr3:uid="{3E22412F-13AC-4EE2-82B5-F18994E0EABF}" name="KSV" dataDxfId="1040" dataCellStyle="Bình thường 2"/>
    <tableColumn id="22" xr3:uid="{6E2B7055-1DB1-4CBB-A427-516A644F0A02}" name="Thẩm định viên" dataDxfId="1039" dataCellStyle="Bình thường 2"/>
    <tableColumn id="23" xr3:uid="{E3A25F60-5AB1-4F0C-932D-5E73522AB18B}" name="Ngày phát hành CT" dataDxfId="1038" dataCellStyle="Bình thường 2"/>
    <tableColumn id="24" xr3:uid="{6075C8DC-8BF1-40A4-BEF4-5B2646D93EC3}" name="Người in chứng thư" dataDxfId="1037" dataCellStyle="Bình thường 2"/>
    <tableColumn id="25" xr3:uid="{AC3A0441-4BD6-4D1D-A525-2FAA5716C411}" name="Địa chỉ tài sản thẩm định" dataCellStyle="Bình thường 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A47E3B4-EA77-49AC-A391-E0BD014FFCA4}" name="Table135679" displayName="Table135679" ref="A3:Z23" totalsRowShown="0" headerRowDxfId="1036" dataDxfId="1035" headerRowCellStyle="Bình thường 2" dataCellStyle="Bình thường 2">
  <autoFilter ref="A3:Z23" xr:uid="{ECD5FA2F-6142-4815-A8F2-AD20B3B65C7A}"/>
  <tableColumns count="26">
    <tableColumn id="1" xr3:uid="{1EFE6708-9657-43B3-9D06-15D10D3361B7}" name="STT" dataDxfId="1034" dataCellStyle="Bình thường 2"/>
    <tableColumn id="2" xr3:uid="{2D3DE9B7-2B5A-419A-823A-88607C76E4CA}" name="Khách hàng" dataDxfId="1033" dataCellStyle="Bình thường 2"/>
    <tableColumn id="3" xr3:uid="{54B3D602-9EE2-4208-AE99-1A23A55AED29}" name="Địa chỉ" dataDxfId="1032" dataCellStyle="Bình thường 2"/>
    <tableColumn id="4" xr3:uid="{5BE02E18-1454-4939-AD9D-075BE7E64054}" name="Tài sản thẩm định" dataDxfId="1031" dataCellStyle="Bình thường 2"/>
    <tableColumn id="5" xr3:uid="{3480A064-C37C-42E4-98F9-7DD1C9CC1050}" name="Mục đích thẩm định" dataDxfId="1030" dataCellStyle="Bình thường 2"/>
    <tableColumn id="6" xr3:uid="{C16D4E18-2AC4-48C7-A969-951E83957651}" name="Phí thẩm định" dataDxfId="1029" dataCellStyle="Bình thường 2"/>
    <tableColumn id="7" xr3:uid="{7CA30C20-A9E8-4086-86D9-1852CAD1345B}" name=" Số tiền Bằng chữ" dataDxfId="1028" dataCellStyle="Bình thường 2"/>
    <tableColumn id="27" xr3:uid="{2DEDE13C-2CCF-4817-85A9-F28A6B65EB64}" name="Ghi chú" dataDxfId="1027" dataCellStyle="Bình thường 2">
      <calculatedColumnFormula>CONCATENATE("='Up Hs'!E",#REF!)</calculatedColumnFormula>
    </tableColumn>
    <tableColumn id="8" xr3:uid="{EE19D322-9F0F-4753-B374-AEC05B0D455E}" name="Số hợp đồng" dataDxfId="1026" dataCellStyle="Bình thường 2"/>
    <tableColumn id="9" xr3:uid="{1FA6BB1C-308C-4EAC-BCDD-5B4901C07446}" name="Link" dataDxfId="1025" dataCellStyle="Bình thường 2"/>
    <tableColumn id="10" xr3:uid="{941F51AD-05E2-4A1F-A068-8E2A01D7D057}" name="CPKS + CTV" dataDxfId="1024"/>
    <tableColumn id="11" xr3:uid="{1243BC32-5C3A-4AD5-9D58-8AAB89C95372}" name="Số tiền trên_x000a_ hợp đồng (chưa VAT)" dataDxfId="1023"/>
    <tableColumn id="12" xr3:uid="{BE8EB59D-3899-42FF-B50A-CD9C5776D3CA}" name="Doanh số _x000a_ bao gồm VAT" dataDxfId="1022" dataCellStyle="Bình thường 2"/>
    <tableColumn id="13" xr3:uid="{F3DEBEC3-720A-4800-AF55-246FBED90186}" name="Doanh thu trừ CPKS" dataDxfId="1021" dataCellStyle="Bình thường 2"/>
    <tableColumn id="14" xr3:uid="{03F87A33-D6FE-4053-AC30-6FF7ABECAAE9}" name="Phát hành" dataDxfId="1020" dataCellStyle="Bình thường 2"/>
    <tableColumn id="15" xr3:uid="{F8E0389C-6FCF-452F-B620-B6136D8A8F53}" name="Đã chuyển tiền" dataDxfId="1019" dataCellStyle="Bình thường 2"/>
    <tableColumn id="16" xr3:uid="{57168C41-6B3A-4026-BFEA-34CE0DF87617}" name="Chuyển công ty" dataDxfId="1018" dataCellStyle="Bình thường 2"/>
    <tableColumn id="17" xr3:uid="{44386231-C5F2-430C-95DF-926E247F660B}" name="Số tiền khách hàng kê" dataDxfId="1017" dataCellStyle="Bình thường 2"/>
    <tableColumn id="18" xr3:uid="{B8AB8A16-D38C-4C33-8971-31047FDCCD21}" name="NVKD" dataDxfId="1016" dataCellStyle="Bình thường 2"/>
    <tableColumn id="19" xr3:uid="{421D624D-BFEF-44F8-AF5E-BBC8667F1B61}" name="Ngân hàng" dataDxfId="1015" dataCellStyle="Bình thường 2"/>
    <tableColumn id="20" xr3:uid="{D717BC19-3AF0-4696-896D-028DE062712F}" name="Chuyên viên TĐ" dataDxfId="1014" dataCellStyle="Bình thường 2"/>
    <tableColumn id="21" xr3:uid="{37FBA96E-F718-4F64-A1A4-5581E0375CA6}" name="KSV" dataDxfId="1013" dataCellStyle="Bình thường 2"/>
    <tableColumn id="22" xr3:uid="{E38681C4-6A8B-45FD-B3EE-2F6C6B44626E}" name="Thẩm định viên" dataDxfId="1012" dataCellStyle="Bình thường 2"/>
    <tableColumn id="23" xr3:uid="{8BE745CF-5646-469A-B376-CC9C79322B04}" name="Ngày phát hành CT" dataDxfId="1011" dataCellStyle="Bình thường 2"/>
    <tableColumn id="24" xr3:uid="{4C79E1FE-8497-4605-8FC7-10C7FC3DCFD4}" name="Người in chứng thư" dataDxfId="1010" dataCellStyle="Bình thường 2"/>
    <tableColumn id="25" xr3:uid="{B60738F8-7D0D-43ED-BF5F-4A397F91442C}" name="Địa chỉ tài sản thẩm định" dataCellStyle="Bình thường 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2DD111-2976-4493-ACC8-52F240B25678}" name="Table13567910" displayName="Table13567910" ref="A3:Z18" totalsRowShown="0" headerRowDxfId="1009" dataDxfId="1008" headerRowCellStyle="Bình thường 2" dataCellStyle="Bình thường 2">
  <autoFilter ref="A3:Z18" xr:uid="{ECD5FA2F-6142-4815-A8F2-AD20B3B65C7A}"/>
  <tableColumns count="26">
    <tableColumn id="1" xr3:uid="{2093319A-77CD-4FC7-B7AF-BD1258C42ED0}" name="STT" dataDxfId="1007" dataCellStyle="Bình thường 2"/>
    <tableColumn id="2" xr3:uid="{E2320E44-D8E4-4CA1-98C1-F9F3EB1A9EF6}" name="Khách hàng" dataDxfId="1006" dataCellStyle="Bình thường 2"/>
    <tableColumn id="3" xr3:uid="{964CA437-19B2-41F9-83AE-D9FF2BDA9997}" name="Địa chỉ" dataDxfId="1005" dataCellStyle="Bình thường 2"/>
    <tableColumn id="4" xr3:uid="{0EAAE480-9032-4F23-99DD-F3F8B1A96167}" name="Tài sản thẩm định" dataDxfId="1004" dataCellStyle="Bình thường 2"/>
    <tableColumn id="5" xr3:uid="{9245E7BD-360D-40CF-8F15-C948DA0934A6}" name="Mục đích thẩm định" dataDxfId="1003" dataCellStyle="Bình thường 2"/>
    <tableColumn id="6" xr3:uid="{7F811C60-7D6F-4F34-AAEA-3D4CD67C86E2}" name="Phí thẩm định" dataDxfId="1002" dataCellStyle="Bình thường 2"/>
    <tableColumn id="7" xr3:uid="{8FCB6762-D0C3-4AB0-B112-2148ABD54252}" name=" Số tiền Bằng chữ" dataDxfId="1001" dataCellStyle="Bình thường 2"/>
    <tableColumn id="27" xr3:uid="{822D44CF-6192-4309-8BA0-2CD20952035A}" name="Ghi chú" dataDxfId="1000" dataCellStyle="Bình thường 2">
      <calculatedColumnFormula>CONCATENATE("='Up Hs'!E",#REF!)</calculatedColumnFormula>
    </tableColumn>
    <tableColumn id="8" xr3:uid="{FC95B575-8A22-4899-B78F-5DAA47FFBEB5}" name="Số hợp đồng" dataDxfId="999" dataCellStyle="Bình thường 2"/>
    <tableColumn id="9" xr3:uid="{032FBD5C-F868-48BA-B3E7-0FFAC5EAA696}" name="Link" dataDxfId="998" dataCellStyle="Bình thường 2"/>
    <tableColumn id="10" xr3:uid="{E474B617-01C4-435B-BB77-B793FC558728}" name="CPKS + CTV" dataDxfId="997"/>
    <tableColumn id="11" xr3:uid="{23FEF3CE-547A-46AB-854E-A0B1D20F8C82}" name="Số tiền trên_x000a_ hợp đồng (chưa VAT)" dataDxfId="996"/>
    <tableColumn id="12" xr3:uid="{0815A4FE-97A0-487C-A091-80F962218E64}" name="Doanh số _x000a_ bao gồm VAT" dataDxfId="995" dataCellStyle="Bình thường 2"/>
    <tableColumn id="13" xr3:uid="{F80F5C13-34A9-45BC-9FCD-AD591E0B3061}" name="Doanh thu trừ CPKS" dataDxfId="994" dataCellStyle="Bình thường 2"/>
    <tableColumn id="14" xr3:uid="{76D53B16-9115-47DA-82D4-D011DB88DD6D}" name="Phát hành" dataDxfId="993" dataCellStyle="Bình thường 2"/>
    <tableColumn id="15" xr3:uid="{E86AE17A-9E1D-4F40-893D-E93825D7EFC2}" name="Đã chuyển tiền" dataDxfId="992" dataCellStyle="Bình thường 2"/>
    <tableColumn id="16" xr3:uid="{7561BEB6-FCCC-4243-BBD6-357EC4F00B26}" name="Chuyển công ty" dataDxfId="991" dataCellStyle="Bình thường 2"/>
    <tableColumn id="17" xr3:uid="{978B518B-33CF-4473-B57A-DA62A7B03F48}" name="Số tiền khách hàng kê" dataDxfId="990" dataCellStyle="Bình thường 2"/>
    <tableColumn id="18" xr3:uid="{D632C0BC-0088-4902-B331-30DEB9550FC8}" name="NVKD" dataDxfId="989" dataCellStyle="Bình thường 2"/>
    <tableColumn id="19" xr3:uid="{65369232-9863-4F99-BCC7-D07E18D386AF}" name="Ngân hàng" dataDxfId="988" dataCellStyle="Bình thường 2"/>
    <tableColumn id="20" xr3:uid="{36DB0B6B-7EF4-4ECF-BD2F-2A354663F799}" name="Chuyên viên TĐ" dataDxfId="987" dataCellStyle="Bình thường 2"/>
    <tableColumn id="21" xr3:uid="{9758C987-5451-462F-A20A-4E77EFA668DF}" name="KSV" dataDxfId="986" dataCellStyle="Bình thường 2"/>
    <tableColumn id="22" xr3:uid="{79753DF4-2A70-4FF1-A538-3A1307A15FE6}" name="Thẩm định viên" dataDxfId="985" dataCellStyle="Bình thường 2"/>
    <tableColumn id="23" xr3:uid="{F69875B9-ED90-47B1-B9A7-E255288827C1}" name="Ngày phát hành CT" dataDxfId="984" dataCellStyle="Bình thường 2"/>
    <tableColumn id="24" xr3:uid="{33C5CB75-7EDA-4FE0-A4E6-CA60B203C82F}" name="Người in chứng thư" dataDxfId="983" dataCellStyle="Bình thường 2"/>
    <tableColumn id="25" xr3:uid="{668AA114-480B-48C2-91ED-5669FDE4B4A7}" name="Địa chỉ tài sản thẩm định" dataCellStyle="Bình thường 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E0B44E1-4FBA-458D-980A-E58736CEA4DF}" name="Table1356791011" displayName="Table1356791011" ref="A3:Z38" totalsRowShown="0" headerRowDxfId="982" dataDxfId="981" headerRowCellStyle="Bình thường 2" dataCellStyle="Bình thường 2">
  <autoFilter ref="A3:Z38" xr:uid="{ECD5FA2F-6142-4815-A8F2-AD20B3B65C7A}"/>
  <tableColumns count="26">
    <tableColumn id="1" xr3:uid="{CB8C7531-2CED-4E36-9F0F-B0F1B9914079}" name="STT" dataDxfId="980" dataCellStyle="Bình thường 2"/>
    <tableColumn id="2" xr3:uid="{CE6C5157-D577-4E43-AF4D-93F41EE443E8}" name="Khách hàng" dataDxfId="979" dataCellStyle="Bình thường 2"/>
    <tableColumn id="3" xr3:uid="{5F639BFF-47CC-4CB7-BE91-9A35535D2E91}" name="Địa chỉ" dataDxfId="978" dataCellStyle="Bình thường 2"/>
    <tableColumn id="4" xr3:uid="{4FC5DEA5-BB45-4322-B467-613F449E4426}" name="Tài sản thẩm định" dataDxfId="977" dataCellStyle="Bình thường 2"/>
    <tableColumn id="5" xr3:uid="{5E6D50D1-4730-41C2-8A18-09277DAF9B37}" name="Mục đích thẩm định" dataDxfId="976" dataCellStyle="Bình thường 2"/>
    <tableColumn id="6" xr3:uid="{152A325A-48F4-4A59-B3E2-3911631FBDB2}" name="Phí thẩm định" dataDxfId="975" dataCellStyle="Bình thường 2"/>
    <tableColumn id="7" xr3:uid="{13F90DC0-BD40-4BCB-A0B4-B937796EFD39}" name=" Số tiền Bằng chữ" dataDxfId="974" dataCellStyle="Bình thường 2"/>
    <tableColumn id="27" xr3:uid="{02CAE583-A6C5-4B54-B97C-51471871D987}" name="Ghi chú" dataDxfId="973" dataCellStyle="Bình thường 2">
      <calculatedColumnFormula>CONCATENATE("='Up Hs'!E",#REF!)</calculatedColumnFormula>
    </tableColumn>
    <tableColumn id="8" xr3:uid="{38157D12-DF0D-4FED-82F0-8B06621CBB12}" name="Số hợp đồng" dataDxfId="972" dataCellStyle="Bình thường 2"/>
    <tableColumn id="9" xr3:uid="{426767EB-DF1E-4B73-B0F4-846ECFE56F25}" name="Link" dataDxfId="971" dataCellStyle="Bình thường 2"/>
    <tableColumn id="10" xr3:uid="{D0FB3463-076A-461D-8E8E-F621119B4785}" name="CPKS + CTV" dataDxfId="970"/>
    <tableColumn id="11" xr3:uid="{3DF45580-7D11-4CF0-AEFC-7611CB8D2EB4}" name="Số tiền trên_x000a_ hợp đồng (chưa VAT)" dataDxfId="969"/>
    <tableColumn id="12" xr3:uid="{1476478A-ABC3-48A2-83F0-291930884A5F}" name="Doanh số _x000a_ bao gồm VAT" dataDxfId="968" dataCellStyle="Bình thường 2"/>
    <tableColumn id="13" xr3:uid="{26E723B4-ABCE-4587-BEAD-D7B8577AD598}" name="Doanh thu trừ CPKS" dataDxfId="967" dataCellStyle="Bình thường 2"/>
    <tableColumn id="14" xr3:uid="{C292ABCA-5AF7-41DD-BF68-74B63A08678E}" name="Phát hành" dataDxfId="966" dataCellStyle="Bình thường 2"/>
    <tableColumn id="15" xr3:uid="{596DE3B0-3BF5-4E53-BF88-5B9BCD57277E}" name="Đã chuyển tiền" dataDxfId="965" dataCellStyle="Bình thường 2"/>
    <tableColumn id="16" xr3:uid="{7B8CA71E-BCBC-4D16-9649-00D3D38C74F2}" name="Chuyển công ty" dataDxfId="964" dataCellStyle="Bình thường 2"/>
    <tableColumn id="17" xr3:uid="{DF53F225-C621-4060-B96B-F402452C5823}" name="Số tiền khách hàng kê" dataDxfId="963" dataCellStyle="Bình thường 2"/>
    <tableColumn id="18" xr3:uid="{3B1417B8-2F7B-40F5-ABB9-814758B32015}" name="NVKD" dataDxfId="962" dataCellStyle="Bình thường 2"/>
    <tableColumn id="19" xr3:uid="{2D1BBB7C-B6BD-4CCC-864A-F7D8498CABEF}" name="Ngân hàng" dataDxfId="961" dataCellStyle="Bình thường 2"/>
    <tableColumn id="20" xr3:uid="{BEEA98B3-94CF-48B0-800D-0C97EE9EEB9A}" name="Chuyên viên TĐ" dataDxfId="960" dataCellStyle="Bình thường 2"/>
    <tableColumn id="21" xr3:uid="{D72158A2-B518-4388-8803-64489C5EE9DA}" name="KSV" dataDxfId="959" dataCellStyle="Bình thường 2"/>
    <tableColumn id="22" xr3:uid="{7BD4C8A5-CF6C-46C5-8DA3-CA9E45D76960}" name="Thẩm định viên" dataDxfId="958" dataCellStyle="Bình thường 2"/>
    <tableColumn id="23" xr3:uid="{F0D6AC45-0179-4F35-9E2B-97CECF42B72F}" name="Ngày phát hành CT" dataDxfId="957" dataCellStyle="Bình thường 2"/>
    <tableColumn id="24" xr3:uid="{9F806B3C-134A-4656-AA1F-52C688C0EB09}" name="Người in chứng thư" dataDxfId="956" dataCellStyle="Bình thường 2"/>
    <tableColumn id="25" xr3:uid="{B8E2E0CD-4436-4027-A22B-5A3597091F63}" name="Địa chỉ tài sản thẩm định" dataCellStyle="Bình thường 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B735CB1-AFE5-40F3-96CC-C64A02DDDD80}" name="Table135679101112" displayName="Table135679101112" ref="A3:Z37" totalsRowCount="1" headerRowDxfId="955" dataDxfId="954" headerRowCellStyle="Bình thường 2" dataCellStyle="Bình thường 2">
  <autoFilter ref="A3:Z36" xr:uid="{ECD5FA2F-6142-4815-A8F2-AD20B3B65C7A}"/>
  <tableColumns count="26">
    <tableColumn id="1" xr3:uid="{158A4C2C-A3E9-4E18-B323-48F7BC0893C4}" name="STT" dataDxfId="953" totalsRowDxfId="952" dataCellStyle="Bình thường 2"/>
    <tableColumn id="2" xr3:uid="{49ECD84F-6597-4DB7-9F90-1D569A75CB75}" name="Khách hàng" dataDxfId="951" totalsRowDxfId="950" dataCellStyle="Bình thường 2"/>
    <tableColumn id="3" xr3:uid="{6B842413-BD02-4874-B3E1-3E0C312D3899}" name="Địa chỉ" dataDxfId="949" totalsRowDxfId="948" dataCellStyle="Bình thường 2"/>
    <tableColumn id="4" xr3:uid="{E06F2A7A-0CBF-439F-AC76-951A65654AD5}" name="Tài sản thẩm định" dataDxfId="947" totalsRowDxfId="946" dataCellStyle="Bình thường 2"/>
    <tableColumn id="5" xr3:uid="{5113574E-4D4F-47FE-93CF-49AEE167BBD0}" name="Mục đích thẩm định" dataDxfId="945" totalsRowDxfId="944" dataCellStyle="Bình thường 2"/>
    <tableColumn id="6" xr3:uid="{C9806774-2910-41C8-9547-6581EA162474}" name="Phí thẩm định" dataDxfId="943" totalsRowDxfId="942" dataCellStyle="Bình thường 2"/>
    <tableColumn id="7" xr3:uid="{6A0F53FA-8C5C-4206-9D9A-582745137097}" name=" Số tiền Bằng chữ" dataDxfId="941" totalsRowDxfId="940" dataCellStyle="Bình thường 2"/>
    <tableColumn id="27" xr3:uid="{33BB6318-CB37-4405-A98F-565A7617B1BB}" name="Ghi chú" dataDxfId="939" totalsRowDxfId="938" dataCellStyle="Bình thường 2">
      <calculatedColumnFormula>CONCATENATE("='Up Hs'!E",#REF!)</calculatedColumnFormula>
    </tableColumn>
    <tableColumn id="8" xr3:uid="{81D75944-7A5D-4932-90E1-EC691CA906FF}" name="Số hợp đồng" dataDxfId="937" totalsRowDxfId="936" dataCellStyle="Bình thường 2"/>
    <tableColumn id="9" xr3:uid="{FF7D922D-0D5B-4C2B-BB3E-89F9AF9FF3E7}" name="Link" dataDxfId="935" totalsRowDxfId="934" dataCellStyle="Bình thường 2"/>
    <tableColumn id="10" xr3:uid="{0CDDDAA6-6B33-4ACA-9D84-EFFF36CDC029}" name="CPKS + CTV" dataDxfId="933" totalsRowDxfId="932"/>
    <tableColumn id="11" xr3:uid="{8EE0557F-F945-48BD-AAB6-EE838CEC2ED9}" name="Số tiền trên_x000a_ hợp đồng (chưa VAT)" totalsRowFunction="custom" dataDxfId="931" totalsRowDxfId="930">
      <totalsRowFormula>L24/1.1</totalsRowFormula>
    </tableColumn>
    <tableColumn id="12" xr3:uid="{EB8E6905-6A59-47A3-83FE-406FDED489F8}" name="Doanh số _x000a_ bao gồm VAT" dataDxfId="929" totalsRowDxfId="928" dataCellStyle="Bình thường 2"/>
    <tableColumn id="13" xr3:uid="{6D127191-FA8C-459F-92BF-9332EBF852A3}" name="Doanh thu trừ CPKS" dataDxfId="927" totalsRowDxfId="926" dataCellStyle="Bình thường 2"/>
    <tableColumn id="14" xr3:uid="{997E6548-F750-4BB8-8CC5-013021A7EAA2}" name="Phát hành" dataDxfId="925" totalsRowDxfId="924" dataCellStyle="Bình thường 2"/>
    <tableColumn id="15" xr3:uid="{FF42337F-3497-4AB6-B36D-E2E6DFDBC78A}" name="Đã chuyển tiền" dataDxfId="923" totalsRowDxfId="922" dataCellStyle="Bình thường 2"/>
    <tableColumn id="16" xr3:uid="{CBE566C2-4EF7-4E0F-A59D-114C9C3516E9}" name="Chuyển công ty" dataDxfId="921" totalsRowDxfId="920" dataCellStyle="Bình thường 2"/>
    <tableColumn id="17" xr3:uid="{2067A5B5-7ED1-447B-9403-CA8F6544CC74}" name="Số tiền khách hàng kê" dataDxfId="919" totalsRowDxfId="918" dataCellStyle="Bình thường 2"/>
    <tableColumn id="18" xr3:uid="{105DEAFA-4B37-4F2A-B8CE-6F27998ED038}" name="NVKD" dataDxfId="917" totalsRowDxfId="916" dataCellStyle="Bình thường 2"/>
    <tableColumn id="19" xr3:uid="{4A08DB3E-330E-4139-A1A1-BD951F3C75EB}" name="Ngân hàng" dataDxfId="915" totalsRowDxfId="914" dataCellStyle="Bình thường 2"/>
    <tableColumn id="20" xr3:uid="{63BEA857-A4DF-44D7-8F4D-AB0A5E4F1FB4}" name="Chuyên viên TĐ" dataDxfId="913" totalsRowDxfId="912" dataCellStyle="Bình thường 2"/>
    <tableColumn id="21" xr3:uid="{F36941C7-0867-4D40-A2E1-C0BA051BCE0F}" name="KSV" dataDxfId="911" totalsRowDxfId="910" dataCellStyle="Bình thường 2"/>
    <tableColumn id="22" xr3:uid="{B3394BE7-20CF-4B21-88A6-088BA5449AB1}" name="Thẩm định viên" dataDxfId="909" totalsRowDxfId="908" dataCellStyle="Bình thường 2"/>
    <tableColumn id="23" xr3:uid="{86CC9980-480A-4AC7-B00B-01395B255420}" name="Ngày phát hành CT" dataDxfId="907" totalsRowDxfId="906" dataCellStyle="Bình thường 2"/>
    <tableColumn id="24" xr3:uid="{0FA63289-D87D-4292-8D69-95D414F76558}" name="Người in chứng thư" dataDxfId="905" totalsRowDxfId="904" dataCellStyle="Bình thường 2"/>
    <tableColumn id="25" xr3:uid="{417FD28C-EF01-47DB-BE83-465A32E5BE13}" name="Địa chỉ tài sản thẩm định" totalsRowDxfId="903" dataCellStyle="Bình thường 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B160CBC-8D85-4D28-8C08-8BB9085345B8}" name="Table13567910111213" displayName="Table13567910111213" ref="A3:Z33" totalsRowShown="0" headerRowDxfId="1274" dataDxfId="1273" headerRowCellStyle="Bình thường 2" dataCellStyle="Bình thường 2">
  <autoFilter ref="A3:Z33" xr:uid="{0B160CBC-8D85-4D28-8C08-8BB9085345B8}"/>
  <tableColumns count="26">
    <tableColumn id="1" xr3:uid="{B1478301-AAED-4DB1-A406-34B27DB33E02}" name="STT" dataDxfId="1272" dataCellStyle="Bình thường 2"/>
    <tableColumn id="2" xr3:uid="{6854105A-EF08-4390-8C52-763699CEA9A6}" name="Khách hàng" dataDxfId="1271" dataCellStyle="Bình thường 2"/>
    <tableColumn id="3" xr3:uid="{606D9EB9-849B-4892-A8C9-2368EE4E1FF0}" name="Địa chỉ" dataDxfId="1270" dataCellStyle="Bình thường 2"/>
    <tableColumn id="4" xr3:uid="{0A09F249-2356-4CBD-BC14-EA681C8BFBD7}" name="Tài sản thẩm định" dataDxfId="1269" dataCellStyle="Bình thường 2"/>
    <tableColumn id="5" xr3:uid="{F1A0C7BF-5A8D-427A-830C-6C53EEA28D8B}" name="Mục đích thẩm định" dataDxfId="1268" dataCellStyle="Bình thường 2"/>
    <tableColumn id="6" xr3:uid="{9772F195-4144-435C-B992-ACC9CA2A28D9}" name="Phí thẩm định" dataDxfId="1267" dataCellStyle="Bình thường 2"/>
    <tableColumn id="7" xr3:uid="{AFDCF337-A072-49AD-9596-963E9304F213}" name=" Số tiền Bằng chữ" dataDxfId="1266" dataCellStyle="Bình thường 2"/>
    <tableColumn id="27" xr3:uid="{152D8AAF-85FD-4C40-A14E-FA445F76533A}" name="Ghi chú" dataDxfId="1265" dataCellStyle="Bình thường 2">
      <calculatedColumnFormula>CONCATENATE("='Up Hs'!E",#REF!)</calculatedColumnFormula>
    </tableColumn>
    <tableColumn id="8" xr3:uid="{8C75BA43-A772-40FE-B5EA-8513D3828043}" name="Số hợp đồng" dataDxfId="1264" dataCellStyle="Bình thường 2"/>
    <tableColumn id="9" xr3:uid="{925BB0C4-82D3-495D-92B7-C04FDAE17E01}" name="Link" dataDxfId="1263" dataCellStyle="Bình thường 2"/>
    <tableColumn id="10" xr3:uid="{3C2C1A30-7508-41E1-9DEC-B7DCBB353709}" name="CPKS + CTV" dataDxfId="1262"/>
    <tableColumn id="11" xr3:uid="{4336B346-5B61-4F33-8F81-8D74812F5E4E}" name="Số tiền trên_x000a_ hợp đồng (chưa VAT)" dataDxfId="1261"/>
    <tableColumn id="12" xr3:uid="{84293DFC-A62E-4D66-A4BF-F5ADF3EFB89C}" name="Doanh số _x000a_ bao gồm VAT" dataDxfId="1260" dataCellStyle="Bình thường 2"/>
    <tableColumn id="13" xr3:uid="{C149FF78-D047-4EC9-AE21-317BF715DC3E}" name="Doanh thu trừ CPKS" dataDxfId="1259" dataCellStyle="Bình thường 2"/>
    <tableColumn id="14" xr3:uid="{7521992B-4692-41A1-A461-AD26B01A16B8}" name="Phát hành" dataDxfId="1258" dataCellStyle="Bình thường 2"/>
    <tableColumn id="15" xr3:uid="{CD7654AB-2EF3-4DE6-94B6-79A0F762D7DE}" name="Đã chuyển tiền" dataDxfId="1257" dataCellStyle="Bình thường 2"/>
    <tableColumn id="16" xr3:uid="{38CE8D9A-D6CC-4996-9112-435F189F6819}" name="Chuyển công ty" dataDxfId="1256" dataCellStyle="Bình thường 2"/>
    <tableColumn id="17" xr3:uid="{4D39031F-A1DD-47E6-A71C-334E7A970FBB}" name="Số tiền khách hàng kê" dataDxfId="1255" dataCellStyle="Bình thường 2"/>
    <tableColumn id="18" xr3:uid="{B6854A3D-1E5C-4905-84DA-489D89668538}" name="NVKD" dataDxfId="1254" dataCellStyle="Bình thường 2"/>
    <tableColumn id="19" xr3:uid="{5B0F014A-9A5B-4A73-A477-F4A72EEFA2A9}" name="Ngân hàng" dataDxfId="1253" dataCellStyle="Bình thường 2"/>
    <tableColumn id="20" xr3:uid="{52666DE3-740A-4C00-B750-535C7C973FBB}" name="Chuyên viên TĐ" dataDxfId="1252" dataCellStyle="Bình thường 2"/>
    <tableColumn id="21" xr3:uid="{2CB026E0-7AA5-423C-95B0-8B58FC7DA956}" name="KSV" dataDxfId="1251" dataCellStyle="Bình thường 2"/>
    <tableColumn id="22" xr3:uid="{B3BA18D9-9DD9-458B-8904-4733D1650171}" name="Thẩm định viên" dataDxfId="1250" dataCellStyle="Bình thường 2"/>
    <tableColumn id="23" xr3:uid="{CB459078-1B20-4EBB-8B1F-F5D0297EC226}" name="Ngày phát hành CT" dataDxfId="1249" dataCellStyle="Bình thường 2"/>
    <tableColumn id="24" xr3:uid="{76C8001D-373F-48A2-BABE-404FBC2364F5}" name="Người in chứng thư" dataDxfId="1248" dataCellStyle="Bình thường 2"/>
    <tableColumn id="25" xr3:uid="{CAFE069C-85BA-4D2F-B4F9-509839C4010E}" name="Địa chỉ tài sản thẩm định" dataCellStyle="Bình thường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9D37EB0-15B5-4B8C-A943-D9B65F94E153}" name="Table1356791011121314" displayName="Table1356791011121314" ref="A3:Z30" totalsRowShown="0" headerRowDxfId="902" dataDxfId="901" headerRowCellStyle="Bình thường 2" dataCellStyle="Bình thường 2">
  <autoFilter ref="A3:Z30" xr:uid="{99D37EB0-15B5-4B8C-A943-D9B65F94E153}"/>
  <tableColumns count="26">
    <tableColumn id="1" xr3:uid="{899A07F8-1A11-4930-A3DB-ADCC9E14647E}" name="STT" dataDxfId="900" dataCellStyle="Bình thường 2"/>
    <tableColumn id="2" xr3:uid="{E2E8759C-EC92-4DE1-96FD-9EB47A04E199}" name="Khách hàng" dataDxfId="899" dataCellStyle="Bình thường 2"/>
    <tableColumn id="3" xr3:uid="{C68CEE53-6CDB-4D60-B493-8B05321A8B40}" name="Địa chỉ" dataDxfId="898" dataCellStyle="Bình thường 2"/>
    <tableColumn id="4" xr3:uid="{197D22EE-7484-4906-B57D-0D6ED8A2FBC1}" name="Tài sản thẩm định" dataDxfId="897" dataCellStyle="Bình thường 2"/>
    <tableColumn id="5" xr3:uid="{2B5CA10E-606F-446C-85E4-D9173E498505}" name="Mục đích thẩm định" dataDxfId="896" dataCellStyle="Bình thường 2"/>
    <tableColumn id="6" xr3:uid="{9552B99B-8699-4F0B-821E-41C779A5E46C}" name="Phí thẩm định" dataDxfId="895" dataCellStyle="Bình thường 2"/>
    <tableColumn id="7" xr3:uid="{3A98888B-E620-48C7-991E-970F882FF856}" name=" Số tiền Bằng chữ" dataDxfId="894" dataCellStyle="Bình thường 2"/>
    <tableColumn id="27" xr3:uid="{06217D42-2B59-4CC3-A8CD-AE5952307BDE}" name="Ghi chú" dataDxfId="893" dataCellStyle="Bình thường 2">
      <calculatedColumnFormula>CONCATENATE("='Up Hs'!E",#REF!)</calculatedColumnFormula>
    </tableColumn>
    <tableColumn id="8" xr3:uid="{769CCDB8-00B3-4F13-8933-889BCEBBC636}" name="Số hợp đồng" dataDxfId="892" dataCellStyle="Bình thường 2"/>
    <tableColumn id="9" xr3:uid="{55EDEE13-2BC5-4EF2-940D-92873F3902CE}" name="Link" dataDxfId="891" dataCellStyle="Bình thường 2"/>
    <tableColumn id="10" xr3:uid="{AA012959-0103-4F90-95D4-25274073ED75}" name="CPKS + CTV" dataDxfId="890"/>
    <tableColumn id="11" xr3:uid="{E321EDAB-D233-4A69-8777-B01494C3B8FE}" name="Số tiền trên_x000a_ hợp đồng (chưa VAT)" dataDxfId="889"/>
    <tableColumn id="12" xr3:uid="{B02BF581-1513-4D7D-818D-B74FAC01A853}" name="Doanh số _x000a_ bao gồm VAT" dataDxfId="888" dataCellStyle="Bình thường 2"/>
    <tableColumn id="13" xr3:uid="{41B11E5C-D452-419E-9B7D-64D98A7F69A8}" name="Doanh thu trừ CPKS" dataDxfId="887" dataCellStyle="Bình thường 2"/>
    <tableColumn id="14" xr3:uid="{BCFA8A73-2643-4C47-960D-580DED6B6455}" name="Phát hành" dataDxfId="886" dataCellStyle="Bình thường 2"/>
    <tableColumn id="15" xr3:uid="{2E1680FA-982B-4397-89FE-88E0883A3178}" name="Đã chuyển tiền" dataDxfId="885" dataCellStyle="Bình thường 2"/>
    <tableColumn id="16" xr3:uid="{08CAC82A-1595-4BB6-9B60-35EC763C46A6}" name="Chuyển công ty" dataDxfId="884" dataCellStyle="Bình thường 2"/>
    <tableColumn id="17" xr3:uid="{E0B8C1D4-AA7B-4E39-B4F5-5338E2CBB5D1}" name="Số tiền khách hàng kê" dataDxfId="883" dataCellStyle="Bình thường 2"/>
    <tableColumn id="18" xr3:uid="{95771F0E-A94C-414A-9A54-435D7899B19E}" name="NVKD" dataDxfId="882" dataCellStyle="Bình thường 2"/>
    <tableColumn id="19" xr3:uid="{BD1E8DD7-78DE-4C3C-89CF-8F1F6269CA49}" name="Ngân hàng" dataDxfId="881" dataCellStyle="Bình thường 2"/>
    <tableColumn id="20" xr3:uid="{C99C06C1-EEDD-48CE-8977-3FE1A3DE340D}" name="Chuyên viên TĐ" dataDxfId="880" dataCellStyle="Bình thường 2"/>
    <tableColumn id="21" xr3:uid="{A6B71504-E7F7-4B8B-AAE4-D1FCB5B8AEED}" name="KSV" dataDxfId="879" dataCellStyle="Bình thường 2"/>
    <tableColumn id="22" xr3:uid="{8C2B1885-3D74-4084-B01A-257233A25486}" name="Thẩm định viên" dataDxfId="878" dataCellStyle="Bình thường 2"/>
    <tableColumn id="23" xr3:uid="{D72F40BC-BE14-4657-891D-F6262E66F6FB}" name="Ngày phát hành CT" dataDxfId="877" dataCellStyle="Bình thường 2"/>
    <tableColumn id="24" xr3:uid="{6252AA59-2238-4296-88B5-20C3C76D396B}" name="Người in chứng thư" dataDxfId="876" dataCellStyle="Bình thường 2"/>
    <tableColumn id="25" xr3:uid="{85221A02-D258-41F7-8911-979E105A9A3C}" name="Địa chỉ tài sản thẩm định" dataCellStyle="Bình thường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BB8B792-37A5-4425-88E8-CEF3F5647869}" name="Thang7" displayName="Thang7" ref="A3:S19" totalsRowShown="0" headerRowDxfId="875" dataDxfId="874" headerRowCellStyle="Bình thường 2" dataCellStyle="Bình thường 2">
  <autoFilter ref="A3:S19" xr:uid="{FBB8B792-37A5-4425-88E8-CEF3F5647869}"/>
  <tableColumns count="19">
    <tableColumn id="1" xr3:uid="{EF206095-CB4F-4F2C-A0B4-6437743A8ADB}" name="STT" dataDxfId="873" dataCellStyle="Bình thường 2"/>
    <tableColumn id="2" xr3:uid="{02C103D3-F5D2-4ACE-A130-C05AADA2762F}" name="Khách hàng" dataDxfId="872" dataCellStyle="Bình thường 2"/>
    <tableColumn id="3" xr3:uid="{F3E400E1-DE05-4448-888C-433FE32D4677}" name="Địa chỉ" dataDxfId="871" dataCellStyle="Bình thường 2"/>
    <tableColumn id="4" xr3:uid="{86E8BE26-4C39-4ACA-BC38-91F6484C4676}" name="Tài sản thẩm định" dataDxfId="870" dataCellStyle="Bình thường 2"/>
    <tableColumn id="5" xr3:uid="{BE22B943-7673-45F7-B818-3EE554F6AED4}" name="Mục đích thẩm định" dataDxfId="869" dataCellStyle="Bình thường 2"/>
    <tableColumn id="6" xr3:uid="{190EF607-E6CD-442B-8F4D-DB58E80B93B6}" name="Phí thẩm định" dataDxfId="868" dataCellStyle="Bình thường 2"/>
    <tableColumn id="7" xr3:uid="{D5F74AA3-07C8-44A0-A8E1-067BB63F1634}" name=" Số tiền Bằng chữ" dataDxfId="867" dataCellStyle="Bình thường 2">
      <calculatedColumnFormula array="1">_xll.VND(Thang7[[#This Row],[Phí thẩm định]])</calculatedColumnFormula>
    </tableColumn>
    <tableColumn id="27" xr3:uid="{14C25066-AD8C-43B6-A380-524F79FD4983}" name="Ghi chú" dataDxfId="866" dataCellStyle="Bình thường 2"/>
    <tableColumn id="8" xr3:uid="{1007A8EA-85D9-420A-926C-CA3CC053F7FD}" name="Số hợp đồng" dataDxfId="865" dataCellStyle="Bình thường 2"/>
    <tableColumn id="9" xr3:uid="{4C9A80CF-EE2F-4277-87AA-DCDB028664E5}" name="Link" dataDxfId="864" dataCellStyle="Bình thường 2"/>
    <tableColumn id="10" xr3:uid="{59E0F2A4-443C-4573-B6BA-8724DA192E5A}" name="CPKS + CTV" dataDxfId="863"/>
    <tableColumn id="11" xr3:uid="{8D1455E7-ECA3-4199-BD4E-0A5716E60411}" name="Số tiền trên_x000a_ hợp đồng (bao gồm VAT)" dataDxfId="862"/>
    <tableColumn id="13" xr3:uid="{F71F60CD-5E26-45B0-B33A-582AEE3FFCF7}" name="Doanh thu trừ CPKS" dataDxfId="861" dataCellStyle="Bình thường 2"/>
    <tableColumn id="12" xr3:uid="{1A511134-470C-4434-9888-78A49D7D65EA}" name="Tỷ lệ hoa hồng" dataDxfId="860" dataCellStyle="Bình thường 2"/>
    <tableColumn id="16" xr3:uid="{E45138CD-F70D-46E6-8A11-7E9E7EE87AA0}" name="Hoa hồng" dataDxfId="859" dataCellStyle="Bình thường 2"/>
    <tableColumn id="17" xr3:uid="{6996A2CD-4AE2-4249-881A-6B6E64CB93BD}" name="Nguồn" dataDxfId="858" dataCellStyle="Bình thường 2"/>
    <tableColumn id="19" xr3:uid="{76874C8A-7B4C-4D61-B6D2-3B8C0E3D16DD}" name="Ngân hàng" dataDxfId="857" dataCellStyle="Bình thường 2"/>
    <tableColumn id="14" xr3:uid="{B30C9EF5-A9CD-4C16-BDF7-8A85F127AE7E}" name="Ghi chú2" dataDxfId="856" dataCellStyle="Bình thường 2"/>
    <tableColumn id="15" xr3:uid="{AF31D700-D1BD-4CF5-B9AC-98334E37402C}" name="Chuyên Viên Thực Hiện" dataDxfId="855" dataCellStyle="Bình thường 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DF4F29F-71B0-4493-A61F-F3CEE553194D}" name="Thang8" displayName="Thang8" ref="A3:S26" totalsRowShown="0" headerRowDxfId="854" dataDxfId="853" headerRowCellStyle="Bình thường 2" dataCellStyle="Bình thường 2">
  <autoFilter ref="A3:S26" xr:uid="{8DF4F29F-71B0-4493-A61F-F3CEE553194D}"/>
  <tableColumns count="19">
    <tableColumn id="1" xr3:uid="{C17D6BE6-BBA9-496A-B156-89BA8F603A0F}" name="STT" dataDxfId="852" dataCellStyle="Bình thường 2"/>
    <tableColumn id="2" xr3:uid="{FA2A9AA9-FCBB-4E66-8E56-600C7E5E8232}" name="Khách hàng" dataDxfId="851" dataCellStyle="Bình thường 2"/>
    <tableColumn id="3" xr3:uid="{AFFC7AE4-F98D-4AE9-881D-6B7BF3C55C64}" name="Địa chỉ" dataDxfId="850" dataCellStyle="Bình thường 2"/>
    <tableColumn id="4" xr3:uid="{40224C79-E5A4-496E-8F64-2DEAEF491F6B}" name="Tài sản thẩm định" dataDxfId="849" dataCellStyle="Bình thường 2"/>
    <tableColumn id="5" xr3:uid="{03BD9AC8-4418-4AE5-A70B-48106F3AEC52}" name="Mục đích thẩm định" dataDxfId="848" dataCellStyle="Bình thường 2"/>
    <tableColumn id="6" xr3:uid="{D7E49C39-54D0-421A-98BE-E6BB38864513}" name="Phí thẩm định" dataDxfId="847" dataCellStyle="Bình thường 2"/>
    <tableColumn id="7" xr3:uid="{34F4BF1B-6AFF-4B45-AE96-6B606253CAAB}" name=" Số tiền Bằng chữ" dataDxfId="846" dataCellStyle="Bình thường 2"/>
    <tableColumn id="27" xr3:uid="{34407206-3201-434A-B80B-EECDAAE2A327}" name="Ghi chú" dataDxfId="845" dataCellStyle="Bình thường 2">
      <calculatedColumnFormula>CONCATENATE("='Up Hs'!E",#REF!)</calculatedColumnFormula>
    </tableColumn>
    <tableColumn id="8" xr3:uid="{B81A4E28-204F-41E7-A06B-21829DFF79B4}" name="Số hợp đồng" dataDxfId="844" dataCellStyle="Bình thường 2"/>
    <tableColumn id="9" xr3:uid="{54398DB1-4C7C-4444-B82D-4487CB437E9A}" name="Link" dataDxfId="843" dataCellStyle="Bình thường 2"/>
    <tableColumn id="10" xr3:uid="{43EDA66B-E147-400A-B69B-B92F6A1BD1D9}" name="CPKS + CTV" dataDxfId="842"/>
    <tableColumn id="11" xr3:uid="{3EB9608F-5416-4F44-B55A-7A7A91FC6BE1}" name="Số tiền trên_x000a_ hợp đồng (bao gồm VAT)" dataDxfId="841"/>
    <tableColumn id="13" xr3:uid="{1DD00E0A-C2D3-4413-A9F8-85C46985EC57}" name="Doanh thu trừ CPKS" dataDxfId="840" dataCellStyle="Bình thường 2"/>
    <tableColumn id="12" xr3:uid="{E9A30641-5918-402C-81CB-3A10CA969DE1}" name="Tỷ lệ hoa hồng" dataDxfId="839" dataCellStyle="Bình thường 2"/>
    <tableColumn id="16" xr3:uid="{6AAC4B5F-10E3-41EB-8852-9B635304A534}" name="Hoa hồng" dataDxfId="838" dataCellStyle="Bình thường 2"/>
    <tableColumn id="17" xr3:uid="{59852F8C-FDD1-42EE-8804-795F885B276D}" name="Nguồn" dataDxfId="837" dataCellStyle="Bình thường 2"/>
    <tableColumn id="19" xr3:uid="{AEBFC17B-5D8B-494E-9B27-3E17F8363EA0}" name="Ngân hàng" dataDxfId="836" dataCellStyle="Bình thường 2"/>
    <tableColumn id="14" xr3:uid="{8870C6D6-4E4F-4184-B80B-A499C0DAA1E1}" name="Ghi chú2" dataDxfId="835" dataCellStyle="Bình thường 2"/>
    <tableColumn id="15" xr3:uid="{66B4F4ED-6A8A-4578-8B7D-C2C13DD321B3}" name="Chuyên Viên Thực Hiện" dataDxfId="834" dataCellStyle="Bình thường 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F89EB82-A9D4-477B-A1FB-268778C95DDB}" name="Thang9" displayName="Thang9" ref="A3:S24" totalsRowCount="1" headerRowDxfId="833" dataDxfId="832" headerRowCellStyle="Bình thường 2" dataCellStyle="Bình thường 2">
  <autoFilter ref="A3:S23" xr:uid="{8DF4F29F-71B0-4493-A61F-F3CEE553194D}">
    <filterColumn colId="16">
      <filters>
        <filter val="VCB Gia Lai - Mr Bảo - 0988849465"/>
        <filter val="VCB Gia Lai - Mr Chung - 0971012468"/>
        <filter val="VCB Gia Lai - Mr Dũng - 0986695599"/>
        <filter val="VCB Gia Lai - Mr. Chí - 0989257355"/>
        <filter val="VCB Gia Lai - Mr. Huệ - 0982527259"/>
        <filter val="VCB Gia Lai - Ms. Yến - 0935837579"/>
        <filter val="VCB Gia Lai - Mr Cường - 0905569787"/>
        <filter val="VCB Gia Lai - Mr Hoàng - 0905731389"/>
      </filters>
    </filterColumn>
  </autoFilter>
  <tableColumns count="19">
    <tableColumn id="1" xr3:uid="{D83F3995-AB50-4438-8927-F66DE9A0193F}" name="STT" dataDxfId="831" totalsRowDxfId="830" dataCellStyle="Bình thường 2"/>
    <tableColumn id="2" xr3:uid="{2B8EE825-94E2-43B2-AFB9-637A9FD647FF}" name="Khách hàng" dataDxfId="829" totalsRowDxfId="828" dataCellStyle="Bình thường 2"/>
    <tableColumn id="3" xr3:uid="{7FC02FE9-D2B2-48A6-89BD-88CF12B87393}" name="Địa chỉ" dataDxfId="827" totalsRowDxfId="826" dataCellStyle="Bình thường 2"/>
    <tableColumn id="4" xr3:uid="{B64620DE-28DF-42B3-884F-AD6BADFFB9A7}" name="Tài sản thẩm định" dataDxfId="825" totalsRowDxfId="824" dataCellStyle="Bình thường 2"/>
    <tableColumn id="5" xr3:uid="{9726F066-2A58-497E-A58E-A53E8855AD42}" name="Mục đích thẩm định" dataDxfId="823" totalsRowDxfId="822" dataCellStyle="Bình thường 2"/>
    <tableColumn id="6" xr3:uid="{82F93427-1387-4DD2-B28C-200D60B4F7A9}" name="Phí thẩm định" dataDxfId="821" totalsRowDxfId="820" dataCellStyle="Bình thường 2"/>
    <tableColumn id="7" xr3:uid="{0E470FCB-887D-4F91-B72E-741F7D592912}" name=" Số tiền Bằng chữ" dataDxfId="819" totalsRowDxfId="818" dataCellStyle="Bình thường 2"/>
    <tableColumn id="27" xr3:uid="{CD33DA90-3314-4D2E-B0F7-C9B2D92B4DD3}" name="Ghi chú" dataDxfId="817" totalsRowDxfId="816" dataCellStyle="Bình thường 2">
      <calculatedColumnFormula>CONCATENATE("='Up Hs'!E",#REF!)</calculatedColumnFormula>
    </tableColumn>
    <tableColumn id="8" xr3:uid="{579A7768-40FD-4E2F-B874-3346ED8775AD}" name="Số hợp đồng" dataDxfId="815" totalsRowDxfId="814" dataCellStyle="Bình thường 2"/>
    <tableColumn id="9" xr3:uid="{4E40B068-5722-48A6-B1EB-5D9E8D0D72A2}" name="Link" dataDxfId="813" totalsRowDxfId="812" dataCellStyle="Bình thường 2"/>
    <tableColumn id="10" xr3:uid="{D9A43810-F701-4A2C-9C42-7439D6B04E8B}" name="CPKS + CTV" dataDxfId="811" totalsRowDxfId="810"/>
    <tableColumn id="11" xr3:uid="{3B7804EC-9345-4446-AC75-B192E9425260}" name="Số tiền trên_x000a_ hợp đồng (bao gồm VAT)" dataDxfId="809" totalsRowDxfId="808"/>
    <tableColumn id="13" xr3:uid="{D0813C65-17F1-4CE2-A644-1B04C1241B48}" name="Doanh thu trừ CPKS" dataDxfId="807" totalsRowDxfId="806" dataCellStyle="Bình thường 2"/>
    <tableColumn id="12" xr3:uid="{B40E4A15-828A-43CD-9D16-67523BDDD1BF}" name="Tỷ lệ hoa hồng" dataDxfId="805" totalsRowDxfId="804" dataCellStyle="Bình thường 2"/>
    <tableColumn id="16" xr3:uid="{3137579C-5995-40A0-927C-9A2FA496870C}" name="Hoa hồng" dataDxfId="803" totalsRowDxfId="802" dataCellStyle="Bình thường 2">
      <calculatedColumnFormula>(L4/1.1)*N4</calculatedColumnFormula>
    </tableColumn>
    <tableColumn id="17" xr3:uid="{81A14829-47A9-4935-B73D-F771898DBB14}" name="Nguồn" dataDxfId="801" totalsRowDxfId="800" dataCellStyle="Bình thường 2"/>
    <tableColumn id="19" xr3:uid="{B49FF770-3B72-4E12-AFEA-BB664A6C8358}" name="Ngân hàng" dataDxfId="799" totalsRowDxfId="798" dataCellStyle="Bình thường 2"/>
    <tableColumn id="14" xr3:uid="{CA11D4F8-E696-46E9-88CE-D28295FA91D8}" name="Ghi chú2" dataDxfId="797" totalsRowDxfId="796" dataCellStyle="Bình thường 2"/>
    <tableColumn id="15" xr3:uid="{0721DC85-DE80-4D75-BE4B-4D7FAABEBABC}" name="Chuyên Viên Thực Hiện" dataDxfId="795" totalsRowDxfId="794" dataCellStyle="Bình thường 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74A5682-9C1C-4DE7-B33F-A9802C738D75}" name="Thang10" displayName="Thang10" ref="A3:S63" totalsRowShown="0" headerRowDxfId="793" dataDxfId="792" headerRowCellStyle="Bình thường 2" dataCellStyle="Bình thường 2">
  <autoFilter ref="A3:S63" xr:uid="{8DF4F29F-71B0-4493-A61F-F3CEE553194D}">
    <filterColumn colId="16">
      <filters>
        <filter val="VCB Bắc Gia Lai - Mr Hoàng - 0905731279"/>
        <filter val="VCB Gia Lai - Mr Dũng - 0986695599"/>
        <filter val="VCB Gia Lai - Mr Quốc - 0973382377"/>
        <filter val="VCB Gia Lai - Mr Hoàng - 0905731279"/>
        <filter val="VCB Gia Lai - Mr Hoàng - 0905731389"/>
      </filters>
    </filterColumn>
  </autoFilter>
  <tableColumns count="19">
    <tableColumn id="1" xr3:uid="{A282BC9A-509C-434D-8352-48947F5707D5}" name="STT" dataDxfId="791" totalsRowDxfId="790" dataCellStyle="Bình thường 2"/>
    <tableColumn id="2" xr3:uid="{070D4ABB-25EB-4767-83FA-D9C284F702B5}" name="Khách hàng" dataDxfId="789" totalsRowDxfId="788" dataCellStyle="Bình thường 2"/>
    <tableColumn id="3" xr3:uid="{717858CE-D0AE-4114-9C13-66147BDB6158}" name="Địa chỉ" dataDxfId="787" totalsRowDxfId="786" dataCellStyle="Bình thường 2"/>
    <tableColumn id="4" xr3:uid="{7AB895E8-FE94-4062-944D-0AEC760A37E4}" name="Tài sản thẩm định" dataDxfId="785" totalsRowDxfId="784" dataCellStyle="Bình thường 2"/>
    <tableColumn id="5" xr3:uid="{C51A66E5-A0CC-47FE-BFCB-5AC6323460A6}" name="Mục đích thẩm định" dataDxfId="783" totalsRowDxfId="782" dataCellStyle="Bình thường 2"/>
    <tableColumn id="6" xr3:uid="{09661EA5-F47E-4D80-82E8-468D39C897A3}" name="Phí thẩm định" dataDxfId="781" totalsRowDxfId="780" dataCellStyle="Bình thường 2"/>
    <tableColumn id="7" xr3:uid="{E1CBF1E0-3349-4B2C-837E-64059FA89F61}" name=" Số tiền Bằng chữ" dataDxfId="779" totalsRowDxfId="778" dataCellStyle="Bình thường 2"/>
    <tableColumn id="27" xr3:uid="{326B28DE-7BF8-46A4-86ED-6066D0CE22EE}" name="Ghi chú" dataDxfId="777" totalsRowDxfId="776" dataCellStyle="Bình thường 2">
      <calculatedColumnFormula>CONCATENATE("='Up Hs'!E",#REF!)</calculatedColumnFormula>
    </tableColumn>
    <tableColumn id="8" xr3:uid="{3A50A17D-E721-4DAD-9A3F-B574B3F2B2BA}" name="Số hợp đồng" dataDxfId="775" totalsRowDxfId="774" dataCellStyle="Bình thường 2"/>
    <tableColumn id="9" xr3:uid="{3DEE19CC-B150-4D8B-A135-F43D220DA3F8}" name="Link" dataDxfId="773" totalsRowDxfId="772" dataCellStyle="Bình thường 2"/>
    <tableColumn id="10" xr3:uid="{4A4D2DF5-60BD-4957-853B-82C540B1F594}" name="CPKS + CTV" dataDxfId="771" totalsRowDxfId="770"/>
    <tableColumn id="11" xr3:uid="{8001F45A-85BB-4E60-820E-B412EAD23424}" name="Số tiền trên_x000a_ hợp đồng (bao gồm VAT)" dataDxfId="769" totalsRowDxfId="768"/>
    <tableColumn id="13" xr3:uid="{DD513E35-73A9-416D-A507-C7D230C11FEE}" name="Doanh thu trừ CPKS" dataDxfId="767" totalsRowDxfId="766" dataCellStyle="Bình thường 2"/>
    <tableColumn id="12" xr3:uid="{0B578D6E-BD9C-4747-A3D3-48BB7D6F0E4D}" name="Tỷ lệ hoa hồng" dataDxfId="765" totalsRowDxfId="764" dataCellStyle="Bình thường 2"/>
    <tableColumn id="16" xr3:uid="{B817092B-9AF2-4E3E-B71D-42349E485310}" name="Hoa hồng" dataDxfId="763" totalsRowDxfId="762" dataCellStyle="Bình thường 2"/>
    <tableColumn id="17" xr3:uid="{164C5F56-45B2-444E-9B43-8894983B6FA2}" name="Nguồn" dataDxfId="761" totalsRowDxfId="760" dataCellStyle="Bình thường 2"/>
    <tableColumn id="19" xr3:uid="{C1AB1E3D-6D96-40AA-9A49-AF661BE4FA7A}" name="Ngân hàng" dataDxfId="759" totalsRowDxfId="758" dataCellStyle="Bình thường 2"/>
    <tableColumn id="14" xr3:uid="{320A9A90-67A2-4E9E-A843-EB265C4E2200}" name="Ghi chú2" dataDxfId="757" totalsRowDxfId="756" dataCellStyle="Bình thường 2"/>
    <tableColumn id="15" xr3:uid="{2A8F9588-91BB-409D-8B04-4E1297B81036}" name="Chuyên Viên Thực Hiện" dataDxfId="755" totalsRowDxfId="754" dataCellStyle="Bình thường 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D0BFA20-6510-4A8D-87AF-2EDD1597C1EB}" name="Thang102021" displayName="Thang102021" ref="A3:S44" totalsRowShown="0" headerRowDxfId="753" dataDxfId="752" headerRowCellStyle="Bình thường 2" dataCellStyle="Bình thường 2">
  <autoFilter ref="A3:S44" xr:uid="{8DF4F29F-71B0-4493-A61F-F3CEE553194D}">
    <filterColumn colId="8">
      <filters>
        <filter val="010/2024/D11.0004"/>
        <filter val="010/2024/D11.0005"/>
        <filter val="010/2024/D11.0007"/>
        <filter val="010/2024/D11-0001"/>
        <filter val="010/2024/D11-0003"/>
        <filter val="010/2024/D11-0004"/>
        <filter val="010/2024/D11-0005"/>
        <filter val="010/2024/D11-0008"/>
        <filter val="010/2024/D11-0009"/>
        <filter val="010/2024/D11-0010"/>
        <filter val="010/2024/D11-0011"/>
        <filter val="010/2024/D11-0012"/>
        <filter val="010/2024/D11-0018"/>
        <filter val="010/2024/D11-0031"/>
        <filter val="010/2024/D11-0032"/>
        <filter val="010/2024/D11-0034"/>
        <filter val="010/2024/D11-0035"/>
        <filter val="010/2024/D11-0038"/>
        <filter val="010/2024/D11-0040"/>
        <filter val="010/2024/D11-0041"/>
        <filter val="010/2024/D11-0043"/>
        <filter val="010/2024/D11-0045"/>
        <filter val="010/2024/D11-0048"/>
        <filter val="010/2024/D11-0057"/>
        <filter val="010/2024/D11-0059"/>
        <filter val="010/2024/D11-0064"/>
        <filter val="010/2024/D11-0067"/>
        <filter val="010/2024/D11-0068"/>
        <filter val="010/2024/D11-0069"/>
        <filter val="010/2024/D11-0070"/>
        <filter val="010/2024/D11-0073"/>
        <filter val="010/2024/D11-0074"/>
        <filter val="010/2024/D11-0075"/>
        <filter val="010/2024/D11-0081"/>
        <filter val="010/2024/D11-0083"/>
        <filter val="010/2024/D11-0084"/>
      </filters>
    </filterColumn>
  </autoFilter>
  <tableColumns count="19">
    <tableColumn id="1" xr3:uid="{DCA859B7-3D84-471A-BB50-C957EE599C1F}" name="STT" dataDxfId="751" totalsRowDxfId="750" dataCellStyle="Bình thường 2"/>
    <tableColumn id="2" xr3:uid="{4B4FC4D3-48B2-48DD-9F8C-C81EC6409278}" name="Khách hàng" dataDxfId="749" totalsRowDxfId="748" dataCellStyle="Bình thường 2"/>
    <tableColumn id="3" xr3:uid="{88C6BF74-F812-45E6-BDBC-43B2A5B3749C}" name="Địa chỉ" dataDxfId="747" totalsRowDxfId="746" dataCellStyle="Bình thường 2"/>
    <tableColumn id="4" xr3:uid="{5E84C04E-FF3B-4F71-BDDD-CD4A97BBAD23}" name="Tài sản thẩm định" dataDxfId="745" totalsRowDxfId="744" dataCellStyle="Bình thường 2"/>
    <tableColumn id="5" xr3:uid="{4D03866E-EC26-4597-8238-E87FDF40B53A}" name="Mục đích thẩm định" dataDxfId="743" totalsRowDxfId="742" dataCellStyle="Bình thường 2"/>
    <tableColumn id="6" xr3:uid="{21B14F30-C9A7-4207-BEB7-BB82B7EA8A01}" name="Phí thẩm định" dataDxfId="741" totalsRowDxfId="740" dataCellStyle="Bình thường 2"/>
    <tableColumn id="7" xr3:uid="{F6C82574-1CDE-4F33-8C98-CCCF83960431}" name=" Số tiền Bằng chữ" dataDxfId="739" totalsRowDxfId="738" dataCellStyle="Bình thường 2"/>
    <tableColumn id="27" xr3:uid="{30418C90-0165-4018-8BC3-47EE3AC2D114}" name="Ghi chú" dataDxfId="737" totalsRowDxfId="736" dataCellStyle="Bình thường 2">
      <calculatedColumnFormula>CONCATENATE("='Up Hs'!E",#REF!)</calculatedColumnFormula>
    </tableColumn>
    <tableColumn id="8" xr3:uid="{52048FB4-B27C-4CE0-B378-D67D956C1F40}" name="Số hợp đồng" dataDxfId="735" totalsRowDxfId="734" dataCellStyle="Bình thường 2"/>
    <tableColumn id="9" xr3:uid="{C0AF7D7C-1169-48CC-8D56-19EF865240B0}" name="Link" dataDxfId="733" totalsRowDxfId="732" dataCellStyle="Bình thường 2"/>
    <tableColumn id="10" xr3:uid="{0C044181-CE3C-40EE-9949-C56AB2821663}" name="CPKS + CTV" dataDxfId="731" totalsRowDxfId="730"/>
    <tableColumn id="11" xr3:uid="{37954F9E-6D5C-44CA-AFB5-2E51362E2F7A}" name="Số tiền trên_x000a_ hợp đồng (bao gồm VAT)" dataDxfId="729" totalsRowDxfId="728"/>
    <tableColumn id="13" xr3:uid="{37661083-BBA7-436A-8BEF-A2488087E28D}" name="Doanh thu trừ CPKS" dataDxfId="727" totalsRowDxfId="726" dataCellStyle="Bình thường 2"/>
    <tableColumn id="12" xr3:uid="{2EE46A56-0CB6-431A-B3F8-F1004D1DD913}" name="Tỷ lệ hoa hồng" dataDxfId="725" totalsRowDxfId="724" dataCellStyle="Bình thường 2"/>
    <tableColumn id="16" xr3:uid="{1980A8E2-015A-4119-8FBD-A06CF9E2F6F3}" name="Hoa hồng" dataDxfId="723" totalsRowDxfId="722" dataCellStyle="Bình thường 2"/>
    <tableColumn id="17" xr3:uid="{10819998-02F7-4F73-AA52-9CD5538EEEBC}" name="Nguồn" dataDxfId="721" totalsRowDxfId="720" dataCellStyle="Bình thường 2"/>
    <tableColumn id="19" xr3:uid="{B888C5AC-AFB4-49B2-86BF-1B79985B4221}" name="Ngân hàng" dataDxfId="719" totalsRowDxfId="718" dataCellStyle="Bình thường 2"/>
    <tableColumn id="14" xr3:uid="{922C93E6-011A-422A-B926-81EB20B07229}" name="Ghi chú2" dataDxfId="717" totalsRowDxfId="716" dataCellStyle="Bình thường 2"/>
    <tableColumn id="15" xr3:uid="{4516F974-C992-4DA2-BEA2-19C13001C6C9}" name="Chuyên Viên Thực Hiện" dataDxfId="715" totalsRowDxfId="714" dataCellStyle="Bình thường 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C720171-1D9A-486E-A679-4BFCDC98DB14}" name="Thang10202122" displayName="Thang10202122" ref="A3:S41" totalsRowShown="0" headerRowDxfId="713" dataDxfId="712" headerRowCellStyle="Bình thường 2" dataCellStyle="Bình thường 2">
  <autoFilter ref="A3:S41" xr:uid="{8DF4F29F-71B0-4493-A61F-F3CEE553194D}"/>
  <tableColumns count="19">
    <tableColumn id="1" xr3:uid="{699E7A5C-D745-48C5-9D7C-EE826B73F8E2}" name="STT" dataDxfId="711" totalsRowDxfId="710" dataCellStyle="Bình thường 2"/>
    <tableColumn id="2" xr3:uid="{A4BB9547-1F63-45A7-AFE9-588D9DDA62E9}" name="Khách hàng" dataDxfId="709" totalsRowDxfId="708" dataCellStyle="Bình thường 2"/>
    <tableColumn id="3" xr3:uid="{B9176402-1C92-4E37-BA6A-2D95BA810A45}" name="Địa chỉ" dataDxfId="707" totalsRowDxfId="706" dataCellStyle="Bình thường 2"/>
    <tableColumn id="4" xr3:uid="{65E75ACE-8A8D-4B88-A18E-2C3DAB580D02}" name="Tài sản thẩm định" dataDxfId="705" totalsRowDxfId="704" dataCellStyle="Bình thường 2"/>
    <tableColumn id="5" xr3:uid="{8F900901-F98A-48BC-B85B-541D3896A616}" name="Mục đích thẩm định" dataDxfId="703" totalsRowDxfId="702" dataCellStyle="Bình thường 2"/>
    <tableColumn id="6" xr3:uid="{D538B7AE-A413-4260-835C-9B6D26E44FDD}" name="Phí thẩm định" dataDxfId="701" totalsRowDxfId="700" dataCellStyle="Bình thường 2"/>
    <tableColumn id="7" xr3:uid="{ACBDA9D9-4D9C-4671-8939-960B1A48A3A2}" name=" Số tiền Bằng chữ" dataDxfId="699" totalsRowDxfId="698" dataCellStyle="Bình thường 2"/>
    <tableColumn id="27" xr3:uid="{7C7AF5E3-2C98-4B5C-83B0-78E283F03201}" name="Ghi chú" dataDxfId="697" totalsRowDxfId="696" dataCellStyle="Bình thường 2">
      <calculatedColumnFormula>CONCATENATE("='Up Hs'!E",#REF!)</calculatedColumnFormula>
    </tableColumn>
    <tableColumn id="8" xr3:uid="{F8695D8A-0508-46C2-BCD1-501F9FB74524}" name="Số hợp đồng" dataDxfId="695" totalsRowDxfId="694" dataCellStyle="Bình thường 2"/>
    <tableColumn id="9" xr3:uid="{B2F6F832-0BFD-4DF3-9AAA-497B60A6DB9D}" name="Link" dataDxfId="693" totalsRowDxfId="692" dataCellStyle="Bình thường 2"/>
    <tableColumn id="10" xr3:uid="{B26CBF60-8C71-4692-812A-2BD1118D97DD}" name="Tạm ứng" dataDxfId="691" totalsRowDxfId="690"/>
    <tableColumn id="11" xr3:uid="{2546EA29-DFFF-4D83-9C5C-6DE9AD4E57AF}" name="Số tiền trên_x000a_ hợp đồng (bao gồm VAT)" dataDxfId="689" totalsRowDxfId="688"/>
    <tableColumn id="13" xr3:uid="{99C16B4D-F35D-4A6B-9B2C-77B9ACFDF6D3}" name="Doanh thu trừ CPKS" dataDxfId="687" totalsRowDxfId="686" dataCellStyle="Bình thường 2"/>
    <tableColumn id="12" xr3:uid="{0E4E37D4-10C5-420F-A9EE-A44A2744A64E}" name="Tỷ lệ hoa hồng" dataDxfId="685" totalsRowDxfId="684" dataCellStyle="Bình thường 2"/>
    <tableColumn id="16" xr3:uid="{F32CB445-8BB8-48E4-AB7B-F0A0AE801098}" name="Hoa hồng" dataDxfId="683" totalsRowDxfId="682" dataCellStyle="Bình thường 2"/>
    <tableColumn id="17" xr3:uid="{B4CAC972-5DB7-479B-84CA-83B2FE39E0D6}" name="Nguồn" dataDxfId="681" totalsRowDxfId="680" dataCellStyle="Bình thường 2"/>
    <tableColumn id="19" xr3:uid="{D666F2B7-17F2-463E-8E1F-5F8DCA8E2C0D}" name="Ngân hàng" dataDxfId="679" totalsRowDxfId="678" dataCellStyle="Bình thường 2"/>
    <tableColumn id="14" xr3:uid="{2339D0C1-C9B5-430A-B3FF-30E6FA1BACAE}" name="Ghi chú2" dataDxfId="677" totalsRowDxfId="676" dataCellStyle="Bình thường 2"/>
    <tableColumn id="15" xr3:uid="{758AC914-6982-41D0-A71B-82225BCB1EDC}" name="Chuyên Viên Thực Hiện" dataDxfId="675" totalsRowDxfId="674" dataCellStyle="Bình thường 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BE64F37-8219-482F-8728-655B10A72A32}" name="Thang1020212220" displayName="Thang1020212220" ref="A3:S484" totalsRowCount="1" headerRowDxfId="673" dataDxfId="672" headerRowCellStyle="Bình thường 2" dataCellStyle="Bình thường 2">
  <autoFilter ref="A3:S483" xr:uid="{8DF4F29F-71B0-4493-A61F-F3CEE553194D}">
    <filterColumn colId="11">
      <filters>
        <filter val="2.750.000"/>
        <filter val="3.300.000"/>
        <filter val="3.630.000"/>
        <filter val="4.000.000"/>
        <filter val="4.200.000"/>
        <filter val="4.400.000"/>
        <filter val="4.950.000"/>
        <filter val="500.000"/>
        <filter val="6.600.000"/>
        <filter val="8.800.000"/>
      </filters>
    </filterColumn>
  </autoFilter>
  <tableColumns count="19">
    <tableColumn id="1" xr3:uid="{25F867B4-BB1D-4E76-B697-62EF76E122F9}" name="STT" dataDxfId="671" totalsRowDxfId="670" dataCellStyle="Bình thường 2"/>
    <tableColumn id="2" xr3:uid="{D9799D61-9AED-4C5C-876E-06CAF3D6331C}" name="Khách hàng" dataDxfId="669" totalsRowDxfId="668" dataCellStyle="Bình thường 2"/>
    <tableColumn id="3" xr3:uid="{F3C42F28-17BA-4C34-A33A-87329AAD466B}" name="Địa chỉ" dataDxfId="667" totalsRowDxfId="666" dataCellStyle="Bình thường 2"/>
    <tableColumn id="4" xr3:uid="{9CE65DD9-237C-49C4-BC73-6434F422E199}" name="Tài sản thẩm định" dataDxfId="665" totalsRowDxfId="664" dataCellStyle="Bình thường 2"/>
    <tableColumn id="5" xr3:uid="{EA95A834-94E2-4CA7-A428-23233FD94469}" name="Mục đích thẩm định" dataDxfId="663" totalsRowDxfId="662" dataCellStyle="Bình thường 2"/>
    <tableColumn id="6" xr3:uid="{A99B37A6-5712-4AB5-B49C-904DFA17FAA1}" name="Phí thẩm định" dataDxfId="661" totalsRowDxfId="660" dataCellStyle="Bình thường 2"/>
    <tableColumn id="7" xr3:uid="{6638D428-11A5-4405-9A14-0161C8D4F952}" name=" Số tiền Bằng chữ" dataDxfId="659" totalsRowDxfId="658" dataCellStyle="Bình thường 2"/>
    <tableColumn id="27" xr3:uid="{5FEE31E0-6671-4094-999B-F6AD8909C93F}" name="Ghi chú" dataDxfId="657" totalsRowDxfId="656" dataCellStyle="Bình thường 2">
      <calculatedColumnFormula>CONCATENATE("='Up Hs'!E",#REF!)</calculatedColumnFormula>
    </tableColumn>
    <tableColumn id="8" xr3:uid="{7DF7188F-B9BE-43CB-BCF1-EADAFAFD0CCA}" name="Số hợp đồng" dataDxfId="655" totalsRowDxfId="654" dataCellStyle="Bình thường 2"/>
    <tableColumn id="9" xr3:uid="{57E33E08-D64D-4550-8F0D-6A2A207DA6C7}" name="Link" dataDxfId="653" totalsRowDxfId="652" dataCellStyle="Bình thường 2"/>
    <tableColumn id="10" xr3:uid="{966C9FB1-C46C-4056-843C-C1B24CE8CE5F}" name="Tạm ứng" dataDxfId="651" totalsRowDxfId="650"/>
    <tableColumn id="11" xr3:uid="{A7E79D2F-1054-4AB4-921A-FE968EBA9BFB}" name="Số tiền trên_x000a_ hợp đồng (bao gồm VAT)" dataDxfId="649" totalsRowDxfId="648"/>
    <tableColumn id="13" xr3:uid="{61AA7B7D-DF45-4477-8944-E1E54FDCF93D}" name="Doanh thu trừ CPKS" dataDxfId="647" totalsRowDxfId="646" dataCellStyle="Bình thường 2"/>
    <tableColumn id="12" xr3:uid="{3770FCE4-D287-471B-A3DC-3D0D00AE7944}" name="Tỷ lệ hoa hồng" dataDxfId="645" totalsRowDxfId="644" dataCellStyle="Bình thường 2"/>
    <tableColumn id="16" xr3:uid="{C8E9F108-8A9B-4BEF-A585-F3E9F92B0EE3}" name="Hoa hồng" dataDxfId="643" totalsRowDxfId="642" dataCellStyle="Bình thường 2"/>
    <tableColumn id="17" xr3:uid="{0B9DA8ED-A3E7-40CE-971F-D79D1910F8AD}" name="Nguồn" dataDxfId="641" totalsRowDxfId="640" dataCellStyle="Bình thường 2"/>
    <tableColumn id="19" xr3:uid="{7B2BED37-17F7-4B3B-BF11-940F561BD9FC}" name="Ngân hàng" dataDxfId="639" totalsRowDxfId="638" dataCellStyle="Bình thường 2"/>
    <tableColumn id="14" xr3:uid="{C51B27E7-E557-4D41-9F90-4EA4C324C459}" name="Ghi chú2" dataDxfId="637" totalsRowDxfId="636" dataCellStyle="Bình thường 2"/>
    <tableColumn id="15" xr3:uid="{AA8E49F7-FC37-4A84-82D5-25FFFFC2FE8E}" name="Chuyên Viên Thực Hiện" dataDxfId="635" totalsRowDxfId="634" dataCellStyle="Bình thường 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C01D813-F3DF-48E4-9EEE-5BDDC4C3E5CC}" name="Thang102021222023" displayName="Thang102021222023" ref="A3:T42" totalsRowShown="0" headerRowDxfId="633" dataDxfId="632" headerRowCellStyle="Bình thường 2" dataCellStyle="Bình thường 2">
  <autoFilter ref="A3:T42" xr:uid="{8DF4F29F-71B0-4493-A61F-F3CEE553194D}"/>
  <tableColumns count="20">
    <tableColumn id="1" xr3:uid="{2D52B2A5-5ED9-4A49-B9A3-4F87E0AD534F}" name="STT" dataDxfId="631" totalsRowDxfId="630" dataCellStyle="Bình thường 2"/>
    <tableColumn id="2" xr3:uid="{68F3B4F9-A804-486C-9D44-B317BF422A3A}" name="Khách hàng" dataDxfId="629" totalsRowDxfId="628" dataCellStyle="Bình thường 2"/>
    <tableColumn id="3" xr3:uid="{D884F786-7692-415E-90CA-C50936B21996}" name="Địa chỉ" dataDxfId="627" totalsRowDxfId="626" dataCellStyle="Bình thường 2"/>
    <tableColumn id="4" xr3:uid="{6F05A0A1-01A8-4279-96A6-1AF7E6A30BC4}" name="Tài sản thẩm định" dataDxfId="625" totalsRowDxfId="624" dataCellStyle="Bình thường 2"/>
    <tableColumn id="5" xr3:uid="{A1C6B230-3166-4C45-A6F4-1D66567CAE43}" name="Mục đích thẩm định" dataDxfId="623" totalsRowDxfId="622" dataCellStyle="Bình thường 2"/>
    <tableColumn id="6" xr3:uid="{FE0C891B-A693-428A-942F-742D192C4887}" name="Phí thẩm định" dataDxfId="621" totalsRowDxfId="620" dataCellStyle="Bình thường 2"/>
    <tableColumn id="7" xr3:uid="{4E9BE69D-6A5C-4F7F-908A-081634E944C9}" name=" Số tiền Bằng chữ" dataDxfId="619" totalsRowDxfId="618" dataCellStyle="Bình thường 2"/>
    <tableColumn id="27" xr3:uid="{764EFBEF-9E25-421B-A7A0-EB9FDFF8D79A}" name="Ghi chú" dataDxfId="617" totalsRowDxfId="616" dataCellStyle="Bình thường 2">
      <calculatedColumnFormula>CONCATENATE("='Up Hs'!E",#REF!)</calculatedColumnFormula>
    </tableColumn>
    <tableColumn id="8" xr3:uid="{61A08626-DFB0-4D3E-A0B9-20F471713302}" name="Số hợp đồng" dataDxfId="615" totalsRowDxfId="614" dataCellStyle="Bình thường 2"/>
    <tableColumn id="9" xr3:uid="{7F43F2F4-3A34-48F6-B629-CE13AB8C3367}" name="Link" dataDxfId="613" totalsRowDxfId="612" dataCellStyle="Bình thường 2"/>
    <tableColumn id="10" xr3:uid="{98D3F613-2BC7-41DC-834C-C4A9BE8544CF}" name="Tạm ứng" dataDxfId="611" totalsRowDxfId="610"/>
    <tableColumn id="11" xr3:uid="{A181F2A8-EB16-493C-86EB-4EB58101466C}" name="Số tiền trên_x000a_ hợp đồng (bao gồm VAT)" dataDxfId="609" totalsRowDxfId="608"/>
    <tableColumn id="13" xr3:uid="{91BAB9FF-2453-4AB8-A9B7-BE0C0FED64D2}" name="Doanh thu trừ CPKS" dataDxfId="607" totalsRowDxfId="606" dataCellStyle="Bình thường 2"/>
    <tableColumn id="12" xr3:uid="{7647962A-E95D-431A-A46F-6639CF8F1106}" name="Tỷ lệ hoa hồng" dataDxfId="605" totalsRowDxfId="604" dataCellStyle="Bình thường 2"/>
    <tableColumn id="16" xr3:uid="{75F7DB96-7559-4E2B-9FCC-B5B741AE78ED}" name="Hoa hồng" dataDxfId="603" totalsRowDxfId="602" dataCellStyle="Bình thường 2"/>
    <tableColumn id="17" xr3:uid="{0934A270-3168-437B-A4CF-F631ED5DB217}" name="Nguồn" dataDxfId="601" totalsRowDxfId="600" dataCellStyle="Bình thường 2"/>
    <tableColumn id="19" xr3:uid="{50D0133D-EC4D-42AF-A2FB-0CAE35259F72}" name="Ngân hàng" dataDxfId="599" totalsRowDxfId="598" dataCellStyle="Bình thường 2"/>
    <tableColumn id="14" xr3:uid="{380DE670-4273-4453-91F1-C29EB12EFD2F}" name="Ghi chú2" dataDxfId="597" totalsRowDxfId="596" dataCellStyle="Bình thường 2"/>
    <tableColumn id="15" xr3:uid="{B4ABE6E6-87F0-475B-A71E-E49B1D290353}" name="Chuyên Viên Thực Hiện" dataDxfId="595" totalsRowDxfId="594" dataCellStyle="Bình thường 2"/>
    <tableColumn id="18" xr3:uid="{BC3798B1-1C27-4B96-8253-A5673B99AD35}" name="Cột1" dataDxfId="593" dataCellStyle="Bình thường 2">
      <calculatedColumnFormula>Thang102021222023[[#This Row],[Ghi chú2]]*0.1</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D0920-FF70-4A50-9107-BF7E4E50B28E}" name="Thang10202122202324" displayName="Thang10202122202324" ref="A3:S57" totalsRowShown="0" headerRowDxfId="592" dataDxfId="591" headerRowCellStyle="Bình thường 2" dataCellStyle="Bình thường 2">
  <autoFilter ref="A3:S57" xr:uid="{8DF4F29F-71B0-4493-A61F-F3CEE553194D}"/>
  <tableColumns count="19">
    <tableColumn id="1" xr3:uid="{BE1133C2-4BFF-44BB-A3F6-1E9C1D844EBB}" name="STT" dataDxfId="590" totalsRowDxfId="589" dataCellStyle="Bình thường 2"/>
    <tableColumn id="2" xr3:uid="{F1A49EC1-7942-4C1E-B83F-BDE937AB8085}" name="Khách hàng" dataDxfId="588" totalsRowDxfId="587" dataCellStyle="Bình thường 2"/>
    <tableColumn id="3" xr3:uid="{43E7744F-FA60-4AA9-B888-4963ADABAFC9}" name="Địa chỉ" dataDxfId="586" totalsRowDxfId="585" dataCellStyle="Bình thường 2"/>
    <tableColumn id="4" xr3:uid="{1A506050-4480-4D8A-A5C6-8FED30F991A6}" name="Tài sản thẩm định" dataDxfId="584" totalsRowDxfId="583" dataCellStyle="Bình thường 2"/>
    <tableColumn id="5" xr3:uid="{93825F3F-08CC-4F53-BCF7-6653D7A90001}" name="Mục đích thẩm định" dataDxfId="582" totalsRowDxfId="581" dataCellStyle="Bình thường 2"/>
    <tableColumn id="6" xr3:uid="{5E3BE3E6-050B-45AE-9B4A-9520EA263AFF}" name="Phí thẩm định" dataDxfId="580" totalsRowDxfId="579" dataCellStyle="Bình thường 2"/>
    <tableColumn id="7" xr3:uid="{54BC48E2-75BC-48DA-B927-C8B0CE49D578}" name=" Số tiền Bằng chữ" dataDxfId="578" totalsRowDxfId="577" dataCellStyle="Bình thường 2"/>
    <tableColumn id="27" xr3:uid="{400F1A28-49CC-4E75-AECC-427505E6DA60}" name="Ghi chú" dataDxfId="576" totalsRowDxfId="575" dataCellStyle="Bình thường 2">
      <calculatedColumnFormula>CONCATENATE("='Up Hs'!E",#REF!)</calculatedColumnFormula>
    </tableColumn>
    <tableColumn id="8" xr3:uid="{1EAF440F-EC93-47DB-958C-78EA08A209CA}" name="Số hợp đồng" dataDxfId="574" totalsRowDxfId="573" dataCellStyle="Bình thường 2"/>
    <tableColumn id="9" xr3:uid="{7BB2F3F4-F5E5-4337-949B-8C8A8DF30218}" name="Link" dataDxfId="572" totalsRowDxfId="571" dataCellStyle="Bình thường 2"/>
    <tableColumn id="10" xr3:uid="{F0127052-549B-442B-A78D-36B2875FB9B3}" name="Tạm ứng" dataDxfId="570" totalsRowDxfId="569"/>
    <tableColumn id="11" xr3:uid="{50AB8CFB-870C-4CC5-AB88-1380C0F78BB0}" name="Số tiền trên_x000a_ hợp đồng (bao gồm VAT)" dataDxfId="568" totalsRowDxfId="567"/>
    <tableColumn id="13" xr3:uid="{48481E89-F069-4A09-A409-EBD426A943E0}" name="Doanh thu trừ CPKS" dataDxfId="566" totalsRowDxfId="565" dataCellStyle="Bình thường 2"/>
    <tableColumn id="12" xr3:uid="{2D5A9B5C-8A91-4612-AE00-81F8BD25496C}" name="Tỷ lệ hoa hồng" dataDxfId="564" totalsRowDxfId="563" dataCellStyle="Bình thường 2"/>
    <tableColumn id="16" xr3:uid="{F2081162-B236-49EE-AA26-63A2EB47B923}" name="Hoa hồng" dataDxfId="562" totalsRowDxfId="561" dataCellStyle="Bình thường 2"/>
    <tableColumn id="17" xr3:uid="{1F8DB955-9DCB-43C0-8299-E45A567045CF}" name="Nguồn" dataDxfId="560" totalsRowDxfId="559" dataCellStyle="Bình thường 2"/>
    <tableColumn id="19" xr3:uid="{89CECA95-D1F1-40E1-834F-26E4767E5C8C}" name="Ngân hàng" dataDxfId="558" totalsRowDxfId="557" dataCellStyle="Bình thường 2"/>
    <tableColumn id="14" xr3:uid="{FEB41E09-017A-455C-B25F-3599817AE3D2}" name="Ghi chú2" dataDxfId="556" totalsRowDxfId="555" dataCellStyle="Bình thường 2"/>
    <tableColumn id="15" xr3:uid="{DF8378EE-E041-442F-A550-90FE1CC3061F}" name="Chuyên Viên Thực Hiện" dataDxfId="554" totalsRowDxfId="553" dataCellStyle="Bình thường 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103D8B3-FBC3-4BA7-9C0D-8C101F5889B9}" name="Thang1020212220232425" displayName="Thang1020212220232425" ref="A3:S61" totalsRowShown="0" headerRowDxfId="552" dataDxfId="551" totalsRowDxfId="550" headerRowCellStyle="Bình thường 2" dataCellStyle="Bình thường 2">
  <autoFilter ref="A3:S61" xr:uid="{E103D8B3-FBC3-4BA7-9C0D-8C101F5889B9}"/>
  <tableColumns count="19">
    <tableColumn id="1" xr3:uid="{C6AACDD2-E9E7-453A-BC23-795672F1A759}" name="STT" dataDxfId="549" totalsRowDxfId="548" dataCellStyle="Bình thường 2"/>
    <tableColumn id="2" xr3:uid="{1BDC95F3-4E21-4678-A542-4949131C460A}" name="Khách hàng" dataDxfId="547" totalsRowDxfId="546" dataCellStyle="Bình thường 2"/>
    <tableColumn id="3" xr3:uid="{A8B1C653-FAD5-4D41-A3D5-6D07BF58552F}" name="Địa chỉ" dataDxfId="545" totalsRowDxfId="544" dataCellStyle="Bình thường 2"/>
    <tableColumn id="4" xr3:uid="{AA4BA6E9-4E0E-4593-B3CB-048F9367AF72}" name="Tài sản thẩm định" dataDxfId="543" totalsRowDxfId="542" dataCellStyle="Bình thường 2"/>
    <tableColumn id="5" xr3:uid="{AC3967EA-7155-4216-B047-7D555F888965}" name="Mục đích thẩm định" dataDxfId="541" totalsRowDxfId="540" dataCellStyle="Bình thường 2"/>
    <tableColumn id="6" xr3:uid="{91F9F6D8-C0AB-480E-AB02-96EFD66B2849}" name="Phí thẩm định" dataDxfId="539" totalsRowDxfId="538" dataCellStyle="Bình thường 2"/>
    <tableColumn id="7" xr3:uid="{B50CDA2B-A1BC-49FA-939F-184E5546D13D}" name=" Số tiền Bằng chữ" dataDxfId="537" totalsRowDxfId="536" dataCellStyle="Bình thường 2"/>
    <tableColumn id="27" xr3:uid="{34A9FAD5-6ED8-419E-8E90-A51837835254}" name="Ghi chú" dataDxfId="535" totalsRowDxfId="534" dataCellStyle="Bình thường 2">
      <calculatedColumnFormula>CONCATENATE("='Up Hs'!E",#REF!)</calculatedColumnFormula>
    </tableColumn>
    <tableColumn id="8" xr3:uid="{A7C580F5-2B6E-4DF2-887C-D75A1A4F05DC}" name="Số hợp đồng" dataDxfId="533" totalsRowDxfId="532" dataCellStyle="Bình thường 2"/>
    <tableColumn id="9" xr3:uid="{2138BF28-6309-4DEB-BFAB-F6E4ABB32DD4}" name="Link" dataDxfId="531" totalsRowDxfId="530" dataCellStyle="Bình thường 2"/>
    <tableColumn id="10" xr3:uid="{AB461B2F-2C94-4A56-AA28-5ED71A72B176}" name="CPKS" dataDxfId="529" totalsRowDxfId="528"/>
    <tableColumn id="11" xr3:uid="{441ED2C8-807A-421B-AE9F-58A5FBE1A69E}" name="Số tiền trên_x000a_ hợp đồng (bao gồm VAT)" dataDxfId="527" totalsRowDxfId="526"/>
    <tableColumn id="13" xr3:uid="{19476008-C9AF-4FA5-82D0-9FAFA517180B}" name="Doanh thu thuần trừ CPKS" dataDxfId="525" totalsRowDxfId="524" dataCellStyle="Bình thường 2"/>
    <tableColumn id="12" xr3:uid="{6C7A4661-8BC7-42B1-B2EA-3D87B3AAE408}" name="Tỷ lệ hoa hồng" dataDxfId="523" totalsRowDxfId="522" dataCellStyle="Bình thường 2"/>
    <tableColumn id="16" xr3:uid="{8B7058F2-B6AD-4684-B16E-68B1BB66D1C5}" name="Hoa hồng" dataDxfId="521" totalsRowDxfId="520" dataCellStyle="Bình thường 2"/>
    <tableColumn id="17" xr3:uid="{B77EE070-F638-4786-92D4-64AA7183A363}" name="Nguồn" dataDxfId="519" totalsRowDxfId="518" dataCellStyle="Bình thường 2"/>
    <tableColumn id="19" xr3:uid="{26F3730D-2CD9-4BF1-A35B-CDBC12DAA15F}" name="Ngân hàng" dataDxfId="517" totalsRowDxfId="516" dataCellStyle="Bình thường 2"/>
    <tableColumn id="14" xr3:uid="{FAA0A4C6-AF5A-4D1D-9E0E-72A567F70449}" name="Ghi chú2" dataDxfId="515" totalsRowDxfId="514" dataCellStyle="Bình thường 2"/>
    <tableColumn id="15" xr3:uid="{28DCE6DE-3DE4-4202-BEDB-B86867E28F2F}" name="Chuyên Viên Thực Hiện" dataDxfId="513" totalsRowDxfId="512" dataCellStyle="Bình thường 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2304866-58C3-4CD1-8456-DAE6D1237688}" name="Thang102021222023242526" displayName="Thang102021222023242526" ref="A3:S47" totalsRowShown="0" headerRowDxfId="511" dataDxfId="510" totalsRowDxfId="509" headerRowCellStyle="Bình thường 2" dataCellStyle="Bình thường 2">
  <autoFilter ref="A3:S47" xr:uid="{8DF4F29F-71B0-4493-A61F-F3CEE553194D}">
    <filterColumn colId="1">
      <filters>
        <filter val="NGÂN HÀNG THƯƠNG MẠI CỔ PHẦN ĐẦU TƯ VÀ PHÁT TRIỂN VIỆT NAM - CHI NHÁNH NAM GIA LAI (Thu tiền)"/>
      </filters>
    </filterColumn>
  </autoFilter>
  <tableColumns count="19">
    <tableColumn id="1" xr3:uid="{32185F78-99CE-4580-BB6A-620FD822BF15}" name="STT" dataDxfId="508" totalsRowDxfId="507" dataCellStyle="Bình thường 2"/>
    <tableColumn id="2" xr3:uid="{68BD8270-5D8C-41C5-A536-3568DA94D5CF}" name="Khách hàng" dataDxfId="506" totalsRowDxfId="505" dataCellStyle="Bình thường 2"/>
    <tableColumn id="3" xr3:uid="{7D269992-2468-44DB-BF8C-55A017151DF9}" name="Địa chỉ" dataDxfId="504" totalsRowDxfId="503" dataCellStyle="Bình thường 2"/>
    <tableColumn id="4" xr3:uid="{A2675D4F-326F-49D9-9DB0-A1BBED382DD8}" name="Tài sản thẩm định" dataDxfId="502" totalsRowDxfId="501" dataCellStyle="Bình thường 2"/>
    <tableColumn id="5" xr3:uid="{EB2890BA-A65B-4B0B-A26C-3DF2C7CC69CF}" name="Mục đích thẩm định" dataDxfId="500" totalsRowDxfId="499" dataCellStyle="Bình thường 2"/>
    <tableColumn id="6" xr3:uid="{04AB16AE-5269-48EC-9537-E62EEB6B9C38}" name="Phí thẩm định" dataDxfId="498" totalsRowDxfId="497" dataCellStyle="Bình thường 2"/>
    <tableColumn id="7" xr3:uid="{799ED440-53A3-47A8-9B2B-F5D15FA05EF4}" name=" Số tiền Bằng chữ" dataDxfId="496" totalsRowDxfId="495" dataCellStyle="Bình thường 2"/>
    <tableColumn id="27" xr3:uid="{993BA7CD-C9CA-43F7-8E0B-941AF85D6DD4}" name="Ghi chú" dataDxfId="494" totalsRowDxfId="493" dataCellStyle="Bình thường 2">
      <calculatedColumnFormula>CONCATENATE("='Up Hs'!E",#REF!)</calculatedColumnFormula>
    </tableColumn>
    <tableColumn id="8" xr3:uid="{C66F28D3-AF0A-4A16-807D-5FA18170C875}" name="Số hợp đồng" dataDxfId="492" totalsRowDxfId="491" dataCellStyle="Bình thường 2"/>
    <tableColumn id="9" xr3:uid="{5D2ACCB5-FE9C-40DD-86E4-FDDB4AEA29D8}" name="Link" dataDxfId="490" totalsRowDxfId="489" dataCellStyle="Bình thường 2"/>
    <tableColumn id="10" xr3:uid="{2804BB86-F550-4AC1-8A47-F812906A1355}" name="CPKS" dataDxfId="488" totalsRowDxfId="487"/>
    <tableColumn id="11" xr3:uid="{4B1CDBB3-6F78-4944-8A5D-5343F95B05A4}" name="Số tiền trên_x000a_ hợp đồng (bao gồm VAT)" dataDxfId="486" totalsRowDxfId="485"/>
    <tableColumn id="13" xr3:uid="{5B2CC431-BAC6-4A61-B9AF-6F38FBCB3FE2}" name="Doanh thu thuần trừ CPKS" dataDxfId="484" totalsRowDxfId="483" dataCellStyle="Bình thường 2"/>
    <tableColumn id="12" xr3:uid="{1E370A41-C991-40DF-B8F4-9C500EB3EBC4}" name="Tỷ lệ hoa hồng" dataDxfId="482" totalsRowDxfId="481" dataCellStyle="Bình thường 2"/>
    <tableColumn id="16" xr3:uid="{2EFFB597-28FF-4B40-8EBA-F0DDFBE1EB3B}" name="Hoa hồng" dataDxfId="480" totalsRowDxfId="479" dataCellStyle="Bình thường 2"/>
    <tableColumn id="17" xr3:uid="{21ECD2EF-AAE0-4B10-A67F-5506E2FBB061}" name="Nguồn" dataDxfId="478" totalsRowDxfId="477" dataCellStyle="Bình thường 2"/>
    <tableColumn id="19" xr3:uid="{D2F2C670-23BF-47ED-95DB-C3D3E0BB2910}" name="Ngân hàng" dataDxfId="476" totalsRowDxfId="475" dataCellStyle="Bình thường 2"/>
    <tableColumn id="14" xr3:uid="{8654734C-3970-42FB-8F91-E52E6DE52394}" name="Ghi chú2" dataDxfId="474" totalsRowDxfId="473" dataCellStyle="Bình thường 2"/>
    <tableColumn id="15" xr3:uid="{2CCCDE77-918C-41B4-B6E6-6E5BE11DFD5A}" name="Chuyên Viên Thực Hiện" dataDxfId="472" totalsRowDxfId="471" dataCellStyle="Bình thường 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CD3AEE-80FC-454F-BFB7-ED7E18304816}" name="Thang10202122202324252627" displayName="Thang10202122202324252627" ref="A3:S52" totalsRowShown="0" headerRowDxfId="470" dataDxfId="469" totalsRowDxfId="468" headerRowCellStyle="Bình thường 2" dataCellStyle="Bình thường 2">
  <autoFilter ref="A3:S52" xr:uid="{8DF4F29F-71B0-4493-A61F-F3CEE553194D}"/>
  <tableColumns count="19">
    <tableColumn id="1" xr3:uid="{7F6492F1-A8E5-4A29-A160-C1A13E3954A4}" name="STT" dataDxfId="467" totalsRowDxfId="466" dataCellStyle="Bình thường 2"/>
    <tableColumn id="2" xr3:uid="{9E3331F7-866C-4FC8-9873-306268BEBC35}" name="Khách hàng" dataDxfId="465" totalsRowDxfId="464" dataCellStyle="Bình thường 2"/>
    <tableColumn id="3" xr3:uid="{66BFA953-BF88-4A96-8C92-65978DB926A5}" name="Địa chỉ" dataDxfId="463" totalsRowDxfId="462" dataCellStyle="Bình thường 2"/>
    <tableColumn id="4" xr3:uid="{695E2C86-3A2A-454D-B765-463CDF3C316D}" name="Tài sản thẩm định" dataDxfId="461" totalsRowDxfId="460" dataCellStyle="Bình thường 2"/>
    <tableColumn id="5" xr3:uid="{162EC208-BC08-4A02-8378-055388335977}" name="Mục đích thẩm định" dataDxfId="459" totalsRowDxfId="458" dataCellStyle="Bình thường 2"/>
    <tableColumn id="6" xr3:uid="{4CA521CA-3F26-461C-9E6E-E155AD65D601}" name="Phí thẩm định" dataDxfId="457" totalsRowDxfId="456" dataCellStyle="Bình thường 2"/>
    <tableColumn id="7" xr3:uid="{4DF93041-27A2-4DD8-8BC8-88F34F0AEB3F}" name=" Số tiền Bằng chữ" dataDxfId="455" totalsRowDxfId="454" dataCellStyle="Bình thường 2"/>
    <tableColumn id="27" xr3:uid="{81AC6922-6822-48FE-A9A1-A86A4D70EFCA}" name="Ghi chú" dataDxfId="453" totalsRowDxfId="452" dataCellStyle="Bình thường 2"/>
    <tableColumn id="8" xr3:uid="{56776CCA-D96B-4C5B-A1B9-C4E9292CCC73}" name="Số hợp đồng" dataDxfId="451" totalsRowDxfId="450" dataCellStyle="Bình thường 2"/>
    <tableColumn id="9" xr3:uid="{C3FB3E52-343E-414B-BC54-A798CCDA64D7}" name="Link" dataDxfId="449" totalsRowDxfId="448" dataCellStyle="Bình thường 2"/>
    <tableColumn id="10" xr3:uid="{4E14B115-A150-428E-B445-E26FA2BE2009}" name="CPKS" dataDxfId="447" totalsRowDxfId="446"/>
    <tableColumn id="11" xr3:uid="{0AF28FB4-928D-472D-848F-48BF2A0253E9}" name="Số tiền trên_x000a_ hợp đồng (bao gồm VAT)" dataDxfId="445" totalsRowDxfId="444"/>
    <tableColumn id="13" xr3:uid="{43CE54EC-2EA8-4F3F-8204-1AA435143946}" name="Doanh thu thuần trừ CPKS" dataDxfId="443" totalsRowDxfId="442" dataCellStyle="Bình thường 2"/>
    <tableColumn id="12" xr3:uid="{71F85C44-30C5-4B03-A912-6E74857E3611}" name="Tỷ lệ hoa hồng" dataDxfId="441" totalsRowDxfId="440" dataCellStyle="Bình thường 2"/>
    <tableColumn id="16" xr3:uid="{B377DE6E-44AE-4609-8119-F3A8EB35A921}" name="Hoa hồng" dataDxfId="439" totalsRowDxfId="438" dataCellStyle="Bình thường 2"/>
    <tableColumn id="17" xr3:uid="{CEB6050A-5FE5-4F14-9375-832FF6419281}" name="Nguồn" dataDxfId="437" totalsRowDxfId="436" dataCellStyle="Bình thường 2"/>
    <tableColumn id="19" xr3:uid="{1A6ED427-3820-47A1-B0A8-5FAF7439A930}" name="Ngân hàng" dataDxfId="435" totalsRowDxfId="434" dataCellStyle="Bình thường 2"/>
    <tableColumn id="14" xr3:uid="{D239DDBF-2CC7-455F-9824-A07C2F3F75E6}" name="Ghi chú2" dataDxfId="433" totalsRowDxfId="432" dataCellStyle="Bình thường 2"/>
    <tableColumn id="15" xr3:uid="{1E9BA0A5-E4DF-4B8D-AB88-1C31D3DF7B17}" name="Chuyên Viên Thực Hiện" dataDxfId="431" totalsRowDxfId="430" dataCellStyle="Bình thường 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E82A7B8-B797-401D-AF1A-444F3EDE1272}" name="Thang1020212220232425262728" displayName="Thang1020212220232425262728" ref="A3:S52" totalsRowShown="0" headerRowDxfId="429" dataDxfId="428" totalsRowDxfId="427" headerRowCellStyle="Bình thường 2" dataCellStyle="Bình thường 2">
  <autoFilter ref="A3:S52" xr:uid="{8DF4F29F-71B0-4493-A61F-F3CEE553194D}">
    <filterColumn colId="4">
      <filters>
        <filter val="Làm cơ sở tham khảo để thế chấp vay vốn tại ngân hàng chính sách xã hội tỉnh Gia Lai"/>
      </filters>
    </filterColumn>
  </autoFilter>
  <tableColumns count="19">
    <tableColumn id="1" xr3:uid="{6490699E-955E-41AD-95F2-B3C7F3ED8BE7}" name="STT" dataDxfId="426" totalsRowDxfId="425" dataCellStyle="Bình thường 2"/>
    <tableColumn id="2" xr3:uid="{BFD6DD70-BC20-4F7B-9D89-BFF185EEA467}" name="Khách hàng" dataDxfId="424" totalsRowDxfId="423" dataCellStyle="Bình thường 2"/>
    <tableColumn id="3" xr3:uid="{92A82593-4A07-4BD7-8AD0-FC98F79EC35F}" name="Địa chỉ" dataDxfId="422" totalsRowDxfId="421" dataCellStyle="Bình thường 2"/>
    <tableColumn id="4" xr3:uid="{3C77041D-0390-4CB9-B902-71E11A475BD9}" name="Tài sản thẩm định" dataDxfId="420" totalsRowDxfId="419" dataCellStyle="Bình thường 2"/>
    <tableColumn id="5" xr3:uid="{07581C5B-97EA-4BAB-BC4B-283019188A08}" name="Mục đích thẩm định" dataDxfId="418" totalsRowDxfId="417" dataCellStyle="Bình thường 2"/>
    <tableColumn id="6" xr3:uid="{E63F942F-7428-48EE-80AB-9B509280C9DC}" name="Phí thẩm định" dataDxfId="416" totalsRowDxfId="415" dataCellStyle="Bình thường 2"/>
    <tableColumn id="7" xr3:uid="{493F77B4-97D4-47B2-8857-E858E4966A6F}" name=" Số tiền Bằng chữ" dataDxfId="414" totalsRowDxfId="413" dataCellStyle="Bình thường 2"/>
    <tableColumn id="27" xr3:uid="{9E660669-4D2F-43FD-A9E7-95CB73F694AB}" name="Ghi chú" dataDxfId="412" totalsRowDxfId="411" dataCellStyle="Bình thường 2">
      <calculatedColumnFormula>CONCATENATE("='Up Hs'!E",#REF!)</calculatedColumnFormula>
    </tableColumn>
    <tableColumn id="8" xr3:uid="{194095EA-9B77-4ECC-B551-3979C7B62161}" name="Số hợp đồng" dataDxfId="410" totalsRowDxfId="409" dataCellStyle="Bình thường 2"/>
    <tableColumn id="9" xr3:uid="{3F0E5519-5E15-4C7A-B0FB-757192DE790E}" name="Link" dataDxfId="408" totalsRowDxfId="407" dataCellStyle="Bình thường 2"/>
    <tableColumn id="10" xr3:uid="{069243CD-E3C7-4664-809C-6F6FF8DB9F04}" name="CPKS" dataDxfId="406" totalsRowDxfId="405"/>
    <tableColumn id="11" xr3:uid="{35FD0330-E97B-4499-89AF-3A03E0B29640}" name="Số tiền trên_x000a_ hợp đồng (bao gồm VAT)" dataDxfId="404" totalsRowDxfId="403"/>
    <tableColumn id="13" xr3:uid="{F9D80663-F44A-4E4E-AED9-00D2FF7A1744}" name="Doanh thu thuần trừ CPKS" dataDxfId="402" totalsRowDxfId="401" dataCellStyle="Bình thường 2"/>
    <tableColumn id="12" xr3:uid="{32B1826D-5D20-43EC-8F24-46CF4BC317B5}" name="Tỷ lệ hoa hồng" dataDxfId="400" totalsRowDxfId="399" dataCellStyle="Bình thường 2"/>
    <tableColumn id="16" xr3:uid="{6CEA5DB3-E1D5-4077-98A3-9768FAF39357}" name="Hoa hồng" dataDxfId="398" totalsRowDxfId="397" dataCellStyle="Bình thường 2"/>
    <tableColumn id="17" xr3:uid="{A0817115-0C65-47BC-B8D3-FABD086847B1}" name="Nguồn" dataDxfId="396" totalsRowDxfId="395" dataCellStyle="Bình thường 2"/>
    <tableColumn id="19" xr3:uid="{E9DC55E3-EB4A-4C5C-8F23-0E9C7A4DAE65}" name="Ngân hàng" dataDxfId="394" totalsRowDxfId="393" dataCellStyle="Bình thường 2"/>
    <tableColumn id="14" xr3:uid="{09429B8A-D6AD-44B2-8660-B23CBFD02F77}" name="Ghi chú2" dataDxfId="392" totalsRowDxfId="391" dataCellStyle="Bình thường 2"/>
    <tableColumn id="15" xr3:uid="{C6603B6B-362D-4786-BCF3-4A904CEBD1AD}" name="Chuyên Viên Thực Hiện" dataDxfId="390" totalsRowDxfId="389" dataCellStyle="Bình thường 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9D95D30-C096-48E2-9949-443BC74D7AD8}" name="Thang102021222023242526272829" displayName="Thang102021222023242526272829" ref="A3:S57" totalsRowShown="0" headerRowDxfId="388" dataDxfId="387" totalsRowDxfId="386" headerRowCellStyle="Bình thường 2" dataCellStyle="Bình thường 2">
  <autoFilter ref="A3:S57" xr:uid="{8DF4F29F-71B0-4493-A61F-F3CEE553194D}"/>
  <tableColumns count="19">
    <tableColumn id="1" xr3:uid="{2B34167F-28DF-4F2D-AD94-33CFAD69BCED}" name="STT" dataDxfId="385" totalsRowDxfId="384" dataCellStyle="Bình thường 2"/>
    <tableColumn id="2" xr3:uid="{4B838C9D-038F-46F3-94D1-6017AFE60AA7}" name="Khách hàng" dataDxfId="383" totalsRowDxfId="382" dataCellStyle="Bình thường 2"/>
    <tableColumn id="3" xr3:uid="{30ABFF3C-75B8-4617-9CF1-8BA0A75E17B5}" name="Địa chỉ" dataDxfId="381" totalsRowDxfId="380" dataCellStyle="Bình thường 2"/>
    <tableColumn id="4" xr3:uid="{CF348067-7E91-4F77-AC61-AFAC6C8EB508}" name="Tài sản thẩm định" dataDxfId="379" totalsRowDxfId="378" dataCellStyle="Bình thường 2"/>
    <tableColumn id="5" xr3:uid="{67286DB5-E270-4588-9CDC-C34013A57586}" name="Mục đích thẩm định" dataDxfId="377" totalsRowDxfId="376" dataCellStyle="Bình thường 2"/>
    <tableColumn id="6" xr3:uid="{543198F4-85C0-42D2-A9C4-251F8C51FF26}" name="Phí thẩm định" dataDxfId="375" totalsRowDxfId="374" dataCellStyle="Bình thường 2"/>
    <tableColumn id="7" xr3:uid="{81D7129C-54D9-4AF3-9D0D-6D85072A9D19}" name=" Số tiền Bằng chữ" dataDxfId="373" totalsRowDxfId="372" dataCellStyle="Bình thường 2"/>
    <tableColumn id="27" xr3:uid="{6AE5C047-BCFD-4352-ABBE-38ACC8DBBA10}" name="Ghi chú" dataDxfId="371" totalsRowDxfId="370" dataCellStyle="Bình thường 2">
      <calculatedColumnFormula>CONCATENATE("='Up Hs'!E",#REF!)</calculatedColumnFormula>
    </tableColumn>
    <tableColumn id="8" xr3:uid="{B38CDA48-6FD2-4939-A82D-240F4FC9820D}" name="Số hợp đồng" dataDxfId="369" totalsRowDxfId="368" dataCellStyle="Bình thường 2"/>
    <tableColumn id="9" xr3:uid="{3A052958-6477-45AE-817C-44EC155B0178}" name="Link" dataDxfId="367" totalsRowDxfId="366" dataCellStyle="Bình thường 2"/>
    <tableColumn id="10" xr3:uid="{198B468A-B235-4719-88FD-EF526919634F}" name="CPKS" dataDxfId="365" totalsRowDxfId="364"/>
    <tableColumn id="11" xr3:uid="{BF7FA13C-CC7C-4F54-9CE4-0BCC419787DB}" name="Số tiền trên_x000a_ hợp đồng (bao gồm VAT)" dataDxfId="363" totalsRowDxfId="362"/>
    <tableColumn id="13" xr3:uid="{6A5027E8-0AC1-4E73-B984-6D813DCDB734}" name="Doanh thu thuần trừ CPKS" dataDxfId="361" totalsRowDxfId="360" dataCellStyle="Bình thường 2"/>
    <tableColumn id="12" xr3:uid="{941618DA-120A-43FD-A593-CE500C912D53}" name="Tỷ lệ hoa hồng" dataDxfId="359" totalsRowDxfId="358" dataCellStyle="Bình thường 2"/>
    <tableColumn id="16" xr3:uid="{98943374-A049-4F31-A472-37C0F17A06F7}" name="Hoa hồng" dataDxfId="357" totalsRowDxfId="356" dataCellStyle="Bình thường 2"/>
    <tableColumn id="17" xr3:uid="{28BE6E24-716F-48E0-923B-0C9FF19F4D2C}" name="Nguồn" dataDxfId="355" totalsRowDxfId="354" dataCellStyle="Bình thường 2"/>
    <tableColumn id="19" xr3:uid="{1D546E1F-5407-4E8F-81E3-6DAB42EE13C7}" name="Ngân hàng" dataDxfId="353" totalsRowDxfId="352" dataCellStyle="Bình thường 2"/>
    <tableColumn id="14" xr3:uid="{7C48C28F-5E4A-4E0B-81C4-13D5384EB08D}" name="Ghi chú2" dataDxfId="351" totalsRowDxfId="350" dataCellStyle="Bình thường 2"/>
    <tableColumn id="15" xr3:uid="{50D3D852-410A-4F95-B1F1-AF5B67245E0F}" name="Chuyên Viên Thực Hiện" dataDxfId="349" totalsRowDxfId="348" dataCellStyle="Bình thường 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D019C30-2D51-4113-BBD4-2CE6CA57B64B}" name="Thang10202122202324252627282930" displayName="Thang10202122202324252627282930" ref="A3:S50" totalsRowShown="0" headerRowDxfId="347" dataDxfId="346" totalsRowDxfId="345" headerRowCellStyle="Bình thường 2" dataCellStyle="Bình thường 2">
  <autoFilter ref="A3:S50" xr:uid="{8DF4F29F-71B0-4493-A61F-F3CEE553194D}"/>
  <tableColumns count="19">
    <tableColumn id="1" xr3:uid="{27853E7F-45A4-4256-8425-03188015E04C}" name="STT" dataDxfId="344" totalsRowDxfId="343" dataCellStyle="Bình thường 2"/>
    <tableColumn id="2" xr3:uid="{C39D37D7-892B-4E2B-87A9-E75187A8F522}" name="Khách hàng" dataDxfId="342" totalsRowDxfId="341" dataCellStyle="Bình thường 2"/>
    <tableColumn id="3" xr3:uid="{4FBF0852-BCB6-4FA8-9A63-3BA5D5E59599}" name="Địa chỉ" dataDxfId="340" totalsRowDxfId="339" dataCellStyle="Bình thường 2"/>
    <tableColumn id="4" xr3:uid="{8C67552A-A547-4C23-8B8A-E930C4E91388}" name="Tài sản thẩm định" dataDxfId="338" totalsRowDxfId="337" dataCellStyle="Bình thường 2"/>
    <tableColumn id="5" xr3:uid="{AF1CF4BF-FB42-4F81-BFB4-5585B00DDDB4}" name="Mục đích thẩm định" dataDxfId="336" totalsRowDxfId="335" dataCellStyle="Bình thường 2"/>
    <tableColumn id="6" xr3:uid="{636302B2-D70E-43B8-A013-86357651B041}" name="Phí thẩm định" dataDxfId="334" totalsRowDxfId="333" dataCellStyle="Bình thường 2"/>
    <tableColumn id="7" xr3:uid="{3DBD4D45-F0E2-4917-A846-C13FDFCC17E6}" name=" Số tiền Bằng chữ" dataDxfId="332" totalsRowDxfId="331" dataCellStyle="Bình thường 2"/>
    <tableColumn id="27" xr3:uid="{AB415E9E-5829-4877-AC6D-1C2F662F9337}" name="Ghi chú" dataDxfId="330" totalsRowDxfId="329" dataCellStyle="Bình thường 2">
      <calculatedColumnFormula>CONCATENATE("='Up Hs'!E",#REF!)</calculatedColumnFormula>
    </tableColumn>
    <tableColumn id="8" xr3:uid="{7C0EAAF9-1D81-43DA-AC62-582D17EC369D}" name="Số hợp đồng" dataDxfId="328" totalsRowDxfId="327" dataCellStyle="Bình thường 2"/>
    <tableColumn id="9" xr3:uid="{9B56207A-04BF-4503-AE6A-9052342CA1B7}" name="Link" dataDxfId="326" totalsRowDxfId="325" dataCellStyle="Bình thường 2"/>
    <tableColumn id="10" xr3:uid="{D42B8F25-850F-4BF7-87D2-B905CD40B574}" name="CPKS" dataDxfId="324" totalsRowDxfId="323"/>
    <tableColumn id="11" xr3:uid="{7B109C13-1FCE-4049-84F2-D421B0B7443B}" name="Số tiền trên_x000a_ hợp đồng (bao gồm VAT)" dataDxfId="322" totalsRowDxfId="321"/>
    <tableColumn id="13" xr3:uid="{92BBC7BB-DCCC-4B66-BD14-DCE24F69CD43}" name="Doanh thu thuần trừ CPKS" dataDxfId="320" totalsRowDxfId="319" dataCellStyle="Bình thường 2"/>
    <tableColumn id="12" xr3:uid="{099580FC-DE5C-4FBD-BF98-396648E3B956}" name="Tỷ lệ hoa hồng" dataDxfId="318" totalsRowDxfId="317" dataCellStyle="Bình thường 2"/>
    <tableColumn id="16" xr3:uid="{715CD8F1-E83D-48D4-8870-4D419C6BCE43}" name="Hoa hồng" dataDxfId="316" totalsRowDxfId="315" dataCellStyle="Bình thường 2"/>
    <tableColumn id="17" xr3:uid="{2787A6E3-4200-4B18-B178-A70C893162C5}" name="Nguồn" dataDxfId="314" totalsRowDxfId="313" dataCellStyle="Bình thường 2"/>
    <tableColumn id="19" xr3:uid="{CB2FEF10-8526-442D-94B0-09237BDF8F8F}" name="Ngân hàng" dataDxfId="312" totalsRowDxfId="311" dataCellStyle="Bình thường 2"/>
    <tableColumn id="14" xr3:uid="{28797D2E-358C-418D-9008-50A005C9767D}" name="Ghi chú2" dataDxfId="310" totalsRowDxfId="309" dataCellStyle="Bình thường 2"/>
    <tableColumn id="15" xr3:uid="{9B4522C3-A1CF-49A0-B36B-318238EA94DC}" name="Chuyên Viên Thực Hiện" dataDxfId="308" totalsRowDxfId="307" dataCellStyle="Bình thường 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B6A3BD6-4338-4FAA-8043-B87BBCF0A268}" name="Thang1020212220232425262728293031" displayName="Thang1020212220232425262728293031" ref="A3:S45" totalsRowShown="0" headerRowDxfId="306" dataDxfId="305" totalsRowDxfId="304" headerRowCellStyle="Bình thường 2" dataCellStyle="Bình thường 2">
  <autoFilter ref="A3:S45" xr:uid="{8DF4F29F-71B0-4493-A61F-F3CEE553194D}"/>
  <tableColumns count="19">
    <tableColumn id="1" xr3:uid="{23B465A4-27F5-45F4-B8B3-901405805A7B}" name="STT" dataDxfId="303" totalsRowDxfId="302" dataCellStyle="Bình thường 2"/>
    <tableColumn id="2" xr3:uid="{8F2618A1-ED52-40BC-887D-7C9EA5190C0A}" name="Khách hàng" dataDxfId="301" totalsRowDxfId="300" dataCellStyle="Bình thường 2"/>
    <tableColumn id="3" xr3:uid="{91D0AEA2-FB3C-4F92-9564-16D6880F6490}" name="Địa chỉ" dataDxfId="299" totalsRowDxfId="298" dataCellStyle="Bình thường 2"/>
    <tableColumn id="4" xr3:uid="{B6260B64-A40C-47A3-8DDB-BF6E7713C97C}" name="Tài sản thẩm định" dataDxfId="297" totalsRowDxfId="296" dataCellStyle="Bình thường 2"/>
    <tableColumn id="5" xr3:uid="{FA611A11-A5EC-4128-9763-2A0C6FCD6261}" name="Mục đích thẩm định" dataDxfId="295" totalsRowDxfId="294" dataCellStyle="Bình thường 2"/>
    <tableColumn id="6" xr3:uid="{0963F291-3706-4DFB-9BDD-2183777665B5}" name="Phí thẩm định" dataDxfId="293" totalsRowDxfId="292" dataCellStyle="Bình thường 2"/>
    <tableColumn id="7" xr3:uid="{0A7C6E23-58A6-4ACF-A177-4DAE1BE5F6D1}" name=" Số tiền Bằng chữ" dataDxfId="291" totalsRowDxfId="290" dataCellStyle="Bình thường 2"/>
    <tableColumn id="27" xr3:uid="{8701B082-E18D-4D1A-A797-D1F271A9315F}" name="Ghi chú" dataDxfId="289" totalsRowDxfId="288" dataCellStyle="Bình thường 2">
      <calculatedColumnFormula>CONCATENATE("='Up Hs'!E",#REF!)</calculatedColumnFormula>
    </tableColumn>
    <tableColumn id="8" xr3:uid="{41C41787-C65A-4217-8A98-AFF23AEF5DC5}" name="Số hợp đồng" dataDxfId="287" totalsRowDxfId="286" dataCellStyle="Bình thường 2"/>
    <tableColumn id="9" xr3:uid="{14E67A3C-F019-4D76-9B8C-4702822D41E8}" name="Link" dataDxfId="285" totalsRowDxfId="284" dataCellStyle="Bình thường 2"/>
    <tableColumn id="10" xr3:uid="{62AA1E6E-C09A-4D81-BA1F-F61115CB0EEA}" name="CPKS" dataDxfId="283" totalsRowDxfId="282"/>
    <tableColumn id="11" xr3:uid="{94F4BDE0-9618-41F9-BAF6-44AAA0DD0420}" name="Số tiền trên_x000a_ hợp đồng (bao gồm VAT)" dataDxfId="281" totalsRowDxfId="280"/>
    <tableColumn id="13" xr3:uid="{C94E9C65-CCE2-4EA8-9BCE-102108014647}" name="Doanh thu thuần trừ CPKS" dataDxfId="279" totalsRowDxfId="278" dataCellStyle="Bình thường 2"/>
    <tableColumn id="12" xr3:uid="{2D4ECD6F-155A-4927-AE98-C3849E9046C1}" name="Tỷ lệ hoa hồng" dataDxfId="277" totalsRowDxfId="276" dataCellStyle="Bình thường 2"/>
    <tableColumn id="16" xr3:uid="{4B9902EE-7CA3-458B-942F-75FD75F122AB}" name="Hoa hồng" dataDxfId="275" totalsRowDxfId="274" dataCellStyle="Bình thường 2"/>
    <tableColumn id="17" xr3:uid="{ACE03EB9-78CE-4878-A50E-A3FE17C7E633}" name="Nguồn" dataDxfId="273" totalsRowDxfId="272" dataCellStyle="Bình thường 2"/>
    <tableColumn id="19" xr3:uid="{7FED15F9-60CB-4158-A2D8-2C13B86B860F}" name="Ngân hàng" dataDxfId="271" totalsRowDxfId="270" dataCellStyle="Bình thường 2"/>
    <tableColumn id="14" xr3:uid="{1B790F0B-8DA5-46E7-915B-5F29BD74EAAA}" name="Ghi chú2" dataDxfId="269" totalsRowDxfId="268" dataCellStyle="Bình thường 2"/>
    <tableColumn id="15" xr3:uid="{0D41B174-6455-4AA5-8C38-1E57F38E1644}" name="Chuyên Viên Thực Hiện" dataDxfId="267" totalsRowDxfId="266" dataCellStyle="Bình thường 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FB6F717-69FA-4A36-98AF-0F2E57A7580C}" name="Thang102021222023242526272829303132" displayName="Thang102021222023242526272829303132" ref="A3:S32" totalsRowCount="1" headerRowDxfId="265" dataDxfId="264" totalsRowDxfId="263" headerRowCellStyle="Bình thường 2" dataCellStyle="Bình thường 2">
  <autoFilter ref="A3:S31" xr:uid="{8DF4F29F-71B0-4493-A61F-F3CEE553194D}"/>
  <tableColumns count="19">
    <tableColumn id="1" xr3:uid="{8F507EB8-632F-43C0-A2AD-D1014EDC085A}" name="STT" dataDxfId="262" totalsRowDxfId="261" dataCellStyle="Bình thường 2"/>
    <tableColumn id="2" xr3:uid="{3B2A1985-8E56-42EE-9311-EF33D1475269}" name="Khách hàng" dataDxfId="260" totalsRowDxfId="259" dataCellStyle="Bình thường 2"/>
    <tableColumn id="3" xr3:uid="{4864D0E0-B572-46B0-8143-18205D11D52F}" name="Địa chỉ" dataDxfId="258" totalsRowDxfId="257" dataCellStyle="Bình thường 2"/>
    <tableColumn id="4" xr3:uid="{F7967725-23EE-4611-B0C4-B7BF20F3CAA2}" name="Tài sản thẩm định" dataDxfId="256" totalsRowDxfId="255" dataCellStyle="Bình thường 2"/>
    <tableColumn id="5" xr3:uid="{28DCD523-3AAB-4A25-83D6-4F8C0B769370}" name="Mục đích thẩm định" dataDxfId="254" totalsRowDxfId="253" dataCellStyle="Bình thường 2"/>
    <tableColumn id="6" xr3:uid="{429947F2-257A-4ECF-AA04-19A4FD3F5975}" name="Phí thẩm định" dataDxfId="252" totalsRowDxfId="251" dataCellStyle="Bình thường 2"/>
    <tableColumn id="7" xr3:uid="{9612CB4C-BB52-45EC-A4CA-1003E75BFDF6}" name=" Số tiền Bằng chữ" dataDxfId="250" totalsRowDxfId="249" dataCellStyle="Bình thường 2"/>
    <tableColumn id="27" xr3:uid="{193E2CE6-0FC5-4ACE-AEFA-DF5696BAD7D4}" name="Ghi chú" dataDxfId="248" totalsRowDxfId="247" dataCellStyle="Bình thường 2">
      <calculatedColumnFormula>CONCATENATE("='Up Hs'!E",#REF!)</calculatedColumnFormula>
    </tableColumn>
    <tableColumn id="8" xr3:uid="{6F209022-66A7-4FC8-B4E1-1E876EEC2430}" name="Số hợp đồng" dataDxfId="246" totalsRowDxfId="245" dataCellStyle="Bình thường 2"/>
    <tableColumn id="9" xr3:uid="{D7DE426B-7404-482A-9CFD-A368D062232E}" name="Link" dataDxfId="244" totalsRowDxfId="243" dataCellStyle="Bình thường 2"/>
    <tableColumn id="10" xr3:uid="{5AF928C9-821A-4124-BD41-EB06C092C803}" name="CPKS" dataDxfId="242" totalsRowDxfId="241"/>
    <tableColumn id="11" xr3:uid="{0FC04406-840E-4798-A749-918D085861AB}" name="Số tiền trên_x000a_ hợp đồng (bao gồm VAT)" dataDxfId="240" totalsRowDxfId="239"/>
    <tableColumn id="13" xr3:uid="{C0682DBA-EE9B-43FA-BDDE-871AEEB9B6AE}" name="Doanh thu thuần trừ CPKS" dataDxfId="238" totalsRowDxfId="237" dataCellStyle="Bình thường 2"/>
    <tableColumn id="12" xr3:uid="{06ABA277-A92D-43E4-BFD6-B956BACD3F9C}" name="Tỷ lệ hoa hồng" dataDxfId="236" totalsRowDxfId="235" dataCellStyle="Bình thường 2"/>
    <tableColumn id="16" xr3:uid="{62DE1ADA-6256-40ED-85F8-6DDD6AB7FD09}" name="Hoa hồng" dataDxfId="234" totalsRowDxfId="233" dataCellStyle="Bình thường 2"/>
    <tableColumn id="17" xr3:uid="{2FF66FD1-33E9-4C70-91E4-C456A03D1B0C}" name="Nguồn" dataDxfId="232" totalsRowDxfId="231" dataCellStyle="Bình thường 2"/>
    <tableColumn id="19" xr3:uid="{1284B180-C1FD-4C00-A37C-974B0EADD15B}" name="Ngân hàng" dataDxfId="230" totalsRowDxfId="229" dataCellStyle="Bình thường 2"/>
    <tableColumn id="14" xr3:uid="{3B60BA79-7C10-456E-BD46-40891DC68DDA}" name="Ghi chú2" dataDxfId="228" totalsRowDxfId="227" dataCellStyle="Bình thường 2"/>
    <tableColumn id="15" xr3:uid="{9A5BA2BB-9342-4C14-87D5-C146DE5E3236}" name="Chuyên Viên Thực Hiện" dataDxfId="226" totalsRowDxfId="225" dataCellStyle="Bình thường 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50896908-F5D5-47AF-84F0-42DC905C1DFB}" name="Thang10202122202324252627282930313233" displayName="Thang10202122202324252627282930313233" ref="A3:S29" totalsRowShown="0" headerRowDxfId="224" dataDxfId="223" totalsRowDxfId="222" headerRowCellStyle="Bình thường 2" dataCellStyle="Bình thường 2">
  <autoFilter ref="A3:S29" xr:uid="{8DF4F29F-71B0-4493-A61F-F3CEE553194D}"/>
  <tableColumns count="19">
    <tableColumn id="1" xr3:uid="{F348D222-9B69-49D5-9E2B-B398CB399EC1}" name="STT" dataDxfId="221" totalsRowDxfId="220" dataCellStyle="Bình thường 2"/>
    <tableColumn id="2" xr3:uid="{72FDAC31-6A4D-4C75-B320-843FBF8A15E9}" name="Khách hàng" dataDxfId="219" totalsRowDxfId="218" dataCellStyle="Bình thường 2"/>
    <tableColumn id="3" xr3:uid="{F1E54B05-78FD-41E2-8CD1-EB90278E21CB}" name="Địa chỉ" dataDxfId="217" totalsRowDxfId="216" dataCellStyle="Bình thường 2"/>
    <tableColumn id="4" xr3:uid="{92D70A2A-BF8F-4E0D-AEAE-EE30FD4E7716}" name="Tài sản thẩm định" dataDxfId="215" totalsRowDxfId="214" dataCellStyle="Bình thường 2"/>
    <tableColumn id="5" xr3:uid="{0114B9AE-1DD9-4EBE-9679-800F74A55F26}" name="Mục đích thẩm định" dataDxfId="213" totalsRowDxfId="212" dataCellStyle="Bình thường 2"/>
    <tableColumn id="6" xr3:uid="{ED0AABF7-7B55-4042-A1B5-47F5B44578CB}" name="Phí thẩm định" dataDxfId="211" totalsRowDxfId="210" dataCellStyle="Bình thường 2"/>
    <tableColumn id="7" xr3:uid="{1D7572CA-AB5A-45E0-81CC-9D28DBC03B7B}" name=" Số tiền Bằng chữ" dataDxfId="209" totalsRowDxfId="208" dataCellStyle="Bình thường 2"/>
    <tableColumn id="27" xr3:uid="{4415DCA0-36C0-4E38-860B-823E1C8B9A8F}" name="Ghi chú" dataDxfId="207" totalsRowDxfId="206" dataCellStyle="Bình thường 2"/>
    <tableColumn id="8" xr3:uid="{DF065545-6C5C-4CB5-95F5-793E6FA177C6}" name="Số hợp đồng" dataDxfId="205" totalsRowDxfId="204" dataCellStyle="Bình thường 2"/>
    <tableColumn id="9" xr3:uid="{197D4223-B224-4FDC-9523-C106053B4545}" name="Link" dataDxfId="203" totalsRowDxfId="202" dataCellStyle="Bình thường 2"/>
    <tableColumn id="10" xr3:uid="{C45A3240-E62A-4C6A-9189-AD42005B6915}" name="CPKS" dataDxfId="201" totalsRowDxfId="200"/>
    <tableColumn id="11" xr3:uid="{4E9870B8-F68B-4508-8CB4-BB88A6E08143}" name="Số tiền trên_x000a_ hợp đồng (bao gồm VAT)" dataDxfId="199" totalsRowDxfId="198"/>
    <tableColumn id="13" xr3:uid="{601E2648-8625-4211-B3C9-89570271E054}" name="Doanh thu thuần trừ CPKS" dataDxfId="197" totalsRowDxfId="196" dataCellStyle="Bình thường 2"/>
    <tableColumn id="12" xr3:uid="{AF4F9E73-3C16-475B-B396-85731A85D3E5}" name="Tỷ lệ hoa hồng" dataDxfId="195" totalsRowDxfId="194" dataCellStyle="Bình thường 2"/>
    <tableColumn id="16" xr3:uid="{C4A7998D-83A9-4908-95C4-9C3B0A324F89}" name="Hoa hồng" dataDxfId="193" totalsRowDxfId="192" dataCellStyle="Bình thường 2"/>
    <tableColumn id="17" xr3:uid="{63AFB405-D12F-41AC-A862-70A127FD2379}" name="Nguồn" dataDxfId="191" totalsRowDxfId="190" dataCellStyle="Bình thường 2"/>
    <tableColumn id="19" xr3:uid="{DD3650FD-F8E0-4568-A6EF-AB9F094EE94C}" name="Ngân hàng" dataDxfId="189" totalsRowDxfId="188" dataCellStyle="Bình thường 2"/>
    <tableColumn id="14" xr3:uid="{497BBD37-0DFB-4A4B-895C-2A448ECBDEA7}" name="Ghi chú2" dataDxfId="187" totalsRowDxfId="186" dataCellStyle="Bình thường 2"/>
    <tableColumn id="15" xr3:uid="{A5C96594-C23F-41D7-9DEA-C9EDCD370C1F}" name="Chuyên Viên Thực Hiện" dataDxfId="185" totalsRowDxfId="184" dataCellStyle="Bình thường 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51567A9A-351A-4FF6-8FFC-E93F45C3C6E5}" name="Thang1020212220232425262728293031323334" displayName="Thang1020212220232425262728293031323334" ref="A3:S30" totalsRowCount="1" headerRowDxfId="183" dataDxfId="182" totalsRowDxfId="181" headerRowCellStyle="Bình thường 2" dataCellStyle="Bình thường 2">
  <autoFilter ref="A3:S29" xr:uid="{8DF4F29F-71B0-4493-A61F-F3CEE553194D}"/>
  <tableColumns count="19">
    <tableColumn id="1" xr3:uid="{4AF63BE8-3B12-49A5-8560-6075FFE3FD2B}" name="STT" dataDxfId="180" totalsRowDxfId="179" dataCellStyle="Bình thường 2"/>
    <tableColumn id="2" xr3:uid="{C6BC60C1-2672-44AE-A732-3B4AA2831B4E}" name="Khách hàng" dataDxfId="178" totalsRowDxfId="177" dataCellStyle="Bình thường 2"/>
    <tableColumn id="3" xr3:uid="{DA7FBBDC-A42C-4801-8470-06E2B867EDB4}" name="Địa chỉ" dataDxfId="176" totalsRowDxfId="175" dataCellStyle="Bình thường 2"/>
    <tableColumn id="4" xr3:uid="{E7DB1E3E-E212-4543-877D-7427A4E7E244}" name="Tài sản thẩm định" dataDxfId="174" totalsRowDxfId="173" dataCellStyle="Bình thường 2"/>
    <tableColumn id="5" xr3:uid="{B6051F4F-BE05-4BC5-BC8B-8ED2C7EA0280}" name="Mục đích thẩm định" dataDxfId="172" totalsRowDxfId="171" dataCellStyle="Bình thường 2"/>
    <tableColumn id="6" xr3:uid="{91F93005-027C-4A99-AB8B-20CA9BD78C0D}" name="Phí thẩm định" dataDxfId="170" totalsRowDxfId="169" dataCellStyle="Bình thường 2"/>
    <tableColumn id="7" xr3:uid="{429F1D13-FE0E-4B49-9298-90F99BABBF30}" name=" Số tiền Bằng chữ" dataDxfId="168" totalsRowDxfId="167" dataCellStyle="Bình thường 2"/>
    <tableColumn id="27" xr3:uid="{2512A5AE-7798-4071-9148-4F2058E51798}" name="Ghi chú" dataDxfId="166" totalsRowDxfId="165" dataCellStyle="Bình thường 2">
      <calculatedColumnFormula>CONCATENATE("='Up Hs'!E",#REF!)</calculatedColumnFormula>
    </tableColumn>
    <tableColumn id="8" xr3:uid="{77245C6F-C2AB-46A2-8420-584B7555D52E}" name="Số hợp đồng" dataDxfId="164" totalsRowDxfId="163" dataCellStyle="Bình thường 2"/>
    <tableColumn id="9" xr3:uid="{7B8030A5-E31B-488C-8F00-34DD5E59E15E}" name="Link" dataDxfId="162" totalsRowDxfId="161" dataCellStyle="Bình thường 2"/>
    <tableColumn id="10" xr3:uid="{E0AB9659-C214-474F-942B-95F3DFFFC8FB}" name="CPKS" dataDxfId="160" totalsRowDxfId="159"/>
    <tableColumn id="11" xr3:uid="{2B751CF0-8747-4E53-A4C2-E5FE81B6391A}" name="Số tiền trên_x000a_ hợp đồng (bao gồm VAT)" totalsRowFunction="custom" dataDxfId="158" totalsRowDxfId="157">
      <totalsRowFormula>L26/1.1</totalsRowFormula>
    </tableColumn>
    <tableColumn id="13" xr3:uid="{669134D2-E8BF-4030-A08C-EC7DF024D785}" name="Doanh thu thuần trừ CPKS" dataDxfId="156" totalsRowDxfId="155" dataCellStyle="Bình thường 2"/>
    <tableColumn id="12" xr3:uid="{F0027AC2-28B0-4AF2-B833-81BC0732492B}" name="Tỷ lệ hoa hồng" dataDxfId="154" totalsRowDxfId="153" dataCellStyle="Bình thường 2"/>
    <tableColumn id="16" xr3:uid="{13F03D2F-735F-41B1-93D4-0E0002398E25}" name="Hoa hồng" dataDxfId="152" totalsRowDxfId="151" dataCellStyle="Bình thường 2"/>
    <tableColumn id="17" xr3:uid="{1866E0E0-C81A-4999-89BD-BBE975FD6F3B}" name="Nguồn" dataDxfId="150" totalsRowDxfId="149" dataCellStyle="Bình thường 2"/>
    <tableColumn id="19" xr3:uid="{15D91F29-8242-4563-AFD9-230950FA58B5}" name="Ngân hàng" dataDxfId="148" totalsRowDxfId="147" dataCellStyle="Bình thường 2"/>
    <tableColumn id="14" xr3:uid="{FE88A3AC-25B9-49F7-9352-C319891E9613}" name="Ghi chú2" dataDxfId="146" totalsRowDxfId="145" dataCellStyle="Bình thường 2"/>
    <tableColumn id="15" xr3:uid="{FFDF36A9-F46D-415E-851A-972B4EAAECFB}" name="Chuyên Viên Thực Hiện" dataDxfId="144" totalsRowDxfId="143" dataCellStyle="Bình thường 2"/>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A254D0A-FD65-4E51-8D64-8FF8469D4020}" name="Thang102021222023242526272829303132333435" displayName="Thang102021222023242526272829303132333435" ref="A3:S19" totalsRowShown="0" headerRowDxfId="142" dataDxfId="141" totalsRowDxfId="140" headerRowCellStyle="Bình thường 2" dataCellStyle="Bình thường 2">
  <autoFilter ref="A3:S19" xr:uid="{8DF4F29F-71B0-4493-A61F-F3CEE553194D}"/>
  <tableColumns count="19">
    <tableColumn id="1" xr3:uid="{189BD966-28EB-4F06-ADCE-182ADE100E24}" name="STT" dataDxfId="139" totalsRowDxfId="138" dataCellStyle="Bình thường 2"/>
    <tableColumn id="2" xr3:uid="{5B6F478A-9025-4E0D-9039-CC0C288207E0}" name="Khách hàng" dataDxfId="137" totalsRowDxfId="136" dataCellStyle="Bình thường 2"/>
    <tableColumn id="3" xr3:uid="{C0F8E8BD-0FBB-41B8-8F8E-D8DE6739B780}" name="Địa chỉ" dataDxfId="135" totalsRowDxfId="134" dataCellStyle="Bình thường 2"/>
    <tableColumn id="4" xr3:uid="{9B186F2E-916D-41E4-B4B2-64090BEB3D2B}" name="Tài sản thẩm định" dataDxfId="133" totalsRowDxfId="132" dataCellStyle="Bình thường 2"/>
    <tableColumn id="5" xr3:uid="{4385941C-EE9B-4B63-8E33-72FE072EF523}" name="Mục đích thẩm định" dataDxfId="131" totalsRowDxfId="130" dataCellStyle="Bình thường 2"/>
    <tableColumn id="6" xr3:uid="{FB9577BC-C47E-410F-B063-49925141DFEE}" name="Phí thẩm định" dataDxfId="129" totalsRowDxfId="128" dataCellStyle="Bình thường 2"/>
    <tableColumn id="7" xr3:uid="{D45B1D05-8B1E-465B-BE6D-8BF0D0652F3A}" name=" Số tiền Bằng chữ" dataDxfId="127" totalsRowDxfId="126" dataCellStyle="Bình thường 2"/>
    <tableColumn id="27" xr3:uid="{7796C194-CE9E-4CF2-BB96-7B7B47F5AC32}" name="Ghi chú" dataDxfId="125" totalsRowDxfId="124" dataCellStyle="Bình thường 2">
      <calculatedColumnFormula>CONCATENATE("='Up Hs'!E",#REF!)</calculatedColumnFormula>
    </tableColumn>
    <tableColumn id="8" xr3:uid="{59199231-B663-43C9-8A00-3CC276F2DC43}" name="Số hợp đồng" dataDxfId="123" totalsRowDxfId="122" dataCellStyle="Bình thường 2"/>
    <tableColumn id="9" xr3:uid="{89063143-B0D5-439A-8792-DC3AC445CEF7}" name="Link" dataDxfId="121" totalsRowDxfId="120" dataCellStyle="Bình thường 2"/>
    <tableColumn id="10" xr3:uid="{7EA150DB-8116-48BE-BFBD-22EC717FCC1F}" name="CPKS" dataDxfId="119" totalsRowDxfId="118"/>
    <tableColumn id="11" xr3:uid="{7148F635-4D52-45F4-891A-9274F225863D}" name="Số tiền trên_x000a_ hợp đồng (bao gồm VAT)" dataDxfId="117" totalsRowDxfId="116"/>
    <tableColumn id="13" xr3:uid="{04C008F1-47D7-4BE0-9012-084AB79C12DB}" name="Doanh thu thuần trừ CPKS" dataDxfId="115" totalsRowDxfId="114" dataCellStyle="Bình thường 2"/>
    <tableColumn id="12" xr3:uid="{2316F312-2EC8-4D38-BD67-FF8B37E25135}" name="Tỷ lệ hoa hồng" dataDxfId="113" totalsRowDxfId="112" dataCellStyle="Bình thường 2"/>
    <tableColumn id="16" xr3:uid="{50BF3F1B-6B20-40FF-9CF7-FB3BDA743B9A}" name="Hoa hồng" dataDxfId="111" totalsRowDxfId="110" dataCellStyle="Bình thường 2"/>
    <tableColumn id="17" xr3:uid="{6A67AF89-E9AB-412B-8972-3943DF62EB89}" name="Nguồn" dataDxfId="109" totalsRowDxfId="108" dataCellStyle="Bình thường 2"/>
    <tableColumn id="19" xr3:uid="{42593C2E-70FC-4EFF-BFC4-D8855C60C032}" name="Ngân hàng" dataDxfId="107" totalsRowDxfId="106" dataCellStyle="Bình thường 2"/>
    <tableColumn id="14" xr3:uid="{2E21B51B-6D1B-4223-8085-300DCD74AC7A}" name="Ghi chú2" dataDxfId="105" totalsRowDxfId="104" dataCellStyle="Bình thường 2"/>
    <tableColumn id="15" xr3:uid="{4C81D3FD-8FAC-497A-9E16-A27CE9471BBE}" name="Chuyên Viên Thực Hiện" dataDxfId="103" totalsRowDxfId="102" dataCellStyle="Bình thường 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937E9A0-2DB8-447F-8A07-78EFCF030A4E}" name="Thang10202122202324252627282930313233343536" displayName="Thang10202122202324252627282930313233343536" ref="A3:S45" totalsRowShown="0" headerRowDxfId="101" dataDxfId="100" totalsRowDxfId="99" headerRowCellStyle="Bình thường 2" dataCellStyle="Bình thường 2">
  <autoFilter ref="A3:S45" xr:uid="{8DF4F29F-71B0-4493-A61F-F3CEE553194D}"/>
  <tableColumns count="19">
    <tableColumn id="1" xr3:uid="{3C478A04-0B44-4A2C-BEEC-659017D33FFD}" name="STT" dataDxfId="98" totalsRowDxfId="97" dataCellStyle="Bình thường 2"/>
    <tableColumn id="2" xr3:uid="{06DA6FA6-0D6C-4124-80AE-BD642AADE2FF}" name="Khách hàng" dataDxfId="96" totalsRowDxfId="95" dataCellStyle="Bình thường 2"/>
    <tableColumn id="3" xr3:uid="{89E98819-2259-40E3-90B7-3A8B83A69E44}" name="Địa chỉ" dataDxfId="94" totalsRowDxfId="93" dataCellStyle="Bình thường 2"/>
    <tableColumn id="4" xr3:uid="{8BDF7FB1-33F1-451C-8829-6080599C7BC4}" name="Tài sản thẩm định" dataDxfId="92" totalsRowDxfId="91" dataCellStyle="Bình thường 2"/>
    <tableColumn id="5" xr3:uid="{6478C3E8-8785-4FD8-A96C-1F835C6F11DF}" name="Mục đích thẩm định" dataDxfId="90" totalsRowDxfId="89" dataCellStyle="Bình thường 2"/>
    <tableColumn id="6" xr3:uid="{AD845A12-4C19-4F7E-ABAB-8E812B75B5BE}" name="Phí thẩm định" dataDxfId="88" totalsRowDxfId="87" dataCellStyle="Bình thường 2"/>
    <tableColumn id="7" xr3:uid="{86ADA3C1-A895-434A-B0F1-AA6C478745BC}" name=" Số tiền Bằng chữ" dataDxfId="86" totalsRowDxfId="85" dataCellStyle="Bình thường 2"/>
    <tableColumn id="27" xr3:uid="{C808C6DC-DE43-4BB3-AE79-BC05AB20216D}" name="Ghi chú" dataDxfId="84" totalsRowDxfId="83" dataCellStyle="Bình thường 2">
      <calculatedColumnFormula>CONCATENATE("='Up Hs'!E",#REF!)</calculatedColumnFormula>
    </tableColumn>
    <tableColumn id="8" xr3:uid="{D837CE7A-D5A2-4C58-A4DE-EB4FA705C9C1}" name="Số hợp đồng" dataDxfId="82" totalsRowDxfId="81" dataCellStyle="Bình thường 2"/>
    <tableColumn id="9" xr3:uid="{B7116C78-3763-43D7-9042-6D33E5F603A4}" name="Link" dataDxfId="80" totalsRowDxfId="79" dataCellStyle="Bình thường 2"/>
    <tableColumn id="10" xr3:uid="{699EB425-440C-465E-A749-4ECFAEFAEBC7}" name="CPKS" dataDxfId="78" totalsRowDxfId="77"/>
    <tableColumn id="11" xr3:uid="{EAD62668-E3C3-4563-84F2-C12D1F7C52E9}" name="Số tiền trên_x000a_ hợp đồng (bao gồm VAT)" dataDxfId="76" totalsRowDxfId="75"/>
    <tableColumn id="13" xr3:uid="{566E9343-2FB3-42EF-8288-8D267404FAB0}" name="Doanh thu thuần trừ CPKS" dataDxfId="74" totalsRowDxfId="73" dataCellStyle="Bình thường 2"/>
    <tableColumn id="12" xr3:uid="{73B8CA69-6CA9-46CF-A9BF-3B692FE61BA2}" name="Tỷ lệ hoa hồng" dataDxfId="72" totalsRowDxfId="71" dataCellStyle="Bình thường 2"/>
    <tableColumn id="16" xr3:uid="{17347546-06B9-44DF-B2AE-0A989B12C984}" name="Hoa hồng" dataDxfId="70" totalsRowDxfId="69" dataCellStyle="Bình thường 2"/>
    <tableColumn id="17" xr3:uid="{3D72DD06-F503-485D-8F70-312EE4A793EE}" name="Nguồn" dataDxfId="68" totalsRowDxfId="67" dataCellStyle="Bình thường 2"/>
    <tableColumn id="19" xr3:uid="{43ED9C11-C250-4ED9-BD59-E17B0340C4A7}" name="Ngân hàng" dataDxfId="66" totalsRowDxfId="65" dataCellStyle="Bình thường 2"/>
    <tableColumn id="14" xr3:uid="{885ED90C-9DEB-4E97-920E-0EF932AA8432}" name="Ghi chú2" dataDxfId="64" totalsRowDxfId="63" dataCellStyle="Bình thường 2"/>
    <tableColumn id="15" xr3:uid="{30221ABA-30FD-4E73-BD78-2F203DDC7358}" name="Chuyên Viên Thực Hiện" dataDxfId="62" totalsRowDxfId="61" dataCellStyle="Bình thường 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42474F8-952C-47F8-85DF-7F61AB7DB7C4}" name="Thang1020212220232425262728293031323334353637" displayName="Thang1020212220232425262728293031323334353637" ref="A3:S38" totalsRowShown="0" headerRowDxfId="60" dataDxfId="59" totalsRowDxfId="58" headerRowCellStyle="Bình thường 2" dataCellStyle="Bình thường 2">
  <autoFilter ref="A3:S38" xr:uid="{8DF4F29F-71B0-4493-A61F-F3CEE553194D}"/>
  <tableColumns count="19">
    <tableColumn id="1" xr3:uid="{DE925EBA-7694-4DC9-9D18-88869753C768}" name="STT" dataDxfId="57" totalsRowDxfId="56" dataCellStyle="Bình thường 2"/>
    <tableColumn id="2" xr3:uid="{65775F8C-1E20-486D-B1EE-F8A7F5A6D1A9}" name="Khách hàng" dataDxfId="55" totalsRowDxfId="54" dataCellStyle="Bình thường 2"/>
    <tableColumn id="3" xr3:uid="{38B32A5A-3CF6-407B-BFA3-A0FEEECC2A9A}" name="Địa chỉ" dataDxfId="53" totalsRowDxfId="52" dataCellStyle="Bình thường 2"/>
    <tableColumn id="4" xr3:uid="{76BC0A88-4B3F-4E69-882F-9BE040E25EED}" name="Tài sản thẩm định" dataDxfId="51" totalsRowDxfId="50" dataCellStyle="Bình thường 2"/>
    <tableColumn id="5" xr3:uid="{525724E2-B5AB-4D09-A2D3-591A556D99F0}" name="Mục đích thẩm định" dataDxfId="49" totalsRowDxfId="48" dataCellStyle="Bình thường 2"/>
    <tableColumn id="6" xr3:uid="{52875B28-B692-4588-A6C2-F253EE3D021F}" name="Phí thẩm định" dataDxfId="47" totalsRowDxfId="46" dataCellStyle="Bình thường 2"/>
    <tableColumn id="7" xr3:uid="{3836DFA9-4032-4A24-AC91-40073F549220}" name=" Số tiền Bằng chữ" dataDxfId="45" totalsRowDxfId="44" dataCellStyle="Bình thường 2"/>
    <tableColumn id="27" xr3:uid="{E591F3A5-9DA7-4E02-8333-2F7BA4CE0483}" name="Ghi chú" dataDxfId="43" totalsRowDxfId="42" dataCellStyle="Bình thường 2">
      <calculatedColumnFormula>CONCATENATE("='Up Hs'!E",#REF!)</calculatedColumnFormula>
    </tableColumn>
    <tableColumn id="8" xr3:uid="{B0523614-E14D-426D-BC49-28DC7AD7ECD5}" name="Số hợp đồng" dataDxfId="41" totalsRowDxfId="40" dataCellStyle="Bình thường 2"/>
    <tableColumn id="9" xr3:uid="{7D65EAC4-3AC1-4DD2-9EED-35E0777B21D5}" name="Link" dataDxfId="39" totalsRowDxfId="38" dataCellStyle="Bình thường 2"/>
    <tableColumn id="10" xr3:uid="{B921AEE9-3714-4C2F-B04B-C9C880CBC90F}" name="CPKS" dataDxfId="37" totalsRowDxfId="36"/>
    <tableColumn id="11" xr3:uid="{A844C363-3DD5-403E-BE01-FBDEDF3D0C05}" name="Số tiền trên_x000a_ hợp đồng (bao gồm VAT)" dataDxfId="35" totalsRowDxfId="34"/>
    <tableColumn id="13" xr3:uid="{43178A02-8355-4F32-80C0-127A064C8B9A}" name="Doanh thu thuần trừ CPKS" dataDxfId="33" totalsRowDxfId="32" dataCellStyle="Bình thường 2"/>
    <tableColumn id="12" xr3:uid="{AC23E286-6F04-4576-9269-620DAA418668}" name="Tỷ lệ hoa hồng" dataDxfId="31" totalsRowDxfId="30" dataCellStyle="Bình thường 2"/>
    <tableColumn id="16" xr3:uid="{2DAFAEF5-7E7D-488D-BBBB-2944D85C1385}" name="Hoa hồng" dataDxfId="29" totalsRowDxfId="28" dataCellStyle="Bình thường 2"/>
    <tableColumn id="17" xr3:uid="{E22C6A9B-5A2B-4574-92B2-C2F0D2922DD7}" name="Nguồn" dataDxfId="27" totalsRowDxfId="26" dataCellStyle="Bình thường 2"/>
    <tableColumn id="19" xr3:uid="{62A81AB3-21F0-4071-BE9D-931387C920B5}" name="Ngân hàng" dataDxfId="25" totalsRowDxfId="24" dataCellStyle="Bình thường 2"/>
    <tableColumn id="14" xr3:uid="{6B5A4BCA-BF9C-48C3-B37E-68C3231F11DD}" name="Ghi chú2" dataDxfId="23" totalsRowDxfId="22" dataCellStyle="Bình thường 2"/>
    <tableColumn id="15" xr3:uid="{8BCF14BE-656E-4293-B5F6-6C4CD4796AEF}" name="Chuyên Viên Thực Hiện" dataDxfId="21" totalsRowDxfId="20" dataCellStyle="Bình thường 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76B7FB1-4F8E-4DF7-B72C-8ECED786D109}" name="Gắn_thêm1" displayName="Gắn_thêm1" ref="B2:T120" tableType="queryTable" totalsRowShown="0">
  <autoFilter ref="B2:T120" xr:uid="{076B7FB1-4F8E-4DF7-B72C-8ECED786D109}"/>
  <tableColumns count="19">
    <tableColumn id="1" xr3:uid="{5CF696B5-5852-40A5-9933-CB447F6315BD}" uniqueName="1" name="STT" queryTableFieldId="1" dataDxfId="18"/>
    <tableColumn id="2" xr3:uid="{652E179D-BA56-42FC-96D6-EE23C29CA89F}" uniqueName="2" name="Khách hàng" queryTableFieldId="2" dataDxfId="17"/>
    <tableColumn id="3" xr3:uid="{957E70DD-0DED-4E65-A60A-A57F85CA1BF6}" uniqueName="3" name="Địa chỉ" queryTableFieldId="3" dataDxfId="16"/>
    <tableColumn id="4" xr3:uid="{9A66964F-B4BA-48C5-9F22-FFED0679BD1E}" uniqueName="4" name="Tài sản thẩm định" queryTableFieldId="4" dataDxfId="15"/>
    <tableColumn id="5" xr3:uid="{D83B3B52-F054-467A-8C83-676479A4B3D3}" uniqueName="5" name="Mục đích thẩm định" queryTableFieldId="5" dataDxfId="14"/>
    <tableColumn id="6" xr3:uid="{67DFBA43-B8AF-4009-B774-607F10444AFD}" uniqueName="6" name="Phí thẩm định" queryTableFieldId="6" dataDxfId="13"/>
    <tableColumn id="7" xr3:uid="{984ACFAF-5CF5-4D2C-827B-A96422DEED5F}" uniqueName="7" name=" Số tiền Bằng chữ" queryTableFieldId="7" dataDxfId="12"/>
    <tableColumn id="8" xr3:uid="{7D0DEB42-E385-4436-B5EB-A6B5DC9B0414}" uniqueName="8" name="Tuyến Đường" queryTableFieldId="8" dataDxfId="11"/>
    <tableColumn id="9" xr3:uid="{2EFCCDE1-8B0B-4F58-9B47-420B29B85681}" uniqueName="9" name="Diễn giải" queryTableFieldId="9" dataDxfId="10"/>
    <tableColumn id="10" xr3:uid="{B098BAF5-2DD8-471B-9A65-D0C3F63A961E}" uniqueName="10" name="Link" queryTableFieldId="10" dataDxfId="9"/>
    <tableColumn id="11" xr3:uid="{54AA31D0-F6CD-489A-A850-80E8B2FBE67A}" uniqueName="11" name="CPKS + CTV" queryTableFieldId="11" dataDxfId="8"/>
    <tableColumn id="12" xr3:uid="{2C171852-4C33-433C-9D1D-5302A74E855A}" uniqueName="12" name="Số tiền trên_x000a_ hợp đồng (bao gồm VAT)" queryTableFieldId="12" dataDxfId="7"/>
    <tableColumn id="13" xr3:uid="{ACED3825-5E5E-4315-981B-DB719EC10B9C}" uniqueName="13" name="Doanh thu trừ CPKS" queryTableFieldId="13" dataDxfId="6"/>
    <tableColumn id="14" xr3:uid="{311FAC2F-C233-4408-9AF2-95493D46CB74}" uniqueName="14" name="Tỷ lệ hoa hồng" queryTableFieldId="14" dataDxfId="5"/>
    <tableColumn id="15" xr3:uid="{9D684274-FD69-4BFA-BC52-D39DACA813CF}" uniqueName="15" name="Hoa hồng" queryTableFieldId="15" dataDxfId="4"/>
    <tableColumn id="16" xr3:uid="{97096317-A9EE-419C-BD13-E1DF40D138B6}" uniqueName="16" name="Nguồn" queryTableFieldId="16" dataDxfId="3"/>
    <tableColumn id="17" xr3:uid="{94BCE409-9270-44DB-BA25-6822E23FAB62}" uniqueName="17" name="Ngân hàng" queryTableFieldId="17" dataDxfId="2"/>
    <tableColumn id="18" xr3:uid="{1457284F-3CD9-40C3-AAF8-9293FB569EC6}" uniqueName="18" name="Ghi chú" queryTableFieldId="18" dataDxfId="1"/>
    <tableColumn id="19" xr3:uid="{3B8F2710-FD17-441D-96B7-ED56F517D243}" uniqueName="19" name="Chuyên Viên Thực Hiện"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80A83-A8C2-4F1C-92D0-26DC596E2A31}">
  <sheetPr codeName="Trang_tính3">
    <outlinePr summaryBelow="0" summaryRight="0"/>
    <pageSetUpPr fitToPage="1"/>
  </sheetPr>
  <dimension ref="A1:AF70"/>
  <sheetViews>
    <sheetView workbookViewId="0">
      <pane ySplit="3" topLeftCell="A4" activePane="bottomLeft" state="frozen"/>
      <selection pane="bottomLeft" activeCell="H3" sqref="H3"/>
    </sheetView>
  </sheetViews>
  <sheetFormatPr defaultColWidth="11" defaultRowHeight="15.75" customHeight="1"/>
  <cols>
    <col min="1" max="1" width="5.875" style="1" customWidth="1"/>
    <col min="2" max="2" width="48" style="1" customWidth="1"/>
    <col min="3" max="3" width="20.625" style="1" customWidth="1"/>
    <col min="4" max="4" width="28.375" style="1" customWidth="1"/>
    <col min="5" max="5" width="67.375" style="1" customWidth="1"/>
    <col min="6" max="6" width="13.875" style="1" customWidth="1"/>
    <col min="7" max="7" width="26.875" style="1" customWidth="1"/>
    <col min="8" max="8" width="13.75" style="50" customWidth="1"/>
    <col min="9" max="9" width="6.25" style="156" customWidth="1"/>
    <col min="10" max="10" width="11.625" style="51" customWidth="1"/>
    <col min="11" max="11" width="14" style="51" customWidth="1"/>
    <col min="12" max="12" width="12.125" style="1" customWidth="1"/>
    <col min="13" max="13" width="14" style="1" customWidth="1"/>
    <col min="14" max="14" width="9.375" style="144" customWidth="1"/>
    <col min="15" max="15" width="15.125" style="144" customWidth="1"/>
    <col min="16" max="16" width="15.625" style="1" customWidth="1"/>
    <col min="17" max="17" width="14.375" style="1" customWidth="1"/>
    <col min="18" max="18" width="10.875" style="1" hidden="1" customWidth="1"/>
    <col min="19" max="19" width="38.625" style="144" customWidth="1"/>
    <col min="20" max="20" width="17" style="1" hidden="1" customWidth="1"/>
    <col min="21" max="21" width="7.625" style="1" hidden="1" customWidth="1"/>
    <col min="22" max="22" width="9" style="1" hidden="1" customWidth="1"/>
    <col min="23" max="23" width="10" style="1" hidden="1" customWidth="1"/>
    <col min="24" max="24" width="8.25" style="1" hidden="1" customWidth="1"/>
    <col min="25" max="25" width="19.125" style="1" hidden="1" customWidth="1"/>
    <col min="26" max="29" width="0" style="1" hidden="1" customWidth="1"/>
    <col min="30" max="30" width="15.875" style="1" hidden="1" customWidth="1"/>
    <col min="31" max="31" width="15.375" style="1" hidden="1" customWidth="1"/>
    <col min="32" max="32" width="25.375" style="1" customWidth="1"/>
    <col min="33" max="33" width="11" style="1"/>
    <col min="34" max="34" width="13.375" style="1" customWidth="1"/>
    <col min="35" max="16384" width="11" style="1"/>
  </cols>
  <sheetData>
    <row r="1" spans="1:32" ht="15.75" customHeight="1">
      <c r="M1" s="52">
        <f>SUBTOTAL(9,M4:M62)</f>
        <v>175890909.09090909</v>
      </c>
      <c r="N1" s="52"/>
      <c r="O1" s="52">
        <f>SUM(O4:O62)</f>
        <v>152930000</v>
      </c>
      <c r="P1" s="52">
        <f>SUM(P5:P62)</f>
        <v>145900000</v>
      </c>
      <c r="Q1" s="189"/>
    </row>
    <row r="3" spans="1:32" ht="43.5" customHeight="1">
      <c r="A3" s="53" t="s">
        <v>5</v>
      </c>
      <c r="B3" s="41" t="s">
        <v>6</v>
      </c>
      <c r="C3" s="41" t="s">
        <v>7</v>
      </c>
      <c r="D3" s="41" t="s">
        <v>8</v>
      </c>
      <c r="E3" s="41" t="s">
        <v>9</v>
      </c>
      <c r="F3" s="41" t="s">
        <v>10</v>
      </c>
      <c r="G3" s="41" t="s">
        <v>11</v>
      </c>
      <c r="H3" s="54" t="s">
        <v>6355</v>
      </c>
      <c r="I3" s="54" t="s">
        <v>13</v>
      </c>
      <c r="J3" s="55" t="s">
        <v>14</v>
      </c>
      <c r="K3" s="56" t="s">
        <v>15</v>
      </c>
      <c r="L3" s="57" t="s">
        <v>16</v>
      </c>
      <c r="M3" s="57" t="s">
        <v>17</v>
      </c>
      <c r="N3" s="57" t="s">
        <v>18</v>
      </c>
      <c r="O3" s="57" t="s">
        <v>19</v>
      </c>
      <c r="P3" s="57" t="s">
        <v>20</v>
      </c>
      <c r="Q3" s="58" t="s">
        <v>21</v>
      </c>
      <c r="R3" s="41" t="s">
        <v>22</v>
      </c>
      <c r="S3" s="41" t="s">
        <v>23</v>
      </c>
      <c r="T3" s="2" t="s">
        <v>24</v>
      </c>
      <c r="U3" s="2" t="s">
        <v>25</v>
      </c>
      <c r="V3" s="4" t="s">
        <v>26</v>
      </c>
      <c r="W3" s="4" t="s">
        <v>27</v>
      </c>
      <c r="X3" s="4" t="s">
        <v>28</v>
      </c>
      <c r="Y3" s="3" t="s">
        <v>29</v>
      </c>
      <c r="Z3" s="5"/>
      <c r="AA3" s="5"/>
      <c r="AB3" s="6" t="s">
        <v>30</v>
      </c>
      <c r="AC3" s="6" t="s">
        <v>31</v>
      </c>
      <c r="AD3" s="6" t="s">
        <v>32</v>
      </c>
      <c r="AE3" s="167" t="s">
        <v>33</v>
      </c>
      <c r="AF3" s="41" t="s">
        <v>34</v>
      </c>
    </row>
    <row r="4" spans="1:32" s="21" customFormat="1" ht="15" customHeight="1">
      <c r="A4" s="178">
        <v>1</v>
      </c>
      <c r="B4" s="179" t="s">
        <v>35</v>
      </c>
      <c r="C4" s="180" t="s">
        <v>36</v>
      </c>
      <c r="D4" s="180" t="s">
        <v>37</v>
      </c>
      <c r="E4" s="180" t="s">
        <v>38</v>
      </c>
      <c r="F4" s="181">
        <v>2300000</v>
      </c>
      <c r="G4" s="181" t="s">
        <v>39</v>
      </c>
      <c r="H4" s="182" t="s">
        <v>40</v>
      </c>
      <c r="I4" s="183" t="str">
        <f>HYPERLINK("#'Up Hs'!D2","Đi Tới")</f>
        <v>Đi Tới</v>
      </c>
      <c r="J4" s="184">
        <v>0</v>
      </c>
      <c r="K4" s="185"/>
      <c r="L4" s="186"/>
      <c r="M4" s="186">
        <f>K4-J4</f>
        <v>0</v>
      </c>
      <c r="N4" s="187"/>
      <c r="O4" s="187"/>
      <c r="P4" s="186"/>
      <c r="Q4" s="188"/>
      <c r="R4" s="188" t="s">
        <v>41</v>
      </c>
      <c r="S4" s="188" t="s">
        <v>42</v>
      </c>
      <c r="T4" s="34"/>
      <c r="U4" s="29"/>
      <c r="V4" s="29"/>
      <c r="W4" s="30"/>
      <c r="X4" s="22"/>
      <c r="AB4" s="6" t="s">
        <v>43</v>
      </c>
      <c r="AC4" s="20" t="s">
        <v>44</v>
      </c>
      <c r="AD4" s="6" t="s">
        <v>45</v>
      </c>
      <c r="AE4" s="168" t="s">
        <v>46</v>
      </c>
      <c r="AF4" s="171"/>
    </row>
    <row r="5" spans="1:32" ht="15" customHeight="1">
      <c r="A5" s="59">
        <v>2</v>
      </c>
      <c r="B5" s="60" t="s">
        <v>47</v>
      </c>
      <c r="C5" s="130">
        <v>0</v>
      </c>
      <c r="D5" s="130" t="s">
        <v>48</v>
      </c>
      <c r="E5" s="130" t="s">
        <v>49</v>
      </c>
      <c r="F5" s="131">
        <v>2500000</v>
      </c>
      <c r="G5" s="131" t="s">
        <v>50</v>
      </c>
      <c r="H5" s="61" t="s">
        <v>51</v>
      </c>
      <c r="I5" s="43" t="str">
        <f>HYPERLINK("#'Up Hs'!D25","Đi Tới")</f>
        <v>Đi Tới</v>
      </c>
      <c r="J5" s="62">
        <v>0</v>
      </c>
      <c r="K5" s="62">
        <v>2500000</v>
      </c>
      <c r="L5" s="63"/>
      <c r="M5" s="64">
        <f>K5-J5</f>
        <v>2500000</v>
      </c>
      <c r="N5" s="136" t="s">
        <v>52</v>
      </c>
      <c r="O5" s="136">
        <v>2500000</v>
      </c>
      <c r="P5" s="64">
        <f>M5</f>
        <v>2500000</v>
      </c>
      <c r="Q5" s="65"/>
      <c r="R5" s="65" t="s">
        <v>41</v>
      </c>
      <c r="S5" s="149" t="s">
        <v>53</v>
      </c>
      <c r="T5" s="24"/>
      <c r="U5" s="24"/>
      <c r="V5" s="24"/>
      <c r="W5" s="23"/>
      <c r="X5" s="27"/>
      <c r="AB5" s="9" t="s">
        <v>54</v>
      </c>
      <c r="AC5" s="13" t="s">
        <v>2</v>
      </c>
      <c r="AD5" s="11" t="s">
        <v>55</v>
      </c>
      <c r="AE5" s="169" t="s">
        <v>56</v>
      </c>
      <c r="AF5" s="172"/>
    </row>
    <row r="6" spans="1:32" ht="15" customHeight="1">
      <c r="A6" s="204">
        <v>3</v>
      </c>
      <c r="B6" s="205" t="s">
        <v>57</v>
      </c>
      <c r="C6" s="206" t="s">
        <v>58</v>
      </c>
      <c r="D6" s="206" t="s">
        <v>59</v>
      </c>
      <c r="E6" s="206" t="s">
        <v>60</v>
      </c>
      <c r="F6" s="207">
        <v>6000000</v>
      </c>
      <c r="G6" s="207" t="s">
        <v>61</v>
      </c>
      <c r="H6" s="208" t="s">
        <v>62</v>
      </c>
      <c r="I6" s="209" t="str">
        <f>HYPERLINK("#'Up Hs'!D48","Đi Tới")</f>
        <v>Đi Tới</v>
      </c>
      <c r="J6" s="210">
        <v>1000000</v>
      </c>
      <c r="K6" s="210">
        <v>6000000</v>
      </c>
      <c r="L6" s="211"/>
      <c r="M6" s="212"/>
      <c r="N6" s="213"/>
      <c r="O6" s="213"/>
      <c r="P6" s="212"/>
      <c r="Q6" s="214"/>
      <c r="R6" s="214" t="s">
        <v>41</v>
      </c>
      <c r="S6" s="215" t="s">
        <v>63</v>
      </c>
      <c r="T6" s="24"/>
      <c r="U6" s="24"/>
      <c r="V6" s="23"/>
      <c r="W6" s="23"/>
      <c r="X6" s="27"/>
      <c r="AB6" s="9" t="s">
        <v>64</v>
      </c>
      <c r="AC6" s="10" t="s">
        <v>65</v>
      </c>
      <c r="AD6" s="11" t="s">
        <v>66</v>
      </c>
      <c r="AE6" s="169" t="s">
        <v>67</v>
      </c>
      <c r="AF6" s="172"/>
    </row>
    <row r="7" spans="1:32" ht="16.5" customHeight="1">
      <c r="A7" s="279">
        <v>4</v>
      </c>
      <c r="B7" s="280" t="s">
        <v>68</v>
      </c>
      <c r="C7" s="132" t="s">
        <v>69</v>
      </c>
      <c r="D7" s="132" t="s">
        <v>70</v>
      </c>
      <c r="E7" s="132" t="s">
        <v>71</v>
      </c>
      <c r="F7" s="133">
        <v>3500000</v>
      </c>
      <c r="G7" s="133" t="s">
        <v>72</v>
      </c>
      <c r="H7" s="281" t="s">
        <v>73</v>
      </c>
      <c r="I7" s="282" t="str">
        <f>HYPERLINK("#'Up Hs'!D71","Đi Tới")</f>
        <v>Đi Tới</v>
      </c>
      <c r="J7" s="283">
        <v>100000</v>
      </c>
      <c r="K7" s="283">
        <v>3500000</v>
      </c>
      <c r="L7" s="284"/>
      <c r="M7" s="285"/>
      <c r="N7" s="286"/>
      <c r="O7" s="286"/>
      <c r="P7" s="285"/>
      <c r="Q7" s="287"/>
      <c r="R7" s="72" t="s">
        <v>41</v>
      </c>
      <c r="S7" s="288" t="s">
        <v>74</v>
      </c>
      <c r="T7" s="24"/>
      <c r="U7" s="24"/>
      <c r="V7" s="24"/>
      <c r="W7" s="23"/>
      <c r="X7" s="24"/>
      <c r="AB7" s="8" t="s">
        <v>75</v>
      </c>
      <c r="AC7" s="10" t="s">
        <v>76</v>
      </c>
      <c r="AD7" s="11"/>
      <c r="AE7" s="169" t="s">
        <v>77</v>
      </c>
      <c r="AF7" s="172"/>
    </row>
    <row r="8" spans="1:32" ht="15.75" customHeight="1">
      <c r="A8" s="59">
        <v>5</v>
      </c>
      <c r="B8" s="60" t="s">
        <v>78</v>
      </c>
      <c r="C8" s="130">
        <v>0</v>
      </c>
      <c r="D8" s="130" t="s">
        <v>79</v>
      </c>
      <c r="E8" s="130" t="s">
        <v>60</v>
      </c>
      <c r="F8" s="131">
        <v>1800000</v>
      </c>
      <c r="G8" s="131" t="s">
        <v>80</v>
      </c>
      <c r="H8" s="61" t="s">
        <v>81</v>
      </c>
      <c r="I8" s="43" t="str">
        <f>HYPERLINK("#'Up Hs'!D94","Đi Tới")</f>
        <v>Đi Tới</v>
      </c>
      <c r="J8" s="62">
        <v>0</v>
      </c>
      <c r="K8" s="62">
        <v>1800000</v>
      </c>
      <c r="L8" s="66"/>
      <c r="M8" s="64">
        <f t="shared" ref="M8:M14" si="0">K8-J8</f>
        <v>1800000</v>
      </c>
      <c r="N8" s="136" t="s">
        <v>52</v>
      </c>
      <c r="O8" s="136">
        <v>1800000</v>
      </c>
      <c r="P8" s="64">
        <f>M8</f>
        <v>1800000</v>
      </c>
      <c r="Q8" s="65"/>
      <c r="R8" s="65" t="s">
        <v>41</v>
      </c>
      <c r="S8" s="149" t="s">
        <v>82</v>
      </c>
      <c r="T8" s="24"/>
      <c r="U8" s="24"/>
      <c r="V8" s="24"/>
      <c r="W8" s="23"/>
      <c r="X8" s="27"/>
      <c r="AB8" s="11" t="s">
        <v>83</v>
      </c>
      <c r="AC8" s="10" t="s">
        <v>84</v>
      </c>
      <c r="AD8" s="11"/>
      <c r="AE8" s="169" t="s">
        <v>85</v>
      </c>
      <c r="AF8" s="172"/>
    </row>
    <row r="9" spans="1:32" ht="17.45" customHeight="1">
      <c r="A9" s="204">
        <v>6</v>
      </c>
      <c r="B9" s="205" t="s">
        <v>86</v>
      </c>
      <c r="C9" s="206">
        <v>0</v>
      </c>
      <c r="D9" s="206" t="s">
        <v>87</v>
      </c>
      <c r="E9" s="206" t="s">
        <v>42</v>
      </c>
      <c r="F9" s="207">
        <v>3000000</v>
      </c>
      <c r="G9" s="207" t="s">
        <v>88</v>
      </c>
      <c r="H9" s="208" t="s">
        <v>89</v>
      </c>
      <c r="I9" s="209" t="str">
        <f>HYPERLINK("#'Up Hs'!D117","Đi Tới")</f>
        <v>Đi Tới</v>
      </c>
      <c r="J9" s="210">
        <v>300000</v>
      </c>
      <c r="K9" s="210">
        <v>3000000</v>
      </c>
      <c r="L9" s="216"/>
      <c r="M9" s="212">
        <f t="shared" si="0"/>
        <v>2700000</v>
      </c>
      <c r="N9" s="213"/>
      <c r="O9" s="213"/>
      <c r="P9" s="212"/>
      <c r="Q9" s="214"/>
      <c r="R9" s="214" t="s">
        <v>41</v>
      </c>
      <c r="S9" s="215" t="s">
        <v>90</v>
      </c>
      <c r="T9" s="24"/>
      <c r="U9" s="24"/>
      <c r="V9" s="24"/>
      <c r="W9" s="23"/>
      <c r="X9" s="27"/>
      <c r="AB9" s="11" t="s">
        <v>91</v>
      </c>
      <c r="AC9" s="10" t="s">
        <v>92</v>
      </c>
      <c r="AD9" s="11"/>
      <c r="AE9" s="169" t="s">
        <v>93</v>
      </c>
      <c r="AF9" s="201" t="s">
        <v>94</v>
      </c>
    </row>
    <row r="10" spans="1:32" ht="15" customHeight="1">
      <c r="A10" s="59">
        <v>7</v>
      </c>
      <c r="B10" s="60" t="s">
        <v>95</v>
      </c>
      <c r="C10" s="130">
        <v>0</v>
      </c>
      <c r="D10" s="130" t="s">
        <v>96</v>
      </c>
      <c r="E10" s="130" t="s">
        <v>42</v>
      </c>
      <c r="F10" s="131">
        <v>2500000</v>
      </c>
      <c r="G10" s="131" t="s">
        <v>50</v>
      </c>
      <c r="H10" s="61" t="s">
        <v>97</v>
      </c>
      <c r="I10" s="43" t="str">
        <f>HYPERLINK("#'Up Hs'!D140","Đi Tới")</f>
        <v>Đi Tới</v>
      </c>
      <c r="J10" s="62">
        <v>300000</v>
      </c>
      <c r="K10" s="62">
        <v>2500000</v>
      </c>
      <c r="L10" s="63"/>
      <c r="M10" s="64">
        <f t="shared" si="0"/>
        <v>2200000</v>
      </c>
      <c r="N10" s="136" t="s">
        <v>52</v>
      </c>
      <c r="O10" s="136">
        <v>2000000</v>
      </c>
      <c r="P10" s="64">
        <f>M10</f>
        <v>2200000</v>
      </c>
      <c r="Q10" s="65"/>
      <c r="R10" s="65" t="s">
        <v>41</v>
      </c>
      <c r="S10" s="149" t="s">
        <v>53</v>
      </c>
      <c r="T10" s="24"/>
      <c r="U10" s="24"/>
      <c r="V10" s="24"/>
      <c r="W10" s="23"/>
      <c r="X10" s="24"/>
      <c r="AB10" s="12"/>
      <c r="AC10" s="10" t="s">
        <v>98</v>
      </c>
      <c r="AD10" s="11"/>
      <c r="AE10" s="170" t="s">
        <v>99</v>
      </c>
      <c r="AF10" s="173"/>
    </row>
    <row r="11" spans="1:32" s="50" customFormat="1" ht="15" customHeight="1">
      <c r="A11" s="59">
        <v>8</v>
      </c>
      <c r="B11" s="60" t="s">
        <v>100</v>
      </c>
      <c r="C11" s="146">
        <v>0</v>
      </c>
      <c r="D11" s="146" t="s">
        <v>101</v>
      </c>
      <c r="E11" s="146" t="s">
        <v>60</v>
      </c>
      <c r="F11" s="147">
        <v>4500000</v>
      </c>
      <c r="G11" s="147" t="s">
        <v>102</v>
      </c>
      <c r="H11" s="61" t="s">
        <v>103</v>
      </c>
      <c r="I11" s="176" t="str">
        <f>HYPERLINK("#'Up Hs'!D163","Đi Tới")</f>
        <v>Đi Tới</v>
      </c>
      <c r="J11" s="148">
        <v>0</v>
      </c>
      <c r="K11" s="148">
        <v>4500000</v>
      </c>
      <c r="L11" s="63"/>
      <c r="M11" s="64">
        <f t="shared" si="0"/>
        <v>4500000</v>
      </c>
      <c r="N11" s="136"/>
      <c r="O11" s="136">
        <v>4500000</v>
      </c>
      <c r="P11" s="64">
        <v>4500000</v>
      </c>
      <c r="Q11" s="65"/>
      <c r="R11" s="65" t="s">
        <v>41</v>
      </c>
      <c r="S11" s="150" t="s">
        <v>104</v>
      </c>
      <c r="T11" s="24"/>
      <c r="U11" s="24"/>
      <c r="V11" s="24"/>
      <c r="W11" s="23"/>
      <c r="X11" s="24"/>
      <c r="AB11" s="48"/>
      <c r="AC11" s="202" t="s">
        <v>105</v>
      </c>
      <c r="AD11" s="92"/>
      <c r="AE11" s="203" t="s">
        <v>106</v>
      </c>
      <c r="AF11" s="218"/>
    </row>
    <row r="12" spans="1:32" ht="15" customHeight="1">
      <c r="A12" s="59">
        <v>9</v>
      </c>
      <c r="B12" s="60" t="s">
        <v>107</v>
      </c>
      <c r="C12" s="146">
        <v>0</v>
      </c>
      <c r="D12" s="146" t="s">
        <v>108</v>
      </c>
      <c r="E12" s="146" t="s">
        <v>49</v>
      </c>
      <c r="F12" s="147">
        <v>2200000</v>
      </c>
      <c r="G12" s="147" t="s">
        <v>109</v>
      </c>
      <c r="H12" s="61" t="s">
        <v>110</v>
      </c>
      <c r="I12" s="176" t="str">
        <f>HYPERLINK("#'Up Hs'!D186","Đi Tới")</f>
        <v>Đi Tới</v>
      </c>
      <c r="J12" s="148">
        <v>100000</v>
      </c>
      <c r="K12" s="148">
        <v>2200000</v>
      </c>
      <c r="L12" s="63"/>
      <c r="M12" s="64">
        <f t="shared" si="0"/>
        <v>2100000</v>
      </c>
      <c r="N12" s="136" t="s">
        <v>52</v>
      </c>
      <c r="O12" s="136">
        <v>2100000</v>
      </c>
      <c r="P12" s="148">
        <v>2200000</v>
      </c>
      <c r="Q12" s="65"/>
      <c r="R12" s="65" t="s">
        <v>41</v>
      </c>
      <c r="S12" s="150" t="s">
        <v>111</v>
      </c>
      <c r="T12" s="24"/>
      <c r="U12" s="24"/>
      <c r="V12" s="24"/>
      <c r="W12" s="23"/>
      <c r="X12" s="24"/>
      <c r="AB12" s="12"/>
      <c r="AC12" s="10" t="s">
        <v>65</v>
      </c>
      <c r="AD12" s="11"/>
      <c r="AE12" s="170" t="s">
        <v>112</v>
      </c>
      <c r="AF12" s="173" t="s">
        <v>113</v>
      </c>
    </row>
    <row r="13" spans="1:32" ht="15" customHeight="1">
      <c r="A13" s="59">
        <v>10</v>
      </c>
      <c r="B13" s="60" t="s">
        <v>114</v>
      </c>
      <c r="C13" s="130">
        <v>0</v>
      </c>
      <c r="D13" s="130" t="s">
        <v>115</v>
      </c>
      <c r="E13" s="130" t="s">
        <v>49</v>
      </c>
      <c r="F13" s="131">
        <v>2200000</v>
      </c>
      <c r="G13" s="131" t="s">
        <v>109</v>
      </c>
      <c r="H13" s="61" t="s">
        <v>116</v>
      </c>
      <c r="I13" s="43" t="str">
        <f>HYPERLINK("#'Up Hs'!D209","Đi Tới")</f>
        <v>Đi Tới</v>
      </c>
      <c r="J13" s="62">
        <v>200000</v>
      </c>
      <c r="K13" s="62">
        <v>2200000</v>
      </c>
      <c r="L13" s="73"/>
      <c r="M13" s="64">
        <f t="shared" si="0"/>
        <v>2000000</v>
      </c>
      <c r="N13" s="136" t="s">
        <v>52</v>
      </c>
      <c r="O13" s="136">
        <v>2000000</v>
      </c>
      <c r="P13" s="64">
        <f>M13</f>
        <v>2000000</v>
      </c>
      <c r="Q13" s="65"/>
      <c r="R13" s="65" t="s">
        <v>41</v>
      </c>
      <c r="S13" s="149" t="s">
        <v>117</v>
      </c>
      <c r="T13" s="24"/>
      <c r="U13" s="24"/>
      <c r="V13" s="24"/>
      <c r="W13" s="23"/>
      <c r="X13" s="24"/>
      <c r="AB13" s="12"/>
      <c r="AC13" s="10" t="s">
        <v>118</v>
      </c>
      <c r="AD13" s="11"/>
      <c r="AE13" s="170" t="s">
        <v>119</v>
      </c>
      <c r="AF13" s="173"/>
    </row>
    <row r="14" spans="1:32" ht="15" customHeight="1">
      <c r="A14" s="59">
        <v>11</v>
      </c>
      <c r="B14" s="60" t="s">
        <v>120</v>
      </c>
      <c r="C14" s="130">
        <v>0</v>
      </c>
      <c r="D14" s="130" t="s">
        <v>121</v>
      </c>
      <c r="E14" s="130" t="s">
        <v>49</v>
      </c>
      <c r="F14" s="131">
        <v>2200000</v>
      </c>
      <c r="G14" s="131" t="s">
        <v>109</v>
      </c>
      <c r="H14" s="61" t="s">
        <v>122</v>
      </c>
      <c r="I14" s="43" t="str">
        <f>HYPERLINK("#'Up Hs'!D232","Đi Tới")</f>
        <v>Đi Tới</v>
      </c>
      <c r="J14" s="62">
        <v>100000</v>
      </c>
      <c r="K14" s="62">
        <v>2200000</v>
      </c>
      <c r="L14" s="63"/>
      <c r="M14" s="64">
        <f t="shared" si="0"/>
        <v>2100000</v>
      </c>
      <c r="N14" s="136" t="s">
        <v>52</v>
      </c>
      <c r="O14" s="136">
        <v>2100000</v>
      </c>
      <c r="P14" s="64">
        <f>M14</f>
        <v>2100000</v>
      </c>
      <c r="Q14" s="65"/>
      <c r="R14" s="65" t="s">
        <v>41</v>
      </c>
      <c r="S14" s="149" t="s">
        <v>111</v>
      </c>
      <c r="T14" s="24"/>
      <c r="U14" s="24"/>
      <c r="V14" s="23"/>
      <c r="W14" s="23"/>
      <c r="X14" s="24"/>
      <c r="AB14" s="12"/>
      <c r="AC14" s="10" t="s">
        <v>123</v>
      </c>
      <c r="AD14" s="11"/>
      <c r="AE14" s="170" t="s">
        <v>124</v>
      </c>
      <c r="AF14" s="173"/>
    </row>
    <row r="15" spans="1:32" ht="15" customHeight="1">
      <c r="A15" s="74">
        <v>12</v>
      </c>
      <c r="B15" s="75" t="s">
        <v>125</v>
      </c>
      <c r="C15" s="134">
        <v>0</v>
      </c>
      <c r="D15" s="134" t="s">
        <v>126</v>
      </c>
      <c r="E15" s="134" t="s">
        <v>71</v>
      </c>
      <c r="F15" s="135" t="s">
        <v>127</v>
      </c>
      <c r="G15" s="135" t="e">
        <v>#VALUE!</v>
      </c>
      <c r="H15" s="76" t="s">
        <v>128</v>
      </c>
      <c r="I15" s="164" t="str">
        <f>HYPERLINK("#'Up Hs'!D255","Đi Tới")</f>
        <v>Đi Tới</v>
      </c>
      <c r="J15" s="77">
        <v>600000</v>
      </c>
      <c r="K15" s="77"/>
      <c r="L15" s="78"/>
      <c r="M15" s="79"/>
      <c r="N15" s="138"/>
      <c r="O15" s="138"/>
      <c r="P15" s="79"/>
      <c r="Q15" s="80"/>
      <c r="R15" s="80" t="s">
        <v>41</v>
      </c>
      <c r="S15" s="151" t="s">
        <v>129</v>
      </c>
      <c r="T15" s="24"/>
      <c r="U15" s="24"/>
      <c r="V15" s="23"/>
      <c r="W15" s="23"/>
      <c r="X15" s="24"/>
      <c r="AB15" s="12"/>
      <c r="AC15" s="10" t="s">
        <v>83</v>
      </c>
      <c r="AD15" s="11"/>
      <c r="AE15" s="170" t="s">
        <v>130</v>
      </c>
      <c r="AF15" s="173"/>
    </row>
    <row r="16" spans="1:32" ht="15" customHeight="1">
      <c r="A16" s="74">
        <v>13</v>
      </c>
      <c r="B16" s="75" t="s">
        <v>131</v>
      </c>
      <c r="C16" s="134">
        <v>0</v>
      </c>
      <c r="D16" s="134" t="s">
        <v>121</v>
      </c>
      <c r="E16" s="134" t="s">
        <v>49</v>
      </c>
      <c r="F16" s="135">
        <v>2200000</v>
      </c>
      <c r="G16" s="135" t="s">
        <v>109</v>
      </c>
      <c r="H16" s="76" t="s">
        <v>132</v>
      </c>
      <c r="I16" s="164" t="str">
        <f>HYPERLINK("#'Up Hs'!D278","Đi Tới")</f>
        <v>Đi Tới</v>
      </c>
      <c r="J16" s="77">
        <v>100000</v>
      </c>
      <c r="K16" s="77">
        <v>2200000</v>
      </c>
      <c r="L16" s="78"/>
      <c r="M16" s="79">
        <f>K16-J16</f>
        <v>2100000</v>
      </c>
      <c r="N16" s="138"/>
      <c r="O16" s="138"/>
      <c r="P16" s="79"/>
      <c r="Q16" s="80"/>
      <c r="R16" s="80" t="s">
        <v>41</v>
      </c>
      <c r="S16" s="151" t="s">
        <v>111</v>
      </c>
      <c r="T16" s="24"/>
      <c r="U16" s="24"/>
      <c r="V16" s="24"/>
      <c r="W16" s="23"/>
      <c r="X16" s="24"/>
      <c r="AB16" s="12"/>
      <c r="AC16" s="10" t="s">
        <v>133</v>
      </c>
      <c r="AD16" s="11"/>
      <c r="AE16" s="170" t="s">
        <v>134</v>
      </c>
      <c r="AF16" s="173"/>
    </row>
    <row r="17" spans="1:32" ht="15" customHeight="1">
      <c r="A17" s="59">
        <v>14</v>
      </c>
      <c r="B17" s="60" t="s">
        <v>135</v>
      </c>
      <c r="C17" s="130" t="s">
        <v>136</v>
      </c>
      <c r="D17" s="130" t="s">
        <v>137</v>
      </c>
      <c r="E17" s="130" t="s">
        <v>49</v>
      </c>
      <c r="F17" s="131">
        <v>6400000</v>
      </c>
      <c r="G17" s="131" t="s">
        <v>138</v>
      </c>
      <c r="H17" s="61" t="s">
        <v>139</v>
      </c>
      <c r="I17" s="43" t="str">
        <f>HYPERLINK("#'Up Hs'!D301","Đi Tới")</f>
        <v>Đi Tới</v>
      </c>
      <c r="J17" s="62">
        <v>0</v>
      </c>
      <c r="K17" s="62">
        <v>6400000</v>
      </c>
      <c r="L17" s="63"/>
      <c r="M17" s="64">
        <f>K17-J17</f>
        <v>6400000</v>
      </c>
      <c r="N17" s="136" t="s">
        <v>52</v>
      </c>
      <c r="O17" s="136">
        <v>6000000</v>
      </c>
      <c r="P17" s="64">
        <f>M17</f>
        <v>6400000</v>
      </c>
      <c r="Q17" s="65"/>
      <c r="R17" s="65" t="s">
        <v>41</v>
      </c>
      <c r="S17" s="149" t="s">
        <v>140</v>
      </c>
      <c r="T17" s="24"/>
      <c r="U17" s="24"/>
      <c r="V17" s="24"/>
      <c r="W17" s="23"/>
      <c r="X17" s="24"/>
      <c r="AB17" s="12"/>
      <c r="AC17" s="10" t="s">
        <v>141</v>
      </c>
      <c r="AD17" s="11"/>
      <c r="AE17" s="170" t="s">
        <v>41</v>
      </c>
      <c r="AF17" s="173"/>
    </row>
    <row r="18" spans="1:32" ht="15" customHeight="1">
      <c r="A18" s="74">
        <v>15</v>
      </c>
      <c r="B18" s="75" t="s">
        <v>142</v>
      </c>
      <c r="C18" s="134" t="s">
        <v>143</v>
      </c>
      <c r="D18" s="134" t="s">
        <v>144</v>
      </c>
      <c r="E18" s="134" t="s">
        <v>60</v>
      </c>
      <c r="F18" s="135">
        <v>3600000</v>
      </c>
      <c r="G18" s="135" t="s">
        <v>145</v>
      </c>
      <c r="H18" s="76" t="s">
        <v>146</v>
      </c>
      <c r="I18" s="164" t="str">
        <f>HYPERLINK("#'Up Hs'!D324","Đi Tới")</f>
        <v>Đi Tới</v>
      </c>
      <c r="J18" s="77"/>
      <c r="K18" s="77"/>
      <c r="L18" s="78"/>
      <c r="M18" s="79"/>
      <c r="N18" s="138"/>
      <c r="O18" s="138"/>
      <c r="P18" s="79"/>
      <c r="Q18" s="80"/>
      <c r="R18" s="80" t="s">
        <v>41</v>
      </c>
      <c r="S18" s="151" t="s">
        <v>147</v>
      </c>
      <c r="T18" s="24"/>
      <c r="U18" s="24"/>
      <c r="V18" s="24"/>
      <c r="W18" s="23"/>
      <c r="X18" s="24"/>
      <c r="AB18" s="12"/>
      <c r="AC18" s="10" t="s">
        <v>148</v>
      </c>
      <c r="AD18" s="11"/>
      <c r="AE18" s="170"/>
      <c r="AF18" s="172"/>
    </row>
    <row r="19" spans="1:32" ht="15" customHeight="1">
      <c r="A19" s="74">
        <v>16</v>
      </c>
      <c r="B19" s="75" t="s">
        <v>149</v>
      </c>
      <c r="C19" s="134">
        <v>0</v>
      </c>
      <c r="D19" s="134" t="s">
        <v>150</v>
      </c>
      <c r="E19" s="134" t="s">
        <v>71</v>
      </c>
      <c r="F19" s="135">
        <v>3850000</v>
      </c>
      <c r="G19" s="135" t="s">
        <v>151</v>
      </c>
      <c r="H19" s="76" t="s">
        <v>152</v>
      </c>
      <c r="I19" s="164" t="str">
        <f>HYPERLINK("#'Up Hs'!D347","Đi Tới")</f>
        <v>Đi Tới</v>
      </c>
      <c r="J19" s="77">
        <v>250000</v>
      </c>
      <c r="K19" s="77">
        <v>3850000</v>
      </c>
      <c r="L19" s="78"/>
      <c r="M19" s="79"/>
      <c r="N19" s="138"/>
      <c r="O19" s="138"/>
      <c r="P19" s="79"/>
      <c r="Q19" s="80"/>
      <c r="R19" s="80" t="s">
        <v>41</v>
      </c>
      <c r="S19" s="151" t="s">
        <v>153</v>
      </c>
      <c r="T19" s="24"/>
      <c r="U19" s="24"/>
      <c r="V19" s="24"/>
      <c r="W19" s="23"/>
      <c r="X19" s="24"/>
      <c r="AB19" s="12"/>
      <c r="AC19" s="10" t="s">
        <v>154</v>
      </c>
      <c r="AD19" s="11"/>
      <c r="AE19" s="170"/>
      <c r="AF19" s="172"/>
    </row>
    <row r="20" spans="1:32" s="246" customFormat="1" ht="28.5" customHeight="1">
      <c r="A20" s="145">
        <v>17</v>
      </c>
      <c r="B20" s="242" t="s">
        <v>155</v>
      </c>
      <c r="C20" s="132">
        <v>0</v>
      </c>
      <c r="D20" s="132" t="s">
        <v>156</v>
      </c>
      <c r="E20" s="132" t="s">
        <v>157</v>
      </c>
      <c r="F20" s="133">
        <v>3000000</v>
      </c>
      <c r="G20" s="133" t="s">
        <v>88</v>
      </c>
      <c r="H20" s="68" t="s">
        <v>158</v>
      </c>
      <c r="I20" s="165" t="str">
        <f>HYPERLINK("#'Up Hs'!D370","Đi Tới")</f>
        <v>Đi Tới</v>
      </c>
      <c r="J20" s="69">
        <v>300000</v>
      </c>
      <c r="K20" s="69">
        <v>3000000</v>
      </c>
      <c r="L20" s="70"/>
      <c r="M20" s="71">
        <f t="shared" ref="M20:M59" si="1">K20-J20</f>
        <v>2700000</v>
      </c>
      <c r="N20" s="137" t="s">
        <v>52</v>
      </c>
      <c r="O20" s="137"/>
      <c r="P20" s="71"/>
      <c r="Q20" s="72"/>
      <c r="R20" s="72" t="s">
        <v>41</v>
      </c>
      <c r="S20" s="152" t="s">
        <v>159</v>
      </c>
      <c r="T20" s="243"/>
      <c r="U20" s="243"/>
      <c r="V20" s="243"/>
      <c r="W20" s="244"/>
      <c r="X20" s="243"/>
      <c r="Y20" s="245" t="s">
        <v>160</v>
      </c>
      <c r="AB20" s="247"/>
      <c r="AC20" s="248" t="s">
        <v>75</v>
      </c>
      <c r="AD20" s="249"/>
      <c r="AE20" s="250"/>
      <c r="AF20" s="251"/>
    </row>
    <row r="21" spans="1:32" ht="30.2" customHeight="1">
      <c r="A21" s="59">
        <v>18</v>
      </c>
      <c r="B21" s="81" t="s">
        <v>161</v>
      </c>
      <c r="C21" s="130">
        <v>0</v>
      </c>
      <c r="D21" s="130" t="s">
        <v>162</v>
      </c>
      <c r="E21" s="130" t="s">
        <v>49</v>
      </c>
      <c r="F21" s="131">
        <v>2700000</v>
      </c>
      <c r="G21" s="131" t="s">
        <v>163</v>
      </c>
      <c r="H21" s="61" t="s">
        <v>164</v>
      </c>
      <c r="I21" s="43" t="str">
        <f>HYPERLINK("#'Up Hs'!D393","Đi Tới")</f>
        <v>Đi Tới</v>
      </c>
      <c r="J21" s="62">
        <v>200000</v>
      </c>
      <c r="K21" s="62">
        <v>2700000</v>
      </c>
      <c r="L21" s="63"/>
      <c r="M21" s="64">
        <f t="shared" si="1"/>
        <v>2500000</v>
      </c>
      <c r="N21" s="136" t="s">
        <v>52</v>
      </c>
      <c r="O21" s="136">
        <v>2730000</v>
      </c>
      <c r="P21" s="64">
        <f>M21</f>
        <v>2500000</v>
      </c>
      <c r="Q21" s="65"/>
      <c r="R21" s="65" t="s">
        <v>41</v>
      </c>
      <c r="S21" s="149" t="s">
        <v>53</v>
      </c>
      <c r="T21" s="24"/>
      <c r="U21" s="24"/>
      <c r="V21" s="24"/>
      <c r="W21" s="23"/>
      <c r="X21" s="24"/>
      <c r="Y21" s="15" t="s">
        <v>165</v>
      </c>
      <c r="AB21" s="12"/>
      <c r="AC21" s="10" t="s">
        <v>166</v>
      </c>
      <c r="AD21" s="11"/>
      <c r="AE21" s="170"/>
      <c r="AF21" s="172"/>
    </row>
    <row r="22" spans="1:32" s="50" customFormat="1" ht="15" customHeight="1">
      <c r="A22" s="59">
        <v>19</v>
      </c>
      <c r="B22" s="60" t="s">
        <v>167</v>
      </c>
      <c r="C22" s="146">
        <v>0</v>
      </c>
      <c r="D22" s="146" t="s">
        <v>168</v>
      </c>
      <c r="E22" s="146" t="s">
        <v>49</v>
      </c>
      <c r="F22" s="147">
        <v>2700000</v>
      </c>
      <c r="G22" s="147" t="s">
        <v>163</v>
      </c>
      <c r="H22" s="61" t="s">
        <v>169</v>
      </c>
      <c r="I22" s="176" t="str">
        <f>HYPERLINK("#'Up Hs'!D416","Đi Tới")</f>
        <v>Đi Tới</v>
      </c>
      <c r="J22" s="148">
        <v>200000</v>
      </c>
      <c r="K22" s="148">
        <v>2700000</v>
      </c>
      <c r="L22" s="63"/>
      <c r="M22" s="64">
        <f t="shared" si="1"/>
        <v>2500000</v>
      </c>
      <c r="N22" s="136" t="s">
        <v>52</v>
      </c>
      <c r="O22" s="136">
        <v>2700000</v>
      </c>
      <c r="P22" s="64">
        <f>M22</f>
        <v>2500000</v>
      </c>
      <c r="Q22" s="65"/>
      <c r="R22" s="65" t="s">
        <v>41</v>
      </c>
      <c r="S22" s="150" t="s">
        <v>53</v>
      </c>
      <c r="T22" s="24"/>
      <c r="U22" s="24"/>
      <c r="V22" s="24"/>
      <c r="W22" s="23"/>
      <c r="X22" s="24"/>
      <c r="Y22" s="231" t="s">
        <v>170</v>
      </c>
      <c r="AB22" s="48"/>
      <c r="AC22" s="202" t="s">
        <v>64</v>
      </c>
      <c r="AD22" s="92"/>
      <c r="AE22" s="203"/>
      <c r="AF22" s="232"/>
    </row>
    <row r="23" spans="1:32" ht="15" customHeight="1">
      <c r="A23" s="59">
        <v>20</v>
      </c>
      <c r="B23" s="60" t="s">
        <v>171</v>
      </c>
      <c r="C23" s="130">
        <v>0</v>
      </c>
      <c r="D23" s="130" t="s">
        <v>172</v>
      </c>
      <c r="E23" s="130" t="s">
        <v>49</v>
      </c>
      <c r="F23" s="131">
        <v>3000000</v>
      </c>
      <c r="G23" s="131" t="s">
        <v>88</v>
      </c>
      <c r="H23" s="61" t="s">
        <v>173</v>
      </c>
      <c r="I23" s="43" t="str">
        <f>HYPERLINK("#'Up Hs'!D439","Đi Tới")</f>
        <v>Đi Tới</v>
      </c>
      <c r="J23" s="62">
        <v>300000</v>
      </c>
      <c r="K23" s="62">
        <v>3000000</v>
      </c>
      <c r="L23" s="63"/>
      <c r="M23" s="64">
        <f t="shared" si="1"/>
        <v>2700000</v>
      </c>
      <c r="N23" s="136" t="s">
        <v>52</v>
      </c>
      <c r="O23" s="136">
        <v>2700000</v>
      </c>
      <c r="P23" s="64">
        <f>M23</f>
        <v>2700000</v>
      </c>
      <c r="Q23" s="65"/>
      <c r="R23" s="65" t="s">
        <v>41</v>
      </c>
      <c r="S23" s="149" t="s">
        <v>174</v>
      </c>
      <c r="T23" s="24"/>
      <c r="U23" s="24"/>
      <c r="V23" s="24"/>
      <c r="W23" s="23"/>
      <c r="X23" s="24"/>
      <c r="Y23" s="15" t="s">
        <v>175</v>
      </c>
      <c r="AB23" s="12"/>
      <c r="AC23" s="10" t="s">
        <v>141</v>
      </c>
      <c r="AD23" s="11"/>
      <c r="AE23" s="170"/>
      <c r="AF23" s="172" t="s">
        <v>176</v>
      </c>
    </row>
    <row r="24" spans="1:32" ht="15" customHeight="1">
      <c r="A24" s="59">
        <v>21</v>
      </c>
      <c r="B24" s="60" t="s">
        <v>177</v>
      </c>
      <c r="C24" s="130">
        <v>0</v>
      </c>
      <c r="D24" s="130" t="s">
        <v>168</v>
      </c>
      <c r="E24" s="130" t="s">
        <v>49</v>
      </c>
      <c r="F24" s="131">
        <v>3000000</v>
      </c>
      <c r="G24" s="131" t="s">
        <v>88</v>
      </c>
      <c r="H24" s="61" t="s">
        <v>178</v>
      </c>
      <c r="I24" s="43" t="str">
        <f>HYPERLINK("#'Up Hs'!D462","Đi Tới")</f>
        <v>Đi Tới</v>
      </c>
      <c r="J24" s="62">
        <v>300000</v>
      </c>
      <c r="K24" s="62">
        <v>3000000</v>
      </c>
      <c r="L24" s="63"/>
      <c r="M24" s="64">
        <f t="shared" si="1"/>
        <v>2700000</v>
      </c>
      <c r="N24" s="136" t="s">
        <v>52</v>
      </c>
      <c r="O24" s="136">
        <v>2700000</v>
      </c>
      <c r="P24" s="64">
        <f>M24</f>
        <v>2700000</v>
      </c>
      <c r="Q24" s="65"/>
      <c r="R24" s="65" t="s">
        <v>41</v>
      </c>
      <c r="S24" s="149" t="s">
        <v>174</v>
      </c>
      <c r="T24" s="24"/>
      <c r="U24" s="24"/>
      <c r="V24" s="24"/>
      <c r="W24" s="23"/>
      <c r="X24" s="24"/>
      <c r="Y24" s="15" t="s">
        <v>179</v>
      </c>
      <c r="AB24" s="12"/>
      <c r="AC24" s="10" t="s">
        <v>180</v>
      </c>
      <c r="AD24" s="11"/>
      <c r="AE24" s="170"/>
      <c r="AF24" s="172"/>
    </row>
    <row r="25" spans="1:32" ht="15" customHeight="1">
      <c r="A25" s="59">
        <v>22</v>
      </c>
      <c r="B25" s="60" t="s">
        <v>181</v>
      </c>
      <c r="C25" s="130" t="s">
        <v>182</v>
      </c>
      <c r="D25" s="130" t="s">
        <v>183</v>
      </c>
      <c r="E25" s="130" t="s">
        <v>49</v>
      </c>
      <c r="F25" s="131">
        <v>2500000</v>
      </c>
      <c r="G25" s="131" t="s">
        <v>50</v>
      </c>
      <c r="H25" s="61" t="s">
        <v>184</v>
      </c>
      <c r="I25" s="43" t="str">
        <f>HYPERLINK("#'Up Hs'!D485","Đi Tới")</f>
        <v>Đi Tới</v>
      </c>
      <c r="J25" s="62">
        <v>300000</v>
      </c>
      <c r="K25" s="62">
        <v>2500000</v>
      </c>
      <c r="L25" s="63"/>
      <c r="M25" s="64">
        <f t="shared" si="1"/>
        <v>2200000</v>
      </c>
      <c r="N25" s="136" t="s">
        <v>52</v>
      </c>
      <c r="O25" s="136">
        <v>2000000</v>
      </c>
      <c r="P25" s="64">
        <f>M25</f>
        <v>2200000</v>
      </c>
      <c r="Q25" s="65"/>
      <c r="R25" s="65" t="s">
        <v>41</v>
      </c>
      <c r="S25" s="149" t="s">
        <v>174</v>
      </c>
      <c r="T25" s="24"/>
      <c r="U25" s="24"/>
      <c r="V25" s="24"/>
      <c r="W25" s="23"/>
      <c r="X25" s="24"/>
      <c r="Y25" s="15"/>
      <c r="AB25" s="12"/>
      <c r="AC25" s="10" t="s">
        <v>185</v>
      </c>
      <c r="AD25" s="11"/>
      <c r="AE25" s="170"/>
      <c r="AF25" s="172"/>
    </row>
    <row r="26" spans="1:32" ht="15" customHeight="1">
      <c r="A26" s="59">
        <v>23</v>
      </c>
      <c r="B26" s="60" t="s">
        <v>186</v>
      </c>
      <c r="C26" s="130" t="s">
        <v>187</v>
      </c>
      <c r="D26" s="130" t="s">
        <v>188</v>
      </c>
      <c r="E26" s="130" t="s">
        <v>189</v>
      </c>
      <c r="F26" s="131">
        <v>5000000</v>
      </c>
      <c r="G26" s="131" t="s">
        <v>190</v>
      </c>
      <c r="H26" s="61" t="s">
        <v>191</v>
      </c>
      <c r="I26" s="43" t="str">
        <f>HYPERLINK("#'Up Hs'!D508","Đi Tới")</f>
        <v>Đi Tới</v>
      </c>
      <c r="J26" s="62">
        <v>0</v>
      </c>
      <c r="K26" s="62">
        <v>5000000</v>
      </c>
      <c r="L26" s="63"/>
      <c r="M26" s="64">
        <f t="shared" si="1"/>
        <v>5000000</v>
      </c>
      <c r="N26" s="136" t="s">
        <v>52</v>
      </c>
      <c r="O26" s="136">
        <v>5000000</v>
      </c>
      <c r="P26" s="62">
        <v>5000000</v>
      </c>
      <c r="Q26" s="65"/>
      <c r="R26" s="65" t="s">
        <v>41</v>
      </c>
      <c r="S26" s="149" t="s">
        <v>38</v>
      </c>
      <c r="T26" s="24"/>
      <c r="U26" s="24"/>
      <c r="V26" s="23"/>
      <c r="W26" s="23"/>
      <c r="X26" s="24"/>
      <c r="AB26" s="12"/>
      <c r="AC26" s="10" t="s">
        <v>192</v>
      </c>
      <c r="AD26" s="11"/>
      <c r="AE26" s="170"/>
      <c r="AF26" s="172"/>
    </row>
    <row r="27" spans="1:32" ht="15" customHeight="1">
      <c r="A27" s="145">
        <v>24</v>
      </c>
      <c r="B27" s="67" t="s">
        <v>193</v>
      </c>
      <c r="C27" s="206" t="s">
        <v>194</v>
      </c>
      <c r="D27" s="206" t="s">
        <v>195</v>
      </c>
      <c r="E27" s="206" t="s">
        <v>71</v>
      </c>
      <c r="F27" s="207">
        <v>3000000</v>
      </c>
      <c r="G27" s="207" t="s">
        <v>88</v>
      </c>
      <c r="H27" s="68" t="s">
        <v>196</v>
      </c>
      <c r="I27" s="165" t="str">
        <f>HYPERLINK("#'Up Hs'!D531","Đi Tới")</f>
        <v>Đi Tới</v>
      </c>
      <c r="J27" s="69">
        <v>300000</v>
      </c>
      <c r="K27" s="69">
        <v>3000000</v>
      </c>
      <c r="L27" s="70"/>
      <c r="M27" s="71">
        <f t="shared" si="1"/>
        <v>2700000</v>
      </c>
      <c r="N27" s="137"/>
      <c r="O27" s="137"/>
      <c r="P27" s="71"/>
      <c r="Q27" s="72"/>
      <c r="R27" s="214" t="s">
        <v>41</v>
      </c>
      <c r="S27" s="152" t="s">
        <v>74</v>
      </c>
      <c r="T27" s="24"/>
      <c r="U27" s="24"/>
      <c r="V27" s="24"/>
      <c r="W27" s="23"/>
      <c r="X27" s="24"/>
      <c r="AB27" s="12"/>
      <c r="AC27" s="10" t="s">
        <v>197</v>
      </c>
      <c r="AD27" s="11"/>
      <c r="AE27" s="170"/>
      <c r="AF27" s="172"/>
    </row>
    <row r="28" spans="1:32" ht="15" customHeight="1">
      <c r="A28" s="59">
        <v>25</v>
      </c>
      <c r="B28" s="42" t="s">
        <v>198</v>
      </c>
      <c r="C28" s="130" t="s">
        <v>187</v>
      </c>
      <c r="D28" s="130" t="s">
        <v>199</v>
      </c>
      <c r="E28" s="130" t="s">
        <v>189</v>
      </c>
      <c r="F28" s="131">
        <v>10000000</v>
      </c>
      <c r="G28" s="131" t="s">
        <v>200</v>
      </c>
      <c r="H28" s="61" t="s">
        <v>201</v>
      </c>
      <c r="I28" s="43" t="str">
        <f>HYPERLINK("#'Up Hs'!D554","Đi Tới")</f>
        <v>Đi Tới</v>
      </c>
      <c r="J28" s="62">
        <v>0</v>
      </c>
      <c r="K28" s="166">
        <v>9090909.0909090899</v>
      </c>
      <c r="L28" s="62">
        <f>K28*1.1</f>
        <v>10000000</v>
      </c>
      <c r="M28" s="64">
        <f t="shared" si="1"/>
        <v>9090909.0909090899</v>
      </c>
      <c r="N28" s="136" t="s">
        <v>52</v>
      </c>
      <c r="O28" s="136">
        <v>10000000</v>
      </c>
      <c r="P28" s="136">
        <v>10000000</v>
      </c>
      <c r="Q28" s="65"/>
      <c r="R28" s="65" t="s">
        <v>41</v>
      </c>
      <c r="S28" s="149" t="s">
        <v>38</v>
      </c>
      <c r="T28" s="24"/>
      <c r="U28" s="24"/>
      <c r="V28" s="23"/>
      <c r="W28" s="23"/>
      <c r="X28" s="24"/>
      <c r="Y28" s="15"/>
      <c r="AB28" s="12"/>
      <c r="AC28" s="10" t="s">
        <v>202</v>
      </c>
      <c r="AD28" s="11"/>
      <c r="AE28" s="170"/>
      <c r="AF28" s="172"/>
    </row>
    <row r="29" spans="1:32" ht="15" customHeight="1">
      <c r="A29" s="59">
        <v>26</v>
      </c>
      <c r="B29" s="42" t="s">
        <v>203</v>
      </c>
      <c r="C29" s="130" t="s">
        <v>204</v>
      </c>
      <c r="D29" s="130" t="s">
        <v>205</v>
      </c>
      <c r="E29" s="130" t="s">
        <v>49</v>
      </c>
      <c r="F29" s="131">
        <v>2700000</v>
      </c>
      <c r="G29" s="131" t="s">
        <v>163</v>
      </c>
      <c r="H29" s="61" t="s">
        <v>206</v>
      </c>
      <c r="I29" s="43" t="str">
        <f>HYPERLINK("#'Up Hs'!D577","Đi Tới")</f>
        <v>Đi Tới</v>
      </c>
      <c r="J29" s="62">
        <v>200000</v>
      </c>
      <c r="K29" s="62">
        <v>2700000</v>
      </c>
      <c r="L29" s="63"/>
      <c r="M29" s="64">
        <f t="shared" si="1"/>
        <v>2500000</v>
      </c>
      <c r="N29" s="136" t="s">
        <v>52</v>
      </c>
      <c r="O29" s="136">
        <v>2700000</v>
      </c>
      <c r="P29" s="64">
        <f>M29</f>
        <v>2500000</v>
      </c>
      <c r="Q29" s="65"/>
      <c r="R29" s="82" t="s">
        <v>41</v>
      </c>
      <c r="S29" s="149" t="s">
        <v>53</v>
      </c>
      <c r="T29" s="24"/>
      <c r="U29" s="24"/>
      <c r="V29" s="24"/>
      <c r="W29" s="23"/>
      <c r="X29" s="24"/>
      <c r="AB29" s="12"/>
      <c r="AC29" s="10" t="s">
        <v>3</v>
      </c>
      <c r="AD29" s="11"/>
      <c r="AE29" s="170"/>
      <c r="AF29" s="172"/>
    </row>
    <row r="30" spans="1:32" s="50" customFormat="1" ht="15" customHeight="1">
      <c r="A30" s="59">
        <v>27</v>
      </c>
      <c r="B30" s="177" t="s">
        <v>207</v>
      </c>
      <c r="C30" s="146">
        <v>0</v>
      </c>
      <c r="D30" s="146" t="s">
        <v>208</v>
      </c>
      <c r="E30" s="146" t="s">
        <v>209</v>
      </c>
      <c r="F30" s="147">
        <v>4000000</v>
      </c>
      <c r="G30" s="147" t="s">
        <v>210</v>
      </c>
      <c r="H30" s="61" t="s">
        <v>211</v>
      </c>
      <c r="I30" s="176" t="str">
        <f>HYPERLINK("#'Up Hs'!D600","Đi Tới")</f>
        <v>Đi Tới</v>
      </c>
      <c r="J30" s="148">
        <v>0</v>
      </c>
      <c r="K30" s="148">
        <v>4000000</v>
      </c>
      <c r="L30" s="63">
        <f>K30*1.1</f>
        <v>4400000</v>
      </c>
      <c r="M30" s="64">
        <f t="shared" si="1"/>
        <v>4000000</v>
      </c>
      <c r="N30" s="136" t="s">
        <v>52</v>
      </c>
      <c r="O30" s="148">
        <v>4000000</v>
      </c>
      <c r="P30" s="148">
        <v>4000000</v>
      </c>
      <c r="Q30" s="65"/>
      <c r="R30" s="82" t="s">
        <v>41</v>
      </c>
      <c r="S30" s="150" t="s">
        <v>212</v>
      </c>
      <c r="T30" s="24"/>
      <c r="U30" s="24"/>
      <c r="V30" s="24"/>
      <c r="W30" s="23"/>
      <c r="X30" s="24"/>
      <c r="Y30" s="302"/>
      <c r="AB30" s="48"/>
      <c r="AC30" s="202" t="s">
        <v>213</v>
      </c>
      <c r="AD30" s="92"/>
      <c r="AE30" s="203"/>
      <c r="AF30" s="232" t="s">
        <v>214</v>
      </c>
    </row>
    <row r="31" spans="1:32" ht="15" customHeight="1">
      <c r="A31" s="145">
        <v>28</v>
      </c>
      <c r="B31" s="191" t="s">
        <v>215</v>
      </c>
      <c r="C31" s="206" t="s">
        <v>216</v>
      </c>
      <c r="D31" s="206" t="s">
        <v>217</v>
      </c>
      <c r="E31" s="206" t="s">
        <v>71</v>
      </c>
      <c r="F31" s="207">
        <v>3500000</v>
      </c>
      <c r="G31" s="207" t="s">
        <v>72</v>
      </c>
      <c r="H31" s="68" t="s">
        <v>218</v>
      </c>
      <c r="I31" s="165" t="str">
        <f>HYPERLINK("#'Up Hs'!D623","Đi Tới")</f>
        <v>Đi Tới</v>
      </c>
      <c r="J31" s="69">
        <v>0</v>
      </c>
      <c r="K31" s="69">
        <v>3500000</v>
      </c>
      <c r="L31" s="70"/>
      <c r="M31" s="71">
        <f t="shared" si="1"/>
        <v>3500000</v>
      </c>
      <c r="N31" s="137"/>
      <c r="O31" s="137"/>
      <c r="P31" s="71"/>
      <c r="Q31" s="72"/>
      <c r="R31" s="217" t="s">
        <v>41</v>
      </c>
      <c r="S31" s="152" t="s">
        <v>219</v>
      </c>
      <c r="T31" s="24"/>
      <c r="U31" s="24"/>
      <c r="V31" s="24"/>
      <c r="W31" s="23"/>
      <c r="X31" s="24"/>
      <c r="AB31" s="12"/>
      <c r="AC31" s="10" t="s">
        <v>220</v>
      </c>
      <c r="AD31" s="11"/>
      <c r="AE31" s="170"/>
      <c r="AF31" s="172"/>
    </row>
    <row r="32" spans="1:32" ht="15" customHeight="1">
      <c r="A32" s="59">
        <v>29</v>
      </c>
      <c r="B32" s="42" t="s">
        <v>221</v>
      </c>
      <c r="C32" s="130" t="s">
        <v>222</v>
      </c>
      <c r="D32" s="130" t="s">
        <v>223</v>
      </c>
      <c r="E32" s="130" t="s">
        <v>49</v>
      </c>
      <c r="F32" s="131">
        <v>2200000</v>
      </c>
      <c r="G32" s="131" t="s">
        <v>109</v>
      </c>
      <c r="H32" s="61" t="s">
        <v>224</v>
      </c>
      <c r="I32" s="43" t="str">
        <f>HYPERLINK("#'Up Hs'!D646","Đi Tới")</f>
        <v>Đi Tới</v>
      </c>
      <c r="J32" s="62">
        <v>300000</v>
      </c>
      <c r="K32" s="62">
        <v>2200000</v>
      </c>
      <c r="L32" s="63"/>
      <c r="M32" s="64">
        <f t="shared" si="1"/>
        <v>1900000</v>
      </c>
      <c r="N32" s="136" t="s">
        <v>52</v>
      </c>
      <c r="O32" s="136">
        <v>2000000</v>
      </c>
      <c r="P32" s="64">
        <f>M32</f>
        <v>1900000</v>
      </c>
      <c r="Q32" s="65"/>
      <c r="R32" s="82" t="s">
        <v>41</v>
      </c>
      <c r="S32" s="149" t="s">
        <v>225</v>
      </c>
      <c r="T32" s="24"/>
      <c r="U32" s="24"/>
      <c r="V32" s="24"/>
      <c r="W32" s="23"/>
      <c r="X32" s="24"/>
      <c r="Y32" s="17"/>
      <c r="AB32" s="12"/>
      <c r="AC32" s="10" t="s">
        <v>226</v>
      </c>
      <c r="AD32" s="11"/>
      <c r="AE32" s="170"/>
      <c r="AF32" s="172"/>
    </row>
    <row r="33" spans="1:32" ht="15" customHeight="1">
      <c r="A33" s="59">
        <v>30</v>
      </c>
      <c r="B33" s="42" t="s">
        <v>227</v>
      </c>
      <c r="C33" s="130" t="s">
        <v>228</v>
      </c>
      <c r="D33" s="130" t="s">
        <v>229</v>
      </c>
      <c r="E33" s="130" t="s">
        <v>49</v>
      </c>
      <c r="F33" s="131">
        <v>0</v>
      </c>
      <c r="G33" s="131" t="s">
        <v>230</v>
      </c>
      <c r="H33" s="61" t="s">
        <v>231</v>
      </c>
      <c r="I33" s="43" t="s">
        <v>232</v>
      </c>
      <c r="J33" s="62">
        <v>300000</v>
      </c>
      <c r="K33" s="62">
        <v>3000000</v>
      </c>
      <c r="L33" s="63"/>
      <c r="M33" s="64">
        <f t="shared" si="1"/>
        <v>2700000</v>
      </c>
      <c r="N33" s="136" t="s">
        <v>52</v>
      </c>
      <c r="O33" s="136">
        <v>2000000</v>
      </c>
      <c r="P33" s="64">
        <f>M33</f>
        <v>2700000</v>
      </c>
      <c r="Q33" s="65"/>
      <c r="R33" s="82" t="s">
        <v>41</v>
      </c>
      <c r="S33" s="149" t="s">
        <v>225</v>
      </c>
      <c r="T33" s="24"/>
      <c r="U33" s="24"/>
      <c r="V33" s="24"/>
      <c r="W33" s="23"/>
      <c r="X33" s="24"/>
      <c r="Y33" s="17"/>
      <c r="AB33" s="12"/>
      <c r="AC33" s="10" t="s">
        <v>226</v>
      </c>
      <c r="AD33" s="11"/>
      <c r="AE33" s="170"/>
      <c r="AF33" s="172"/>
    </row>
    <row r="34" spans="1:32" s="50" customFormat="1" ht="15" customHeight="1">
      <c r="A34" s="59">
        <v>31</v>
      </c>
      <c r="B34" s="177" t="s">
        <v>1</v>
      </c>
      <c r="C34" s="146" t="s">
        <v>233</v>
      </c>
      <c r="D34" s="146" t="s">
        <v>234</v>
      </c>
      <c r="E34" s="146" t="s">
        <v>209</v>
      </c>
      <c r="F34" s="147">
        <v>2500000</v>
      </c>
      <c r="G34" s="147" t="s">
        <v>50</v>
      </c>
      <c r="H34" s="61" t="s">
        <v>235</v>
      </c>
      <c r="I34" s="176" t="str">
        <f>HYPERLINK("#'Up Hs'!D692","Đi Tới")</f>
        <v>Đi Tới</v>
      </c>
      <c r="J34" s="148">
        <v>0</v>
      </c>
      <c r="K34" s="148">
        <v>2500000</v>
      </c>
      <c r="L34" s="63">
        <f>K34*1.1</f>
        <v>2750000</v>
      </c>
      <c r="M34" s="64">
        <f t="shared" si="1"/>
        <v>2500000</v>
      </c>
      <c r="N34" s="136" t="s">
        <v>52</v>
      </c>
      <c r="O34" s="148">
        <v>2500000</v>
      </c>
      <c r="P34" s="148">
        <v>2500000</v>
      </c>
      <c r="Q34" s="65"/>
      <c r="R34" s="82" t="s">
        <v>41</v>
      </c>
      <c r="S34" s="150" t="s">
        <v>212</v>
      </c>
      <c r="T34" s="24"/>
      <c r="U34" s="24"/>
      <c r="V34" s="23"/>
      <c r="W34" s="23"/>
      <c r="X34" s="24"/>
      <c r="AB34" s="48"/>
      <c r="AC34" s="202" t="s">
        <v>236</v>
      </c>
      <c r="AD34" s="92"/>
      <c r="AE34" s="203"/>
      <c r="AF34" s="232" t="s">
        <v>237</v>
      </c>
    </row>
    <row r="35" spans="1:32" ht="15" customHeight="1">
      <c r="A35" s="59">
        <v>32</v>
      </c>
      <c r="B35" s="42" t="s">
        <v>238</v>
      </c>
      <c r="C35" s="130" t="s">
        <v>239</v>
      </c>
      <c r="D35" s="130" t="s">
        <v>240</v>
      </c>
      <c r="E35" s="130" t="s">
        <v>71</v>
      </c>
      <c r="F35" s="131">
        <v>1500000</v>
      </c>
      <c r="G35" s="131" t="s">
        <v>241</v>
      </c>
      <c r="H35" s="61" t="s">
        <v>242</v>
      </c>
      <c r="I35" s="43" t="str">
        <f>HYPERLINK("#'Up Hs'!D715","Đi Tới")</f>
        <v>Đi Tới</v>
      </c>
      <c r="J35" s="62">
        <v>0</v>
      </c>
      <c r="K35" s="62">
        <v>1500000</v>
      </c>
      <c r="L35" s="63"/>
      <c r="M35" s="64">
        <f t="shared" si="1"/>
        <v>1500000</v>
      </c>
      <c r="N35" s="136" t="s">
        <v>52</v>
      </c>
      <c r="O35" s="136">
        <v>1500000</v>
      </c>
      <c r="P35" s="64">
        <v>1500000</v>
      </c>
      <c r="Q35" s="65"/>
      <c r="R35" s="82" t="s">
        <v>41</v>
      </c>
      <c r="S35" s="149" t="s">
        <v>243</v>
      </c>
      <c r="T35" s="24"/>
      <c r="U35" s="24"/>
      <c r="V35" s="23"/>
      <c r="W35" s="23"/>
      <c r="X35" s="24"/>
      <c r="AB35" s="12"/>
      <c r="AC35" s="10" t="s">
        <v>244</v>
      </c>
      <c r="AD35" s="11"/>
      <c r="AE35" s="170"/>
      <c r="AF35" s="172"/>
    </row>
    <row r="36" spans="1:32" ht="15" customHeight="1">
      <c r="A36" s="59">
        <v>33</v>
      </c>
      <c r="B36" s="42" t="s">
        <v>245</v>
      </c>
      <c r="C36" s="130" t="s">
        <v>246</v>
      </c>
      <c r="D36" s="130" t="s">
        <v>247</v>
      </c>
      <c r="E36" s="130" t="s">
        <v>49</v>
      </c>
      <c r="F36" s="131">
        <v>2500000</v>
      </c>
      <c r="G36" s="131" t="s">
        <v>50</v>
      </c>
      <c r="H36" s="61" t="s">
        <v>248</v>
      </c>
      <c r="I36" s="43" t="str">
        <f>HYPERLINK("#'Up Hs'!D738","Đi Tới")</f>
        <v>Đi Tới</v>
      </c>
      <c r="J36" s="62">
        <v>300000</v>
      </c>
      <c r="K36" s="62">
        <v>2500000</v>
      </c>
      <c r="L36" s="63"/>
      <c r="M36" s="64">
        <f t="shared" si="1"/>
        <v>2200000</v>
      </c>
      <c r="N36" s="136" t="s">
        <v>52</v>
      </c>
      <c r="O36" s="136">
        <v>2000000</v>
      </c>
      <c r="P36" s="64">
        <f>M36</f>
        <v>2200000</v>
      </c>
      <c r="Q36" s="65"/>
      <c r="R36" s="82" t="s">
        <v>41</v>
      </c>
      <c r="S36" s="149" t="s">
        <v>249</v>
      </c>
      <c r="T36" s="24"/>
      <c r="U36" s="24"/>
      <c r="V36" s="23"/>
      <c r="W36" s="23"/>
      <c r="X36" s="24"/>
      <c r="AB36" s="12"/>
      <c r="AC36" s="10" t="s">
        <v>250</v>
      </c>
      <c r="AD36" s="11"/>
      <c r="AE36" s="170"/>
      <c r="AF36" s="172"/>
    </row>
    <row r="37" spans="1:32" ht="15" customHeight="1">
      <c r="A37" s="59">
        <v>34</v>
      </c>
      <c r="B37" s="42" t="s">
        <v>251</v>
      </c>
      <c r="C37" s="130" t="s">
        <v>252</v>
      </c>
      <c r="D37" s="130" t="s">
        <v>253</v>
      </c>
      <c r="E37" s="130" t="s">
        <v>49</v>
      </c>
      <c r="F37" s="131">
        <v>2700000</v>
      </c>
      <c r="G37" s="131" t="s">
        <v>163</v>
      </c>
      <c r="H37" s="61" t="s">
        <v>254</v>
      </c>
      <c r="I37" s="43" t="str">
        <f>HYPERLINK("#'Up Hs'!D761","Đi Tới")</f>
        <v>Đi Tới</v>
      </c>
      <c r="J37" s="62">
        <v>200000</v>
      </c>
      <c r="K37" s="62">
        <v>2700000</v>
      </c>
      <c r="L37" s="63"/>
      <c r="M37" s="64">
        <f t="shared" si="1"/>
        <v>2500000</v>
      </c>
      <c r="N37" s="136" t="s">
        <v>52</v>
      </c>
      <c r="O37" s="136"/>
      <c r="P37" s="64"/>
      <c r="Q37" s="65"/>
      <c r="R37" s="82" t="s">
        <v>41</v>
      </c>
      <c r="S37" s="149" t="s">
        <v>249</v>
      </c>
      <c r="T37" s="24"/>
      <c r="U37" s="24"/>
      <c r="V37" s="24"/>
      <c r="W37" s="23"/>
      <c r="X37" s="24"/>
      <c r="Y37" s="15"/>
      <c r="AB37" s="12"/>
      <c r="AC37" s="10" t="s">
        <v>255</v>
      </c>
      <c r="AD37" s="11"/>
      <c r="AE37" s="170"/>
      <c r="AF37" s="173" t="s">
        <v>256</v>
      </c>
    </row>
    <row r="38" spans="1:32" ht="15" customHeight="1">
      <c r="A38" s="59">
        <v>35</v>
      </c>
      <c r="B38" s="42" t="s">
        <v>257</v>
      </c>
      <c r="C38" s="130" t="s">
        <v>258</v>
      </c>
      <c r="D38" s="130" t="s">
        <v>259</v>
      </c>
      <c r="E38" s="130" t="s">
        <v>71</v>
      </c>
      <c r="F38" s="131">
        <v>3500000</v>
      </c>
      <c r="G38" s="131" t="s">
        <v>72</v>
      </c>
      <c r="H38" s="61" t="s">
        <v>260</v>
      </c>
      <c r="I38" s="43" t="str">
        <f>HYPERLINK("#'Up Hs'!D784","Đi Tới")</f>
        <v>Đi Tới</v>
      </c>
      <c r="J38" s="62">
        <v>0</v>
      </c>
      <c r="K38" s="62">
        <v>3500000</v>
      </c>
      <c r="L38" s="63"/>
      <c r="M38" s="64">
        <f t="shared" si="1"/>
        <v>3500000</v>
      </c>
      <c r="N38" s="136"/>
      <c r="O38" s="136">
        <v>3500000</v>
      </c>
      <c r="P38" s="62">
        <v>3500000</v>
      </c>
      <c r="Q38" s="65"/>
      <c r="R38" s="82" t="s">
        <v>41</v>
      </c>
      <c r="S38" s="149" t="s">
        <v>243</v>
      </c>
      <c r="T38" s="24"/>
      <c r="U38" s="24"/>
      <c r="V38" s="23"/>
      <c r="W38" s="23"/>
      <c r="X38" s="24"/>
      <c r="AB38" s="12"/>
      <c r="AC38" s="10" t="s">
        <v>261</v>
      </c>
      <c r="AD38" s="11"/>
      <c r="AE38" s="170"/>
      <c r="AF38" s="172"/>
    </row>
    <row r="39" spans="1:32" s="50" customFormat="1" ht="15" customHeight="1">
      <c r="A39" s="59">
        <v>36</v>
      </c>
      <c r="B39" s="177" t="s">
        <v>262</v>
      </c>
      <c r="C39" s="146" t="s">
        <v>263</v>
      </c>
      <c r="D39" s="146" t="s">
        <v>264</v>
      </c>
      <c r="E39" s="146" t="s">
        <v>60</v>
      </c>
      <c r="F39" s="147">
        <v>5000000</v>
      </c>
      <c r="G39" s="147" t="s">
        <v>190</v>
      </c>
      <c r="H39" s="61" t="s">
        <v>265</v>
      </c>
      <c r="I39" s="176" t="str">
        <f>HYPERLINK("#'Up Hs'!D807","Đi Tới")</f>
        <v>Đi Tới</v>
      </c>
      <c r="J39" s="148">
        <v>300000</v>
      </c>
      <c r="K39" s="148">
        <v>5000000</v>
      </c>
      <c r="L39" s="63"/>
      <c r="M39" s="64">
        <f t="shared" si="1"/>
        <v>4700000</v>
      </c>
      <c r="N39" s="136" t="s">
        <v>52</v>
      </c>
      <c r="O39" s="136">
        <v>5000000</v>
      </c>
      <c r="P39" s="64">
        <v>4700000</v>
      </c>
      <c r="Q39" s="65"/>
      <c r="R39" s="82" t="s">
        <v>41</v>
      </c>
      <c r="S39" s="150" t="s">
        <v>266</v>
      </c>
      <c r="T39" s="24"/>
      <c r="U39" s="24"/>
      <c r="V39" s="24"/>
      <c r="W39" s="23"/>
      <c r="X39" s="24"/>
      <c r="AB39" s="48"/>
      <c r="AC39" s="202" t="s">
        <v>267</v>
      </c>
      <c r="AD39" s="92"/>
      <c r="AE39" s="203"/>
      <c r="AF39" s="232"/>
    </row>
    <row r="40" spans="1:32" ht="15" customHeight="1">
      <c r="A40" s="59">
        <v>37</v>
      </c>
      <c r="B40" s="177" t="s">
        <v>268</v>
      </c>
      <c r="C40" s="146" t="s">
        <v>269</v>
      </c>
      <c r="D40" s="146" t="s">
        <v>270</v>
      </c>
      <c r="E40" s="146" t="s">
        <v>189</v>
      </c>
      <c r="F40" s="147">
        <v>9500000</v>
      </c>
      <c r="G40" s="147" t="s">
        <v>271</v>
      </c>
      <c r="H40" s="61" t="s">
        <v>272</v>
      </c>
      <c r="I40" s="176" t="str">
        <f>HYPERLINK("#'Up Hs'!D830","Đi Tới")</f>
        <v>Đi Tới</v>
      </c>
      <c r="J40" s="148">
        <v>400000</v>
      </c>
      <c r="K40" s="148">
        <v>9500000</v>
      </c>
      <c r="L40" s="63"/>
      <c r="M40" s="64">
        <f t="shared" si="1"/>
        <v>9100000</v>
      </c>
      <c r="N40" s="136" t="s">
        <v>52</v>
      </c>
      <c r="O40" s="136">
        <v>9500000</v>
      </c>
      <c r="P40" s="64">
        <f>M40</f>
        <v>9100000</v>
      </c>
      <c r="Q40" s="65"/>
      <c r="R40" s="82" t="s">
        <v>41</v>
      </c>
      <c r="S40" s="150" t="s">
        <v>273</v>
      </c>
      <c r="T40" s="24"/>
      <c r="U40" s="24"/>
      <c r="V40" s="24"/>
      <c r="W40" s="23"/>
      <c r="X40" s="24"/>
      <c r="AB40" s="12"/>
      <c r="AC40" s="10" t="s">
        <v>274</v>
      </c>
      <c r="AD40" s="11"/>
      <c r="AE40" s="170"/>
      <c r="AF40" s="172"/>
    </row>
    <row r="41" spans="1:32" s="50" customFormat="1" ht="15" customHeight="1">
      <c r="A41" s="59">
        <v>38</v>
      </c>
      <c r="B41" s="177" t="s">
        <v>275</v>
      </c>
      <c r="C41" s="146" t="s">
        <v>276</v>
      </c>
      <c r="D41" s="146" t="s">
        <v>277</v>
      </c>
      <c r="E41" s="146" t="s">
        <v>60</v>
      </c>
      <c r="F41" s="147">
        <v>2700000</v>
      </c>
      <c r="G41" s="147" t="s">
        <v>163</v>
      </c>
      <c r="H41" s="61" t="s">
        <v>278</v>
      </c>
      <c r="I41" s="176" t="str">
        <f>HYPERLINK("#'Up Hs'!D853","Đi Tới")</f>
        <v>Đi Tới</v>
      </c>
      <c r="J41" s="148">
        <v>0</v>
      </c>
      <c r="K41" s="148">
        <v>2700000</v>
      </c>
      <c r="L41" s="63"/>
      <c r="M41" s="64">
        <f t="shared" si="1"/>
        <v>2700000</v>
      </c>
      <c r="N41" s="136"/>
      <c r="O41" s="136">
        <v>2700000</v>
      </c>
      <c r="P41" s="64">
        <v>2700000</v>
      </c>
      <c r="Q41" s="65"/>
      <c r="R41" s="82" t="s">
        <v>41</v>
      </c>
      <c r="S41" s="150" t="s">
        <v>279</v>
      </c>
      <c r="T41" s="24"/>
      <c r="U41" s="24"/>
      <c r="V41" s="24"/>
      <c r="W41" s="23"/>
      <c r="X41" s="24"/>
      <c r="AB41" s="48"/>
      <c r="AC41" s="202" t="s">
        <v>280</v>
      </c>
      <c r="AD41" s="92"/>
      <c r="AE41" s="203"/>
      <c r="AF41" s="232"/>
    </row>
    <row r="42" spans="1:32" s="50" customFormat="1" ht="15" customHeight="1">
      <c r="A42" s="59">
        <v>39</v>
      </c>
      <c r="B42" s="177" t="s">
        <v>281</v>
      </c>
      <c r="C42" s="146" t="s">
        <v>263</v>
      </c>
      <c r="D42" s="146" t="s">
        <v>282</v>
      </c>
      <c r="E42" s="146" t="s">
        <v>60</v>
      </c>
      <c r="F42" s="147">
        <v>5000000</v>
      </c>
      <c r="G42" s="147" t="s">
        <v>190</v>
      </c>
      <c r="H42" s="61" t="s">
        <v>283</v>
      </c>
      <c r="I42" s="176" t="str">
        <f>HYPERLINK("#'Up Hs'!D876","Đi Tới")</f>
        <v>Đi Tới</v>
      </c>
      <c r="J42" s="148">
        <v>0</v>
      </c>
      <c r="K42" s="148">
        <v>5000000</v>
      </c>
      <c r="L42" s="63"/>
      <c r="M42" s="64">
        <f t="shared" si="1"/>
        <v>5000000</v>
      </c>
      <c r="N42" s="136" t="s">
        <v>52</v>
      </c>
      <c r="O42" s="136">
        <v>5000000</v>
      </c>
      <c r="P42" s="64">
        <v>5000000</v>
      </c>
      <c r="Q42" s="65"/>
      <c r="R42" s="82" t="s">
        <v>41</v>
      </c>
      <c r="S42" s="150" t="s">
        <v>284</v>
      </c>
      <c r="T42" s="24"/>
      <c r="U42" s="24"/>
      <c r="V42" s="24"/>
      <c r="W42" s="23"/>
      <c r="X42" s="24"/>
      <c r="AB42" s="48"/>
      <c r="AC42" s="202" t="s">
        <v>285</v>
      </c>
      <c r="AD42" s="92"/>
      <c r="AE42" s="203"/>
      <c r="AF42" s="232"/>
    </row>
    <row r="43" spans="1:32" ht="18" customHeight="1">
      <c r="A43" s="59">
        <v>40</v>
      </c>
      <c r="B43" s="177" t="s">
        <v>286</v>
      </c>
      <c r="C43" s="146" t="s">
        <v>287</v>
      </c>
      <c r="D43" s="146" t="s">
        <v>288</v>
      </c>
      <c r="E43" s="146" t="s">
        <v>289</v>
      </c>
      <c r="F43" s="147">
        <v>6000000</v>
      </c>
      <c r="G43" s="147" t="s">
        <v>61</v>
      </c>
      <c r="H43" s="61" t="s">
        <v>290</v>
      </c>
      <c r="I43" s="176" t="str">
        <f>HYPERLINK("#'Up Hs'!D899","Đi Tới")</f>
        <v>Đi Tới</v>
      </c>
      <c r="J43" s="148">
        <v>0</v>
      </c>
      <c r="K43" s="148">
        <v>6000000</v>
      </c>
      <c r="L43" s="63"/>
      <c r="M43" s="64">
        <f t="shared" si="1"/>
        <v>6000000</v>
      </c>
      <c r="N43" s="136" t="s">
        <v>52</v>
      </c>
      <c r="O43" s="136">
        <v>7800000</v>
      </c>
      <c r="P43" s="148">
        <v>6000000</v>
      </c>
      <c r="Q43" s="65"/>
      <c r="R43" s="82" t="s">
        <v>41</v>
      </c>
      <c r="S43" s="150" t="s">
        <v>291</v>
      </c>
      <c r="T43" s="24"/>
      <c r="U43" s="24"/>
      <c r="V43" s="24"/>
      <c r="W43" s="23"/>
      <c r="X43" s="24"/>
      <c r="AB43" s="12"/>
      <c r="AC43" s="10" t="s">
        <v>292</v>
      </c>
      <c r="AD43" s="11"/>
      <c r="AE43" s="170"/>
      <c r="AF43" s="172"/>
    </row>
    <row r="44" spans="1:32" ht="29.25" customHeight="1">
      <c r="A44" s="59">
        <v>41</v>
      </c>
      <c r="B44" s="252" t="s">
        <v>0</v>
      </c>
      <c r="C44" s="146" t="s">
        <v>293</v>
      </c>
      <c r="D44" s="146" t="s">
        <v>294</v>
      </c>
      <c r="E44" s="146" t="s">
        <v>295</v>
      </c>
      <c r="F44" s="147">
        <v>3000000</v>
      </c>
      <c r="G44" s="147" t="s">
        <v>88</v>
      </c>
      <c r="H44" s="61" t="s">
        <v>296</v>
      </c>
      <c r="I44" s="176" t="str">
        <f>HYPERLINK("#'Up Hs'!D922","Đi Tới")</f>
        <v>Đi Tới</v>
      </c>
      <c r="J44" s="148">
        <v>500000</v>
      </c>
      <c r="K44" s="148">
        <v>3000000</v>
      </c>
      <c r="L44" s="63"/>
      <c r="M44" s="64">
        <f t="shared" si="1"/>
        <v>2500000</v>
      </c>
      <c r="N44" s="136"/>
      <c r="O44" s="136"/>
      <c r="P44" s="148">
        <v>3000000</v>
      </c>
      <c r="Q44" s="82"/>
      <c r="R44" s="82" t="s">
        <v>41</v>
      </c>
      <c r="S44" s="150" t="s">
        <v>297</v>
      </c>
      <c r="T44" s="24"/>
      <c r="U44" s="24"/>
      <c r="V44" s="23"/>
      <c r="W44" s="23"/>
      <c r="X44" s="24"/>
      <c r="AB44" s="12"/>
      <c r="AC44" s="10" t="s">
        <v>298</v>
      </c>
      <c r="AD44" s="11"/>
      <c r="AE44" s="170"/>
      <c r="AF44" s="172"/>
    </row>
    <row r="45" spans="1:32" ht="15" customHeight="1">
      <c r="A45" s="233">
        <v>42</v>
      </c>
      <c r="B45" s="234" t="s">
        <v>299</v>
      </c>
      <c r="C45" s="132" t="s">
        <v>300</v>
      </c>
      <c r="D45" s="132" t="s">
        <v>301</v>
      </c>
      <c r="E45" s="132" t="s">
        <v>71</v>
      </c>
      <c r="F45" s="133">
        <v>15000000</v>
      </c>
      <c r="G45" s="133" t="s">
        <v>302</v>
      </c>
      <c r="H45" s="235" t="s">
        <v>303</v>
      </c>
      <c r="I45" s="183" t="str">
        <f>HYPERLINK("#'Up Hs'!D945","Đi Tới")</f>
        <v>Đi Tới</v>
      </c>
      <c r="J45" s="236">
        <v>0</v>
      </c>
      <c r="K45" s="236"/>
      <c r="L45" s="237"/>
      <c r="M45" s="238">
        <f t="shared" si="1"/>
        <v>0</v>
      </c>
      <c r="N45" s="239"/>
      <c r="O45" s="239"/>
      <c r="P45" s="238"/>
      <c r="Q45" s="240"/>
      <c r="R45" s="192" t="s">
        <v>41</v>
      </c>
      <c r="S45" s="241" t="s">
        <v>74</v>
      </c>
      <c r="T45" s="24"/>
      <c r="U45" s="24"/>
      <c r="V45" s="23"/>
      <c r="W45" s="23"/>
      <c r="X45" s="24"/>
      <c r="AB45" s="12"/>
      <c r="AC45" s="10"/>
      <c r="AD45" s="11"/>
      <c r="AE45" s="170"/>
      <c r="AF45" s="172"/>
    </row>
    <row r="46" spans="1:32" s="50" customFormat="1" ht="15" customHeight="1">
      <c r="A46" s="59">
        <v>43</v>
      </c>
      <c r="B46" s="177" t="s">
        <v>304</v>
      </c>
      <c r="C46" s="146" t="s">
        <v>305</v>
      </c>
      <c r="D46" s="146" t="s">
        <v>306</v>
      </c>
      <c r="E46" s="146" t="s">
        <v>49</v>
      </c>
      <c r="F46" s="147">
        <v>3000000</v>
      </c>
      <c r="G46" s="147" t="s">
        <v>88</v>
      </c>
      <c r="H46" s="61" t="s">
        <v>307</v>
      </c>
      <c r="I46" s="176" t="str">
        <f>HYPERLINK("#'Up Hs'!D968","Đi Tới")</f>
        <v>Đi Tới</v>
      </c>
      <c r="J46" s="148">
        <v>300000</v>
      </c>
      <c r="K46" s="148">
        <v>3000000</v>
      </c>
      <c r="L46" s="63"/>
      <c r="M46" s="64">
        <f t="shared" si="1"/>
        <v>2700000</v>
      </c>
      <c r="N46" s="136" t="s">
        <v>52</v>
      </c>
      <c r="O46" s="136">
        <v>2700000</v>
      </c>
      <c r="P46" s="136">
        <v>2700000</v>
      </c>
      <c r="Q46" s="65"/>
      <c r="R46" s="82" t="s">
        <v>41</v>
      </c>
      <c r="S46" s="150" t="s">
        <v>249</v>
      </c>
      <c r="T46" s="24"/>
      <c r="U46" s="24"/>
      <c r="V46" s="24"/>
      <c r="W46" s="23"/>
      <c r="X46" s="24"/>
      <c r="AB46" s="48"/>
      <c r="AC46" s="202"/>
      <c r="AD46" s="92"/>
      <c r="AE46" s="203"/>
      <c r="AF46" s="218" t="s">
        <v>308</v>
      </c>
    </row>
    <row r="47" spans="1:32" ht="15" customHeight="1">
      <c r="A47" s="59">
        <v>44</v>
      </c>
      <c r="B47" s="177" t="s">
        <v>309</v>
      </c>
      <c r="C47" s="146" t="s">
        <v>310</v>
      </c>
      <c r="D47" s="146" t="s">
        <v>311</v>
      </c>
      <c r="E47" s="146" t="s">
        <v>49</v>
      </c>
      <c r="F47" s="147">
        <v>3000000</v>
      </c>
      <c r="G47" s="147" t="s">
        <v>88</v>
      </c>
      <c r="H47" s="61" t="s">
        <v>312</v>
      </c>
      <c r="I47" s="176" t="str">
        <f>HYPERLINK("#'Up Hs'!D991","Đi Tới")</f>
        <v>Đi Tới</v>
      </c>
      <c r="J47" s="148">
        <v>300000</v>
      </c>
      <c r="K47" s="148">
        <v>3000000</v>
      </c>
      <c r="L47" s="63"/>
      <c r="M47" s="64">
        <f t="shared" si="1"/>
        <v>2700000</v>
      </c>
      <c r="N47" s="136" t="s">
        <v>52</v>
      </c>
      <c r="O47" s="136">
        <v>2700000</v>
      </c>
      <c r="P47" s="64">
        <v>3000000</v>
      </c>
      <c r="Q47" s="65"/>
      <c r="R47" s="82" t="s">
        <v>41</v>
      </c>
      <c r="S47" s="150" t="s">
        <v>249</v>
      </c>
      <c r="T47" s="24"/>
      <c r="U47" s="24"/>
      <c r="V47" s="24"/>
      <c r="W47" s="23"/>
      <c r="X47" s="24"/>
      <c r="AB47" s="12"/>
      <c r="AC47" s="10"/>
      <c r="AD47" s="11"/>
      <c r="AE47" s="170"/>
      <c r="AF47" s="172"/>
    </row>
    <row r="48" spans="1:32" s="50" customFormat="1" ht="15" customHeight="1">
      <c r="A48" s="59">
        <v>45</v>
      </c>
      <c r="B48" s="177" t="s">
        <v>313</v>
      </c>
      <c r="C48" s="146" t="s">
        <v>314</v>
      </c>
      <c r="D48" s="146" t="s">
        <v>315</v>
      </c>
      <c r="E48" s="146" t="s">
        <v>49</v>
      </c>
      <c r="F48" s="147">
        <v>3000000</v>
      </c>
      <c r="G48" s="147" t="s">
        <v>88</v>
      </c>
      <c r="H48" s="61" t="s">
        <v>316</v>
      </c>
      <c r="I48" s="176" t="str">
        <f>HYPERLINK("#'Up Hs'!D1014","Đi Tới")</f>
        <v>Đi Tới</v>
      </c>
      <c r="J48" s="148">
        <v>300000</v>
      </c>
      <c r="K48" s="148">
        <v>3000000</v>
      </c>
      <c r="L48" s="63"/>
      <c r="M48" s="64">
        <f t="shared" si="1"/>
        <v>2700000</v>
      </c>
      <c r="N48" s="136" t="s">
        <v>52</v>
      </c>
      <c r="O48" s="136">
        <v>2700000</v>
      </c>
      <c r="P48" s="136">
        <v>2700000</v>
      </c>
      <c r="Q48" s="65"/>
      <c r="R48" s="82" t="s">
        <v>41</v>
      </c>
      <c r="S48" s="150" t="s">
        <v>249</v>
      </c>
      <c r="T48" s="24"/>
      <c r="U48" s="24"/>
      <c r="V48" s="24"/>
      <c r="W48" s="23"/>
      <c r="X48" s="24"/>
      <c r="AB48" s="48"/>
      <c r="AC48" s="202"/>
      <c r="AD48" s="92"/>
      <c r="AE48" s="203"/>
      <c r="AF48" s="218" t="s">
        <v>308</v>
      </c>
    </row>
    <row r="49" spans="1:32" ht="15" customHeight="1">
      <c r="A49" s="74">
        <v>46</v>
      </c>
      <c r="B49" s="253" t="s">
        <v>207</v>
      </c>
      <c r="C49" s="134" t="s">
        <v>233</v>
      </c>
      <c r="D49" s="134" t="s">
        <v>317</v>
      </c>
      <c r="E49" s="134" t="s">
        <v>209</v>
      </c>
      <c r="F49" s="135">
        <v>5000000</v>
      </c>
      <c r="G49" s="135" t="s">
        <v>190</v>
      </c>
      <c r="H49" s="76" t="s">
        <v>318</v>
      </c>
      <c r="I49" s="164" t="str">
        <f>HYPERLINK("#'Up Hs'!D1037","Đi Tới")</f>
        <v>Đi Tới</v>
      </c>
      <c r="J49" s="77">
        <v>0</v>
      </c>
      <c r="K49" s="77"/>
      <c r="L49" s="78"/>
      <c r="M49" s="79">
        <f t="shared" si="1"/>
        <v>0</v>
      </c>
      <c r="N49" s="138"/>
      <c r="O49" s="138"/>
      <c r="P49" s="79"/>
      <c r="Q49" s="80"/>
      <c r="R49" s="254" t="s">
        <v>41</v>
      </c>
      <c r="S49" s="151" t="s">
        <v>212</v>
      </c>
      <c r="T49" s="24"/>
      <c r="U49" s="24"/>
      <c r="V49" s="23"/>
      <c r="W49" s="23"/>
      <c r="X49" s="24"/>
      <c r="AB49" s="12"/>
      <c r="AC49" s="10"/>
      <c r="AD49" s="11"/>
      <c r="AE49" s="170"/>
      <c r="AF49" s="172" t="s">
        <v>319</v>
      </c>
    </row>
    <row r="50" spans="1:32" s="50" customFormat="1" ht="15" customHeight="1">
      <c r="A50" s="59">
        <v>47</v>
      </c>
      <c r="B50" s="177" t="s">
        <v>320</v>
      </c>
      <c r="C50" s="146" t="s">
        <v>321</v>
      </c>
      <c r="D50" s="146" t="s">
        <v>322</v>
      </c>
      <c r="E50" s="146" t="s">
        <v>60</v>
      </c>
      <c r="F50" s="147">
        <v>13500000</v>
      </c>
      <c r="G50" s="147" t="s">
        <v>323</v>
      </c>
      <c r="H50" s="61" t="s">
        <v>324</v>
      </c>
      <c r="I50" s="176" t="str">
        <f>HYPERLINK("#'Up Hs'!D1060","Đi Tới")</f>
        <v>Đi Tới</v>
      </c>
      <c r="J50" s="148">
        <v>100000</v>
      </c>
      <c r="K50" s="148">
        <v>13500000</v>
      </c>
      <c r="L50" s="63"/>
      <c r="M50" s="64">
        <f t="shared" si="1"/>
        <v>13400000</v>
      </c>
      <c r="N50" s="136" t="s">
        <v>52</v>
      </c>
      <c r="O50" s="136">
        <v>13500000</v>
      </c>
      <c r="P50" s="64">
        <v>13500000</v>
      </c>
      <c r="Q50" s="65"/>
      <c r="R50" s="82" t="s">
        <v>41</v>
      </c>
      <c r="S50" s="150" t="s">
        <v>325</v>
      </c>
      <c r="T50" s="24"/>
      <c r="U50" s="24"/>
      <c r="V50" s="23"/>
      <c r="W50" s="23"/>
      <c r="X50" s="24"/>
      <c r="AB50" s="48"/>
      <c r="AC50" s="202"/>
      <c r="AD50" s="92"/>
      <c r="AE50" s="203"/>
      <c r="AF50" s="232"/>
    </row>
    <row r="51" spans="1:32" ht="15" customHeight="1">
      <c r="A51" s="59">
        <v>48</v>
      </c>
      <c r="B51" s="177" t="s">
        <v>326</v>
      </c>
      <c r="C51" s="146" t="s">
        <v>327</v>
      </c>
      <c r="D51" s="146" t="s">
        <v>328</v>
      </c>
      <c r="E51" s="146" t="s">
        <v>71</v>
      </c>
      <c r="F51" s="147">
        <v>3500000</v>
      </c>
      <c r="G51" s="147" t="s">
        <v>72</v>
      </c>
      <c r="H51" s="61" t="s">
        <v>329</v>
      </c>
      <c r="I51" s="176" t="str">
        <f>HYPERLINK("#'Up Hs'!D1083","Đi Tới")</f>
        <v>Đi Tới</v>
      </c>
      <c r="J51" s="148">
        <v>0</v>
      </c>
      <c r="K51" s="148">
        <v>3500000</v>
      </c>
      <c r="L51" s="63"/>
      <c r="M51" s="64">
        <f t="shared" si="1"/>
        <v>3500000</v>
      </c>
      <c r="N51" s="136"/>
      <c r="O51" s="136"/>
      <c r="P51" s="64">
        <v>3500000</v>
      </c>
      <c r="Q51" s="83"/>
      <c r="R51" s="82" t="s">
        <v>41</v>
      </c>
      <c r="S51" s="150" t="s">
        <v>330</v>
      </c>
      <c r="T51" s="31"/>
      <c r="U51" s="31"/>
      <c r="V51" s="24"/>
      <c r="W51" s="23"/>
      <c r="X51" s="24"/>
      <c r="AB51" s="12"/>
      <c r="AC51" s="10"/>
      <c r="AD51" s="11"/>
      <c r="AE51" s="170"/>
      <c r="AF51" s="173" t="s">
        <v>331</v>
      </c>
    </row>
    <row r="52" spans="1:32" ht="15" customHeight="1">
      <c r="A52" s="59">
        <v>49</v>
      </c>
      <c r="B52" s="177" t="s">
        <v>332</v>
      </c>
      <c r="C52" s="146" t="s">
        <v>333</v>
      </c>
      <c r="D52" s="146" t="s">
        <v>334</v>
      </c>
      <c r="E52" s="146" t="s">
        <v>71</v>
      </c>
      <c r="F52" s="147">
        <v>3500000</v>
      </c>
      <c r="G52" s="147" t="s">
        <v>72</v>
      </c>
      <c r="H52" s="61" t="s">
        <v>335</v>
      </c>
      <c r="I52" s="176" t="str">
        <f>HYPERLINK("#'Up Hs'!D1106","Đi Tới")</f>
        <v>Đi Tới</v>
      </c>
      <c r="J52" s="148">
        <v>0</v>
      </c>
      <c r="K52" s="148">
        <v>3500000</v>
      </c>
      <c r="L52" s="63"/>
      <c r="M52" s="64">
        <f t="shared" si="1"/>
        <v>3500000</v>
      </c>
      <c r="N52" s="136"/>
      <c r="O52" s="136">
        <v>3500000</v>
      </c>
      <c r="P52" s="263">
        <v>3500000</v>
      </c>
      <c r="Q52" s="65"/>
      <c r="R52" s="82" t="s">
        <v>41</v>
      </c>
      <c r="S52" s="150" t="s">
        <v>336</v>
      </c>
      <c r="T52" s="24"/>
      <c r="U52" s="24"/>
      <c r="V52" s="24"/>
      <c r="W52" s="23"/>
      <c r="X52" s="24"/>
      <c r="AB52" s="12"/>
      <c r="AC52" s="10"/>
      <c r="AD52" s="11"/>
      <c r="AE52" s="170"/>
      <c r="AF52" s="172"/>
    </row>
    <row r="53" spans="1:32" ht="15" customHeight="1">
      <c r="A53" s="59">
        <v>50</v>
      </c>
      <c r="B53" s="177" t="s">
        <v>337</v>
      </c>
      <c r="C53" s="146" t="s">
        <v>333</v>
      </c>
      <c r="D53" s="146" t="s">
        <v>334</v>
      </c>
      <c r="E53" s="146" t="s">
        <v>71</v>
      </c>
      <c r="F53" s="147">
        <v>3500000</v>
      </c>
      <c r="G53" s="147" t="s">
        <v>72</v>
      </c>
      <c r="H53" s="61" t="s">
        <v>338</v>
      </c>
      <c r="I53" s="176" t="str">
        <f>HYPERLINK("#'Up Hs'!D1129","Đi Tới")</f>
        <v>Đi Tới</v>
      </c>
      <c r="J53" s="148">
        <v>0</v>
      </c>
      <c r="K53" s="148">
        <v>3500000</v>
      </c>
      <c r="L53" s="63"/>
      <c r="M53" s="64">
        <f t="shared" si="1"/>
        <v>3500000</v>
      </c>
      <c r="N53" s="136"/>
      <c r="O53" s="136">
        <v>3500000</v>
      </c>
      <c r="P53" s="64">
        <v>3500000</v>
      </c>
      <c r="Q53" s="83"/>
      <c r="R53" s="82" t="s">
        <v>41</v>
      </c>
      <c r="S53" s="150" t="s">
        <v>339</v>
      </c>
      <c r="T53" s="24"/>
      <c r="U53" s="24"/>
      <c r="V53" s="24"/>
      <c r="W53" s="23"/>
      <c r="X53" s="24"/>
      <c r="AB53" s="12"/>
      <c r="AC53" s="10"/>
      <c r="AD53" s="11"/>
      <c r="AE53" s="170"/>
      <c r="AF53" s="172"/>
    </row>
    <row r="54" spans="1:32" s="50" customFormat="1" ht="15" customHeight="1">
      <c r="A54" s="59">
        <v>51</v>
      </c>
      <c r="B54" s="177" t="s">
        <v>340</v>
      </c>
      <c r="C54" s="146" t="s">
        <v>341</v>
      </c>
      <c r="D54" s="146" t="s">
        <v>342</v>
      </c>
      <c r="E54" s="146" t="s">
        <v>49</v>
      </c>
      <c r="F54" s="147">
        <v>2200000</v>
      </c>
      <c r="G54" s="147" t="s">
        <v>109</v>
      </c>
      <c r="H54" s="61" t="s">
        <v>343</v>
      </c>
      <c r="I54" s="176" t="str">
        <f>HYPERLINK("#'Up Hs'!D1152","Đi Tới")</f>
        <v>Đi Tới</v>
      </c>
      <c r="J54" s="148">
        <v>200000</v>
      </c>
      <c r="K54" s="148">
        <v>2200000</v>
      </c>
      <c r="L54" s="63"/>
      <c r="M54" s="64">
        <f t="shared" si="1"/>
        <v>2000000</v>
      </c>
      <c r="N54" s="136"/>
      <c r="O54" s="136">
        <v>2100000</v>
      </c>
      <c r="P54" s="64">
        <v>2200000</v>
      </c>
      <c r="Q54" s="83"/>
      <c r="R54" s="82" t="s">
        <v>41</v>
      </c>
      <c r="S54" s="150" t="s">
        <v>249</v>
      </c>
      <c r="T54" s="24"/>
      <c r="U54" s="24"/>
      <c r="V54" s="25"/>
      <c r="W54" s="26"/>
      <c r="X54" s="27"/>
      <c r="AB54" s="48"/>
      <c r="AC54" s="202"/>
      <c r="AD54" s="92"/>
      <c r="AE54" s="203"/>
      <c r="AF54" s="232"/>
    </row>
    <row r="55" spans="1:32" ht="15" customHeight="1">
      <c r="A55" s="59">
        <v>52</v>
      </c>
      <c r="B55" s="177" t="s">
        <v>344</v>
      </c>
      <c r="C55" s="146" t="s">
        <v>345</v>
      </c>
      <c r="D55" s="146" t="s">
        <v>346</v>
      </c>
      <c r="E55" s="146" t="s">
        <v>60</v>
      </c>
      <c r="F55" s="147">
        <v>2600000</v>
      </c>
      <c r="G55" s="147" t="s">
        <v>347</v>
      </c>
      <c r="H55" s="61" t="s">
        <v>348</v>
      </c>
      <c r="I55" s="176" t="str">
        <f>HYPERLINK("#'Up Hs'!D1175","Đi Tới")</f>
        <v>Đi Tới</v>
      </c>
      <c r="J55" s="148">
        <v>0</v>
      </c>
      <c r="K55" s="148">
        <v>2600000</v>
      </c>
      <c r="L55" s="63"/>
      <c r="M55" s="64">
        <f t="shared" si="1"/>
        <v>2600000</v>
      </c>
      <c r="N55" s="136" t="s">
        <v>52</v>
      </c>
      <c r="O55" s="136">
        <v>2700000</v>
      </c>
      <c r="P55" s="64"/>
      <c r="Q55" s="83"/>
      <c r="R55" s="82" t="s">
        <v>41</v>
      </c>
      <c r="S55" s="150" t="s">
        <v>63</v>
      </c>
      <c r="T55" s="24"/>
      <c r="U55" s="24"/>
      <c r="V55" s="24"/>
      <c r="W55" s="23"/>
      <c r="X55" s="24"/>
      <c r="AB55" s="12"/>
      <c r="AC55" s="10"/>
      <c r="AD55" s="11"/>
      <c r="AE55" s="170"/>
      <c r="AF55" s="173" t="s">
        <v>349</v>
      </c>
    </row>
    <row r="56" spans="1:32" s="50" customFormat="1" ht="15" customHeight="1">
      <c r="A56" s="145">
        <v>53</v>
      </c>
      <c r="B56" s="191" t="s">
        <v>350</v>
      </c>
      <c r="C56" s="146" t="s">
        <v>351</v>
      </c>
      <c r="D56" s="146" t="s">
        <v>352</v>
      </c>
      <c r="E56" s="146" t="s">
        <v>60</v>
      </c>
      <c r="F56" s="147">
        <v>3600000</v>
      </c>
      <c r="G56" s="147" t="s">
        <v>145</v>
      </c>
      <c r="H56" s="68" t="s">
        <v>353</v>
      </c>
      <c r="I56" s="165" t="str">
        <f>HYPERLINK("#'Up Hs'!D1198","Đi Tới")</f>
        <v>Đi Tới</v>
      </c>
      <c r="J56" s="69">
        <v>0</v>
      </c>
      <c r="K56" s="69">
        <v>3600000</v>
      </c>
      <c r="L56" s="70"/>
      <c r="M56" s="71">
        <f t="shared" si="1"/>
        <v>3600000</v>
      </c>
      <c r="N56" s="137"/>
      <c r="O56" s="137"/>
      <c r="P56" s="71"/>
      <c r="Q56" s="72"/>
      <c r="R56" s="82" t="s">
        <v>41</v>
      </c>
      <c r="S56" s="152" t="s">
        <v>354</v>
      </c>
      <c r="T56" s="24"/>
      <c r="U56" s="24"/>
      <c r="V56" s="24"/>
      <c r="W56" s="23"/>
      <c r="X56" s="24"/>
      <c r="AB56" s="48"/>
      <c r="AC56" s="202"/>
      <c r="AD56" s="92"/>
      <c r="AE56" s="203"/>
      <c r="AF56" s="218" t="s">
        <v>355</v>
      </c>
    </row>
    <row r="57" spans="1:32" ht="15" customHeight="1">
      <c r="A57" s="59">
        <v>54</v>
      </c>
      <c r="B57" s="42" t="s">
        <v>356</v>
      </c>
      <c r="C57" s="130" t="s">
        <v>357</v>
      </c>
      <c r="D57" s="130" t="s">
        <v>358</v>
      </c>
      <c r="E57" s="130" t="s">
        <v>71</v>
      </c>
      <c r="F57" s="131">
        <v>7000000</v>
      </c>
      <c r="G57" s="131" t="s">
        <v>359</v>
      </c>
      <c r="H57" s="61" t="s">
        <v>360</v>
      </c>
      <c r="I57" s="43" t="str">
        <f>HYPERLINK("#'Up Hs'!D1221","Đi Tới")</f>
        <v>Đi Tới</v>
      </c>
      <c r="J57" s="62">
        <v>0</v>
      </c>
      <c r="K57" s="62">
        <v>7000000</v>
      </c>
      <c r="L57" s="63"/>
      <c r="M57" s="64">
        <f t="shared" si="1"/>
        <v>7000000</v>
      </c>
      <c r="N57" s="136"/>
      <c r="O57" s="136">
        <v>7000000</v>
      </c>
      <c r="P57" s="64"/>
      <c r="Q57" s="83"/>
      <c r="R57" s="82" t="s">
        <v>41</v>
      </c>
      <c r="S57" s="149" t="s">
        <v>339</v>
      </c>
      <c r="T57" s="24"/>
      <c r="U57" s="24"/>
      <c r="V57" s="24"/>
      <c r="W57" s="23"/>
      <c r="X57" s="24"/>
      <c r="AB57" s="12"/>
      <c r="AC57" s="10"/>
      <c r="AD57" s="11"/>
      <c r="AE57" s="170"/>
      <c r="AF57" s="172"/>
    </row>
    <row r="58" spans="1:32" ht="29.25" customHeight="1">
      <c r="A58" s="59">
        <v>55</v>
      </c>
      <c r="B58" s="190" t="s">
        <v>0</v>
      </c>
      <c r="C58" s="130" t="s">
        <v>293</v>
      </c>
      <c r="D58" s="130" t="s">
        <v>361</v>
      </c>
      <c r="E58" s="130" t="s">
        <v>295</v>
      </c>
      <c r="F58" s="131">
        <v>3000000</v>
      </c>
      <c r="G58" s="131" t="s">
        <v>88</v>
      </c>
      <c r="H58" s="61" t="s">
        <v>362</v>
      </c>
      <c r="I58" s="43" t="str">
        <f>HYPERLINK("#'Up Hs'!D1244","Đi Tới")</f>
        <v>Đi Tới</v>
      </c>
      <c r="J58" s="62">
        <v>0</v>
      </c>
      <c r="K58" s="62">
        <v>3000000</v>
      </c>
      <c r="L58" s="63"/>
      <c r="M58" s="64">
        <f t="shared" si="1"/>
        <v>3000000</v>
      </c>
      <c r="N58" s="136"/>
      <c r="O58" s="136">
        <v>3000000</v>
      </c>
      <c r="P58" s="64"/>
      <c r="Q58" s="65"/>
      <c r="R58" s="82" t="s">
        <v>41</v>
      </c>
      <c r="S58" s="149" t="s">
        <v>90</v>
      </c>
      <c r="T58" s="24"/>
      <c r="U58" s="24"/>
      <c r="V58" s="24"/>
      <c r="W58" s="23"/>
      <c r="X58" s="24"/>
      <c r="AB58" s="12"/>
      <c r="AC58" s="10"/>
      <c r="AD58" s="11"/>
      <c r="AE58" s="170"/>
      <c r="AF58" s="219" t="s">
        <v>363</v>
      </c>
    </row>
    <row r="59" spans="1:32" s="50" customFormat="1" ht="15" customHeight="1">
      <c r="A59" s="59">
        <v>56</v>
      </c>
      <c r="B59" s="177" t="s">
        <v>364</v>
      </c>
      <c r="C59" s="146" t="s">
        <v>365</v>
      </c>
      <c r="D59" s="146" t="s">
        <v>366</v>
      </c>
      <c r="E59" s="146" t="s">
        <v>49</v>
      </c>
      <c r="F59" s="147">
        <v>2200000</v>
      </c>
      <c r="G59" s="147" t="s">
        <v>109</v>
      </c>
      <c r="H59" s="61" t="s">
        <v>367</v>
      </c>
      <c r="I59" s="176" t="str">
        <f>HYPERLINK("#'Up Hs'!D1267","Đi Tới")</f>
        <v>Đi Tới</v>
      </c>
      <c r="J59" s="148">
        <v>0</v>
      </c>
      <c r="K59" s="148">
        <v>2200000</v>
      </c>
      <c r="L59" s="63"/>
      <c r="M59" s="64">
        <f t="shared" si="1"/>
        <v>2200000</v>
      </c>
      <c r="N59" s="136"/>
      <c r="O59" s="136">
        <v>2100000</v>
      </c>
      <c r="P59" s="64">
        <v>2100000</v>
      </c>
      <c r="Q59" s="83"/>
      <c r="R59" s="82" t="s">
        <v>41</v>
      </c>
      <c r="S59" s="150" t="s">
        <v>111</v>
      </c>
      <c r="T59" s="24"/>
      <c r="U59" s="24"/>
      <c r="V59" s="24"/>
      <c r="W59" s="23"/>
      <c r="X59" s="24"/>
      <c r="AB59" s="48"/>
      <c r="AC59" s="202"/>
      <c r="AD59" s="92"/>
      <c r="AE59" s="203"/>
      <c r="AF59" s="232"/>
    </row>
    <row r="60" spans="1:32" ht="15" customHeight="1">
      <c r="A60" s="59">
        <v>57</v>
      </c>
      <c r="B60" s="42" t="s">
        <v>368</v>
      </c>
      <c r="C60" s="130">
        <v>0</v>
      </c>
      <c r="D60" s="130" t="s">
        <v>369</v>
      </c>
      <c r="E60" s="130" t="s">
        <v>49</v>
      </c>
      <c r="F60" s="131">
        <v>2200000</v>
      </c>
      <c r="G60" s="131" t="s">
        <v>109</v>
      </c>
      <c r="H60" s="61" t="s">
        <v>370</v>
      </c>
      <c r="I60" s="43" t="str">
        <f>HYPERLINK("#'Up Hs'!D1290","Đi Tới")</f>
        <v>Đi Tới</v>
      </c>
      <c r="J60" s="62">
        <v>0</v>
      </c>
      <c r="K60" s="62">
        <v>2200000</v>
      </c>
      <c r="L60" s="63"/>
      <c r="M60" s="64">
        <f>K60-J60</f>
        <v>2200000</v>
      </c>
      <c r="N60" s="136" t="s">
        <v>52</v>
      </c>
      <c r="O60" s="136">
        <v>2200000</v>
      </c>
      <c r="P60" s="136">
        <v>2200000</v>
      </c>
      <c r="Q60" s="65"/>
      <c r="R60" s="82" t="s">
        <v>41</v>
      </c>
      <c r="S60" s="149" t="s">
        <v>371</v>
      </c>
      <c r="T60" s="24"/>
      <c r="U60" s="24"/>
      <c r="V60" s="24"/>
      <c r="W60" s="23"/>
      <c r="X60" s="24"/>
      <c r="AB60" s="12"/>
      <c r="AC60" s="10"/>
      <c r="AD60" s="11"/>
      <c r="AE60" s="170"/>
      <c r="AF60" s="172"/>
    </row>
    <row r="61" spans="1:32" ht="15" customHeight="1">
      <c r="A61" s="59">
        <v>58</v>
      </c>
      <c r="B61" s="42" t="s">
        <v>372</v>
      </c>
      <c r="C61" s="130" t="s">
        <v>373</v>
      </c>
      <c r="D61" s="130" t="s">
        <v>374</v>
      </c>
      <c r="E61" s="130" t="s">
        <v>49</v>
      </c>
      <c r="F61" s="131">
        <v>2200000</v>
      </c>
      <c r="G61" s="131" t="s">
        <v>109</v>
      </c>
      <c r="H61" s="61" t="s">
        <v>375</v>
      </c>
      <c r="I61" s="43" t="str">
        <f>HYPERLINK("#'Up Hs'!D1313","Đi Tới")</f>
        <v>Đi Tới</v>
      </c>
      <c r="J61" s="62">
        <v>200000</v>
      </c>
      <c r="K61" s="62">
        <v>2200000</v>
      </c>
      <c r="L61" s="63"/>
      <c r="M61" s="64">
        <f>K61-J61</f>
        <v>2000000</v>
      </c>
      <c r="N61" s="136" t="s">
        <v>52</v>
      </c>
      <c r="O61" s="136">
        <v>2100000</v>
      </c>
      <c r="P61" s="64">
        <v>2200000</v>
      </c>
      <c r="Q61" s="83"/>
      <c r="R61" s="82" t="s">
        <v>41</v>
      </c>
      <c r="S61" s="149" t="s">
        <v>111</v>
      </c>
      <c r="T61" s="24"/>
      <c r="U61" s="24"/>
      <c r="V61" s="25"/>
      <c r="W61" s="26"/>
      <c r="X61" s="27"/>
      <c r="AB61" s="12"/>
      <c r="AC61" s="10"/>
      <c r="AD61" s="11"/>
      <c r="AE61" s="170"/>
      <c r="AF61" s="172"/>
    </row>
    <row r="62" spans="1:32" ht="15" customHeight="1">
      <c r="A62" s="59">
        <v>59</v>
      </c>
      <c r="B62" s="42" t="s">
        <v>376</v>
      </c>
      <c r="C62" s="130" t="s">
        <v>377</v>
      </c>
      <c r="D62" s="130" t="s">
        <v>378</v>
      </c>
      <c r="E62" s="130" t="s">
        <v>49</v>
      </c>
      <c r="F62" s="131">
        <v>2200000</v>
      </c>
      <c r="G62" s="131" t="s">
        <v>109</v>
      </c>
      <c r="H62" s="61" t="s">
        <v>379</v>
      </c>
      <c r="I62" s="43" t="str">
        <f>HYPERLINK("#'Up Hs'!D1336","Đi Tới")</f>
        <v>Đi Tới</v>
      </c>
      <c r="J62" s="62">
        <v>200000</v>
      </c>
      <c r="K62" s="62">
        <v>2200000</v>
      </c>
      <c r="L62" s="63"/>
      <c r="M62" s="64">
        <f>K62-J62</f>
        <v>2000000</v>
      </c>
      <c r="N62" s="136" t="s">
        <v>52</v>
      </c>
      <c r="O62" s="136">
        <v>2100000</v>
      </c>
      <c r="P62" s="64">
        <v>2200000</v>
      </c>
      <c r="Q62" s="83"/>
      <c r="R62" s="82" t="s">
        <v>41</v>
      </c>
      <c r="S62" s="149" t="s">
        <v>111</v>
      </c>
      <c r="T62" s="24"/>
      <c r="U62" s="24"/>
      <c r="V62" s="24"/>
      <c r="W62" s="23"/>
      <c r="X62" s="24"/>
      <c r="AB62" s="12"/>
      <c r="AC62" s="10"/>
      <c r="AD62" s="11"/>
      <c r="AE62" s="170"/>
      <c r="AF62" s="172"/>
    </row>
    <row r="63" spans="1:32" ht="12.75">
      <c r="A63" s="7"/>
      <c r="H63" s="128"/>
      <c r="I63" s="163"/>
      <c r="J63" s="129"/>
      <c r="K63" s="129"/>
      <c r="L63" s="19"/>
      <c r="M63" s="19">
        <f>SUBTOTAL(9,M5:M62)</f>
        <v>175890909.09090909</v>
      </c>
      <c r="N63" s="143"/>
      <c r="O63" s="143"/>
      <c r="P63" s="19"/>
      <c r="R63" s="7"/>
      <c r="S63" s="7"/>
      <c r="T63" s="14"/>
      <c r="U63" s="14"/>
      <c r="V63" s="7"/>
      <c r="X63" s="14"/>
    </row>
    <row r="70" spans="13:13" ht="12.75">
      <c r="M70" s="19" t="s">
        <v>176</v>
      </c>
    </row>
  </sheetData>
  <dataValidations disablePrompts="1" count="4">
    <dataValidation type="list" allowBlank="1" showErrorMessage="1" sqref="X4:X6039" xr:uid="{5DF316F1-1F9C-4A6F-B85E-366D8A0F2F00}">
      <formula1>$AD$4:$AD$6</formula1>
    </dataValidation>
    <dataValidation type="list" allowBlank="1" sqref="V16:V19 V55:V56 AC42:AC43 V21:V24 T4:T6039 V29:V33" xr:uid="{B4A8E3C6-50CB-4D65-AE7E-3535C4FD4017}">
      <formula1>$AC$4:$AC$62</formula1>
    </dataValidation>
    <dataValidation type="list" allowBlank="1" sqref="U4:U6039" xr:uid="{0412106C-4F6D-445E-BFD9-286FB7247D9F}">
      <formula1>$AB$4:$AB$19</formula1>
    </dataValidation>
    <dataValidation type="list" allowBlank="1" sqref="R4:R6039" xr:uid="{919BB66E-650B-4653-AD68-171D5C593632}">
      <formula1>$AE$4:$AE$17</formula1>
    </dataValidation>
  </dataValidations>
  <pageMargins left="0.17" right="0.23" top="0.75" bottom="0.75" header="0.3" footer="0.3"/>
  <pageSetup scale="52"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2ECBF-6624-48BC-95A4-E2E0403682F4}">
  <sheetPr codeName="Trang_tính6">
    <outlinePr summaryBelow="0" summaryRight="0"/>
  </sheetPr>
  <dimension ref="A1:AG60"/>
  <sheetViews>
    <sheetView workbookViewId="0">
      <pane ySplit="3" topLeftCell="A4" activePane="bottomLeft" state="frozen"/>
      <selection activeCell="H1" sqref="H1"/>
      <selection pane="bottomLeft" activeCell="H3" sqref="H3"/>
    </sheetView>
  </sheetViews>
  <sheetFormatPr defaultColWidth="11" defaultRowHeight="15.75" customHeight="1"/>
  <cols>
    <col min="1" max="1" width="5.875" style="1" customWidth="1"/>
    <col min="2" max="2" width="90.125" style="1" customWidth="1"/>
    <col min="3" max="3" width="20.625" style="1" customWidth="1"/>
    <col min="4" max="4" width="28.375" style="1" customWidth="1"/>
    <col min="5" max="5" width="67.375" style="1" customWidth="1"/>
    <col min="6" max="7" width="13.875" style="1" customWidth="1"/>
    <col min="8" max="8" width="13.75" style="50" customWidth="1"/>
    <col min="9" max="9" width="6.25" style="156" customWidth="1"/>
    <col min="10" max="10" width="11.625" style="51" customWidth="1"/>
    <col min="11" max="11" width="19.625" style="51" customWidth="1"/>
    <col min="12" max="12" width="12.125" style="1" customWidth="1"/>
    <col min="13" max="13" width="14" style="1" customWidth="1"/>
    <col min="14" max="14" width="10.875" style="144" customWidth="1"/>
    <col min="15" max="15" width="15.25" style="144" bestFit="1" customWidth="1"/>
    <col min="16" max="16" width="12.875" style="1" customWidth="1"/>
    <col min="17" max="17" width="14.375" style="1" customWidth="1"/>
    <col min="18" max="18" width="10.875" style="1" hidden="1" customWidth="1"/>
    <col min="19" max="19" width="39.625" style="144" customWidth="1"/>
    <col min="20" max="20" width="17" style="1" hidden="1" customWidth="1"/>
    <col min="21" max="21" width="7.625" style="1" hidden="1" customWidth="1"/>
    <col min="22" max="22" width="9" style="1" hidden="1" customWidth="1"/>
    <col min="23" max="23" width="10" style="1" hidden="1" customWidth="1"/>
    <col min="24" max="24" width="8.25" style="1" hidden="1" customWidth="1"/>
    <col min="25" max="25" width="19.125" style="1" hidden="1" customWidth="1"/>
    <col min="26" max="29" width="0" style="1" hidden="1" customWidth="1"/>
    <col min="30" max="30" width="15.875" style="1" hidden="1" customWidth="1"/>
    <col min="31" max="31" width="15.375" style="1" hidden="1" customWidth="1"/>
    <col min="32" max="32" width="29" style="1" customWidth="1"/>
    <col min="33" max="33" width="11" style="1"/>
    <col min="34" max="34" width="18" style="1" customWidth="1"/>
    <col min="35" max="16384" width="11" style="1"/>
  </cols>
  <sheetData>
    <row r="1" spans="1:33" ht="15.75" customHeight="1">
      <c r="M1" s="52">
        <f>SUM(M4:M51)</f>
        <v>266786363.63636363</v>
      </c>
      <c r="N1" s="52"/>
      <c r="O1" s="52">
        <f>SUM(O4:O51)</f>
        <v>192150000</v>
      </c>
      <c r="P1" s="52">
        <f>SUM(P4:P51)</f>
        <v>178400000</v>
      </c>
      <c r="S1" s="144">
        <f>2.6*0.8</f>
        <v>2.08</v>
      </c>
    </row>
    <row r="3" spans="1:33" ht="31.7" customHeight="1">
      <c r="A3" s="53" t="s">
        <v>5</v>
      </c>
      <c r="B3" s="41" t="s">
        <v>6</v>
      </c>
      <c r="C3" s="41" t="s">
        <v>7</v>
      </c>
      <c r="D3" s="41" t="s">
        <v>8</v>
      </c>
      <c r="E3" s="41" t="s">
        <v>9</v>
      </c>
      <c r="F3" s="41" t="s">
        <v>10</v>
      </c>
      <c r="G3" s="41" t="s">
        <v>11</v>
      </c>
      <c r="H3" s="54" t="s">
        <v>6355</v>
      </c>
      <c r="I3" s="54" t="s">
        <v>13</v>
      </c>
      <c r="J3" s="55" t="s">
        <v>14</v>
      </c>
      <c r="K3" s="56" t="s">
        <v>15</v>
      </c>
      <c r="L3" s="57" t="s">
        <v>16</v>
      </c>
      <c r="M3" s="57" t="s">
        <v>17</v>
      </c>
      <c r="N3" s="57" t="s">
        <v>18</v>
      </c>
      <c r="O3" s="57" t="s">
        <v>19</v>
      </c>
      <c r="P3" s="57" t="s">
        <v>20</v>
      </c>
      <c r="Q3" s="58" t="s">
        <v>21</v>
      </c>
      <c r="R3" s="41" t="s">
        <v>22</v>
      </c>
      <c r="S3" s="41" t="s">
        <v>23</v>
      </c>
      <c r="T3" s="2" t="s">
        <v>24</v>
      </c>
      <c r="U3" s="2" t="s">
        <v>25</v>
      </c>
      <c r="V3" s="4" t="s">
        <v>26</v>
      </c>
      <c r="W3" s="4" t="s">
        <v>27</v>
      </c>
      <c r="X3" s="4" t="s">
        <v>28</v>
      </c>
      <c r="Y3" s="3" t="s">
        <v>29</v>
      </c>
      <c r="Z3" s="5"/>
      <c r="AA3" s="5"/>
      <c r="AB3" s="6" t="s">
        <v>30</v>
      </c>
      <c r="AC3" s="6" t="s">
        <v>31</v>
      </c>
      <c r="AD3" s="6" t="s">
        <v>32</v>
      </c>
      <c r="AE3" s="167" t="s">
        <v>33</v>
      </c>
      <c r="AF3" s="41" t="s">
        <v>380</v>
      </c>
    </row>
    <row r="4" spans="1:33" s="21" customFormat="1" ht="29.25" customHeight="1">
      <c r="A4" s="193">
        <v>1</v>
      </c>
      <c r="B4" s="220" t="s">
        <v>381</v>
      </c>
      <c r="C4" s="146" t="s">
        <v>382</v>
      </c>
      <c r="D4" s="146" t="s">
        <v>383</v>
      </c>
      <c r="E4" s="146" t="s">
        <v>339</v>
      </c>
      <c r="F4" s="147">
        <v>5500000</v>
      </c>
      <c r="G4" s="147" t="s">
        <v>384</v>
      </c>
      <c r="H4" s="194" t="s">
        <v>385</v>
      </c>
      <c r="I4" s="176" t="s">
        <v>232</v>
      </c>
      <c r="J4" s="195">
        <v>500000</v>
      </c>
      <c r="K4" s="196">
        <v>10000000</v>
      </c>
      <c r="L4" s="197">
        <f>K4*1.1</f>
        <v>11000000</v>
      </c>
      <c r="M4" s="64">
        <f>K4-J4</f>
        <v>9500000</v>
      </c>
      <c r="N4" s="198"/>
      <c r="O4" s="255">
        <v>10000000</v>
      </c>
      <c r="P4" s="198">
        <v>10000000</v>
      </c>
      <c r="Q4" s="199"/>
      <c r="R4" s="199" t="s">
        <v>41</v>
      </c>
      <c r="S4" s="200" t="s">
        <v>339</v>
      </c>
      <c r="T4" s="34"/>
      <c r="U4" s="29"/>
      <c r="V4" s="29"/>
      <c r="W4" s="30"/>
      <c r="X4" s="22"/>
      <c r="AB4" s="6" t="s">
        <v>43</v>
      </c>
      <c r="AC4" s="20" t="s">
        <v>44</v>
      </c>
      <c r="AD4" s="6" t="s">
        <v>45</v>
      </c>
      <c r="AE4" s="168" t="s">
        <v>46</v>
      </c>
      <c r="AF4" s="38" t="s">
        <v>386</v>
      </c>
    </row>
    <row r="5" spans="1:33" ht="15" customHeight="1">
      <c r="A5" s="59">
        <v>2</v>
      </c>
      <c r="B5" s="60" t="s">
        <v>387</v>
      </c>
      <c r="C5" s="146" t="s">
        <v>388</v>
      </c>
      <c r="D5" s="146" t="s">
        <v>389</v>
      </c>
      <c r="E5" s="146" t="s">
        <v>49</v>
      </c>
      <c r="F5" s="147">
        <v>2200000</v>
      </c>
      <c r="G5" s="147" t="s">
        <v>109</v>
      </c>
      <c r="H5" s="61" t="s">
        <v>390</v>
      </c>
      <c r="I5" s="176" t="s">
        <v>232</v>
      </c>
      <c r="J5" s="148">
        <v>0</v>
      </c>
      <c r="K5" s="148">
        <v>2200000</v>
      </c>
      <c r="L5" s="63"/>
      <c r="M5" s="64">
        <f>K5-J5</f>
        <v>2200000</v>
      </c>
      <c r="N5" s="136" t="s">
        <v>52</v>
      </c>
      <c r="O5" s="136">
        <v>2200000</v>
      </c>
      <c r="P5" s="136">
        <v>2200000</v>
      </c>
      <c r="Q5" s="65"/>
      <c r="R5" s="65" t="s">
        <v>41</v>
      </c>
      <c r="S5" s="150" t="s">
        <v>391</v>
      </c>
      <c r="T5" s="24"/>
      <c r="U5" s="24"/>
      <c r="V5" s="24"/>
      <c r="W5" s="23"/>
      <c r="X5" s="27"/>
      <c r="AB5" s="9" t="s">
        <v>54</v>
      </c>
      <c r="AC5" s="13" t="s">
        <v>2</v>
      </c>
      <c r="AD5" s="11" t="s">
        <v>55</v>
      </c>
      <c r="AE5" s="169" t="s">
        <v>56</v>
      </c>
      <c r="AF5" s="172"/>
    </row>
    <row r="6" spans="1:33" ht="14.25" customHeight="1">
      <c r="A6" s="74">
        <v>3</v>
      </c>
      <c r="B6" s="75" t="s">
        <v>392</v>
      </c>
      <c r="C6" s="134" t="s">
        <v>388</v>
      </c>
      <c r="D6" s="134" t="s">
        <v>393</v>
      </c>
      <c r="E6" s="134" t="s">
        <v>49</v>
      </c>
      <c r="F6" s="135">
        <v>2200000</v>
      </c>
      <c r="G6" s="135" t="s">
        <v>109</v>
      </c>
      <c r="H6" s="76" t="s">
        <v>394</v>
      </c>
      <c r="I6" s="164" t="s">
        <v>232</v>
      </c>
      <c r="J6" s="77">
        <v>0</v>
      </c>
      <c r="K6" s="77">
        <v>2200000</v>
      </c>
      <c r="L6" s="78"/>
      <c r="M6" s="79"/>
      <c r="N6" s="138"/>
      <c r="O6" s="138"/>
      <c r="P6" s="138"/>
      <c r="Q6" s="80"/>
      <c r="R6" s="80" t="s">
        <v>41</v>
      </c>
      <c r="S6" s="151" t="s">
        <v>391</v>
      </c>
      <c r="T6" s="222"/>
      <c r="U6" s="222"/>
      <c r="V6" s="223"/>
      <c r="W6" s="223"/>
      <c r="X6" s="224"/>
      <c r="Y6" s="225"/>
      <c r="Z6" s="225"/>
      <c r="AA6" s="225"/>
      <c r="AB6" s="226" t="s">
        <v>64</v>
      </c>
      <c r="AC6" s="227" t="s">
        <v>65</v>
      </c>
      <c r="AD6" s="228" t="s">
        <v>66</v>
      </c>
      <c r="AE6" s="229" t="s">
        <v>67</v>
      </c>
      <c r="AF6" s="230"/>
    </row>
    <row r="7" spans="1:33" ht="15" customHeight="1">
      <c r="A7" s="59">
        <v>4</v>
      </c>
      <c r="B7" s="60" t="s">
        <v>395</v>
      </c>
      <c r="C7" s="146" t="s">
        <v>396</v>
      </c>
      <c r="D7" s="146" t="s">
        <v>397</v>
      </c>
      <c r="E7" s="146" t="s">
        <v>49</v>
      </c>
      <c r="F7" s="147">
        <v>2500000</v>
      </c>
      <c r="G7" s="147" t="s">
        <v>50</v>
      </c>
      <c r="H7" s="61" t="s">
        <v>398</v>
      </c>
      <c r="I7" s="176" t="s">
        <v>232</v>
      </c>
      <c r="J7" s="148">
        <v>500000</v>
      </c>
      <c r="K7" s="148">
        <v>2500000</v>
      </c>
      <c r="L7" s="66"/>
      <c r="M7" s="64">
        <f>K7-J7</f>
        <v>2000000</v>
      </c>
      <c r="N7" s="136" t="s">
        <v>52</v>
      </c>
      <c r="O7" s="136">
        <v>2000000</v>
      </c>
      <c r="P7" s="136">
        <v>2500000</v>
      </c>
      <c r="Q7" s="65"/>
      <c r="R7" s="65" t="s">
        <v>41</v>
      </c>
      <c r="S7" s="150" t="s">
        <v>399</v>
      </c>
      <c r="T7" s="24"/>
      <c r="U7" s="24"/>
      <c r="V7" s="24"/>
      <c r="W7" s="23"/>
      <c r="X7" s="24"/>
      <c r="AB7" s="8" t="s">
        <v>75</v>
      </c>
      <c r="AC7" s="10" t="s">
        <v>76</v>
      </c>
      <c r="AD7" s="11"/>
      <c r="AE7" s="169" t="s">
        <v>77</v>
      </c>
      <c r="AF7" s="172"/>
    </row>
    <row r="8" spans="1:33" s="50" customFormat="1" ht="15" customHeight="1">
      <c r="A8" s="59">
        <v>5</v>
      </c>
      <c r="B8" s="60" t="s">
        <v>400</v>
      </c>
      <c r="C8" s="146" t="s">
        <v>401</v>
      </c>
      <c r="D8" s="146" t="s">
        <v>402</v>
      </c>
      <c r="E8" s="146" t="s">
        <v>49</v>
      </c>
      <c r="F8" s="147">
        <v>2200000</v>
      </c>
      <c r="G8" s="147" t="s">
        <v>109</v>
      </c>
      <c r="H8" s="61" t="s">
        <v>403</v>
      </c>
      <c r="I8" s="176" t="s">
        <v>232</v>
      </c>
      <c r="J8" s="148">
        <v>200000</v>
      </c>
      <c r="K8" s="148">
        <v>2200000</v>
      </c>
      <c r="L8" s="66"/>
      <c r="M8" s="64">
        <f t="shared" ref="M8:M15" si="0">K8-J8</f>
        <v>2000000</v>
      </c>
      <c r="N8" s="136"/>
      <c r="O8" s="136">
        <v>2000000</v>
      </c>
      <c r="P8" s="136">
        <v>2000000</v>
      </c>
      <c r="Q8" s="65"/>
      <c r="R8" s="65" t="s">
        <v>41</v>
      </c>
      <c r="S8" s="150" t="s">
        <v>404</v>
      </c>
      <c r="T8" s="24"/>
      <c r="U8" s="24"/>
      <c r="V8" s="24"/>
      <c r="W8" s="23"/>
      <c r="X8" s="27"/>
      <c r="AB8" s="92" t="s">
        <v>83</v>
      </c>
      <c r="AC8" s="202" t="s">
        <v>84</v>
      </c>
      <c r="AD8" s="92"/>
      <c r="AE8" s="260" t="s">
        <v>85</v>
      </c>
      <c r="AF8" s="232"/>
    </row>
    <row r="9" spans="1:33" ht="15" customHeight="1">
      <c r="A9" s="59">
        <v>6</v>
      </c>
      <c r="B9" s="60" t="s">
        <v>405</v>
      </c>
      <c r="C9" s="146" t="s">
        <v>293</v>
      </c>
      <c r="D9" s="146" t="s">
        <v>406</v>
      </c>
      <c r="E9" s="146" t="s">
        <v>42</v>
      </c>
      <c r="F9" s="147">
        <v>3000000</v>
      </c>
      <c r="G9" s="147" t="s">
        <v>88</v>
      </c>
      <c r="H9" s="61" t="s">
        <v>407</v>
      </c>
      <c r="I9" s="176" t="s">
        <v>232</v>
      </c>
      <c r="J9" s="148">
        <v>500000</v>
      </c>
      <c r="K9" s="148">
        <v>3000000</v>
      </c>
      <c r="L9" s="66"/>
      <c r="M9" s="64">
        <f t="shared" si="0"/>
        <v>2500000</v>
      </c>
      <c r="N9" s="136" t="s">
        <v>52</v>
      </c>
      <c r="O9" s="136">
        <v>2500000</v>
      </c>
      <c r="P9" s="136">
        <v>3000000</v>
      </c>
      <c r="Q9" s="65"/>
      <c r="R9" s="65" t="s">
        <v>41</v>
      </c>
      <c r="S9" s="150" t="s">
        <v>408</v>
      </c>
      <c r="T9" s="24"/>
      <c r="U9" s="24"/>
      <c r="V9" s="24"/>
      <c r="W9" s="23"/>
      <c r="X9" s="27"/>
      <c r="AB9" s="11" t="s">
        <v>91</v>
      </c>
      <c r="AC9" s="10" t="s">
        <v>92</v>
      </c>
      <c r="AD9" s="11"/>
      <c r="AE9" s="169" t="s">
        <v>93</v>
      </c>
      <c r="AF9" s="174"/>
    </row>
    <row r="10" spans="1:33" s="50" customFormat="1" ht="15" customHeight="1">
      <c r="A10" s="59">
        <v>7</v>
      </c>
      <c r="B10" s="60" t="s">
        <v>409</v>
      </c>
      <c r="C10" s="146" t="s">
        <v>410</v>
      </c>
      <c r="D10" s="146" t="s">
        <v>411</v>
      </c>
      <c r="E10" s="146" t="s">
        <v>49</v>
      </c>
      <c r="F10" s="147">
        <v>2500000</v>
      </c>
      <c r="G10" s="147" t="s">
        <v>50</v>
      </c>
      <c r="H10" s="61" t="s">
        <v>412</v>
      </c>
      <c r="I10" s="176" t="s">
        <v>232</v>
      </c>
      <c r="J10" s="148">
        <v>100000</v>
      </c>
      <c r="K10" s="148">
        <v>2500000</v>
      </c>
      <c r="L10" s="63"/>
      <c r="M10" s="64">
        <f t="shared" si="0"/>
        <v>2400000</v>
      </c>
      <c r="N10" s="136" t="s">
        <v>52</v>
      </c>
      <c r="O10" s="136">
        <v>2500000</v>
      </c>
      <c r="P10" s="136"/>
      <c r="Q10" s="65"/>
      <c r="R10" s="65" t="s">
        <v>41</v>
      </c>
      <c r="S10" s="150" t="s">
        <v>249</v>
      </c>
      <c r="T10" s="24"/>
      <c r="U10" s="24"/>
      <c r="V10" s="24"/>
      <c r="W10" s="23"/>
      <c r="X10" s="24"/>
      <c r="AB10" s="48"/>
      <c r="AC10" s="202" t="s">
        <v>98</v>
      </c>
      <c r="AD10" s="92"/>
      <c r="AE10" s="203" t="s">
        <v>99</v>
      </c>
      <c r="AF10" s="232"/>
    </row>
    <row r="11" spans="1:33" ht="15" customHeight="1">
      <c r="A11" s="59">
        <v>8</v>
      </c>
      <c r="B11" s="60" t="s">
        <v>413</v>
      </c>
      <c r="C11" s="146" t="s">
        <v>414</v>
      </c>
      <c r="D11" s="146" t="s">
        <v>415</v>
      </c>
      <c r="E11" s="146" t="s">
        <v>42</v>
      </c>
      <c r="F11" s="147">
        <v>3000000</v>
      </c>
      <c r="G11" s="147" t="s">
        <v>88</v>
      </c>
      <c r="H11" s="61" t="s">
        <v>416</v>
      </c>
      <c r="I11" s="176" t="s">
        <v>232</v>
      </c>
      <c r="J11" s="148">
        <v>500000</v>
      </c>
      <c r="K11" s="148">
        <v>3000000</v>
      </c>
      <c r="L11" s="63"/>
      <c r="M11" s="64">
        <f t="shared" si="0"/>
        <v>2500000</v>
      </c>
      <c r="N11" s="136"/>
      <c r="O11" s="136">
        <v>2550000</v>
      </c>
      <c r="P11" s="136">
        <v>2500000</v>
      </c>
      <c r="Q11" s="65"/>
      <c r="R11" s="65" t="s">
        <v>41</v>
      </c>
      <c r="S11" s="150" t="s">
        <v>417</v>
      </c>
      <c r="T11" s="24"/>
      <c r="U11" s="24"/>
      <c r="V11" s="24"/>
      <c r="W11" s="23"/>
      <c r="X11" s="24"/>
      <c r="AB11" s="12"/>
      <c r="AC11" s="10" t="s">
        <v>105</v>
      </c>
      <c r="AD11" s="11"/>
      <c r="AE11" s="170" t="s">
        <v>106</v>
      </c>
      <c r="AF11" s="172"/>
    </row>
    <row r="12" spans="1:33" ht="15" customHeight="1">
      <c r="A12" s="59">
        <v>9</v>
      </c>
      <c r="B12" s="60" t="s">
        <v>418</v>
      </c>
      <c r="C12" s="146" t="s">
        <v>419</v>
      </c>
      <c r="D12" s="146" t="s">
        <v>420</v>
      </c>
      <c r="E12" s="146" t="s">
        <v>49</v>
      </c>
      <c r="F12" s="147">
        <v>2200000</v>
      </c>
      <c r="G12" s="147" t="s">
        <v>109</v>
      </c>
      <c r="H12" s="61" t="s">
        <v>421</v>
      </c>
      <c r="I12" s="176" t="s">
        <v>232</v>
      </c>
      <c r="J12" s="148">
        <v>0</v>
      </c>
      <c r="K12" s="148">
        <v>2200000</v>
      </c>
      <c r="L12" s="63"/>
      <c r="M12" s="64">
        <f t="shared" si="0"/>
        <v>2200000</v>
      </c>
      <c r="N12" s="136"/>
      <c r="O12" s="136">
        <v>2200000</v>
      </c>
      <c r="P12" s="136">
        <v>2200000</v>
      </c>
      <c r="Q12" s="65"/>
      <c r="R12" s="65" t="s">
        <v>41</v>
      </c>
      <c r="S12" s="150" t="s">
        <v>391</v>
      </c>
      <c r="T12" s="24"/>
      <c r="U12" s="24"/>
      <c r="V12" s="24"/>
      <c r="W12" s="23"/>
      <c r="X12" s="24"/>
      <c r="AB12" s="12"/>
      <c r="AC12" s="10" t="s">
        <v>65</v>
      </c>
      <c r="AD12" s="11"/>
      <c r="AE12" s="170" t="s">
        <v>112</v>
      </c>
      <c r="AF12" s="173"/>
    </row>
    <row r="13" spans="1:33" s="50" customFormat="1" ht="15" customHeight="1">
      <c r="A13" s="59">
        <v>10</v>
      </c>
      <c r="B13" s="60" t="s">
        <v>1</v>
      </c>
      <c r="C13" s="146" t="s">
        <v>233</v>
      </c>
      <c r="D13" s="146" t="s">
        <v>422</v>
      </c>
      <c r="E13" s="146" t="s">
        <v>209</v>
      </c>
      <c r="F13" s="147">
        <v>7000000</v>
      </c>
      <c r="G13" s="147" t="s">
        <v>359</v>
      </c>
      <c r="H13" s="61" t="s">
        <v>423</v>
      </c>
      <c r="I13" s="176" t="s">
        <v>232</v>
      </c>
      <c r="J13" s="148">
        <v>200000</v>
      </c>
      <c r="K13" s="148">
        <v>7000000</v>
      </c>
      <c r="L13" s="73">
        <v>7500000</v>
      </c>
      <c r="M13" s="64">
        <f t="shared" si="0"/>
        <v>6800000</v>
      </c>
      <c r="N13" s="136"/>
      <c r="O13" s="136">
        <v>7000000</v>
      </c>
      <c r="P13" s="136">
        <v>7000000</v>
      </c>
      <c r="Q13" s="65"/>
      <c r="R13" s="65" t="s">
        <v>41</v>
      </c>
      <c r="S13" s="150" t="s">
        <v>212</v>
      </c>
      <c r="T13" s="24"/>
      <c r="U13" s="24"/>
      <c r="V13" s="24"/>
      <c r="W13" s="23"/>
      <c r="X13" s="24"/>
      <c r="AB13" s="48"/>
      <c r="AC13" s="202" t="s">
        <v>118</v>
      </c>
      <c r="AD13" s="92"/>
      <c r="AE13" s="203" t="s">
        <v>119</v>
      </c>
      <c r="AF13" s="232"/>
    </row>
    <row r="14" spans="1:33" ht="15" customHeight="1">
      <c r="A14" s="59">
        <v>11</v>
      </c>
      <c r="B14" s="60" t="s">
        <v>424</v>
      </c>
      <c r="C14" s="146" t="s">
        <v>425</v>
      </c>
      <c r="D14" s="146" t="s">
        <v>426</v>
      </c>
      <c r="E14" s="146" t="s">
        <v>49</v>
      </c>
      <c r="F14" s="147">
        <v>2200000</v>
      </c>
      <c r="G14" s="147" t="s">
        <v>109</v>
      </c>
      <c r="H14" s="61" t="s">
        <v>427</v>
      </c>
      <c r="I14" s="176" t="s">
        <v>232</v>
      </c>
      <c r="J14" s="148">
        <v>0</v>
      </c>
      <c r="K14" s="148">
        <v>2200000</v>
      </c>
      <c r="L14" s="63"/>
      <c r="M14" s="64">
        <f t="shared" si="0"/>
        <v>2200000</v>
      </c>
      <c r="N14" s="136"/>
      <c r="O14" s="136">
        <v>2200000</v>
      </c>
      <c r="P14" s="136">
        <v>2200000</v>
      </c>
      <c r="Q14" s="65"/>
      <c r="R14" s="65" t="s">
        <v>41</v>
      </c>
      <c r="S14" s="150" t="s">
        <v>391</v>
      </c>
      <c r="T14" s="24"/>
      <c r="U14" s="24"/>
      <c r="V14" s="23"/>
      <c r="W14" s="23"/>
      <c r="X14" s="24"/>
      <c r="AB14" s="12"/>
      <c r="AC14" s="10" t="s">
        <v>123</v>
      </c>
      <c r="AD14" s="11"/>
      <c r="AE14" s="170" t="s">
        <v>124</v>
      </c>
      <c r="AF14" s="172"/>
    </row>
    <row r="15" spans="1:33" ht="15" customHeight="1">
      <c r="A15" s="145">
        <v>12</v>
      </c>
      <c r="B15" s="67" t="s">
        <v>428</v>
      </c>
      <c r="C15" s="132" t="s">
        <v>429</v>
      </c>
      <c r="D15" s="132" t="s">
        <v>430</v>
      </c>
      <c r="E15" s="132" t="s">
        <v>49</v>
      </c>
      <c r="F15" s="133">
        <v>2500000</v>
      </c>
      <c r="G15" s="133" t="s">
        <v>50</v>
      </c>
      <c r="H15" s="68" t="s">
        <v>431</v>
      </c>
      <c r="I15" s="165" t="s">
        <v>232</v>
      </c>
      <c r="J15" s="69">
        <v>300000</v>
      </c>
      <c r="K15" s="69">
        <v>2500000</v>
      </c>
      <c r="L15" s="70"/>
      <c r="M15" s="71">
        <f t="shared" si="0"/>
        <v>2200000</v>
      </c>
      <c r="N15" s="137" t="s">
        <v>52</v>
      </c>
      <c r="O15" s="137"/>
      <c r="P15" s="137"/>
      <c r="Q15" s="72"/>
      <c r="R15" s="72" t="s">
        <v>41</v>
      </c>
      <c r="S15" s="152" t="s">
        <v>249</v>
      </c>
      <c r="T15" s="243"/>
      <c r="U15" s="243"/>
      <c r="V15" s="244"/>
      <c r="W15" s="244"/>
      <c r="X15" s="243"/>
      <c r="Y15" s="246"/>
      <c r="Z15" s="246"/>
      <c r="AA15" s="246"/>
      <c r="AB15" s="247"/>
      <c r="AC15" s="248" t="s">
        <v>83</v>
      </c>
      <c r="AD15" s="249"/>
      <c r="AE15" s="250" t="s">
        <v>130</v>
      </c>
      <c r="AF15" s="269" t="s">
        <v>432</v>
      </c>
    </row>
    <row r="16" spans="1:33" ht="15" customHeight="1">
      <c r="A16" s="59">
        <v>13</v>
      </c>
      <c r="B16" s="60" t="s">
        <v>433</v>
      </c>
      <c r="C16" s="146" t="s">
        <v>434</v>
      </c>
      <c r="D16" s="146" t="s">
        <v>435</v>
      </c>
      <c r="E16" s="146" t="s">
        <v>189</v>
      </c>
      <c r="F16" s="147">
        <v>20000000</v>
      </c>
      <c r="G16" s="147" t="s">
        <v>436</v>
      </c>
      <c r="H16" s="61" t="s">
        <v>437</v>
      </c>
      <c r="I16" s="176" t="s">
        <v>232</v>
      </c>
      <c r="J16" s="148">
        <v>0</v>
      </c>
      <c r="K16" s="148">
        <v>20000000</v>
      </c>
      <c r="L16" s="63"/>
      <c r="M16" s="64">
        <f>K16-J16</f>
        <v>20000000</v>
      </c>
      <c r="N16" s="136"/>
      <c r="O16" s="136">
        <v>20000000</v>
      </c>
      <c r="P16" s="136">
        <v>20000000</v>
      </c>
      <c r="Q16" s="607">
        <f>P16*0.15</f>
        <v>3000000</v>
      </c>
      <c r="R16" s="65" t="s">
        <v>41</v>
      </c>
      <c r="S16" s="150" t="s">
        <v>38</v>
      </c>
      <c r="T16" s="24"/>
      <c r="U16" s="24"/>
      <c r="V16" s="24"/>
      <c r="W16" s="23"/>
      <c r="X16" s="24"/>
      <c r="AB16" s="12"/>
      <c r="AC16" s="10" t="s">
        <v>133</v>
      </c>
      <c r="AD16" s="11"/>
      <c r="AE16" s="170" t="s">
        <v>134</v>
      </c>
      <c r="AF16" s="173" t="s">
        <v>438</v>
      </c>
      <c r="AG16" s="601"/>
    </row>
    <row r="17" spans="1:33" s="50" customFormat="1" ht="15" customHeight="1">
      <c r="A17" s="59">
        <v>14</v>
      </c>
      <c r="B17" s="60" t="s">
        <v>439</v>
      </c>
      <c r="C17" s="146" t="s">
        <v>440</v>
      </c>
      <c r="D17" s="146" t="s">
        <v>441</v>
      </c>
      <c r="E17" s="146" t="s">
        <v>71</v>
      </c>
      <c r="F17" s="147">
        <v>3500000</v>
      </c>
      <c r="G17" s="147" t="s">
        <v>72</v>
      </c>
      <c r="H17" s="61" t="s">
        <v>442</v>
      </c>
      <c r="I17" s="176" t="s">
        <v>232</v>
      </c>
      <c r="J17" s="148">
        <v>250000</v>
      </c>
      <c r="K17" s="148">
        <v>3500000</v>
      </c>
      <c r="L17" s="63"/>
      <c r="M17" s="64">
        <f>K17-J17</f>
        <v>3250000</v>
      </c>
      <c r="N17" s="136"/>
      <c r="O17" s="136">
        <v>3500000</v>
      </c>
      <c r="Q17" s="65"/>
      <c r="R17" s="65" t="s">
        <v>41</v>
      </c>
      <c r="S17" s="150" t="s">
        <v>443</v>
      </c>
      <c r="T17" s="24"/>
      <c r="U17" s="24"/>
      <c r="V17" s="24"/>
      <c r="W17" s="23"/>
      <c r="X17" s="24"/>
      <c r="AB17" s="48"/>
      <c r="AC17" s="202" t="s">
        <v>141</v>
      </c>
      <c r="AD17" s="92"/>
      <c r="AE17" s="203" t="s">
        <v>41</v>
      </c>
      <c r="AF17" s="232"/>
      <c r="AG17" s="136">
        <f>O17*0.15</f>
        <v>525000</v>
      </c>
    </row>
    <row r="18" spans="1:33" ht="15" customHeight="1">
      <c r="A18" s="59">
        <v>15</v>
      </c>
      <c r="B18" s="60" t="s">
        <v>444</v>
      </c>
      <c r="C18" s="146" t="s">
        <v>445</v>
      </c>
      <c r="D18" s="146" t="s">
        <v>446</v>
      </c>
      <c r="E18" s="146" t="s">
        <v>49</v>
      </c>
      <c r="F18" s="147">
        <v>2500000</v>
      </c>
      <c r="G18" s="147" t="s">
        <v>50</v>
      </c>
      <c r="H18" s="61" t="s">
        <v>447</v>
      </c>
      <c r="I18" s="176" t="s">
        <v>232</v>
      </c>
      <c r="J18" s="148">
        <v>300000</v>
      </c>
      <c r="K18" s="148">
        <v>2500000</v>
      </c>
      <c r="L18" s="63"/>
      <c r="M18" s="64">
        <f>K18-J18</f>
        <v>2200000</v>
      </c>
      <c r="N18" s="136"/>
      <c r="O18" s="136">
        <v>2500000</v>
      </c>
      <c r="P18" s="136">
        <v>2200000</v>
      </c>
      <c r="Q18" s="65"/>
      <c r="R18" s="65" t="s">
        <v>41</v>
      </c>
      <c r="S18" s="150" t="s">
        <v>249</v>
      </c>
      <c r="T18" s="24"/>
      <c r="U18" s="24"/>
      <c r="V18" s="24"/>
      <c r="W18" s="23"/>
      <c r="X18" s="24"/>
      <c r="AB18" s="12"/>
      <c r="AC18" s="10" t="s">
        <v>148</v>
      </c>
      <c r="AD18" s="11"/>
      <c r="AE18" s="170"/>
      <c r="AF18" s="172"/>
    </row>
    <row r="19" spans="1:33" ht="15" customHeight="1">
      <c r="A19" s="74">
        <v>16</v>
      </c>
      <c r="B19" s="75" t="s">
        <v>448</v>
      </c>
      <c r="C19" s="134">
        <v>0</v>
      </c>
      <c r="D19" s="134" t="s">
        <v>449</v>
      </c>
      <c r="E19" s="134" t="s">
        <v>60</v>
      </c>
      <c r="F19" s="135">
        <v>6000000</v>
      </c>
      <c r="G19" s="135" t="s">
        <v>61</v>
      </c>
      <c r="H19" s="76" t="s">
        <v>450</v>
      </c>
      <c r="I19" s="164" t="s">
        <v>232</v>
      </c>
      <c r="J19" s="77">
        <v>0</v>
      </c>
      <c r="K19" s="77">
        <v>6000000</v>
      </c>
      <c r="L19" s="78"/>
      <c r="M19" s="79"/>
      <c r="N19" s="138"/>
      <c r="O19" s="138"/>
      <c r="P19" s="138"/>
      <c r="Q19" s="80"/>
      <c r="R19" s="80" t="s">
        <v>41</v>
      </c>
      <c r="S19" s="151" t="s">
        <v>63</v>
      </c>
      <c r="T19" s="222"/>
      <c r="U19" s="222"/>
      <c r="V19" s="222"/>
      <c r="W19" s="223"/>
      <c r="X19" s="222"/>
      <c r="Y19" s="225"/>
      <c r="Z19" s="225"/>
      <c r="AA19" s="225"/>
      <c r="AB19" s="256"/>
      <c r="AC19" s="227" t="s">
        <v>154</v>
      </c>
      <c r="AD19" s="228"/>
      <c r="AE19" s="257"/>
      <c r="AF19" s="230"/>
    </row>
    <row r="20" spans="1:33" ht="14.25">
      <c r="A20" s="59">
        <v>17</v>
      </c>
      <c r="B20" s="81" t="s">
        <v>451</v>
      </c>
      <c r="C20" s="130" t="s">
        <v>452</v>
      </c>
      <c r="D20" s="130" t="s">
        <v>453</v>
      </c>
      <c r="E20" s="130" t="s">
        <v>71</v>
      </c>
      <c r="F20" s="131">
        <v>4000000</v>
      </c>
      <c r="G20" s="131" t="s">
        <v>210</v>
      </c>
      <c r="H20" s="61" t="s">
        <v>454</v>
      </c>
      <c r="I20" s="43" t="s">
        <v>232</v>
      </c>
      <c r="J20" s="62">
        <v>0</v>
      </c>
      <c r="K20" s="62">
        <v>4000000</v>
      </c>
      <c r="L20" s="63"/>
      <c r="M20" s="64">
        <f t="shared" ref="M20:M51" si="1">K20-J20</f>
        <v>4000000</v>
      </c>
      <c r="N20" s="136" t="s">
        <v>52</v>
      </c>
      <c r="O20" s="136">
        <v>4000000</v>
      </c>
      <c r="P20" s="136"/>
      <c r="Q20" s="65"/>
      <c r="R20" s="65" t="s">
        <v>41</v>
      </c>
      <c r="S20" s="149" t="s">
        <v>74</v>
      </c>
      <c r="T20" s="24"/>
      <c r="U20" s="24"/>
      <c r="V20" s="24"/>
      <c r="W20" s="23"/>
      <c r="X20" s="24"/>
      <c r="Y20" s="15" t="s">
        <v>160</v>
      </c>
      <c r="AB20" s="12"/>
      <c r="AC20" s="10" t="s">
        <v>75</v>
      </c>
      <c r="AD20" s="11"/>
      <c r="AE20" s="170"/>
      <c r="AF20" s="172"/>
    </row>
    <row r="21" spans="1:33" ht="14.25">
      <c r="A21" s="145">
        <v>18</v>
      </c>
      <c r="B21" s="242" t="s">
        <v>455</v>
      </c>
      <c r="C21" s="132" t="s">
        <v>456</v>
      </c>
      <c r="D21" s="132" t="s">
        <v>457</v>
      </c>
      <c r="E21" s="132" t="s">
        <v>60</v>
      </c>
      <c r="F21" s="133">
        <v>4000000</v>
      </c>
      <c r="G21" s="133" t="s">
        <v>210</v>
      </c>
      <c r="H21" s="68" t="s">
        <v>458</v>
      </c>
      <c r="I21" s="165" t="s">
        <v>232</v>
      </c>
      <c r="J21" s="69">
        <v>300000</v>
      </c>
      <c r="K21" s="69">
        <v>4000000</v>
      </c>
      <c r="L21" s="70"/>
      <c r="M21" s="289">
        <f t="shared" si="1"/>
        <v>3700000</v>
      </c>
      <c r="N21" s="137"/>
      <c r="O21" s="137"/>
      <c r="P21" s="137">
        <v>3700000</v>
      </c>
      <c r="Q21" s="72"/>
      <c r="R21" s="72" t="s">
        <v>41</v>
      </c>
      <c r="S21" s="152" t="s">
        <v>459</v>
      </c>
      <c r="T21" s="243"/>
      <c r="U21" s="243"/>
      <c r="V21" s="243"/>
      <c r="W21" s="244"/>
      <c r="X21" s="243"/>
      <c r="Y21" s="245" t="s">
        <v>165</v>
      </c>
      <c r="Z21" s="246"/>
      <c r="AA21" s="246"/>
      <c r="AB21" s="247"/>
      <c r="AC21" s="248" t="s">
        <v>166</v>
      </c>
      <c r="AD21" s="249"/>
      <c r="AE21" s="250"/>
      <c r="AF21" s="251"/>
    </row>
    <row r="22" spans="1:33" s="50" customFormat="1" ht="15" customHeight="1">
      <c r="A22" s="59">
        <v>19</v>
      </c>
      <c r="B22" s="60" t="s">
        <v>460</v>
      </c>
      <c r="C22" s="146" t="s">
        <v>461</v>
      </c>
      <c r="D22" s="146" t="s">
        <v>462</v>
      </c>
      <c r="E22" s="146" t="s">
        <v>71</v>
      </c>
      <c r="F22" s="147">
        <v>2000000</v>
      </c>
      <c r="G22" s="147" t="s">
        <v>463</v>
      </c>
      <c r="H22" s="61" t="s">
        <v>464</v>
      </c>
      <c r="I22" s="176" t="s">
        <v>232</v>
      </c>
      <c r="J22" s="148">
        <v>0</v>
      </c>
      <c r="K22" s="148">
        <v>2000000</v>
      </c>
      <c r="L22" s="63"/>
      <c r="M22" s="64">
        <f t="shared" si="1"/>
        <v>2000000</v>
      </c>
      <c r="N22" s="136"/>
      <c r="O22" s="136">
        <v>3000000</v>
      </c>
      <c r="P22" s="136"/>
      <c r="Q22" s="65"/>
      <c r="R22" s="65" t="s">
        <v>41</v>
      </c>
      <c r="S22" s="150" t="s">
        <v>74</v>
      </c>
      <c r="T22" s="24"/>
      <c r="U22" s="24"/>
      <c r="V22" s="24"/>
      <c r="W22" s="23"/>
      <c r="X22" s="24"/>
      <c r="Y22" s="231" t="s">
        <v>170</v>
      </c>
      <c r="AB22" s="48"/>
      <c r="AC22" s="202" t="s">
        <v>64</v>
      </c>
      <c r="AD22" s="92"/>
      <c r="AE22" s="203"/>
      <c r="AF22" s="232"/>
    </row>
    <row r="23" spans="1:33" ht="15" customHeight="1">
      <c r="A23" s="59">
        <v>20</v>
      </c>
      <c r="B23" s="60" t="s">
        <v>465</v>
      </c>
      <c r="C23" s="130" t="s">
        <v>466</v>
      </c>
      <c r="D23" s="130" t="s">
        <v>467</v>
      </c>
      <c r="E23" s="130" t="s">
        <v>49</v>
      </c>
      <c r="F23" s="131">
        <v>2200000</v>
      </c>
      <c r="G23" s="131" t="s">
        <v>109</v>
      </c>
      <c r="H23" s="61" t="s">
        <v>468</v>
      </c>
      <c r="I23" s="43" t="s">
        <v>232</v>
      </c>
      <c r="J23" s="62">
        <v>100000</v>
      </c>
      <c r="K23" s="62">
        <v>2200000</v>
      </c>
      <c r="L23" s="63"/>
      <c r="M23" s="64">
        <f t="shared" si="1"/>
        <v>2100000</v>
      </c>
      <c r="N23" s="136" t="s">
        <v>52</v>
      </c>
      <c r="O23" s="136">
        <v>2100000</v>
      </c>
      <c r="P23" s="136"/>
      <c r="Q23" s="65"/>
      <c r="R23" s="65" t="s">
        <v>41</v>
      </c>
      <c r="S23" s="149" t="s">
        <v>111</v>
      </c>
      <c r="T23" s="24"/>
      <c r="U23" s="24"/>
      <c r="V23" s="24"/>
      <c r="W23" s="23"/>
      <c r="X23" s="24"/>
      <c r="Y23" s="15" t="s">
        <v>175</v>
      </c>
      <c r="AB23" s="12"/>
      <c r="AC23" s="10" t="s">
        <v>141</v>
      </c>
      <c r="AD23" s="11"/>
      <c r="AE23" s="170"/>
      <c r="AF23" s="172" t="s">
        <v>176</v>
      </c>
    </row>
    <row r="24" spans="1:33" ht="15" customHeight="1">
      <c r="A24" s="59">
        <v>21</v>
      </c>
      <c r="B24" s="60" t="s">
        <v>469</v>
      </c>
      <c r="C24" s="130" t="s">
        <v>470</v>
      </c>
      <c r="D24" s="130" t="s">
        <v>471</v>
      </c>
      <c r="E24" s="130" t="s">
        <v>49</v>
      </c>
      <c r="F24" s="131">
        <v>3000000</v>
      </c>
      <c r="G24" s="131" t="s">
        <v>88</v>
      </c>
      <c r="H24" s="61" t="s">
        <v>472</v>
      </c>
      <c r="I24" s="43" t="s">
        <v>232</v>
      </c>
      <c r="J24" s="62">
        <v>300000</v>
      </c>
      <c r="K24" s="62">
        <v>3000000</v>
      </c>
      <c r="L24" s="63"/>
      <c r="M24" s="64">
        <f t="shared" si="1"/>
        <v>2700000</v>
      </c>
      <c r="N24" s="136"/>
      <c r="O24" s="136">
        <v>2700000</v>
      </c>
      <c r="P24" s="136">
        <v>2700000</v>
      </c>
      <c r="Q24" s="65"/>
      <c r="R24" s="65" t="s">
        <v>41</v>
      </c>
      <c r="S24" s="149" t="s">
        <v>174</v>
      </c>
      <c r="T24" s="24"/>
      <c r="U24" s="24"/>
      <c r="V24" s="24"/>
      <c r="W24" s="23"/>
      <c r="X24" s="24"/>
      <c r="Y24" s="15" t="s">
        <v>179</v>
      </c>
      <c r="AB24" s="12"/>
      <c r="AC24" s="10" t="s">
        <v>180</v>
      </c>
      <c r="AD24" s="11"/>
      <c r="AE24" s="170"/>
      <c r="AF24" s="172"/>
    </row>
    <row r="25" spans="1:33" ht="15" customHeight="1">
      <c r="A25" s="59">
        <v>22</v>
      </c>
      <c r="B25" s="60" t="s">
        <v>473</v>
      </c>
      <c r="C25" s="130" t="s">
        <v>474</v>
      </c>
      <c r="D25" s="130" t="s">
        <v>475</v>
      </c>
      <c r="E25" s="130" t="s">
        <v>49</v>
      </c>
      <c r="F25" s="131">
        <v>2500000</v>
      </c>
      <c r="G25" s="131" t="s">
        <v>50</v>
      </c>
      <c r="H25" s="61" t="s">
        <v>476</v>
      </c>
      <c r="I25" s="43" t="s">
        <v>232</v>
      </c>
      <c r="J25" s="62">
        <v>300000</v>
      </c>
      <c r="K25" s="62">
        <v>2500000</v>
      </c>
      <c r="L25" s="63"/>
      <c r="M25" s="64">
        <f t="shared" si="1"/>
        <v>2200000</v>
      </c>
      <c r="N25" s="136" t="s">
        <v>52</v>
      </c>
      <c r="O25" s="136">
        <v>2000000</v>
      </c>
      <c r="P25" s="136">
        <v>2000000</v>
      </c>
      <c r="Q25" s="65"/>
      <c r="R25" s="65" t="s">
        <v>41</v>
      </c>
      <c r="S25" s="149" t="s">
        <v>249</v>
      </c>
      <c r="T25" s="24"/>
      <c r="U25" s="24"/>
      <c r="V25" s="24"/>
      <c r="W25" s="23"/>
      <c r="X25" s="24"/>
      <c r="Y25" s="15"/>
      <c r="AB25" s="12"/>
      <c r="AC25" s="10" t="s">
        <v>185</v>
      </c>
      <c r="AD25" s="11"/>
      <c r="AE25" s="170"/>
      <c r="AF25" s="172"/>
    </row>
    <row r="26" spans="1:33" ht="15" customHeight="1">
      <c r="A26" s="59">
        <v>23</v>
      </c>
      <c r="B26" s="60" t="s">
        <v>477</v>
      </c>
      <c r="C26" s="130" t="s">
        <v>478</v>
      </c>
      <c r="D26" s="130" t="s">
        <v>479</v>
      </c>
      <c r="E26" s="130" t="s">
        <v>49</v>
      </c>
      <c r="F26" s="131">
        <v>3000000</v>
      </c>
      <c r="G26" s="131" t="s">
        <v>88</v>
      </c>
      <c r="H26" s="61" t="s">
        <v>480</v>
      </c>
      <c r="I26" s="43" t="s">
        <v>232</v>
      </c>
      <c r="J26" s="62">
        <v>300000</v>
      </c>
      <c r="K26" s="62">
        <v>3000000</v>
      </c>
      <c r="L26" s="63"/>
      <c r="M26" s="64">
        <f t="shared" si="1"/>
        <v>2700000</v>
      </c>
      <c r="N26" s="136" t="s">
        <v>52</v>
      </c>
      <c r="O26" s="136">
        <v>2700000</v>
      </c>
      <c r="P26" s="136">
        <v>2700000</v>
      </c>
      <c r="Q26" s="65"/>
      <c r="R26" s="65" t="s">
        <v>41</v>
      </c>
      <c r="S26" s="149" t="s">
        <v>174</v>
      </c>
      <c r="T26" s="24"/>
      <c r="U26" s="24"/>
      <c r="V26" s="23"/>
      <c r="W26" s="23"/>
      <c r="X26" s="24"/>
      <c r="AB26" s="12"/>
      <c r="AC26" s="10" t="s">
        <v>192</v>
      </c>
      <c r="AD26" s="11"/>
      <c r="AE26" s="170"/>
      <c r="AF26" s="173" t="s">
        <v>432</v>
      </c>
    </row>
    <row r="27" spans="1:33" ht="15" customHeight="1">
      <c r="A27" s="59">
        <v>24</v>
      </c>
      <c r="B27" s="60" t="s">
        <v>481</v>
      </c>
      <c r="C27" s="130" t="s">
        <v>482</v>
      </c>
      <c r="D27" s="130" t="s">
        <v>483</v>
      </c>
      <c r="E27" s="130" t="s">
        <v>49</v>
      </c>
      <c r="F27" s="131">
        <v>2200000</v>
      </c>
      <c r="G27" s="131" t="s">
        <v>109</v>
      </c>
      <c r="H27" s="61" t="s">
        <v>484</v>
      </c>
      <c r="I27" s="43" t="s">
        <v>232</v>
      </c>
      <c r="J27" s="62">
        <v>100000</v>
      </c>
      <c r="K27" s="62">
        <v>2200000</v>
      </c>
      <c r="L27" s="63"/>
      <c r="M27" s="64">
        <f t="shared" si="1"/>
        <v>2100000</v>
      </c>
      <c r="N27" s="136"/>
      <c r="O27" s="136">
        <v>2100000</v>
      </c>
      <c r="P27" s="136"/>
      <c r="Q27" s="65"/>
      <c r="R27" s="65" t="s">
        <v>41</v>
      </c>
      <c r="S27" s="149" t="s">
        <v>111</v>
      </c>
      <c r="T27" s="24"/>
      <c r="U27" s="24"/>
      <c r="V27" s="24"/>
      <c r="W27" s="23"/>
      <c r="X27" s="24"/>
      <c r="AB27" s="12"/>
      <c r="AC27" s="10" t="s">
        <v>197</v>
      </c>
      <c r="AD27" s="11"/>
      <c r="AE27" s="170"/>
      <c r="AF27" s="172"/>
    </row>
    <row r="28" spans="1:33" ht="15" customHeight="1">
      <c r="A28" s="59">
        <v>25</v>
      </c>
      <c r="B28" s="42" t="s">
        <v>485</v>
      </c>
      <c r="C28" s="130" t="s">
        <v>486</v>
      </c>
      <c r="D28" s="130" t="s">
        <v>487</v>
      </c>
      <c r="E28" s="130" t="s">
        <v>189</v>
      </c>
      <c r="F28" s="131">
        <v>4000000</v>
      </c>
      <c r="G28" s="131" t="s">
        <v>210</v>
      </c>
      <c r="H28" s="61" t="s">
        <v>488</v>
      </c>
      <c r="I28" s="43" t="s">
        <v>232</v>
      </c>
      <c r="J28" s="62">
        <v>300000</v>
      </c>
      <c r="K28" s="166">
        <v>4000000</v>
      </c>
      <c r="L28" s="62"/>
      <c r="M28" s="258">
        <f t="shared" si="1"/>
        <v>3700000</v>
      </c>
      <c r="N28" s="136"/>
      <c r="O28" s="136"/>
      <c r="P28" s="136">
        <v>3700000</v>
      </c>
      <c r="Q28" s="65"/>
      <c r="R28" s="65" t="s">
        <v>41</v>
      </c>
      <c r="S28" s="149" t="s">
        <v>489</v>
      </c>
      <c r="T28" s="24"/>
      <c r="U28" s="24"/>
      <c r="V28" s="23"/>
      <c r="W28" s="23"/>
      <c r="X28" s="24"/>
      <c r="Y28" s="15"/>
      <c r="AB28" s="12"/>
      <c r="AC28" s="10" t="s">
        <v>202</v>
      </c>
      <c r="AD28" s="11"/>
      <c r="AE28" s="170"/>
      <c r="AF28" s="172"/>
    </row>
    <row r="29" spans="1:33" ht="15" customHeight="1">
      <c r="A29" s="59">
        <v>26</v>
      </c>
      <c r="B29" s="42" t="s">
        <v>490</v>
      </c>
      <c r="C29" s="130" t="s">
        <v>491</v>
      </c>
      <c r="D29" s="130" t="s">
        <v>492</v>
      </c>
      <c r="E29" s="130" t="s">
        <v>49</v>
      </c>
      <c r="F29" s="131">
        <v>2200000</v>
      </c>
      <c r="G29" s="131" t="s">
        <v>109</v>
      </c>
      <c r="H29" s="61" t="s">
        <v>493</v>
      </c>
      <c r="I29" s="43" t="s">
        <v>232</v>
      </c>
      <c r="J29" s="62">
        <v>200000</v>
      </c>
      <c r="K29" s="62">
        <v>2200000</v>
      </c>
      <c r="L29" s="63"/>
      <c r="M29" s="64">
        <f t="shared" si="1"/>
        <v>2000000</v>
      </c>
      <c r="N29" s="136" t="s">
        <v>52</v>
      </c>
      <c r="O29" s="136">
        <v>2800000</v>
      </c>
      <c r="P29" s="136">
        <v>2000000</v>
      </c>
      <c r="Q29" s="65"/>
      <c r="R29" s="82" t="s">
        <v>41</v>
      </c>
      <c r="S29" s="149" t="s">
        <v>404</v>
      </c>
      <c r="T29" s="24"/>
      <c r="U29" s="24"/>
      <c r="V29" s="24"/>
      <c r="W29" s="23"/>
      <c r="X29" s="24"/>
      <c r="AB29" s="12"/>
      <c r="AC29" s="10" t="s">
        <v>3</v>
      </c>
      <c r="AD29" s="11"/>
      <c r="AE29" s="170"/>
      <c r="AF29" s="172"/>
    </row>
    <row r="30" spans="1:33" ht="15" customHeight="1">
      <c r="A30" s="59">
        <v>27</v>
      </c>
      <c r="B30" s="42" t="s">
        <v>494</v>
      </c>
      <c r="C30" s="130" t="s">
        <v>495</v>
      </c>
      <c r="D30" s="130" t="s">
        <v>496</v>
      </c>
      <c r="E30" s="130" t="s">
        <v>49</v>
      </c>
      <c r="F30" s="131">
        <v>2200000</v>
      </c>
      <c r="G30" s="131" t="s">
        <v>109</v>
      </c>
      <c r="H30" s="61" t="s">
        <v>497</v>
      </c>
      <c r="I30" s="43" t="s">
        <v>232</v>
      </c>
      <c r="J30" s="62">
        <v>200000</v>
      </c>
      <c r="K30" s="62">
        <v>2200000</v>
      </c>
      <c r="L30" s="63"/>
      <c r="M30" s="64">
        <f t="shared" si="1"/>
        <v>2000000</v>
      </c>
      <c r="N30" s="136" t="s">
        <v>52</v>
      </c>
      <c r="O30" s="136">
        <v>2400000</v>
      </c>
      <c r="P30" s="136">
        <v>2000000</v>
      </c>
      <c r="Q30" s="65"/>
      <c r="R30" s="82" t="s">
        <v>41</v>
      </c>
      <c r="S30" s="149" t="s">
        <v>117</v>
      </c>
      <c r="T30" s="24"/>
      <c r="U30" s="24"/>
      <c r="V30" s="24"/>
      <c r="W30" s="23"/>
      <c r="X30" s="24"/>
      <c r="Y30" s="16"/>
      <c r="AB30" s="12"/>
      <c r="AC30" s="10" t="s">
        <v>213</v>
      </c>
      <c r="AD30" s="11"/>
      <c r="AE30" s="170"/>
      <c r="AF30" s="172"/>
    </row>
    <row r="31" spans="1:33" ht="15" customHeight="1">
      <c r="A31" s="59">
        <v>28</v>
      </c>
      <c r="B31" s="42" t="s">
        <v>498</v>
      </c>
      <c r="C31" s="130" t="s">
        <v>499</v>
      </c>
      <c r="D31" s="130" t="s">
        <v>500</v>
      </c>
      <c r="E31" s="130" t="s">
        <v>49</v>
      </c>
      <c r="F31" s="131">
        <v>2200000</v>
      </c>
      <c r="G31" s="131" t="s">
        <v>109</v>
      </c>
      <c r="H31" s="61" t="s">
        <v>501</v>
      </c>
      <c r="I31" s="43" t="s">
        <v>232</v>
      </c>
      <c r="J31" s="62">
        <v>200000</v>
      </c>
      <c r="K31" s="62">
        <v>2200000</v>
      </c>
      <c r="L31" s="63"/>
      <c r="M31" s="64">
        <f>K31-J31</f>
        <v>2000000</v>
      </c>
      <c r="N31" s="136"/>
      <c r="O31" s="136">
        <v>2200000</v>
      </c>
      <c r="P31" s="136">
        <v>2000000</v>
      </c>
      <c r="Q31" s="65"/>
      <c r="R31" s="82" t="s">
        <v>41</v>
      </c>
      <c r="S31" s="149" t="s">
        <v>404</v>
      </c>
      <c r="T31" s="24"/>
      <c r="U31" s="24"/>
      <c r="V31" s="24"/>
      <c r="W31" s="23"/>
      <c r="X31" s="24"/>
      <c r="AB31" s="12"/>
      <c r="AC31" s="10" t="s">
        <v>220</v>
      </c>
      <c r="AD31" s="11"/>
      <c r="AE31" s="170"/>
      <c r="AF31" s="172"/>
    </row>
    <row r="32" spans="1:33" ht="15" customHeight="1">
      <c r="A32" s="59">
        <v>29</v>
      </c>
      <c r="B32" s="42" t="s">
        <v>502</v>
      </c>
      <c r="C32" s="130" t="s">
        <v>503</v>
      </c>
      <c r="D32" s="130" t="s">
        <v>504</v>
      </c>
      <c r="E32" s="130" t="s">
        <v>71</v>
      </c>
      <c r="F32" s="131">
        <v>3500000</v>
      </c>
      <c r="G32" s="131" t="s">
        <v>72</v>
      </c>
      <c r="H32" s="61" t="s">
        <v>505</v>
      </c>
      <c r="I32" s="43" t="s">
        <v>232</v>
      </c>
      <c r="J32" s="62">
        <v>0</v>
      </c>
      <c r="K32" s="62">
        <v>3500000</v>
      </c>
      <c r="L32" s="63"/>
      <c r="M32" s="64">
        <f t="shared" si="1"/>
        <v>3500000</v>
      </c>
      <c r="N32" s="136"/>
      <c r="O32" s="136">
        <v>3500000</v>
      </c>
      <c r="P32" s="136">
        <v>3500000</v>
      </c>
      <c r="Q32" s="65"/>
      <c r="R32" s="82" t="s">
        <v>41</v>
      </c>
      <c r="S32" s="149" t="s">
        <v>74</v>
      </c>
      <c r="T32" s="24"/>
      <c r="U32" s="24"/>
      <c r="V32" s="24"/>
      <c r="W32" s="23"/>
      <c r="X32" s="24"/>
      <c r="Y32" s="17"/>
      <c r="AB32" s="12"/>
      <c r="AC32" s="10" t="s">
        <v>226</v>
      </c>
      <c r="AD32" s="11"/>
      <c r="AE32" s="170"/>
      <c r="AF32" s="172"/>
    </row>
    <row r="33" spans="1:33" ht="15" customHeight="1">
      <c r="A33" s="59">
        <v>30</v>
      </c>
      <c r="B33" s="42" t="s">
        <v>506</v>
      </c>
      <c r="C33" s="130" t="s">
        <v>507</v>
      </c>
      <c r="D33" s="130" t="s">
        <v>508</v>
      </c>
      <c r="E33" s="130" t="s">
        <v>49</v>
      </c>
      <c r="F33" s="131">
        <v>2200000</v>
      </c>
      <c r="G33" s="131" t="s">
        <v>109</v>
      </c>
      <c r="H33" s="61" t="s">
        <v>509</v>
      </c>
      <c r="I33" s="43" t="s">
        <v>232</v>
      </c>
      <c r="J33" s="62">
        <v>100000</v>
      </c>
      <c r="K33" s="62">
        <v>2200000</v>
      </c>
      <c r="L33" s="63"/>
      <c r="M33" s="64">
        <f t="shared" si="1"/>
        <v>2100000</v>
      </c>
      <c r="N33" s="136"/>
      <c r="O33" s="136">
        <v>2100000</v>
      </c>
      <c r="P33" s="136">
        <v>2100000</v>
      </c>
      <c r="Q33" s="65"/>
      <c r="R33" s="82" t="s">
        <v>41</v>
      </c>
      <c r="S33" s="149" t="s">
        <v>111</v>
      </c>
      <c r="T33" s="24"/>
      <c r="U33" s="24"/>
      <c r="V33" s="24"/>
      <c r="W33" s="23"/>
      <c r="X33" s="24"/>
      <c r="Y33" s="18"/>
      <c r="AB33" s="12"/>
      <c r="AC33" s="10" t="s">
        <v>4</v>
      </c>
      <c r="AD33" s="11"/>
      <c r="AE33" s="170"/>
      <c r="AF33" s="172"/>
    </row>
    <row r="34" spans="1:33" ht="15" customHeight="1">
      <c r="A34" s="145">
        <v>31</v>
      </c>
      <c r="B34" s="191" t="s">
        <v>510</v>
      </c>
      <c r="C34" s="132" t="s">
        <v>511</v>
      </c>
      <c r="D34" s="132" t="s">
        <v>512</v>
      </c>
      <c r="E34" s="132" t="s">
        <v>42</v>
      </c>
      <c r="F34" s="133">
        <v>4000000</v>
      </c>
      <c r="G34" s="133" t="s">
        <v>210</v>
      </c>
      <c r="H34" s="68" t="s">
        <v>513</v>
      </c>
      <c r="I34" s="165" t="s">
        <v>232</v>
      </c>
      <c r="J34" s="69">
        <v>500000</v>
      </c>
      <c r="K34" s="69">
        <v>3636363.6363636362</v>
      </c>
      <c r="L34" s="70">
        <v>4000000</v>
      </c>
      <c r="M34" s="71">
        <f t="shared" si="1"/>
        <v>3136363.6363636362</v>
      </c>
      <c r="N34" s="137"/>
      <c r="O34" s="137"/>
      <c r="P34" s="137"/>
      <c r="Q34" s="72"/>
      <c r="R34" s="192" t="s">
        <v>41</v>
      </c>
      <c r="S34" s="152" t="s">
        <v>417</v>
      </c>
      <c r="T34" s="243"/>
      <c r="U34" s="243"/>
      <c r="V34" s="244"/>
      <c r="W34" s="244"/>
      <c r="X34" s="243"/>
      <c r="Y34" s="246"/>
      <c r="Z34" s="246"/>
      <c r="AA34" s="246"/>
      <c r="AB34" s="247"/>
      <c r="AC34" s="248" t="s">
        <v>236</v>
      </c>
      <c r="AD34" s="249"/>
      <c r="AE34" s="250"/>
      <c r="AF34" s="251"/>
    </row>
    <row r="35" spans="1:33" ht="15" customHeight="1">
      <c r="A35" s="59">
        <v>32</v>
      </c>
      <c r="B35" s="42" t="s">
        <v>514</v>
      </c>
      <c r="C35" s="130" t="s">
        <v>515</v>
      </c>
      <c r="D35" s="130" t="s">
        <v>516</v>
      </c>
      <c r="E35" s="130" t="s">
        <v>71</v>
      </c>
      <c r="F35" s="131">
        <v>7000000</v>
      </c>
      <c r="G35" s="131" t="s">
        <v>359</v>
      </c>
      <c r="H35" s="61" t="s">
        <v>517</v>
      </c>
      <c r="I35" s="43" t="s">
        <v>232</v>
      </c>
      <c r="J35" s="62">
        <v>0</v>
      </c>
      <c r="K35" s="62">
        <v>7000000</v>
      </c>
      <c r="L35" s="63"/>
      <c r="M35" s="64">
        <f t="shared" si="1"/>
        <v>7000000</v>
      </c>
      <c r="N35" s="136"/>
      <c r="O35" s="136">
        <v>7000000</v>
      </c>
      <c r="P35" s="136">
        <v>7000000</v>
      </c>
      <c r="Q35" s="65"/>
      <c r="R35" s="82" t="s">
        <v>41</v>
      </c>
      <c r="S35" s="149" t="s">
        <v>243</v>
      </c>
      <c r="T35" s="24"/>
      <c r="U35" s="24"/>
      <c r="V35" s="23"/>
      <c r="W35" s="23"/>
      <c r="X35" s="24"/>
      <c r="AB35" s="12"/>
      <c r="AC35" s="10" t="s">
        <v>244</v>
      </c>
      <c r="AD35" s="11"/>
      <c r="AE35" s="170"/>
      <c r="AF35" s="172"/>
    </row>
    <row r="36" spans="1:33" ht="15" customHeight="1">
      <c r="A36" s="59">
        <v>33</v>
      </c>
      <c r="B36" s="42" t="s">
        <v>518</v>
      </c>
      <c r="C36" s="130"/>
      <c r="D36" s="130"/>
      <c r="E36" s="130"/>
      <c r="F36" s="131"/>
      <c r="G36" s="131"/>
      <c r="H36" s="61" t="s">
        <v>519</v>
      </c>
      <c r="I36" s="43"/>
      <c r="J36" s="62"/>
      <c r="K36" s="62" t="s">
        <v>176</v>
      </c>
      <c r="L36" s="63"/>
      <c r="M36" s="64">
        <v>1800000</v>
      </c>
      <c r="N36" s="136"/>
      <c r="O36" s="136">
        <v>1800000</v>
      </c>
      <c r="P36" s="136">
        <v>1800000</v>
      </c>
      <c r="Q36" s="65"/>
      <c r="R36" s="82"/>
      <c r="S36" s="149" t="s">
        <v>520</v>
      </c>
      <c r="T36" s="24"/>
      <c r="U36" s="24"/>
      <c r="V36" s="23"/>
      <c r="W36" s="23"/>
      <c r="X36" s="24"/>
      <c r="AB36" s="12"/>
      <c r="AC36" s="10"/>
      <c r="AD36" s="11"/>
      <c r="AE36" s="170"/>
      <c r="AF36" s="172"/>
    </row>
    <row r="37" spans="1:33" ht="15" customHeight="1">
      <c r="A37" s="233">
        <v>34</v>
      </c>
      <c r="B37" s="234" t="s">
        <v>521</v>
      </c>
      <c r="C37" s="180" t="s">
        <v>522</v>
      </c>
      <c r="D37" s="180" t="s">
        <v>523</v>
      </c>
      <c r="E37" s="180" t="s">
        <v>209</v>
      </c>
      <c r="F37" s="181" t="s">
        <v>524</v>
      </c>
      <c r="G37" s="181" t="e">
        <v>#VALUE!</v>
      </c>
      <c r="H37" s="235" t="s">
        <v>525</v>
      </c>
      <c r="I37" s="183" t="s">
        <v>232</v>
      </c>
      <c r="J37" s="236">
        <v>0</v>
      </c>
      <c r="K37" s="236" t="s">
        <v>524</v>
      </c>
      <c r="L37" s="237"/>
      <c r="M37" s="238"/>
      <c r="N37" s="239"/>
      <c r="O37" s="239"/>
      <c r="P37" s="239"/>
      <c r="Q37" s="240"/>
      <c r="R37" s="270" t="s">
        <v>41</v>
      </c>
      <c r="S37" s="241" t="s">
        <v>526</v>
      </c>
      <c r="T37" s="271"/>
      <c r="U37" s="271"/>
      <c r="V37" s="272"/>
      <c r="W37" s="272"/>
      <c r="X37" s="271"/>
      <c r="Y37" s="273"/>
      <c r="Z37" s="273"/>
      <c r="AA37" s="273"/>
      <c r="AB37" s="274"/>
      <c r="AC37" s="275" t="s">
        <v>250</v>
      </c>
      <c r="AD37" s="276"/>
      <c r="AE37" s="277"/>
      <c r="AF37" s="278"/>
    </row>
    <row r="38" spans="1:33" ht="15" customHeight="1">
      <c r="A38" s="59">
        <v>35</v>
      </c>
      <c r="B38" s="42" t="s">
        <v>527</v>
      </c>
      <c r="C38" s="130" t="s">
        <v>528</v>
      </c>
      <c r="D38" s="130" t="s">
        <v>529</v>
      </c>
      <c r="E38" s="130" t="s">
        <v>49</v>
      </c>
      <c r="F38" s="131">
        <v>2200000</v>
      </c>
      <c r="G38" s="131" t="s">
        <v>109</v>
      </c>
      <c r="H38" s="61" t="s">
        <v>530</v>
      </c>
      <c r="I38" s="43" t="s">
        <v>232</v>
      </c>
      <c r="J38" s="62">
        <v>0</v>
      </c>
      <c r="K38" s="62">
        <v>2200000</v>
      </c>
      <c r="L38" s="63"/>
      <c r="M38" s="258">
        <f t="shared" si="1"/>
        <v>2200000</v>
      </c>
      <c r="N38" s="136"/>
      <c r="O38" s="136"/>
      <c r="P38" s="136">
        <v>2200000</v>
      </c>
      <c r="Q38" s="65"/>
      <c r="R38" s="82" t="s">
        <v>41</v>
      </c>
      <c r="S38" s="149" t="s">
        <v>391</v>
      </c>
      <c r="T38" s="24"/>
      <c r="U38" s="24"/>
      <c r="V38" s="24"/>
      <c r="W38" s="23"/>
      <c r="X38" s="24"/>
      <c r="Y38" s="15"/>
      <c r="AB38" s="12"/>
      <c r="AC38" s="10" t="s">
        <v>255</v>
      </c>
      <c r="AD38" s="11"/>
      <c r="AE38" s="170"/>
      <c r="AF38" s="172"/>
    </row>
    <row r="39" spans="1:33" ht="15" customHeight="1">
      <c r="A39" s="59">
        <v>36</v>
      </c>
      <c r="B39" s="42" t="s">
        <v>531</v>
      </c>
      <c r="C39" s="130" t="s">
        <v>532</v>
      </c>
      <c r="D39" s="130" t="s">
        <v>533</v>
      </c>
      <c r="E39" s="130" t="s">
        <v>49</v>
      </c>
      <c r="F39" s="131">
        <v>2200000</v>
      </c>
      <c r="G39" s="131" t="s">
        <v>109</v>
      </c>
      <c r="H39" s="61" t="s">
        <v>534</v>
      </c>
      <c r="I39" s="43" t="s">
        <v>232</v>
      </c>
      <c r="J39" s="62">
        <v>0</v>
      </c>
      <c r="K39" s="62">
        <v>2200000</v>
      </c>
      <c r="L39" s="63"/>
      <c r="M39" s="64">
        <f t="shared" si="1"/>
        <v>2200000</v>
      </c>
      <c r="N39" s="136" t="s">
        <v>52</v>
      </c>
      <c r="O39" s="136">
        <v>2200000</v>
      </c>
      <c r="P39" s="136">
        <v>2200000</v>
      </c>
      <c r="Q39" s="65"/>
      <c r="R39" s="82" t="s">
        <v>41</v>
      </c>
      <c r="S39" s="149" t="s">
        <v>391</v>
      </c>
      <c r="T39" s="24"/>
      <c r="U39" s="24"/>
      <c r="V39" s="23"/>
      <c r="W39" s="23"/>
      <c r="X39" s="24"/>
      <c r="AB39" s="12"/>
      <c r="AC39" s="10" t="s">
        <v>261</v>
      </c>
      <c r="AD39" s="11"/>
      <c r="AE39" s="170"/>
      <c r="AF39" s="172"/>
    </row>
    <row r="40" spans="1:33" ht="15" customHeight="1">
      <c r="A40" s="59">
        <v>37</v>
      </c>
      <c r="B40" s="42" t="s">
        <v>535</v>
      </c>
      <c r="C40" s="130" t="s">
        <v>536</v>
      </c>
      <c r="D40" s="130" t="s">
        <v>537</v>
      </c>
      <c r="E40" s="130" t="s">
        <v>49</v>
      </c>
      <c r="F40" s="131">
        <v>2200000</v>
      </c>
      <c r="G40" s="131" t="s">
        <v>109</v>
      </c>
      <c r="H40" s="61" t="s">
        <v>538</v>
      </c>
      <c r="I40" s="43" t="s">
        <v>232</v>
      </c>
      <c r="J40" s="62">
        <v>200000</v>
      </c>
      <c r="K40" s="62">
        <v>2200000</v>
      </c>
      <c r="L40" s="63"/>
      <c r="M40" s="64">
        <f t="shared" si="1"/>
        <v>2000000</v>
      </c>
      <c r="N40" s="136" t="s">
        <v>52</v>
      </c>
      <c r="O40" s="136">
        <v>2100000</v>
      </c>
      <c r="P40" s="136">
        <v>2000000</v>
      </c>
      <c r="Q40" s="65"/>
      <c r="R40" s="82" t="s">
        <v>41</v>
      </c>
      <c r="S40" s="149" t="s">
        <v>391</v>
      </c>
      <c r="T40" s="24"/>
      <c r="U40" s="24"/>
      <c r="V40" s="24"/>
      <c r="W40" s="23"/>
      <c r="X40" s="24"/>
      <c r="AB40" s="12"/>
      <c r="AC40" s="10" t="s">
        <v>267</v>
      </c>
      <c r="AD40" s="11"/>
      <c r="AE40" s="170"/>
      <c r="AF40" s="172"/>
    </row>
    <row r="41" spans="1:33" s="50" customFormat="1" ht="15" customHeight="1">
      <c r="A41" s="59">
        <v>38</v>
      </c>
      <c r="B41" s="177" t="s">
        <v>539</v>
      </c>
      <c r="C41" s="146" t="s">
        <v>540</v>
      </c>
      <c r="D41" s="146" t="s">
        <v>541</v>
      </c>
      <c r="E41" s="146" t="s">
        <v>49</v>
      </c>
      <c r="F41" s="147" t="e">
        <v>#REF!</v>
      </c>
      <c r="G41" s="147" t="e">
        <v>#VALUE!</v>
      </c>
      <c r="H41" s="61" t="s">
        <v>542</v>
      </c>
      <c r="I41" s="176" t="s">
        <v>232</v>
      </c>
      <c r="J41" s="148">
        <v>0</v>
      </c>
      <c r="K41" s="148">
        <v>2200000</v>
      </c>
      <c r="L41" s="63"/>
      <c r="M41" s="64">
        <f t="shared" si="1"/>
        <v>2200000</v>
      </c>
      <c r="N41" s="136" t="s">
        <v>52</v>
      </c>
      <c r="O41" s="136">
        <v>2200000</v>
      </c>
      <c r="P41" s="136"/>
      <c r="Q41" s="65"/>
      <c r="R41" s="82" t="s">
        <v>41</v>
      </c>
      <c r="S41" s="150" t="s">
        <v>391</v>
      </c>
      <c r="T41" s="24"/>
      <c r="U41" s="24"/>
      <c r="V41" s="24"/>
      <c r="W41" s="23"/>
      <c r="X41" s="24"/>
      <c r="AB41" s="48"/>
      <c r="AC41" s="202" t="s">
        <v>274</v>
      </c>
      <c r="AD41" s="92"/>
      <c r="AE41" s="203"/>
      <c r="AF41" s="232"/>
    </row>
    <row r="42" spans="1:33" ht="15" customHeight="1">
      <c r="A42" s="59">
        <v>39</v>
      </c>
      <c r="B42" s="42" t="s">
        <v>0</v>
      </c>
      <c r="C42" s="130" t="s">
        <v>276</v>
      </c>
      <c r="D42" s="130" t="s">
        <v>543</v>
      </c>
      <c r="E42" s="130" t="s">
        <v>42</v>
      </c>
      <c r="F42" s="131">
        <v>18700000</v>
      </c>
      <c r="G42" s="131" t="s">
        <v>544</v>
      </c>
      <c r="H42" s="61" t="s">
        <v>545</v>
      </c>
      <c r="I42" s="43" t="s">
        <v>232</v>
      </c>
      <c r="J42" s="62">
        <v>0</v>
      </c>
      <c r="K42" s="62">
        <v>18700000</v>
      </c>
      <c r="L42" s="63"/>
      <c r="M42" s="64">
        <f t="shared" si="1"/>
        <v>18700000</v>
      </c>
      <c r="N42" s="136"/>
      <c r="O42" s="136">
        <v>18700000</v>
      </c>
      <c r="P42" s="136">
        <v>18700000</v>
      </c>
      <c r="Q42" s="65"/>
      <c r="R42" s="82" t="s">
        <v>41</v>
      </c>
      <c r="S42" s="149" t="s">
        <v>90</v>
      </c>
      <c r="T42" s="24"/>
      <c r="U42" s="24"/>
      <c r="V42" s="24"/>
      <c r="W42" s="23"/>
      <c r="X42" s="24"/>
      <c r="AB42" s="12"/>
      <c r="AC42" s="10" t="s">
        <v>280</v>
      </c>
      <c r="AD42" s="11"/>
      <c r="AE42" s="170"/>
      <c r="AF42" s="172"/>
    </row>
    <row r="43" spans="1:33" ht="15" customHeight="1">
      <c r="A43" s="59">
        <v>40</v>
      </c>
      <c r="B43" s="42" t="s">
        <v>546</v>
      </c>
      <c r="C43" s="130" t="s">
        <v>547</v>
      </c>
      <c r="D43" s="130" t="s">
        <v>548</v>
      </c>
      <c r="E43" s="130" t="s">
        <v>189</v>
      </c>
      <c r="F43" s="131">
        <v>2000000</v>
      </c>
      <c r="G43" s="131" t="s">
        <v>463</v>
      </c>
      <c r="H43" s="61" t="s">
        <v>549</v>
      </c>
      <c r="I43" s="43" t="s">
        <v>232</v>
      </c>
      <c r="J43" s="62">
        <v>100000</v>
      </c>
      <c r="K43" s="62">
        <v>2000000</v>
      </c>
      <c r="L43" s="63"/>
      <c r="M43" s="64">
        <f t="shared" si="1"/>
        <v>1900000</v>
      </c>
      <c r="N43" s="136"/>
      <c r="O43" s="136">
        <v>2000000</v>
      </c>
      <c r="P43" s="136">
        <v>1900000</v>
      </c>
      <c r="Q43" s="65"/>
      <c r="R43" s="82" t="s">
        <v>41</v>
      </c>
      <c r="S43" s="149" t="s">
        <v>273</v>
      </c>
      <c r="T43" s="24"/>
      <c r="U43" s="24"/>
      <c r="V43" s="24"/>
      <c r="W43" s="23"/>
      <c r="X43" s="24"/>
      <c r="AB43" s="12"/>
      <c r="AC43" s="10" t="s">
        <v>285</v>
      </c>
      <c r="AD43" s="11"/>
      <c r="AE43" s="170"/>
      <c r="AF43" s="172"/>
    </row>
    <row r="44" spans="1:33" ht="15" customHeight="1">
      <c r="A44" s="145">
        <v>41</v>
      </c>
      <c r="B44" s="191" t="s">
        <v>550</v>
      </c>
      <c r="C44" s="132" t="s">
        <v>551</v>
      </c>
      <c r="D44" s="132" t="s">
        <v>552</v>
      </c>
      <c r="E44" s="132" t="s">
        <v>60</v>
      </c>
      <c r="F44" s="133">
        <v>3600000</v>
      </c>
      <c r="G44" s="133" t="s">
        <v>145</v>
      </c>
      <c r="H44" s="68" t="s">
        <v>553</v>
      </c>
      <c r="I44" s="165" t="s">
        <v>232</v>
      </c>
      <c r="J44" s="69">
        <v>300000</v>
      </c>
      <c r="K44" s="69">
        <v>3600000</v>
      </c>
      <c r="L44" s="70"/>
      <c r="M44" s="71">
        <f t="shared" si="1"/>
        <v>3300000</v>
      </c>
      <c r="N44" s="137"/>
      <c r="O44" s="137"/>
      <c r="P44" s="137"/>
      <c r="Q44" s="72"/>
      <c r="R44" s="192" t="s">
        <v>41</v>
      </c>
      <c r="S44" s="152" t="s">
        <v>459</v>
      </c>
      <c r="T44" s="24"/>
      <c r="U44" s="24"/>
      <c r="V44" s="24"/>
      <c r="W44" s="23"/>
      <c r="X44" s="24"/>
      <c r="AB44" s="12"/>
      <c r="AC44" s="10" t="s">
        <v>292</v>
      </c>
      <c r="AD44" s="11"/>
      <c r="AE44" s="170"/>
      <c r="AF44" s="172"/>
    </row>
    <row r="45" spans="1:33" ht="15" customHeight="1">
      <c r="A45" s="233">
        <v>42</v>
      </c>
      <c r="B45" s="234" t="s">
        <v>554</v>
      </c>
      <c r="C45" s="180" t="s">
        <v>555</v>
      </c>
      <c r="D45" s="180" t="s">
        <v>556</v>
      </c>
      <c r="E45" s="180" t="s">
        <v>49</v>
      </c>
      <c r="F45" s="181">
        <v>2200000</v>
      </c>
      <c r="G45" s="181" t="s">
        <v>109</v>
      </c>
      <c r="H45" s="235" t="s">
        <v>557</v>
      </c>
      <c r="I45" s="183" t="s">
        <v>232</v>
      </c>
      <c r="J45" s="236">
        <v>100000</v>
      </c>
      <c r="K45" s="236">
        <v>2200000</v>
      </c>
      <c r="L45" s="237"/>
      <c r="M45" s="238">
        <f t="shared" si="1"/>
        <v>2100000</v>
      </c>
      <c r="N45" s="239"/>
      <c r="O45" s="239"/>
      <c r="P45" s="239"/>
      <c r="Q45" s="240"/>
      <c r="R45" s="270" t="s">
        <v>41</v>
      </c>
      <c r="S45" s="241" t="s">
        <v>249</v>
      </c>
      <c r="T45" s="24"/>
      <c r="U45" s="24"/>
      <c r="V45" s="23"/>
      <c r="W45" s="23"/>
      <c r="X45" s="24"/>
      <c r="AB45" s="12"/>
      <c r="AC45" s="10" t="s">
        <v>298</v>
      </c>
      <c r="AD45" s="11"/>
      <c r="AE45" s="170"/>
      <c r="AF45" s="172"/>
    </row>
    <row r="46" spans="1:33" ht="15" customHeight="1">
      <c r="A46" s="233">
        <v>43</v>
      </c>
      <c r="B46" s="234" t="s">
        <v>299</v>
      </c>
      <c r="C46" s="180" t="s">
        <v>300</v>
      </c>
      <c r="D46" s="180" t="s">
        <v>301</v>
      </c>
      <c r="E46" s="180" t="s">
        <v>71</v>
      </c>
      <c r="F46" s="181">
        <v>0</v>
      </c>
      <c r="G46" s="181" t="s">
        <v>230</v>
      </c>
      <c r="H46" s="235" t="s">
        <v>558</v>
      </c>
      <c r="I46" s="183" t="s">
        <v>232</v>
      </c>
      <c r="J46" s="236">
        <v>0</v>
      </c>
      <c r="K46" s="236">
        <v>0</v>
      </c>
      <c r="L46" s="237"/>
      <c r="M46" s="238">
        <f t="shared" si="1"/>
        <v>0</v>
      </c>
      <c r="N46" s="239"/>
      <c r="O46" s="239"/>
      <c r="P46" s="239"/>
      <c r="Q46" s="240"/>
      <c r="R46" s="270" t="s">
        <v>41</v>
      </c>
      <c r="S46" s="241" t="s">
        <v>74</v>
      </c>
      <c r="T46" s="271"/>
      <c r="U46" s="271"/>
      <c r="V46" s="272"/>
      <c r="W46" s="272"/>
      <c r="X46" s="271"/>
      <c r="Y46" s="273"/>
      <c r="Z46" s="273"/>
      <c r="AA46" s="273"/>
      <c r="AB46" s="274"/>
      <c r="AC46" s="275"/>
      <c r="AD46" s="276"/>
      <c r="AE46" s="277"/>
      <c r="AF46" s="278"/>
    </row>
    <row r="47" spans="1:33" ht="15" customHeight="1">
      <c r="A47" s="233">
        <v>44</v>
      </c>
      <c r="B47" s="234" t="s">
        <v>559</v>
      </c>
      <c r="C47" s="180" t="s">
        <v>560</v>
      </c>
      <c r="D47" s="180" t="s">
        <v>561</v>
      </c>
      <c r="E47" s="180" t="s">
        <v>71</v>
      </c>
      <c r="F47" s="181">
        <v>3000000</v>
      </c>
      <c r="G47" s="181" t="s">
        <v>88</v>
      </c>
      <c r="H47" s="235" t="s">
        <v>562</v>
      </c>
      <c r="I47" s="183" t="s">
        <v>232</v>
      </c>
      <c r="J47" s="236">
        <v>0</v>
      </c>
      <c r="K47" s="236">
        <v>3000000</v>
      </c>
      <c r="L47" s="237"/>
      <c r="M47" s="238">
        <f t="shared" si="1"/>
        <v>3000000</v>
      </c>
      <c r="N47" s="239"/>
      <c r="O47" s="239"/>
      <c r="P47" s="239"/>
      <c r="Q47" s="240"/>
      <c r="R47" s="270" t="s">
        <v>41</v>
      </c>
      <c r="S47" s="241" t="s">
        <v>417</v>
      </c>
      <c r="T47" s="271"/>
      <c r="U47" s="271"/>
      <c r="V47" s="271"/>
      <c r="W47" s="272"/>
      <c r="X47" s="271"/>
      <c r="Y47" s="273"/>
      <c r="Z47" s="273"/>
      <c r="AA47" s="273"/>
      <c r="AB47" s="274"/>
      <c r="AC47" s="275"/>
      <c r="AD47" s="276"/>
      <c r="AE47" s="277"/>
      <c r="AF47" s="278"/>
    </row>
    <row r="48" spans="1:33" ht="15" customHeight="1">
      <c r="A48" s="59">
        <v>45</v>
      </c>
      <c r="B48" s="177" t="s">
        <v>563</v>
      </c>
      <c r="C48" s="146" t="s">
        <v>564</v>
      </c>
      <c r="D48" s="146" t="s">
        <v>565</v>
      </c>
      <c r="E48" s="146" t="s">
        <v>71</v>
      </c>
      <c r="F48" s="147">
        <v>3500000</v>
      </c>
      <c r="G48" s="147" t="s">
        <v>72</v>
      </c>
      <c r="H48" s="61" t="s">
        <v>566</v>
      </c>
      <c r="I48" s="176" t="s">
        <v>232</v>
      </c>
      <c r="J48" s="148">
        <v>0</v>
      </c>
      <c r="K48" s="148">
        <v>3500000</v>
      </c>
      <c r="L48" s="63"/>
      <c r="M48" s="64">
        <f t="shared" si="1"/>
        <v>3500000</v>
      </c>
      <c r="N48" s="136" t="s">
        <v>52</v>
      </c>
      <c r="O48" s="136">
        <v>3000000</v>
      </c>
      <c r="P48" s="136"/>
      <c r="Q48" s="65" t="s">
        <v>567</v>
      </c>
      <c r="R48" s="82" t="s">
        <v>41</v>
      </c>
      <c r="S48" s="150" t="s">
        <v>417</v>
      </c>
      <c r="T48" s="24"/>
      <c r="U48" s="24"/>
      <c r="V48" s="24"/>
      <c r="W48" s="23"/>
      <c r="X48" s="24"/>
      <c r="AB48" s="12"/>
      <c r="AC48" s="10"/>
      <c r="AD48" s="11"/>
      <c r="AE48" s="170"/>
      <c r="AF48" s="173" t="s">
        <v>568</v>
      </c>
      <c r="AG48" s="144"/>
    </row>
    <row r="49" spans="1:24" ht="15" customHeight="1">
      <c r="A49" s="59">
        <v>46</v>
      </c>
      <c r="B49" s="42" t="s">
        <v>569</v>
      </c>
      <c r="C49" s="130" t="s">
        <v>570</v>
      </c>
      <c r="D49" s="130" t="s">
        <v>571</v>
      </c>
      <c r="E49" s="130" t="s">
        <v>49</v>
      </c>
      <c r="F49" s="131">
        <v>2200000</v>
      </c>
      <c r="G49" s="131" t="s">
        <v>109</v>
      </c>
      <c r="H49" s="61" t="s">
        <v>572</v>
      </c>
      <c r="I49" s="43" t="s">
        <v>232</v>
      </c>
      <c r="J49" s="62">
        <v>0</v>
      </c>
      <c r="K49" s="62">
        <v>2200000</v>
      </c>
      <c r="L49" s="63"/>
      <c r="M49" s="64">
        <f t="shared" si="1"/>
        <v>2200000</v>
      </c>
      <c r="N49" s="136"/>
      <c r="O49" s="136">
        <v>2200000</v>
      </c>
      <c r="P49" s="136">
        <v>2200000</v>
      </c>
      <c r="Q49" s="65"/>
      <c r="R49" s="82" t="s">
        <v>41</v>
      </c>
      <c r="S49" s="149" t="s">
        <v>391</v>
      </c>
      <c r="T49" s="24"/>
      <c r="U49" s="24"/>
      <c r="V49" s="24"/>
      <c r="W49" s="23"/>
      <c r="X49" s="24"/>
    </row>
    <row r="50" spans="1:24" ht="15" customHeight="1">
      <c r="A50" s="59">
        <v>47</v>
      </c>
      <c r="B50" s="42" t="s">
        <v>573</v>
      </c>
      <c r="C50" s="130" t="s">
        <v>574</v>
      </c>
      <c r="D50" s="130" t="s">
        <v>575</v>
      </c>
      <c r="E50" s="130" t="s">
        <v>49</v>
      </c>
      <c r="F50" s="131">
        <v>2200000</v>
      </c>
      <c r="G50" s="131" t="s">
        <v>109</v>
      </c>
      <c r="H50" s="61" t="s">
        <v>576</v>
      </c>
      <c r="I50" s="43" t="s">
        <v>232</v>
      </c>
      <c r="J50" s="62">
        <v>0</v>
      </c>
      <c r="K50" s="62">
        <v>2200000</v>
      </c>
      <c r="L50" s="63"/>
      <c r="M50" s="64">
        <f t="shared" si="1"/>
        <v>2200000</v>
      </c>
      <c r="N50" s="136"/>
      <c r="O50" s="136">
        <v>2200000</v>
      </c>
      <c r="P50" s="264">
        <v>2200000</v>
      </c>
      <c r="Q50" s="65"/>
      <c r="R50" s="82" t="s">
        <v>41</v>
      </c>
      <c r="S50" s="149" t="s">
        <v>391</v>
      </c>
      <c r="T50" s="24"/>
      <c r="U50" s="24"/>
      <c r="V50" s="23"/>
      <c r="W50" s="23"/>
      <c r="X50" s="24"/>
    </row>
    <row r="51" spans="1:24" ht="15" customHeight="1">
      <c r="A51" s="59">
        <v>48</v>
      </c>
      <c r="B51" s="42" t="s">
        <v>0</v>
      </c>
      <c r="C51" s="130" t="s">
        <v>321</v>
      </c>
      <c r="D51" s="130" t="s">
        <v>577</v>
      </c>
      <c r="E51" s="130" t="s">
        <v>42</v>
      </c>
      <c r="F51" s="131">
        <v>112000000</v>
      </c>
      <c r="G51" s="131" t="s">
        <v>578</v>
      </c>
      <c r="H51" s="61" t="s">
        <v>579</v>
      </c>
      <c r="I51" s="43" t="s">
        <v>232</v>
      </c>
      <c r="J51" s="62">
        <v>1400000</v>
      </c>
      <c r="K51" s="62">
        <v>112000000</v>
      </c>
      <c r="L51" s="63"/>
      <c r="M51" s="64">
        <f t="shared" si="1"/>
        <v>110600000</v>
      </c>
      <c r="N51" s="136"/>
      <c r="O51" s="136">
        <v>56000000</v>
      </c>
      <c r="P51" s="136">
        <f>K51/2</f>
        <v>56000000</v>
      </c>
      <c r="Q51" s="65"/>
      <c r="R51" s="82" t="s">
        <v>41</v>
      </c>
      <c r="S51" s="149" t="s">
        <v>580</v>
      </c>
      <c r="T51" s="24"/>
      <c r="U51" s="24"/>
      <c r="V51" s="23"/>
      <c r="W51" s="23"/>
      <c r="X51" s="24"/>
    </row>
    <row r="52" spans="1:24" ht="12.75">
      <c r="A52" s="7"/>
      <c r="H52" s="128"/>
      <c r="I52" s="163"/>
      <c r="J52" s="129"/>
      <c r="K52" s="129"/>
      <c r="L52" s="19"/>
      <c r="M52" s="19">
        <f>SUBTOTAL(9,M4:M51)</f>
        <v>266786363.63636363</v>
      </c>
      <c r="N52" s="143"/>
      <c r="O52" s="143"/>
      <c r="P52" s="19"/>
      <c r="R52" s="7"/>
      <c r="S52" s="7"/>
      <c r="T52" s="14"/>
      <c r="U52" s="14"/>
      <c r="V52" s="7"/>
      <c r="X52" s="14"/>
    </row>
    <row r="53" spans="1:24" ht="12.75">
      <c r="A53" s="7"/>
      <c r="H53" s="128"/>
      <c r="I53" s="163"/>
      <c r="J53" s="129"/>
      <c r="K53" s="129"/>
      <c r="L53" s="19"/>
      <c r="M53" s="19"/>
      <c r="N53" s="143"/>
      <c r="O53" s="143"/>
      <c r="P53" s="19"/>
      <c r="R53" s="7"/>
      <c r="S53" s="7"/>
      <c r="T53" s="14"/>
      <c r="U53" s="14"/>
      <c r="V53" s="7"/>
      <c r="X53" s="14"/>
    </row>
    <row r="54" spans="1:24" ht="12.75">
      <c r="A54" s="7"/>
      <c r="H54" s="128"/>
      <c r="I54" s="163"/>
      <c r="J54" s="129"/>
      <c r="K54" s="129"/>
      <c r="L54" s="19"/>
      <c r="M54" s="19"/>
      <c r="N54" s="143"/>
      <c r="O54" s="143"/>
      <c r="P54" s="19"/>
      <c r="R54" s="7"/>
      <c r="S54" s="7"/>
      <c r="T54" s="14"/>
      <c r="U54" s="14"/>
      <c r="V54" s="7"/>
      <c r="X54" s="14"/>
    </row>
    <row r="55" spans="1:24" ht="12.75">
      <c r="A55" s="7"/>
      <c r="H55" s="128"/>
      <c r="I55" s="163"/>
      <c r="J55" s="129"/>
      <c r="K55" s="129"/>
      <c r="L55" s="19"/>
      <c r="M55" s="19"/>
      <c r="N55" s="143"/>
      <c r="O55" s="143"/>
      <c r="P55" s="19"/>
      <c r="R55" s="7"/>
      <c r="S55" s="7"/>
      <c r="T55" s="14"/>
      <c r="U55" s="14"/>
      <c r="V55" s="7"/>
      <c r="X55" s="14"/>
    </row>
    <row r="56" spans="1:24" ht="12.75">
      <c r="A56" s="7"/>
      <c r="H56" s="128"/>
      <c r="I56" s="163"/>
      <c r="J56" s="129"/>
      <c r="K56" s="129"/>
      <c r="L56" s="19"/>
      <c r="M56" s="19">
        <v>200</v>
      </c>
      <c r="N56" s="143">
        <v>3900000</v>
      </c>
      <c r="O56" s="51">
        <f>N56*M56</f>
        <v>780000000</v>
      </c>
      <c r="P56" s="19">
        <f>O56*0.8</f>
        <v>624000000</v>
      </c>
      <c r="R56" s="7"/>
      <c r="S56" s="7"/>
      <c r="T56" s="14"/>
      <c r="U56" s="14"/>
      <c r="V56" s="7"/>
      <c r="X56" s="14"/>
    </row>
    <row r="57" spans="1:24" ht="12.75">
      <c r="A57" s="7"/>
      <c r="H57" s="128"/>
      <c r="I57" s="163"/>
      <c r="J57" s="129"/>
      <c r="K57" s="129"/>
      <c r="L57" s="19"/>
      <c r="M57" s="19">
        <v>275.39999999999998</v>
      </c>
      <c r="N57" s="143">
        <v>1170000</v>
      </c>
      <c r="O57" s="51">
        <f>N57*M57</f>
        <v>322218000</v>
      </c>
      <c r="P57" s="19">
        <f>O57*0.5</f>
        <v>161109000</v>
      </c>
      <c r="R57" s="7"/>
      <c r="S57" s="7"/>
      <c r="T57" s="14"/>
      <c r="U57" s="14"/>
      <c r="V57" s="7"/>
      <c r="X57" s="14"/>
    </row>
    <row r="58" spans="1:24" ht="12.75">
      <c r="A58" s="7"/>
      <c r="H58" s="128"/>
      <c r="I58" s="163"/>
      <c r="J58" s="129"/>
      <c r="K58" s="129"/>
      <c r="L58" s="19"/>
      <c r="M58" s="19">
        <v>21.4</v>
      </c>
      <c r="N58" s="143">
        <v>100000</v>
      </c>
      <c r="O58" s="51">
        <f>N58*M58</f>
        <v>2140000</v>
      </c>
      <c r="P58" s="19">
        <f>O58*0.8</f>
        <v>1712000</v>
      </c>
      <c r="R58" s="7"/>
      <c r="S58" s="7"/>
      <c r="T58" s="14"/>
      <c r="U58" s="14"/>
      <c r="V58" s="7"/>
      <c r="X58" s="14"/>
    </row>
    <row r="59" spans="1:24" ht="12.75">
      <c r="A59" s="7"/>
      <c r="H59" s="128"/>
      <c r="I59" s="163"/>
      <c r="J59" s="129"/>
      <c r="K59" s="129"/>
      <c r="L59" s="19"/>
      <c r="M59" s="19">
        <v>165</v>
      </c>
      <c r="N59" s="143">
        <v>4500000</v>
      </c>
      <c r="O59" s="51">
        <f>N59*M59*0.9</f>
        <v>668250000</v>
      </c>
      <c r="P59" s="19">
        <f>O59*0.7</f>
        <v>467775000</v>
      </c>
      <c r="Q59" s="189"/>
      <c r="R59" s="7"/>
      <c r="S59" s="7"/>
      <c r="T59" s="14"/>
      <c r="U59" s="14"/>
      <c r="V59" s="7"/>
      <c r="X59" s="14"/>
    </row>
    <row r="60" spans="1:24" ht="12.75">
      <c r="A60" s="7"/>
      <c r="H60" s="128"/>
      <c r="I60" s="163"/>
      <c r="J60" s="129"/>
      <c r="K60" s="129"/>
      <c r="L60" s="19"/>
      <c r="M60" s="19"/>
      <c r="N60" s="143"/>
      <c r="O60" s="143">
        <f>SUM(O56:O59)</f>
        <v>1772608000</v>
      </c>
      <c r="P60" s="19">
        <f>SUM(P56:P59)</f>
        <v>1254596000</v>
      </c>
      <c r="R60" s="7"/>
      <c r="S60" s="7"/>
      <c r="T60" s="14"/>
      <c r="U60" s="14"/>
      <c r="V60" s="7"/>
      <c r="X60" s="14"/>
    </row>
  </sheetData>
  <dataValidations disablePrompts="1" count="4">
    <dataValidation type="list" allowBlank="1" sqref="V16:V19 T4:T6028 V21:V24 V29:V33 AC43:AC44" xr:uid="{E86E6436-F412-4D81-823A-05FC6773AE01}">
      <formula1>$AC$4:$AC$51</formula1>
    </dataValidation>
    <dataValidation type="list" allowBlank="1" showErrorMessage="1" sqref="X4:X6028" xr:uid="{7043E1E9-B75E-4419-B156-371AA6D1CDA7}">
      <formula1>$AD$4:$AD$6</formula1>
    </dataValidation>
    <dataValidation type="list" allowBlank="1" sqref="U4:U6028" xr:uid="{5E365DAC-0AD4-49E4-8809-EB4D093E22F1}">
      <formula1>$AB$4:$AB$19</formula1>
    </dataValidation>
    <dataValidation type="list" allowBlank="1" sqref="R4:R6028" xr:uid="{A8D9974F-CBEA-401E-BED1-A44257F2E354}">
      <formula1>$AE$4:$AE$17</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9367-E4A0-4E88-B37F-1958E67A23E0}">
  <sheetPr codeName="Trang_tính7">
    <outlinePr summaryBelow="0" summaryRight="0"/>
  </sheetPr>
  <dimension ref="A1:AF60"/>
  <sheetViews>
    <sheetView zoomScale="85" zoomScaleNormal="85" workbookViewId="0">
      <pane ySplit="3" topLeftCell="A14" activePane="bottomLeft" state="frozen"/>
      <selection activeCell="BC23" sqref="BC23"/>
      <selection pane="bottomLeft" activeCell="D46" sqref="A46:D56"/>
    </sheetView>
  </sheetViews>
  <sheetFormatPr defaultColWidth="11" defaultRowHeight="15.75" customHeight="1"/>
  <cols>
    <col min="1" max="1" width="5.875" style="1" customWidth="1"/>
    <col min="2" max="2" width="73.625" style="1" customWidth="1"/>
    <col min="3" max="3" width="67.875" style="1" customWidth="1"/>
    <col min="4" max="4" width="74.375" style="1" customWidth="1"/>
    <col min="5" max="5" width="67.375" style="1" hidden="1" customWidth="1"/>
    <col min="6" max="7" width="13.875" style="1" hidden="1" customWidth="1"/>
    <col min="8" max="8" width="18.625" style="50" customWidth="1"/>
    <col min="9" max="9" width="11.75" style="156" customWidth="1"/>
    <col min="10" max="10" width="12.125" style="51" customWidth="1"/>
    <col min="11" max="11" width="19.625" style="51" customWidth="1"/>
    <col min="12" max="12" width="12.375" style="1" hidden="1" customWidth="1"/>
    <col min="13" max="13" width="13.375" style="1" hidden="1" customWidth="1"/>
    <col min="14" max="14" width="11.375" style="144" hidden="1" customWidth="1"/>
    <col min="15" max="15" width="15.25" style="144" hidden="1" customWidth="1"/>
    <col min="16" max="16" width="16.625" style="144" hidden="1" customWidth="1"/>
    <col min="17" max="17" width="15.625" style="1" hidden="1" customWidth="1"/>
    <col min="18" max="18" width="10.875" style="1" hidden="1" customWidth="1"/>
    <col min="19" max="19" width="37.625" style="144" customWidth="1"/>
    <col min="20" max="20" width="17" style="1" hidden="1" customWidth="1"/>
    <col min="21" max="21" width="7.625" style="1" hidden="1" customWidth="1"/>
    <col min="22" max="22" width="9" style="1" hidden="1" customWidth="1"/>
    <col min="23" max="23" width="10" style="1" hidden="1" customWidth="1"/>
    <col min="24" max="24" width="8.25" style="1" hidden="1" customWidth="1"/>
    <col min="25" max="25" width="19.125" style="1" hidden="1" customWidth="1"/>
    <col min="26" max="29" width="0" style="1" hidden="1" customWidth="1"/>
    <col min="30" max="30" width="15.875" style="1" hidden="1" customWidth="1"/>
    <col min="31" max="31" width="15.375" style="1" hidden="1" customWidth="1"/>
    <col min="32" max="32" width="29" style="1" customWidth="1"/>
    <col min="33" max="33" width="11" style="1"/>
    <col min="34" max="34" width="14.375" style="1" bestFit="1" customWidth="1"/>
    <col min="35" max="16384" width="11" style="1"/>
  </cols>
  <sheetData>
    <row r="1" spans="1:32" s="39" customFormat="1" ht="17.45" customHeight="1">
      <c r="H1" s="267"/>
      <c r="I1" s="267"/>
      <c r="J1" s="166"/>
      <c r="K1" s="166"/>
      <c r="M1" s="52">
        <f>SUM(M4:M59)</f>
        <v>193190909.09090909</v>
      </c>
      <c r="N1" s="52"/>
      <c r="O1" s="52">
        <f>SUM(O4:O59)</f>
        <v>66390909.090909094</v>
      </c>
      <c r="P1" s="52"/>
    </row>
    <row r="3" spans="1:32" s="50" customFormat="1" ht="39.200000000000003" customHeight="1">
      <c r="A3" s="290" t="s">
        <v>5</v>
      </c>
      <c r="B3" s="54" t="s">
        <v>6</v>
      </c>
      <c r="C3" s="54" t="s">
        <v>7</v>
      </c>
      <c r="D3" s="54" t="s">
        <v>8</v>
      </c>
      <c r="E3" s="54" t="s">
        <v>9</v>
      </c>
      <c r="F3" s="54" t="s">
        <v>10</v>
      </c>
      <c r="G3" s="54" t="s">
        <v>6230</v>
      </c>
      <c r="H3" s="54" t="s">
        <v>6355</v>
      </c>
      <c r="I3" s="54" t="s">
        <v>13</v>
      </c>
      <c r="J3" s="291" t="s">
        <v>14</v>
      </c>
      <c r="K3" s="292" t="s">
        <v>6231</v>
      </c>
      <c r="L3" s="293" t="s">
        <v>6232</v>
      </c>
      <c r="M3" s="293" t="s">
        <v>17</v>
      </c>
      <c r="N3" s="293" t="s">
        <v>18</v>
      </c>
      <c r="O3" s="293" t="s">
        <v>19</v>
      </c>
      <c r="P3" s="293" t="s">
        <v>20</v>
      </c>
      <c r="Q3" s="294" t="s">
        <v>21</v>
      </c>
      <c r="R3" s="54" t="s">
        <v>22</v>
      </c>
      <c r="S3" s="54" t="s">
        <v>23</v>
      </c>
      <c r="T3" s="295" t="s">
        <v>24</v>
      </c>
      <c r="U3" s="295" t="s">
        <v>25</v>
      </c>
      <c r="V3" s="296" t="s">
        <v>26</v>
      </c>
      <c r="W3" s="296" t="s">
        <v>27</v>
      </c>
      <c r="X3" s="296" t="s">
        <v>28</v>
      </c>
      <c r="Y3" s="297" t="s">
        <v>29</v>
      </c>
      <c r="Z3" s="298"/>
      <c r="AA3" s="298"/>
      <c r="AB3" s="299" t="s">
        <v>30</v>
      </c>
      <c r="AC3" s="299" t="s">
        <v>31</v>
      </c>
      <c r="AD3" s="299" t="s">
        <v>6233</v>
      </c>
      <c r="AE3" s="93" t="s">
        <v>33</v>
      </c>
      <c r="AF3" s="54" t="s">
        <v>380</v>
      </c>
    </row>
    <row r="4" spans="1:32" s="21" customFormat="1" ht="14.25" hidden="1">
      <c r="A4" s="193">
        <v>7</v>
      </c>
      <c r="B4" s="327" t="s">
        <v>581</v>
      </c>
      <c r="C4" s="363" t="s">
        <v>582</v>
      </c>
      <c r="D4" s="372" t="s">
        <v>583</v>
      </c>
      <c r="E4" s="146" t="s">
        <v>289</v>
      </c>
      <c r="F4" s="147">
        <v>2000000</v>
      </c>
      <c r="G4" s="147" t="s">
        <v>463</v>
      </c>
      <c r="H4" s="194" t="s">
        <v>584</v>
      </c>
      <c r="I4" s="176" t="s">
        <v>232</v>
      </c>
      <c r="J4" s="315">
        <v>0</v>
      </c>
      <c r="K4" s="315">
        <v>2000000</v>
      </c>
      <c r="L4" s="320"/>
      <c r="M4" s="64">
        <v>2000000</v>
      </c>
      <c r="N4" s="198"/>
      <c r="O4" s="136">
        <v>1700000</v>
      </c>
      <c r="P4" s="198">
        <v>1700000</v>
      </c>
      <c r="Q4" s="329"/>
      <c r="R4" s="329" t="s">
        <v>41</v>
      </c>
      <c r="S4" s="323" t="s">
        <v>249</v>
      </c>
      <c r="T4" s="27"/>
      <c r="U4" s="25"/>
      <c r="V4" s="25"/>
      <c r="W4" s="28"/>
      <c r="X4" s="25"/>
      <c r="Y4" s="50"/>
      <c r="AB4" s="6" t="s">
        <v>43</v>
      </c>
      <c r="AC4" s="20" t="s">
        <v>44</v>
      </c>
      <c r="AD4" s="6" t="s">
        <v>45</v>
      </c>
      <c r="AE4" s="168" t="s">
        <v>46</v>
      </c>
      <c r="AF4" s="171"/>
    </row>
    <row r="5" spans="1:32" ht="14.25" hidden="1">
      <c r="A5" s="279">
        <v>28</v>
      </c>
      <c r="B5" s="517" t="s">
        <v>585</v>
      </c>
      <c r="C5" s="363" t="s">
        <v>586</v>
      </c>
      <c r="D5" s="441" t="s">
        <v>587</v>
      </c>
      <c r="E5" s="146" t="s">
        <v>71</v>
      </c>
      <c r="F5" s="147">
        <v>4090909.0909090904</v>
      </c>
      <c r="G5" s="147" t="s">
        <v>588</v>
      </c>
      <c r="H5" s="281" t="s">
        <v>589</v>
      </c>
      <c r="I5" s="282" t="s">
        <v>232</v>
      </c>
      <c r="J5" s="283">
        <v>0</v>
      </c>
      <c r="K5" s="283">
        <v>4090909.0909090904</v>
      </c>
      <c r="L5" s="470">
        <v>4500000</v>
      </c>
      <c r="M5" s="285">
        <v>4090909.0909090904</v>
      </c>
      <c r="N5" s="286"/>
      <c r="O5" s="286">
        <v>4090909.0909090904</v>
      </c>
      <c r="P5" s="286">
        <v>4090909.0909090904</v>
      </c>
      <c r="Q5" s="287"/>
      <c r="R5" s="82" t="s">
        <v>41</v>
      </c>
      <c r="S5" s="288" t="s">
        <v>243</v>
      </c>
      <c r="T5" s="24"/>
      <c r="U5" s="24"/>
      <c r="V5" s="24"/>
      <c r="W5" s="23"/>
      <c r="X5" s="27"/>
      <c r="Z5" s="225"/>
      <c r="AA5" s="225"/>
      <c r="AB5" s="226" t="s">
        <v>54</v>
      </c>
      <c r="AC5" s="268" t="s">
        <v>2</v>
      </c>
      <c r="AD5" s="228" t="s">
        <v>55</v>
      </c>
      <c r="AE5" s="229" t="s">
        <v>56</v>
      </c>
      <c r="AF5" s="232"/>
    </row>
    <row r="6" spans="1:32" s="50" customFormat="1" ht="25.5" hidden="1">
      <c r="A6" s="59">
        <v>1</v>
      </c>
      <c r="B6" s="81" t="s">
        <v>590</v>
      </c>
      <c r="C6" s="363" t="s">
        <v>204</v>
      </c>
      <c r="D6" s="372" t="s">
        <v>591</v>
      </c>
      <c r="E6" s="146" t="s">
        <v>391</v>
      </c>
      <c r="F6" s="147">
        <v>3000000</v>
      </c>
      <c r="G6" s="147" t="s">
        <v>88</v>
      </c>
      <c r="H6" s="61" t="s">
        <v>592</v>
      </c>
      <c r="I6" s="176" t="s">
        <v>232</v>
      </c>
      <c r="J6" s="316">
        <v>350000</v>
      </c>
      <c r="K6" s="317">
        <v>3000000</v>
      </c>
      <c r="L6" s="64"/>
      <c r="M6" s="64">
        <v>2650000</v>
      </c>
      <c r="N6" s="136"/>
      <c r="O6" s="136">
        <v>3000000</v>
      </c>
      <c r="P6" s="136">
        <v>3000000</v>
      </c>
      <c r="Q6" s="82"/>
      <c r="R6" s="82" t="s">
        <v>41</v>
      </c>
      <c r="S6" s="324" t="s">
        <v>391</v>
      </c>
      <c r="T6" s="325"/>
      <c r="U6" s="325"/>
      <c r="V6" s="325"/>
      <c r="W6" s="326"/>
      <c r="X6" s="330"/>
      <c r="Y6" s="21"/>
      <c r="AB6" s="259" t="s">
        <v>64</v>
      </c>
      <c r="AC6" s="202" t="s">
        <v>65</v>
      </c>
      <c r="AD6" s="92" t="s">
        <v>66</v>
      </c>
      <c r="AE6" s="260" t="s">
        <v>67</v>
      </c>
      <c r="AF6" s="232"/>
    </row>
    <row r="7" spans="1:32" s="50" customFormat="1" ht="14.25" hidden="1">
      <c r="A7" s="74">
        <v>2</v>
      </c>
      <c r="B7" s="75" t="s">
        <v>593</v>
      </c>
      <c r="C7" s="398" t="s">
        <v>594</v>
      </c>
      <c r="D7" s="400" t="s">
        <v>595</v>
      </c>
      <c r="E7" s="134" t="s">
        <v>49</v>
      </c>
      <c r="F7" s="135">
        <v>2200000</v>
      </c>
      <c r="G7" s="135" t="s">
        <v>109</v>
      </c>
      <c r="H7" s="76" t="s">
        <v>596</v>
      </c>
      <c r="I7" s="164" t="s">
        <v>232</v>
      </c>
      <c r="J7" s="77"/>
      <c r="K7" s="77"/>
      <c r="L7" s="78"/>
      <c r="M7" s="79"/>
      <c r="N7" s="138"/>
      <c r="O7" s="138"/>
      <c r="P7" s="138"/>
      <c r="Q7" s="80"/>
      <c r="R7" s="80" t="s">
        <v>41</v>
      </c>
      <c r="S7" s="151" t="s">
        <v>111</v>
      </c>
      <c r="T7" s="222"/>
      <c r="U7" s="222"/>
      <c r="V7" s="222"/>
      <c r="W7" s="223"/>
      <c r="X7" s="222"/>
      <c r="Y7" s="225"/>
      <c r="AB7" s="261" t="s">
        <v>75</v>
      </c>
      <c r="AC7" s="202" t="s">
        <v>76</v>
      </c>
      <c r="AD7" s="92"/>
      <c r="AE7" s="260" t="s">
        <v>77</v>
      </c>
      <c r="AF7" s="232"/>
    </row>
    <row r="8" spans="1:32" s="50" customFormat="1" ht="14.25" hidden="1">
      <c r="A8" s="59">
        <v>3</v>
      </c>
      <c r="B8" s="60" t="s">
        <v>597</v>
      </c>
      <c r="C8" s="363" t="s">
        <v>598</v>
      </c>
      <c r="D8" s="372" t="s">
        <v>599</v>
      </c>
      <c r="E8" s="146" t="s">
        <v>289</v>
      </c>
      <c r="F8" s="147">
        <v>2200000</v>
      </c>
      <c r="G8" s="147" t="s">
        <v>109</v>
      </c>
      <c r="H8" s="61" t="s">
        <v>600</v>
      </c>
      <c r="I8" s="176" t="s">
        <v>232</v>
      </c>
      <c r="J8" s="148">
        <v>100000</v>
      </c>
      <c r="K8" s="148">
        <v>2200000</v>
      </c>
      <c r="L8" s="63"/>
      <c r="M8" s="64">
        <v>2100000</v>
      </c>
      <c r="N8" s="136"/>
      <c r="O8" s="136">
        <v>2200000</v>
      </c>
      <c r="P8" s="136">
        <v>2200000</v>
      </c>
      <c r="Q8" s="65"/>
      <c r="R8" s="65" t="s">
        <v>41</v>
      </c>
      <c r="S8" s="150" t="s">
        <v>520</v>
      </c>
      <c r="T8" s="24"/>
      <c r="U8" s="24"/>
      <c r="V8" s="23"/>
      <c r="W8" s="23"/>
      <c r="X8" s="27"/>
      <c r="AB8" s="92" t="s">
        <v>83</v>
      </c>
      <c r="AC8" s="202" t="s">
        <v>84</v>
      </c>
      <c r="AD8" s="92"/>
      <c r="AE8" s="260" t="s">
        <v>85</v>
      </c>
      <c r="AF8" s="232"/>
    </row>
    <row r="9" spans="1:32" s="50" customFormat="1" ht="25.5" hidden="1">
      <c r="A9" s="74">
        <v>4</v>
      </c>
      <c r="B9" s="75" t="s">
        <v>601</v>
      </c>
      <c r="C9" s="363" t="s">
        <v>602</v>
      </c>
      <c r="D9" s="400" t="s">
        <v>603</v>
      </c>
      <c r="E9" s="146" t="s">
        <v>71</v>
      </c>
      <c r="F9" s="147">
        <v>3000000</v>
      </c>
      <c r="G9" s="147" t="s">
        <v>88</v>
      </c>
      <c r="H9" s="76" t="s">
        <v>604</v>
      </c>
      <c r="I9" s="164" t="s">
        <v>232</v>
      </c>
      <c r="J9" s="77">
        <v>0</v>
      </c>
      <c r="K9" s="77">
        <v>3000000</v>
      </c>
      <c r="L9" s="518"/>
      <c r="M9" s="79">
        <v>3000000</v>
      </c>
      <c r="N9" s="138"/>
      <c r="O9" s="138"/>
      <c r="P9" s="138"/>
      <c r="Q9" s="80"/>
      <c r="R9" s="65" t="s">
        <v>41</v>
      </c>
      <c r="S9" s="151" t="s">
        <v>129</v>
      </c>
      <c r="T9" s="24"/>
      <c r="U9" s="24"/>
      <c r="V9" s="24"/>
      <c r="W9" s="23"/>
      <c r="X9" s="27"/>
      <c r="AB9" s="92" t="s">
        <v>91</v>
      </c>
      <c r="AC9" s="202" t="s">
        <v>92</v>
      </c>
      <c r="AD9" s="92"/>
      <c r="AE9" s="260" t="s">
        <v>93</v>
      </c>
      <c r="AF9" s="262"/>
    </row>
    <row r="10" spans="1:32" s="50" customFormat="1" ht="25.5" hidden="1">
      <c r="A10" s="59">
        <v>5</v>
      </c>
      <c r="B10" s="60" t="s">
        <v>605</v>
      </c>
      <c r="C10" s="363" t="s">
        <v>606</v>
      </c>
      <c r="D10" s="372" t="s">
        <v>607</v>
      </c>
      <c r="E10" s="146" t="s">
        <v>71</v>
      </c>
      <c r="F10" s="147">
        <v>3000000</v>
      </c>
      <c r="G10" s="147" t="s">
        <v>88</v>
      </c>
      <c r="H10" s="61" t="s">
        <v>608</v>
      </c>
      <c r="I10" s="176" t="s">
        <v>232</v>
      </c>
      <c r="J10" s="148">
        <v>0</v>
      </c>
      <c r="K10" s="148">
        <v>3000000</v>
      </c>
      <c r="L10" s="66"/>
      <c r="M10" s="64">
        <v>3000000</v>
      </c>
      <c r="N10" s="136"/>
      <c r="O10" s="136"/>
      <c r="P10" s="136"/>
      <c r="Q10" s="65"/>
      <c r="R10" s="65" t="s">
        <v>41</v>
      </c>
      <c r="S10" s="150" t="s">
        <v>243</v>
      </c>
      <c r="T10" s="24"/>
      <c r="U10" s="24"/>
      <c r="V10" s="24"/>
      <c r="W10" s="23"/>
      <c r="X10" s="24"/>
      <c r="AB10" s="48"/>
      <c r="AC10" s="202" t="s">
        <v>98</v>
      </c>
      <c r="AD10" s="92"/>
      <c r="AE10" s="203" t="s">
        <v>99</v>
      </c>
      <c r="AF10" s="232"/>
    </row>
    <row r="11" spans="1:32" s="50" customFormat="1" ht="25.5" hidden="1">
      <c r="A11" s="59">
        <v>6</v>
      </c>
      <c r="B11" s="60" t="s">
        <v>609</v>
      </c>
      <c r="C11" s="363" t="s">
        <v>610</v>
      </c>
      <c r="D11" s="372" t="s">
        <v>611</v>
      </c>
      <c r="E11" s="146" t="s">
        <v>49</v>
      </c>
      <c r="F11" s="147">
        <v>2200000</v>
      </c>
      <c r="G11" s="147" t="s">
        <v>109</v>
      </c>
      <c r="H11" s="61" t="s">
        <v>612</v>
      </c>
      <c r="I11" s="176" t="s">
        <v>232</v>
      </c>
      <c r="J11" s="148">
        <v>200000</v>
      </c>
      <c r="K11" s="148">
        <v>2200000</v>
      </c>
      <c r="L11" s="66"/>
      <c r="M11" s="64">
        <v>2000000</v>
      </c>
      <c r="N11" s="136"/>
      <c r="O11" s="136">
        <v>2000000</v>
      </c>
      <c r="P11" s="136"/>
      <c r="Q11" s="65"/>
      <c r="R11" s="65" t="s">
        <v>41</v>
      </c>
      <c r="S11" s="150" t="s">
        <v>111</v>
      </c>
      <c r="T11" s="24"/>
      <c r="U11" s="24"/>
      <c r="V11" s="24"/>
      <c r="W11" s="23"/>
      <c r="X11" s="24"/>
      <c r="AB11" s="48"/>
      <c r="AC11" s="202" t="s">
        <v>105</v>
      </c>
      <c r="AD11" s="92"/>
      <c r="AE11" s="203" t="s">
        <v>106</v>
      </c>
      <c r="AF11" s="232"/>
    </row>
    <row r="12" spans="1:32" s="50" customFormat="1" ht="25.5" hidden="1">
      <c r="A12" s="59">
        <v>8</v>
      </c>
      <c r="B12" s="60" t="s">
        <v>613</v>
      </c>
      <c r="C12" s="363" t="s">
        <v>614</v>
      </c>
      <c r="D12" s="372" t="s">
        <v>615</v>
      </c>
      <c r="E12" s="146" t="s">
        <v>49</v>
      </c>
      <c r="F12" s="147">
        <v>2200000</v>
      </c>
      <c r="G12" s="147" t="s">
        <v>109</v>
      </c>
      <c r="H12" s="61" t="s">
        <v>616</v>
      </c>
      <c r="I12" s="176" t="s">
        <v>232</v>
      </c>
      <c r="J12" s="148">
        <v>200000</v>
      </c>
      <c r="K12" s="148">
        <v>2200000</v>
      </c>
      <c r="L12" s="63"/>
      <c r="M12" s="64">
        <v>2000000</v>
      </c>
      <c r="N12" s="136" t="s">
        <v>52</v>
      </c>
      <c r="O12" s="136">
        <v>2100000</v>
      </c>
      <c r="P12" s="136">
        <v>2000000</v>
      </c>
      <c r="Q12" s="65"/>
      <c r="R12" s="65" t="s">
        <v>41</v>
      </c>
      <c r="S12" s="150" t="s">
        <v>111</v>
      </c>
      <c r="T12" s="24"/>
      <c r="U12" s="24"/>
      <c r="V12" s="24"/>
      <c r="W12" s="23"/>
      <c r="X12" s="24"/>
      <c r="AB12" s="48"/>
      <c r="AC12" s="202" t="s">
        <v>65</v>
      </c>
      <c r="AD12" s="92"/>
      <c r="AE12" s="203" t="s">
        <v>112</v>
      </c>
      <c r="AF12" s="218"/>
    </row>
    <row r="13" spans="1:32" s="50" customFormat="1" ht="25.5" hidden="1">
      <c r="A13" s="59">
        <v>9</v>
      </c>
      <c r="B13" s="60" t="s">
        <v>6225</v>
      </c>
      <c r="C13" s="363" t="s">
        <v>617</v>
      </c>
      <c r="D13" s="372" t="s">
        <v>618</v>
      </c>
      <c r="E13" s="146" t="s">
        <v>49</v>
      </c>
      <c r="F13" s="147">
        <v>3000000</v>
      </c>
      <c r="G13" s="147" t="s">
        <v>88</v>
      </c>
      <c r="H13" s="61" t="s">
        <v>619</v>
      </c>
      <c r="I13" s="176" t="s">
        <v>232</v>
      </c>
      <c r="J13" s="148">
        <v>300000</v>
      </c>
      <c r="K13" s="148">
        <v>3000000</v>
      </c>
      <c r="L13" s="63"/>
      <c r="M13" s="64">
        <v>2700000</v>
      </c>
      <c r="N13" s="136" t="s">
        <v>52</v>
      </c>
      <c r="O13" s="136">
        <v>2700000</v>
      </c>
      <c r="P13" s="136">
        <v>2700000</v>
      </c>
      <c r="Q13" s="65"/>
      <c r="R13" s="65" t="s">
        <v>41</v>
      </c>
      <c r="S13" s="150" t="s">
        <v>174</v>
      </c>
      <c r="T13" s="24"/>
      <c r="U13" s="24"/>
      <c r="V13" s="24"/>
      <c r="W13" s="23"/>
      <c r="X13" s="24"/>
      <c r="AB13" s="48"/>
      <c r="AC13" s="202" t="s">
        <v>118</v>
      </c>
      <c r="AD13" s="92"/>
      <c r="AE13" s="203" t="s">
        <v>119</v>
      </c>
      <c r="AF13" s="232"/>
    </row>
    <row r="14" spans="1:32" s="50" customFormat="1" ht="25.5">
      <c r="A14" s="59">
        <v>10</v>
      </c>
      <c r="B14" s="60" t="s">
        <v>620</v>
      </c>
      <c r="C14" s="363" t="s">
        <v>621</v>
      </c>
      <c r="D14" s="372" t="s">
        <v>622</v>
      </c>
      <c r="E14" s="146" t="s">
        <v>71</v>
      </c>
      <c r="F14" s="147">
        <v>3000000</v>
      </c>
      <c r="G14" s="147" t="s">
        <v>88</v>
      </c>
      <c r="H14" s="61" t="s">
        <v>623</v>
      </c>
      <c r="I14" s="176" t="s">
        <v>232</v>
      </c>
      <c r="J14" s="148">
        <v>0</v>
      </c>
      <c r="K14" s="148">
        <v>3000000</v>
      </c>
      <c r="L14" s="73"/>
      <c r="M14" s="64">
        <v>3000000</v>
      </c>
      <c r="N14" s="136"/>
      <c r="O14" s="136">
        <v>3000000</v>
      </c>
      <c r="P14" s="136">
        <v>3000000</v>
      </c>
      <c r="Q14" s="65"/>
      <c r="R14" s="65" t="s">
        <v>41</v>
      </c>
      <c r="S14" s="150" t="s">
        <v>417</v>
      </c>
      <c r="T14" s="24"/>
      <c r="U14" s="24"/>
      <c r="V14" s="24"/>
      <c r="W14" s="23"/>
      <c r="X14" s="24"/>
      <c r="AB14" s="48"/>
      <c r="AC14" s="202" t="s">
        <v>123</v>
      </c>
      <c r="AD14" s="92"/>
      <c r="AE14" s="203" t="s">
        <v>124</v>
      </c>
      <c r="AF14" s="232"/>
    </row>
    <row r="15" spans="1:32" s="50" customFormat="1" ht="25.5">
      <c r="A15" s="59">
        <v>11</v>
      </c>
      <c r="B15" s="60" t="s">
        <v>624</v>
      </c>
      <c r="C15" s="363" t="s">
        <v>625</v>
      </c>
      <c r="D15" s="372" t="s">
        <v>603</v>
      </c>
      <c r="E15" s="146" t="s">
        <v>71</v>
      </c>
      <c r="F15" s="147">
        <v>3000000</v>
      </c>
      <c r="G15" s="147" t="s">
        <v>88</v>
      </c>
      <c r="H15" s="61" t="s">
        <v>626</v>
      </c>
      <c r="I15" s="176" t="s">
        <v>232</v>
      </c>
      <c r="J15" s="148">
        <v>0</v>
      </c>
      <c r="K15" s="148">
        <v>3000000</v>
      </c>
      <c r="L15" s="63"/>
      <c r="M15" s="64">
        <v>3000000</v>
      </c>
      <c r="N15" s="136" t="s">
        <v>52</v>
      </c>
      <c r="O15" s="136">
        <v>3000000</v>
      </c>
      <c r="P15" s="136"/>
      <c r="Q15" s="65"/>
      <c r="R15" s="65" t="s">
        <v>41</v>
      </c>
      <c r="S15" s="150" t="s">
        <v>627</v>
      </c>
      <c r="T15" s="24"/>
      <c r="U15" s="24"/>
      <c r="V15" s="23"/>
      <c r="W15" s="23"/>
      <c r="X15" s="24"/>
      <c r="AB15" s="48"/>
      <c r="AC15" s="202" t="s">
        <v>83</v>
      </c>
      <c r="AD15" s="92"/>
      <c r="AE15" s="203" t="s">
        <v>130</v>
      </c>
      <c r="AF15" s="218"/>
    </row>
    <row r="16" spans="1:32" s="50" customFormat="1" ht="25.5">
      <c r="A16" s="59">
        <v>12</v>
      </c>
      <c r="B16" s="60" t="s">
        <v>628</v>
      </c>
      <c r="C16" s="363" t="s">
        <v>606</v>
      </c>
      <c r="D16" s="372" t="s">
        <v>629</v>
      </c>
      <c r="E16" s="146" t="s">
        <v>71</v>
      </c>
      <c r="F16" s="147">
        <v>3000000</v>
      </c>
      <c r="G16" s="147" t="s">
        <v>88</v>
      </c>
      <c r="H16" s="61" t="s">
        <v>630</v>
      </c>
      <c r="I16" s="176" t="s">
        <v>232</v>
      </c>
      <c r="J16" s="148">
        <v>0</v>
      </c>
      <c r="K16" s="148">
        <v>3000000</v>
      </c>
      <c r="L16" s="63"/>
      <c r="M16" s="64">
        <v>3000000</v>
      </c>
      <c r="N16" s="136"/>
      <c r="O16" s="136"/>
      <c r="P16" s="136"/>
      <c r="Q16" s="82" t="s">
        <v>567</v>
      </c>
      <c r="R16" s="65" t="s">
        <v>41</v>
      </c>
      <c r="S16" s="150" t="s">
        <v>627</v>
      </c>
      <c r="T16" s="24"/>
      <c r="U16" s="24"/>
      <c r="V16" s="23"/>
      <c r="W16" s="23"/>
      <c r="X16" s="24"/>
      <c r="AB16" s="48"/>
      <c r="AC16" s="202" t="s">
        <v>133</v>
      </c>
      <c r="AD16" s="92"/>
      <c r="AE16" s="203" t="s">
        <v>134</v>
      </c>
      <c r="AF16" s="218"/>
    </row>
    <row r="17" spans="1:32" s="50" customFormat="1" ht="25.5">
      <c r="A17" s="59">
        <v>22</v>
      </c>
      <c r="B17" s="60" t="s">
        <v>631</v>
      </c>
      <c r="C17" s="363" t="s">
        <v>632</v>
      </c>
      <c r="D17" s="372" t="s">
        <v>633</v>
      </c>
      <c r="E17" s="146" t="s">
        <v>71</v>
      </c>
      <c r="F17" s="147">
        <v>4000000</v>
      </c>
      <c r="G17" s="147" t="s">
        <v>210</v>
      </c>
      <c r="H17" s="61" t="s">
        <v>634</v>
      </c>
      <c r="I17" s="176" t="s">
        <v>232</v>
      </c>
      <c r="J17" s="148">
        <v>0</v>
      </c>
      <c r="K17" s="148">
        <v>4000000</v>
      </c>
      <c r="L17" s="63"/>
      <c r="M17" s="64">
        <v>4000000</v>
      </c>
      <c r="N17" s="136"/>
      <c r="O17" s="136">
        <v>4000000</v>
      </c>
      <c r="P17" s="136">
        <v>4000000</v>
      </c>
      <c r="Q17" s="65"/>
      <c r="R17" s="65" t="s">
        <v>41</v>
      </c>
      <c r="S17" s="150" t="s">
        <v>627</v>
      </c>
      <c r="T17" s="24"/>
      <c r="U17" s="24"/>
      <c r="V17" s="24"/>
      <c r="W17" s="23"/>
      <c r="X17" s="24"/>
      <c r="Y17" s="231"/>
      <c r="Z17" s="225"/>
      <c r="AA17" s="225"/>
      <c r="AB17" s="256"/>
      <c r="AC17" s="227" t="s">
        <v>141</v>
      </c>
      <c r="AD17" s="228"/>
      <c r="AE17" s="257" t="s">
        <v>41</v>
      </c>
      <c r="AF17" s="232"/>
    </row>
    <row r="18" spans="1:32" s="50" customFormat="1" ht="25.5" hidden="1">
      <c r="A18" s="59">
        <v>15</v>
      </c>
      <c r="B18" s="81" t="s">
        <v>635</v>
      </c>
      <c r="C18" s="363" t="s">
        <v>636</v>
      </c>
      <c r="D18" s="372" t="s">
        <v>637</v>
      </c>
      <c r="E18" s="146" t="s">
        <v>49</v>
      </c>
      <c r="F18" s="147">
        <v>2200000</v>
      </c>
      <c r="G18" s="147" t="s">
        <v>109</v>
      </c>
      <c r="H18" s="61" t="s">
        <v>638</v>
      </c>
      <c r="I18" s="176" t="s">
        <v>232</v>
      </c>
      <c r="J18" s="148">
        <v>200000</v>
      </c>
      <c r="K18" s="148">
        <v>2200000</v>
      </c>
      <c r="L18" s="63"/>
      <c r="M18" s="64">
        <v>2000000</v>
      </c>
      <c r="N18" s="136"/>
      <c r="O18" s="136">
        <v>2500000</v>
      </c>
      <c r="P18" s="136">
        <v>2000000</v>
      </c>
      <c r="Q18" s="65"/>
      <c r="R18" s="65" t="s">
        <v>41</v>
      </c>
      <c r="S18" s="150" t="s">
        <v>117</v>
      </c>
      <c r="T18" s="24"/>
      <c r="U18" s="24"/>
      <c r="V18" s="24"/>
      <c r="W18" s="23"/>
      <c r="X18" s="24"/>
      <c r="AB18" s="48"/>
      <c r="AC18" s="202" t="s">
        <v>148</v>
      </c>
      <c r="AD18" s="92"/>
      <c r="AE18" s="203"/>
      <c r="AF18" s="232"/>
    </row>
    <row r="19" spans="1:32" s="50" customFormat="1" ht="14.25" hidden="1">
      <c r="A19" s="59">
        <v>16</v>
      </c>
      <c r="B19" s="60" t="s">
        <v>6226</v>
      </c>
      <c r="C19" s="363" t="s">
        <v>639</v>
      </c>
      <c r="D19" s="372" t="s">
        <v>640</v>
      </c>
      <c r="E19" s="146" t="s">
        <v>49</v>
      </c>
      <c r="F19" s="147">
        <v>2700000</v>
      </c>
      <c r="G19" s="147" t="s">
        <v>163</v>
      </c>
      <c r="H19" s="61" t="s">
        <v>641</v>
      </c>
      <c r="I19" s="176" t="s">
        <v>232</v>
      </c>
      <c r="J19" s="148">
        <v>300000</v>
      </c>
      <c r="K19" s="148">
        <v>2700000</v>
      </c>
      <c r="L19" s="63"/>
      <c r="M19" s="64">
        <v>2400000</v>
      </c>
      <c r="N19" s="136"/>
      <c r="O19" s="136">
        <v>2700000</v>
      </c>
      <c r="P19" s="136"/>
      <c r="Q19" s="48"/>
      <c r="R19" s="65" t="s">
        <v>41</v>
      </c>
      <c r="S19" s="150" t="s">
        <v>249</v>
      </c>
      <c r="T19" s="24"/>
      <c r="U19" s="24"/>
      <c r="V19" s="24"/>
      <c r="W19" s="23"/>
      <c r="X19" s="24"/>
      <c r="AB19" s="48"/>
      <c r="AC19" s="202" t="s">
        <v>154</v>
      </c>
      <c r="AD19" s="92"/>
      <c r="AE19" s="203"/>
      <c r="AF19" s="232"/>
    </row>
    <row r="20" spans="1:32" ht="25.5" hidden="1">
      <c r="A20" s="308">
        <v>17</v>
      </c>
      <c r="B20" s="309" t="s">
        <v>642</v>
      </c>
      <c r="C20" s="399" t="s">
        <v>643</v>
      </c>
      <c r="D20" s="401" t="s">
        <v>644</v>
      </c>
      <c r="E20" s="310" t="s">
        <v>49</v>
      </c>
      <c r="F20" s="311">
        <v>2200000</v>
      </c>
      <c r="G20" s="311" t="s">
        <v>109</v>
      </c>
      <c r="H20" s="303" t="s">
        <v>645</v>
      </c>
      <c r="I20" s="304" t="s">
        <v>232</v>
      </c>
      <c r="J20" s="305">
        <v>100000</v>
      </c>
      <c r="K20" s="305">
        <v>2200000</v>
      </c>
      <c r="L20" s="306"/>
      <c r="M20" s="307">
        <v>2100000</v>
      </c>
      <c r="N20" s="312" t="s">
        <v>52</v>
      </c>
      <c r="O20" s="312">
        <v>2100000</v>
      </c>
      <c r="P20" s="312"/>
      <c r="Q20" s="313"/>
      <c r="R20" s="313" t="s">
        <v>41</v>
      </c>
      <c r="S20" s="314" t="s">
        <v>111</v>
      </c>
      <c r="T20" s="24"/>
      <c r="U20" s="24"/>
      <c r="V20" s="24"/>
      <c r="W20" s="23"/>
      <c r="X20" s="24"/>
      <c r="Y20" s="15" t="s">
        <v>160</v>
      </c>
      <c r="AB20" s="12"/>
      <c r="AC20" s="10" t="s">
        <v>75</v>
      </c>
      <c r="AD20" s="11"/>
      <c r="AE20" s="170"/>
      <c r="AF20" s="172"/>
    </row>
    <row r="21" spans="1:32" ht="14.25" hidden="1">
      <c r="A21" s="59">
        <v>18</v>
      </c>
      <c r="B21" s="81" t="s">
        <v>646</v>
      </c>
      <c r="C21" s="363" t="s">
        <v>647</v>
      </c>
      <c r="D21" s="372" t="s">
        <v>648</v>
      </c>
      <c r="E21" s="146" t="s">
        <v>49</v>
      </c>
      <c r="F21" s="147">
        <v>2500000</v>
      </c>
      <c r="G21" s="147" t="s">
        <v>50</v>
      </c>
      <c r="H21" s="61" t="s">
        <v>649</v>
      </c>
      <c r="I21" s="176" t="s">
        <v>232</v>
      </c>
      <c r="J21" s="148">
        <v>500000</v>
      </c>
      <c r="K21" s="148">
        <v>2500000</v>
      </c>
      <c r="L21" s="63"/>
      <c r="M21" s="258">
        <v>2000000</v>
      </c>
      <c r="N21" s="136" t="s">
        <v>308</v>
      </c>
      <c r="O21" s="136">
        <v>2700000</v>
      </c>
      <c r="P21" s="136">
        <v>2000000</v>
      </c>
      <c r="Q21" s="65"/>
      <c r="R21" s="65" t="s">
        <v>41</v>
      </c>
      <c r="S21" s="150" t="s">
        <v>650</v>
      </c>
      <c r="T21" s="24"/>
      <c r="U21" s="24"/>
      <c r="V21" s="24"/>
      <c r="W21" s="23"/>
      <c r="X21" s="24"/>
      <c r="Y21" s="15" t="s">
        <v>165</v>
      </c>
      <c r="AB21" s="12"/>
      <c r="AC21" s="10" t="s">
        <v>166</v>
      </c>
      <c r="AD21" s="11"/>
      <c r="AE21" s="170"/>
      <c r="AF21" s="172"/>
    </row>
    <row r="22" spans="1:32" s="50" customFormat="1" ht="14.25" hidden="1">
      <c r="A22" s="59">
        <v>19</v>
      </c>
      <c r="B22" s="60" t="s">
        <v>651</v>
      </c>
      <c r="C22" s="363" t="s">
        <v>647</v>
      </c>
      <c r="D22" s="372" t="s">
        <v>648</v>
      </c>
      <c r="E22" s="146" t="s">
        <v>49</v>
      </c>
      <c r="F22" s="147">
        <v>2500000</v>
      </c>
      <c r="G22" s="147" t="s">
        <v>50</v>
      </c>
      <c r="H22" s="61" t="s">
        <v>653</v>
      </c>
      <c r="I22" s="176" t="s">
        <v>232</v>
      </c>
      <c r="J22" s="148">
        <v>500000</v>
      </c>
      <c r="K22" s="148">
        <v>2500000</v>
      </c>
      <c r="L22" s="63"/>
      <c r="M22" s="64">
        <v>2000000</v>
      </c>
      <c r="N22" s="136" t="s">
        <v>308</v>
      </c>
      <c r="O22" s="136"/>
      <c r="P22" s="136"/>
      <c r="Q22" s="65"/>
      <c r="R22" s="65" t="s">
        <v>41</v>
      </c>
      <c r="S22" s="150" t="s">
        <v>650</v>
      </c>
      <c r="T22" s="24"/>
      <c r="U22" s="24"/>
      <c r="V22" s="24"/>
      <c r="W22" s="23"/>
      <c r="X22" s="24"/>
      <c r="Y22" s="231" t="s">
        <v>170</v>
      </c>
      <c r="AB22" s="48"/>
      <c r="AC22" s="202" t="s">
        <v>64</v>
      </c>
      <c r="AD22" s="92"/>
      <c r="AE22" s="203"/>
      <c r="AF22" s="232"/>
    </row>
    <row r="23" spans="1:32" ht="31.7" hidden="1" customHeight="1">
      <c r="A23" s="59">
        <v>20</v>
      </c>
      <c r="B23" s="60" t="s">
        <v>654</v>
      </c>
      <c r="C23" s="363" t="s">
        <v>466</v>
      </c>
      <c r="D23" s="372" t="s">
        <v>655</v>
      </c>
      <c r="E23" s="146" t="s">
        <v>42</v>
      </c>
      <c r="F23" s="147">
        <v>4000000</v>
      </c>
      <c r="G23" s="147" t="s">
        <v>210</v>
      </c>
      <c r="H23" s="61" t="s">
        <v>656</v>
      </c>
      <c r="I23" s="176" t="s">
        <v>232</v>
      </c>
      <c r="J23" s="148">
        <v>500000</v>
      </c>
      <c r="K23" s="148">
        <v>4000000</v>
      </c>
      <c r="L23" s="63"/>
      <c r="M23" s="64">
        <v>3500000</v>
      </c>
      <c r="N23" s="136"/>
      <c r="O23" s="136"/>
      <c r="P23" s="136"/>
      <c r="Q23" s="136" t="s">
        <v>657</v>
      </c>
      <c r="R23" s="65" t="s">
        <v>41</v>
      </c>
      <c r="S23" s="150" t="s">
        <v>658</v>
      </c>
      <c r="T23" s="24"/>
      <c r="U23" s="24"/>
      <c r="V23" s="24"/>
      <c r="W23" s="23"/>
      <c r="X23" s="24"/>
      <c r="Y23" s="15" t="s">
        <v>175</v>
      </c>
      <c r="AB23" s="12"/>
      <c r="AC23" s="10" t="s">
        <v>141</v>
      </c>
      <c r="AD23" s="11"/>
      <c r="AE23" s="170"/>
      <c r="AF23" s="172"/>
    </row>
    <row r="24" spans="1:32" ht="25.5" hidden="1">
      <c r="A24" s="59">
        <v>21</v>
      </c>
      <c r="B24" s="60" t="s">
        <v>659</v>
      </c>
      <c r="C24" s="363" t="s">
        <v>660</v>
      </c>
      <c r="D24" s="372" t="s">
        <v>661</v>
      </c>
      <c r="E24" s="146" t="s">
        <v>71</v>
      </c>
      <c r="F24" s="147">
        <v>2000000</v>
      </c>
      <c r="G24" s="147" t="s">
        <v>463</v>
      </c>
      <c r="H24" s="61" t="s">
        <v>662</v>
      </c>
      <c r="I24" s="176" t="s">
        <v>232</v>
      </c>
      <c r="J24" s="148">
        <v>0</v>
      </c>
      <c r="K24" s="148">
        <v>2000000</v>
      </c>
      <c r="L24" s="63"/>
      <c r="M24" s="64">
        <v>2000000</v>
      </c>
      <c r="N24" s="136" t="s">
        <v>52</v>
      </c>
      <c r="O24" s="136">
        <v>2000000</v>
      </c>
      <c r="P24" s="136">
        <v>2000000</v>
      </c>
      <c r="Q24" s="65"/>
      <c r="R24" s="65" t="s">
        <v>41</v>
      </c>
      <c r="S24" s="150" t="s">
        <v>330</v>
      </c>
      <c r="T24" s="24"/>
      <c r="U24" s="24"/>
      <c r="V24" s="24"/>
      <c r="W24" s="23"/>
      <c r="X24" s="24"/>
      <c r="Y24" s="15" t="s">
        <v>179</v>
      </c>
      <c r="AB24" s="12"/>
      <c r="AC24" s="10" t="s">
        <v>180</v>
      </c>
      <c r="AD24" s="11"/>
      <c r="AE24" s="170"/>
      <c r="AF24" s="172"/>
    </row>
    <row r="25" spans="1:32" s="50" customFormat="1" ht="23.25" customHeight="1">
      <c r="A25" s="59">
        <v>31</v>
      </c>
      <c r="B25" s="177" t="s">
        <v>663</v>
      </c>
      <c r="C25" s="363" t="s">
        <v>664</v>
      </c>
      <c r="D25" s="372" t="s">
        <v>665</v>
      </c>
      <c r="E25" s="146" t="s">
        <v>71</v>
      </c>
      <c r="F25" s="147">
        <v>4500000</v>
      </c>
      <c r="G25" s="147" t="s">
        <v>102</v>
      </c>
      <c r="H25" s="61" t="s">
        <v>666</v>
      </c>
      <c r="I25" s="176" t="s">
        <v>232</v>
      </c>
      <c r="J25" s="148">
        <v>0</v>
      </c>
      <c r="K25" s="148">
        <v>4500000</v>
      </c>
      <c r="L25" s="63"/>
      <c r="M25" s="64">
        <v>4500000</v>
      </c>
      <c r="N25" s="136"/>
      <c r="O25" s="136"/>
      <c r="P25" s="136"/>
      <c r="Q25" s="65"/>
      <c r="R25" s="82" t="s">
        <v>41</v>
      </c>
      <c r="S25" s="150" t="s">
        <v>667</v>
      </c>
      <c r="T25" s="24"/>
      <c r="U25" s="24"/>
      <c r="V25" s="23"/>
      <c r="W25" s="23"/>
      <c r="X25" s="24"/>
      <c r="Y25" s="1"/>
      <c r="AB25" s="48"/>
      <c r="AC25" s="202" t="s">
        <v>185</v>
      </c>
      <c r="AD25" s="92"/>
      <c r="AE25" s="203"/>
      <c r="AF25" s="232"/>
    </row>
    <row r="26" spans="1:32" ht="25.5" hidden="1">
      <c r="A26" s="59">
        <v>24</v>
      </c>
      <c r="B26" s="60" t="s">
        <v>668</v>
      </c>
      <c r="C26" s="363" t="s">
        <v>669</v>
      </c>
      <c r="D26" s="372" t="s">
        <v>670</v>
      </c>
      <c r="E26" s="146" t="s">
        <v>60</v>
      </c>
      <c r="F26" s="147">
        <v>3600000</v>
      </c>
      <c r="G26" s="147" t="s">
        <v>145</v>
      </c>
      <c r="H26" s="61" t="s">
        <v>671</v>
      </c>
      <c r="I26" s="176" t="s">
        <v>232</v>
      </c>
      <c r="J26" s="148">
        <v>100000</v>
      </c>
      <c r="K26" s="148">
        <v>3600000</v>
      </c>
      <c r="L26" s="63"/>
      <c r="M26" s="64">
        <v>3500000</v>
      </c>
      <c r="N26" s="322"/>
      <c r="O26" s="136"/>
      <c r="P26" s="136"/>
      <c r="Q26" s="65"/>
      <c r="R26" s="65" t="s">
        <v>41</v>
      </c>
      <c r="S26" s="150" t="s">
        <v>284</v>
      </c>
      <c r="T26" s="24"/>
      <c r="U26" s="24"/>
      <c r="V26" s="24"/>
      <c r="W26" s="23"/>
      <c r="X26" s="24"/>
      <c r="AB26" s="12"/>
      <c r="AC26" s="10" t="s">
        <v>192</v>
      </c>
      <c r="AD26" s="11"/>
      <c r="AE26" s="170"/>
      <c r="AF26" s="173"/>
    </row>
    <row r="27" spans="1:32" ht="14.25" hidden="1">
      <c r="A27" s="145">
        <v>25</v>
      </c>
      <c r="B27" s="191" t="s">
        <v>672</v>
      </c>
      <c r="C27" s="365" t="s">
        <v>673</v>
      </c>
      <c r="D27" s="373" t="s">
        <v>674</v>
      </c>
      <c r="E27" s="132" t="s">
        <v>60</v>
      </c>
      <c r="F27" s="133">
        <v>1800000</v>
      </c>
      <c r="G27" s="133" t="s">
        <v>80</v>
      </c>
      <c r="H27" s="68" t="s">
        <v>675</v>
      </c>
      <c r="I27" s="165" t="s">
        <v>232</v>
      </c>
      <c r="J27" s="69">
        <v>300000</v>
      </c>
      <c r="K27" s="319">
        <v>1800000</v>
      </c>
      <c r="L27" s="69"/>
      <c r="M27" s="289">
        <v>1500000</v>
      </c>
      <c r="N27" s="137"/>
      <c r="O27" s="137"/>
      <c r="P27" s="137"/>
      <c r="Q27" s="72"/>
      <c r="R27" s="72" t="s">
        <v>41</v>
      </c>
      <c r="S27" s="152" t="s">
        <v>63</v>
      </c>
      <c r="T27" s="24"/>
      <c r="U27" s="24"/>
      <c r="V27" s="23"/>
      <c r="W27" s="23"/>
      <c r="X27" s="24"/>
      <c r="Y27" s="15"/>
      <c r="AB27" s="12"/>
      <c r="AC27" s="10" t="s">
        <v>197</v>
      </c>
      <c r="AD27" s="11"/>
      <c r="AE27" s="170"/>
      <c r="AF27" s="172"/>
    </row>
    <row r="28" spans="1:32" ht="25.5" hidden="1">
      <c r="A28" s="59">
        <v>27</v>
      </c>
      <c r="B28" s="177" t="s">
        <v>676</v>
      </c>
      <c r="C28" s="363" t="s">
        <v>495</v>
      </c>
      <c r="D28" s="372" t="s">
        <v>6227</v>
      </c>
      <c r="E28" s="146" t="s">
        <v>49</v>
      </c>
      <c r="F28" s="147">
        <v>2200000</v>
      </c>
      <c r="G28" s="147" t="s">
        <v>109</v>
      </c>
      <c r="H28" s="61" t="s">
        <v>677</v>
      </c>
      <c r="I28" s="176" t="s">
        <v>232</v>
      </c>
      <c r="J28" s="148">
        <v>200000</v>
      </c>
      <c r="K28" s="318">
        <v>2200000</v>
      </c>
      <c r="L28" s="63"/>
      <c r="M28" s="64">
        <v>2000000</v>
      </c>
      <c r="N28" s="136" t="s">
        <v>52</v>
      </c>
      <c r="O28" s="136">
        <v>2100000</v>
      </c>
      <c r="P28" s="136">
        <v>2000000</v>
      </c>
      <c r="Q28" s="65"/>
      <c r="R28" s="82" t="s">
        <v>41</v>
      </c>
      <c r="S28" s="150" t="s">
        <v>111</v>
      </c>
      <c r="T28" s="24"/>
      <c r="U28" s="24"/>
      <c r="V28" s="24"/>
      <c r="W28" s="23"/>
      <c r="X28" s="24"/>
      <c r="Y28" s="16"/>
      <c r="AB28" s="12"/>
      <c r="AC28" s="10" t="s">
        <v>202</v>
      </c>
      <c r="AD28" s="11"/>
      <c r="AE28" s="170"/>
      <c r="AF28" s="172"/>
    </row>
    <row r="29" spans="1:32" ht="14.25" hidden="1">
      <c r="A29" s="145">
        <v>29</v>
      </c>
      <c r="B29" s="191" t="s">
        <v>678</v>
      </c>
      <c r="C29" s="365" t="s">
        <v>503</v>
      </c>
      <c r="D29" s="373" t="s">
        <v>679</v>
      </c>
      <c r="E29" s="132" t="s">
        <v>60</v>
      </c>
      <c r="F29" s="133">
        <v>1800000</v>
      </c>
      <c r="G29" s="133" t="s">
        <v>80</v>
      </c>
      <c r="H29" s="68" t="s">
        <v>680</v>
      </c>
      <c r="I29" s="165" t="s">
        <v>232</v>
      </c>
      <c r="J29" s="69">
        <v>300000</v>
      </c>
      <c r="K29" s="69">
        <v>1800000</v>
      </c>
      <c r="L29" s="70"/>
      <c r="M29" s="71">
        <v>1500000</v>
      </c>
      <c r="N29" s="137"/>
      <c r="O29" s="328"/>
      <c r="P29" s="137"/>
      <c r="Q29" s="72"/>
      <c r="R29" s="192" t="s">
        <v>41</v>
      </c>
      <c r="S29" s="152" t="s">
        <v>681</v>
      </c>
      <c r="T29" s="24"/>
      <c r="U29" s="24"/>
      <c r="V29" s="24"/>
      <c r="W29" s="23"/>
      <c r="X29" s="24"/>
      <c r="Y29" s="17"/>
      <c r="AB29" s="12"/>
      <c r="AC29" s="10" t="s">
        <v>3</v>
      </c>
      <c r="AD29" s="11"/>
      <c r="AE29" s="170"/>
      <c r="AF29" s="172"/>
    </row>
    <row r="30" spans="1:32" ht="25.5">
      <c r="A30" s="59">
        <v>30</v>
      </c>
      <c r="B30" s="177" t="s">
        <v>682</v>
      </c>
      <c r="C30" s="363" t="s">
        <v>683</v>
      </c>
      <c r="D30" s="372" t="s">
        <v>684</v>
      </c>
      <c r="E30" s="146" t="s">
        <v>71</v>
      </c>
      <c r="F30" s="147">
        <v>5000000</v>
      </c>
      <c r="G30" s="147" t="s">
        <v>190</v>
      </c>
      <c r="H30" s="61" t="s">
        <v>685</v>
      </c>
      <c r="I30" s="176" t="s">
        <v>232</v>
      </c>
      <c r="J30" s="148">
        <v>0</v>
      </c>
      <c r="K30" s="148">
        <v>5000000</v>
      </c>
      <c r="L30" s="63"/>
      <c r="M30" s="64">
        <v>5000000</v>
      </c>
      <c r="N30" s="136"/>
      <c r="O30" s="136"/>
      <c r="P30" s="136"/>
      <c r="Q30" s="65"/>
      <c r="R30" s="82" t="s">
        <v>41</v>
      </c>
      <c r="S30" s="150" t="s">
        <v>686</v>
      </c>
      <c r="T30" s="24"/>
      <c r="U30" s="24"/>
      <c r="V30" s="24"/>
      <c r="W30" s="23"/>
      <c r="X30" s="24"/>
      <c r="Y30" s="18"/>
      <c r="AB30" s="12"/>
      <c r="AC30" s="10" t="s">
        <v>213</v>
      </c>
      <c r="AD30" s="11"/>
      <c r="AE30" s="170"/>
      <c r="AF30" s="172"/>
    </row>
    <row r="31" spans="1:32" ht="31.7" customHeight="1">
      <c r="A31" s="59">
        <v>23</v>
      </c>
      <c r="B31" s="81" t="s">
        <v>687</v>
      </c>
      <c r="C31" s="363" t="s">
        <v>688</v>
      </c>
      <c r="D31" s="372" t="s">
        <v>689</v>
      </c>
      <c r="E31" s="146" t="s">
        <v>71</v>
      </c>
      <c r="F31" s="147">
        <v>10000000</v>
      </c>
      <c r="G31" s="147" t="s">
        <v>200</v>
      </c>
      <c r="H31" s="61" t="s">
        <v>690</v>
      </c>
      <c r="I31" s="176" t="s">
        <v>232</v>
      </c>
      <c r="J31" s="148">
        <v>0</v>
      </c>
      <c r="K31" s="148">
        <v>10000000</v>
      </c>
      <c r="L31" s="63"/>
      <c r="M31" s="64">
        <v>10000000</v>
      </c>
      <c r="N31" s="321"/>
      <c r="O31" s="136">
        <v>10000000</v>
      </c>
      <c r="P31" s="136">
        <v>10000000</v>
      </c>
      <c r="Q31" s="65"/>
      <c r="R31" s="65" t="s">
        <v>41</v>
      </c>
      <c r="S31" s="150" t="s">
        <v>627</v>
      </c>
      <c r="T31" s="24"/>
      <c r="U31" s="24"/>
      <c r="V31" s="23"/>
      <c r="W31" s="23"/>
      <c r="X31" s="24"/>
      <c r="AB31" s="12"/>
      <c r="AC31" s="10" t="s">
        <v>220</v>
      </c>
      <c r="AD31" s="11"/>
      <c r="AE31" s="170"/>
      <c r="AF31" s="172"/>
    </row>
    <row r="32" spans="1:32" ht="54.75" hidden="1" customHeight="1">
      <c r="A32" s="59">
        <v>26</v>
      </c>
      <c r="B32" s="177" t="s">
        <v>691</v>
      </c>
      <c r="C32" s="363" t="s">
        <v>692</v>
      </c>
      <c r="D32" s="372" t="s">
        <v>693</v>
      </c>
      <c r="E32" s="146" t="s">
        <v>189</v>
      </c>
      <c r="F32" s="147">
        <v>3500000</v>
      </c>
      <c r="G32" s="147" t="s">
        <v>72</v>
      </c>
      <c r="H32" s="61" t="s">
        <v>694</v>
      </c>
      <c r="I32" s="176" t="s">
        <v>232</v>
      </c>
      <c r="J32" s="148">
        <v>0</v>
      </c>
      <c r="K32" s="148">
        <v>3500000</v>
      </c>
      <c r="L32" s="63"/>
      <c r="M32" s="64">
        <v>3500000</v>
      </c>
      <c r="N32" s="136"/>
      <c r="O32" s="321"/>
      <c r="P32" s="136"/>
      <c r="Q32" s="65"/>
      <c r="R32" s="82" t="s">
        <v>41</v>
      </c>
      <c r="S32" s="150" t="s">
        <v>273</v>
      </c>
      <c r="T32" s="24"/>
      <c r="U32" s="24"/>
      <c r="V32" s="24"/>
      <c r="W32" s="23"/>
      <c r="X32" s="24"/>
      <c r="AB32" s="12"/>
      <c r="AC32" s="10" t="s">
        <v>226</v>
      </c>
      <c r="AD32" s="11"/>
      <c r="AE32" s="170"/>
      <c r="AF32" s="172"/>
    </row>
    <row r="33" spans="1:32" ht="14.25" hidden="1">
      <c r="A33" s="59">
        <v>32</v>
      </c>
      <c r="B33" s="177" t="s">
        <v>695</v>
      </c>
      <c r="C33" s="363" t="s">
        <v>692</v>
      </c>
      <c r="D33" s="372" t="s">
        <v>696</v>
      </c>
      <c r="E33" s="146" t="s">
        <v>49</v>
      </c>
      <c r="F33" s="147">
        <v>2200000</v>
      </c>
      <c r="G33" s="147" t="s">
        <v>109</v>
      </c>
      <c r="H33" s="61" t="s">
        <v>697</v>
      </c>
      <c r="I33" s="176" t="s">
        <v>232</v>
      </c>
      <c r="J33" s="148">
        <v>0</v>
      </c>
      <c r="K33" s="148">
        <v>2200000</v>
      </c>
      <c r="L33" s="63"/>
      <c r="M33" s="64">
        <v>2200000</v>
      </c>
      <c r="N33" s="136"/>
      <c r="O33" s="64"/>
      <c r="P33" s="136"/>
      <c r="Q33" s="65"/>
      <c r="R33" s="82" t="s">
        <v>41</v>
      </c>
      <c r="S33" s="150" t="s">
        <v>391</v>
      </c>
      <c r="T33" s="24"/>
      <c r="U33" s="24"/>
      <c r="V33" s="23"/>
      <c r="W33" s="23"/>
      <c r="X33" s="24"/>
      <c r="AB33" s="12"/>
      <c r="AC33" s="10" t="s">
        <v>4</v>
      </c>
      <c r="AD33" s="11"/>
      <c r="AE33" s="170"/>
      <c r="AF33" s="172"/>
    </row>
    <row r="34" spans="1:32" ht="25.5" hidden="1">
      <c r="A34" s="59">
        <v>33</v>
      </c>
      <c r="B34" s="177" t="s">
        <v>698</v>
      </c>
      <c r="C34" s="363" t="s">
        <v>699</v>
      </c>
      <c r="D34" s="372" t="s">
        <v>700</v>
      </c>
      <c r="E34" s="146" t="s">
        <v>49</v>
      </c>
      <c r="F34" s="147">
        <v>2200000</v>
      </c>
      <c r="G34" s="147" t="s">
        <v>109</v>
      </c>
      <c r="H34" s="61" t="s">
        <v>701</v>
      </c>
      <c r="I34" s="176" t="s">
        <v>232</v>
      </c>
      <c r="J34" s="148">
        <v>0</v>
      </c>
      <c r="K34" s="148">
        <v>2200000</v>
      </c>
      <c r="L34" s="63"/>
      <c r="M34" s="64">
        <v>2200000</v>
      </c>
      <c r="N34" s="136"/>
      <c r="O34" s="136"/>
      <c r="P34" s="136"/>
      <c r="Q34" s="65"/>
      <c r="R34" s="82" t="s">
        <v>41</v>
      </c>
      <c r="S34" s="150" t="s">
        <v>391</v>
      </c>
      <c r="T34" s="24"/>
      <c r="U34" s="24"/>
      <c r="V34" s="23"/>
      <c r="W34" s="23"/>
      <c r="X34" s="24"/>
      <c r="AB34" s="12"/>
      <c r="AC34" s="10" t="s">
        <v>236</v>
      </c>
      <c r="AD34" s="11"/>
      <c r="AE34" s="170"/>
      <c r="AF34" s="172"/>
    </row>
    <row r="35" spans="1:32" ht="17.45" hidden="1" customHeight="1">
      <c r="A35" s="59">
        <v>36</v>
      </c>
      <c r="B35" s="177" t="s">
        <v>702</v>
      </c>
      <c r="C35" s="363" t="s">
        <v>703</v>
      </c>
      <c r="D35" s="372" t="s">
        <v>704</v>
      </c>
      <c r="E35" s="146" t="s">
        <v>49</v>
      </c>
      <c r="F35" s="147">
        <v>2200000</v>
      </c>
      <c r="G35" s="147" t="s">
        <v>109</v>
      </c>
      <c r="H35" s="61" t="s">
        <v>705</v>
      </c>
      <c r="I35" s="176" t="s">
        <v>232</v>
      </c>
      <c r="J35" s="148">
        <v>200000</v>
      </c>
      <c r="K35" s="148">
        <v>2200000</v>
      </c>
      <c r="L35" s="63"/>
      <c r="M35" s="64">
        <v>2000000</v>
      </c>
      <c r="N35" s="136"/>
      <c r="O35" s="136"/>
      <c r="P35" s="136"/>
      <c r="Q35" s="65"/>
      <c r="R35" s="82" t="s">
        <v>41</v>
      </c>
      <c r="S35" s="150" t="s">
        <v>111</v>
      </c>
      <c r="T35" s="24"/>
      <c r="U35" s="24"/>
      <c r="V35" s="24"/>
      <c r="W35" s="23"/>
      <c r="X35" s="24"/>
      <c r="AB35" s="12"/>
      <c r="AC35" s="10" t="s">
        <v>244</v>
      </c>
      <c r="AD35" s="11"/>
      <c r="AE35" s="170"/>
      <c r="AF35" s="172"/>
    </row>
    <row r="36" spans="1:32" ht="25.5" hidden="1">
      <c r="A36" s="59">
        <v>35</v>
      </c>
      <c r="B36" s="177" t="s">
        <v>706</v>
      </c>
      <c r="C36" s="363" t="s">
        <v>707</v>
      </c>
      <c r="D36" s="372" t="s">
        <v>708</v>
      </c>
      <c r="E36" s="146" t="s">
        <v>49</v>
      </c>
      <c r="F36" s="147">
        <v>2200000</v>
      </c>
      <c r="G36" s="147" t="s">
        <v>109</v>
      </c>
      <c r="H36" s="61" t="s">
        <v>709</v>
      </c>
      <c r="I36" s="176" t="s">
        <v>232</v>
      </c>
      <c r="J36" s="148">
        <v>0</v>
      </c>
      <c r="K36" s="148">
        <v>2200000</v>
      </c>
      <c r="L36" s="63"/>
      <c r="M36" s="64">
        <v>2200000</v>
      </c>
      <c r="N36" s="136" t="s">
        <v>52</v>
      </c>
      <c r="O36" s="136">
        <v>2100000</v>
      </c>
      <c r="P36" s="136"/>
      <c r="Q36" s="65"/>
      <c r="R36" s="82" t="s">
        <v>41</v>
      </c>
      <c r="S36" s="150" t="s">
        <v>391</v>
      </c>
      <c r="T36" s="24"/>
      <c r="U36" s="24"/>
      <c r="V36" s="23"/>
      <c r="W36" s="23"/>
      <c r="X36" s="24"/>
      <c r="AB36" s="12"/>
      <c r="AC36" s="10" t="s">
        <v>250</v>
      </c>
      <c r="AD36" s="11"/>
      <c r="AE36" s="170"/>
      <c r="AF36" s="172"/>
    </row>
    <row r="37" spans="1:32" ht="14.25" hidden="1">
      <c r="A37" s="59">
        <v>37</v>
      </c>
      <c r="B37" s="177" t="s">
        <v>710</v>
      </c>
      <c r="C37" s="363" t="s">
        <v>711</v>
      </c>
      <c r="D37" s="372" t="s">
        <v>712</v>
      </c>
      <c r="E37" s="146" t="s">
        <v>49</v>
      </c>
      <c r="F37" s="147" t="e">
        <v>#REF!</v>
      </c>
      <c r="G37" s="147" t="e">
        <v>#VALUE!</v>
      </c>
      <c r="H37" s="61" t="s">
        <v>713</v>
      </c>
      <c r="I37" s="176" t="s">
        <v>232</v>
      </c>
      <c r="J37" s="148">
        <v>300000</v>
      </c>
      <c r="K37" s="148">
        <v>3000000</v>
      </c>
      <c r="L37" s="63"/>
      <c r="M37" s="64">
        <v>2700000</v>
      </c>
      <c r="N37" s="136" t="s">
        <v>52</v>
      </c>
      <c r="O37" s="136">
        <v>2700000</v>
      </c>
      <c r="P37" s="136"/>
      <c r="Q37" s="65"/>
      <c r="R37" s="82" t="s">
        <v>41</v>
      </c>
      <c r="S37" s="150" t="s">
        <v>249</v>
      </c>
      <c r="T37" s="24"/>
      <c r="U37" s="24"/>
      <c r="V37" s="24"/>
      <c r="W37" s="23"/>
      <c r="X37" s="24"/>
      <c r="AB37" s="12"/>
      <c r="AC37" s="10" t="s">
        <v>255</v>
      </c>
      <c r="AD37" s="11"/>
      <c r="AE37" s="170"/>
      <c r="AF37" s="172"/>
    </row>
    <row r="38" spans="1:32" ht="25.5">
      <c r="A38" s="59">
        <v>39</v>
      </c>
      <c r="B38" s="177" t="s">
        <v>714</v>
      </c>
      <c r="C38" s="363" t="s">
        <v>715</v>
      </c>
      <c r="D38" s="372" t="s">
        <v>716</v>
      </c>
      <c r="E38" s="146" t="s">
        <v>71</v>
      </c>
      <c r="F38" s="147">
        <v>3500000</v>
      </c>
      <c r="G38" s="147" t="s">
        <v>72</v>
      </c>
      <c r="H38" s="61" t="s">
        <v>717</v>
      </c>
      <c r="I38" s="176" t="s">
        <v>232</v>
      </c>
      <c r="J38" s="148">
        <v>0</v>
      </c>
      <c r="K38" s="148">
        <v>3500000</v>
      </c>
      <c r="L38" s="63"/>
      <c r="M38" s="64">
        <v>3500000</v>
      </c>
      <c r="N38" s="136"/>
      <c r="O38" s="136"/>
      <c r="P38" s="136"/>
      <c r="Q38" s="65"/>
      <c r="R38" s="82" t="s">
        <v>41</v>
      </c>
      <c r="S38" s="150" t="s">
        <v>718</v>
      </c>
      <c r="T38" s="24"/>
      <c r="U38" s="24"/>
      <c r="V38" s="24"/>
      <c r="W38" s="23"/>
      <c r="X38" s="24"/>
      <c r="AB38" s="12"/>
      <c r="AC38" s="10" t="s">
        <v>261</v>
      </c>
      <c r="AD38" s="11"/>
      <c r="AE38" s="170"/>
      <c r="AF38" s="172"/>
    </row>
    <row r="39" spans="1:32" ht="21.2" hidden="1" customHeight="1">
      <c r="A39" s="59">
        <v>34</v>
      </c>
      <c r="B39" s="177" t="s">
        <v>719</v>
      </c>
      <c r="C39" s="363" t="s">
        <v>647</v>
      </c>
      <c r="D39" s="372" t="s">
        <v>720</v>
      </c>
      <c r="E39" s="146" t="s">
        <v>49</v>
      </c>
      <c r="F39" s="147">
        <v>2500000</v>
      </c>
      <c r="G39" s="147" t="s">
        <v>50</v>
      </c>
      <c r="H39" s="61" t="s">
        <v>721</v>
      </c>
      <c r="I39" s="176" t="s">
        <v>232</v>
      </c>
      <c r="J39" s="148">
        <v>500000</v>
      </c>
      <c r="K39" s="148">
        <v>2500000</v>
      </c>
      <c r="L39" s="63"/>
      <c r="M39" s="258">
        <v>2000000</v>
      </c>
      <c r="N39" s="136" t="s">
        <v>52</v>
      </c>
      <c r="O39" s="136">
        <v>2500000</v>
      </c>
      <c r="P39" s="136">
        <v>2000000</v>
      </c>
      <c r="Q39" s="65"/>
      <c r="R39" s="82" t="s">
        <v>41</v>
      </c>
      <c r="S39" s="150" t="s">
        <v>650</v>
      </c>
      <c r="T39" s="24"/>
      <c r="U39" s="24"/>
      <c r="V39" s="24"/>
      <c r="W39" s="23"/>
      <c r="X39" s="24"/>
      <c r="Y39" s="15"/>
      <c r="AB39" s="12"/>
      <c r="AC39" s="10" t="s">
        <v>267</v>
      </c>
      <c r="AD39" s="11"/>
      <c r="AE39" s="170"/>
      <c r="AF39" s="172"/>
    </row>
    <row r="40" spans="1:32" ht="30.2" hidden="1" customHeight="1">
      <c r="A40" s="59">
        <v>41</v>
      </c>
      <c r="B40" s="177" t="s">
        <v>722</v>
      </c>
      <c r="C40" s="363" t="s">
        <v>723</v>
      </c>
      <c r="D40" s="372" t="s">
        <v>724</v>
      </c>
      <c r="E40" s="146" t="s">
        <v>71</v>
      </c>
      <c r="F40" s="147">
        <v>3500000</v>
      </c>
      <c r="G40" s="147" t="s">
        <v>72</v>
      </c>
      <c r="H40" s="61" t="s">
        <v>725</v>
      </c>
      <c r="I40" s="176" t="s">
        <v>232</v>
      </c>
      <c r="J40" s="148">
        <v>0</v>
      </c>
      <c r="K40" s="148">
        <v>3500000</v>
      </c>
      <c r="L40" s="63"/>
      <c r="M40" s="64">
        <v>3500000</v>
      </c>
      <c r="N40" s="136"/>
      <c r="O40" s="136"/>
      <c r="P40" s="136"/>
      <c r="Q40" s="65"/>
      <c r="R40" s="82" t="s">
        <v>41</v>
      </c>
      <c r="S40" s="150" t="s">
        <v>243</v>
      </c>
      <c r="T40" s="24"/>
      <c r="U40" s="24"/>
      <c r="V40" s="23"/>
      <c r="W40" s="23"/>
      <c r="X40" s="24"/>
      <c r="AB40" s="12"/>
      <c r="AC40" s="10" t="s">
        <v>274</v>
      </c>
      <c r="AD40" s="11"/>
      <c r="AE40" s="170"/>
      <c r="AF40" s="172"/>
    </row>
    <row r="41" spans="1:32" ht="51">
      <c r="A41" s="59">
        <v>38</v>
      </c>
      <c r="B41" s="177" t="s">
        <v>726</v>
      </c>
      <c r="C41" s="363" t="s">
        <v>727</v>
      </c>
      <c r="D41" s="372" t="s">
        <v>728</v>
      </c>
      <c r="E41" s="146" t="s">
        <v>71</v>
      </c>
      <c r="F41" s="147">
        <v>3000000</v>
      </c>
      <c r="G41" s="147" t="s">
        <v>88</v>
      </c>
      <c r="H41" s="61" t="s">
        <v>729</v>
      </c>
      <c r="I41" s="176" t="s">
        <v>232</v>
      </c>
      <c r="J41" s="148">
        <v>0</v>
      </c>
      <c r="K41" s="148">
        <v>3000000</v>
      </c>
      <c r="L41" s="63"/>
      <c r="M41" s="64">
        <v>3000000</v>
      </c>
      <c r="N41" s="136"/>
      <c r="O41" s="136"/>
      <c r="P41" s="136"/>
      <c r="Q41" s="65"/>
      <c r="R41" s="82" t="s">
        <v>41</v>
      </c>
      <c r="S41" s="150" t="s">
        <v>627</v>
      </c>
      <c r="T41" s="24"/>
      <c r="U41" s="24"/>
      <c r="V41" s="24"/>
      <c r="W41" s="23"/>
      <c r="X41" s="24"/>
      <c r="AB41" s="12"/>
      <c r="AC41" s="10" t="s">
        <v>280</v>
      </c>
      <c r="AD41" s="11"/>
      <c r="AE41" s="170"/>
      <c r="AF41" s="172"/>
    </row>
    <row r="42" spans="1:32" ht="69" customHeight="1">
      <c r="A42" s="59">
        <v>13</v>
      </c>
      <c r="B42" s="81" t="s">
        <v>730</v>
      </c>
      <c r="C42" s="363" t="s">
        <v>731</v>
      </c>
      <c r="D42" s="372" t="s">
        <v>732</v>
      </c>
      <c r="E42" s="146" t="s">
        <v>71</v>
      </c>
      <c r="F42" s="147">
        <v>6000000</v>
      </c>
      <c r="G42" s="147" t="s">
        <v>61</v>
      </c>
      <c r="H42" s="61" t="s">
        <v>733</v>
      </c>
      <c r="I42" s="176" t="s">
        <v>232</v>
      </c>
      <c r="J42" s="148">
        <v>250000</v>
      </c>
      <c r="K42" s="148">
        <v>6000000</v>
      </c>
      <c r="L42" s="63"/>
      <c r="M42" s="64">
        <v>5750000</v>
      </c>
      <c r="N42" s="301" t="s">
        <v>734</v>
      </c>
      <c r="O42" s="136"/>
      <c r="P42" s="136"/>
      <c r="Q42" s="65"/>
      <c r="R42" s="65" t="s">
        <v>41</v>
      </c>
      <c r="S42" s="150" t="s">
        <v>735</v>
      </c>
      <c r="T42" s="24"/>
      <c r="U42" s="24"/>
      <c r="V42" s="24"/>
      <c r="W42" s="23"/>
      <c r="X42" s="24"/>
      <c r="Y42" s="50"/>
      <c r="AB42" s="12"/>
      <c r="AC42" s="10" t="s">
        <v>285</v>
      </c>
      <c r="AD42" s="11"/>
      <c r="AE42" s="170"/>
      <c r="AF42" s="172"/>
    </row>
    <row r="43" spans="1:32" ht="25.5" hidden="1">
      <c r="A43" s="59">
        <v>40</v>
      </c>
      <c r="B43" s="177" t="s">
        <v>736</v>
      </c>
      <c r="C43" s="363" t="s">
        <v>737</v>
      </c>
      <c r="D43" s="372" t="s">
        <v>738</v>
      </c>
      <c r="E43" s="146" t="s">
        <v>71</v>
      </c>
      <c r="F43" s="147">
        <v>3000000</v>
      </c>
      <c r="G43" s="147" t="s">
        <v>88</v>
      </c>
      <c r="H43" s="61" t="s">
        <v>739</v>
      </c>
      <c r="I43" s="176" t="s">
        <v>232</v>
      </c>
      <c r="J43" s="148">
        <v>0</v>
      </c>
      <c r="K43" s="148">
        <v>3000000</v>
      </c>
      <c r="L43" s="63"/>
      <c r="M43" s="64">
        <v>3000000</v>
      </c>
      <c r="N43" s="136"/>
      <c r="O43" s="136"/>
      <c r="P43" s="136"/>
      <c r="Q43" s="65"/>
      <c r="R43" s="82" t="s">
        <v>41</v>
      </c>
      <c r="S43" s="150" t="s">
        <v>74</v>
      </c>
      <c r="T43" s="24"/>
      <c r="U43" s="24"/>
      <c r="V43" s="24"/>
      <c r="W43" s="23"/>
      <c r="X43" s="24"/>
      <c r="AB43" s="12"/>
      <c r="AC43" s="10" t="s">
        <v>292</v>
      </c>
      <c r="AD43" s="11"/>
      <c r="AE43" s="170"/>
      <c r="AF43" s="172"/>
    </row>
    <row r="44" spans="1:32" ht="25.5">
      <c r="A44" s="59">
        <v>42</v>
      </c>
      <c r="B44" s="177" t="s">
        <v>740</v>
      </c>
      <c r="C44" s="363" t="s">
        <v>741</v>
      </c>
      <c r="D44" s="372" t="s">
        <v>742</v>
      </c>
      <c r="E44" s="146" t="s">
        <v>71</v>
      </c>
      <c r="F44" s="147">
        <v>4000000</v>
      </c>
      <c r="G44" s="147" t="s">
        <v>210</v>
      </c>
      <c r="H44" s="61" t="s">
        <v>743</v>
      </c>
      <c r="I44" s="176" t="s">
        <v>232</v>
      </c>
      <c r="J44" s="148">
        <v>0</v>
      </c>
      <c r="K44" s="148">
        <v>4000000</v>
      </c>
      <c r="L44" s="63"/>
      <c r="M44" s="64">
        <v>4000000</v>
      </c>
      <c r="N44" s="136"/>
      <c r="O44" s="136"/>
      <c r="P44" s="136"/>
      <c r="Q44" s="65"/>
      <c r="R44" s="82" t="s">
        <v>41</v>
      </c>
      <c r="S44" s="150" t="s">
        <v>627</v>
      </c>
      <c r="T44" s="24"/>
      <c r="U44" s="24"/>
      <c r="V44" s="23"/>
      <c r="W44" s="23"/>
      <c r="X44" s="24"/>
      <c r="AB44" s="12"/>
      <c r="AC44" s="10" t="s">
        <v>298</v>
      </c>
      <c r="AD44" s="11"/>
      <c r="AE44" s="170"/>
      <c r="AF44" s="172"/>
    </row>
    <row r="45" spans="1:32" ht="25.5" hidden="1">
      <c r="A45" s="59">
        <v>44</v>
      </c>
      <c r="B45" s="177" t="s">
        <v>268</v>
      </c>
      <c r="C45" s="363" t="s">
        <v>269</v>
      </c>
      <c r="D45" s="372" t="s">
        <v>744</v>
      </c>
      <c r="E45" s="146" t="s">
        <v>189</v>
      </c>
      <c r="F45" s="147">
        <v>3500000</v>
      </c>
      <c r="G45" s="147" t="s">
        <v>72</v>
      </c>
      <c r="H45" s="61" t="s">
        <v>745</v>
      </c>
      <c r="I45" s="176" t="s">
        <v>232</v>
      </c>
      <c r="J45" s="69">
        <v>300000</v>
      </c>
      <c r="K45" s="69">
        <v>3500000</v>
      </c>
      <c r="L45" s="70"/>
      <c r="M45" s="71">
        <v>3200000</v>
      </c>
      <c r="N45" s="136"/>
      <c r="O45" s="136"/>
      <c r="P45" s="136"/>
      <c r="Q45" s="65"/>
      <c r="R45" s="82" t="s">
        <v>41</v>
      </c>
      <c r="S45" s="150" t="s">
        <v>273</v>
      </c>
      <c r="T45" s="24"/>
      <c r="U45" s="24"/>
      <c r="V45" s="24"/>
      <c r="W45" s="23"/>
      <c r="X45" s="24"/>
      <c r="AB45" s="12"/>
      <c r="AC45" s="10"/>
      <c r="AD45" s="11"/>
      <c r="AE45" s="170"/>
      <c r="AF45" s="172"/>
    </row>
    <row r="46" spans="1:32" ht="25.5">
      <c r="A46" s="59">
        <v>45</v>
      </c>
      <c r="B46" s="177" t="s">
        <v>746</v>
      </c>
      <c r="C46" s="363" t="s">
        <v>747</v>
      </c>
      <c r="D46" s="372" t="s">
        <v>748</v>
      </c>
      <c r="E46" s="146" t="s">
        <v>71</v>
      </c>
      <c r="F46" s="147">
        <v>13000000</v>
      </c>
      <c r="G46" s="147" t="s">
        <v>749</v>
      </c>
      <c r="H46" s="61" t="s">
        <v>750</v>
      </c>
      <c r="I46" s="176" t="s">
        <v>232</v>
      </c>
      <c r="J46" s="148">
        <v>0</v>
      </c>
      <c r="K46" s="148">
        <v>13000000</v>
      </c>
      <c r="L46" s="63"/>
      <c r="M46" s="64">
        <v>13000000</v>
      </c>
      <c r="N46" s="136"/>
      <c r="O46" s="136"/>
      <c r="P46" s="136"/>
      <c r="Q46" s="65"/>
      <c r="R46" s="82" t="s">
        <v>41</v>
      </c>
      <c r="S46" s="150" t="s">
        <v>667</v>
      </c>
      <c r="T46" s="24"/>
      <c r="U46" s="24"/>
      <c r="V46" s="24"/>
      <c r="W46" s="23"/>
      <c r="X46" s="24"/>
      <c r="AB46" s="12"/>
      <c r="AC46" s="10"/>
      <c r="AD46" s="11"/>
      <c r="AE46" s="170"/>
      <c r="AF46" s="172"/>
    </row>
    <row r="47" spans="1:32" ht="25.5">
      <c r="A47" s="59">
        <v>46</v>
      </c>
      <c r="B47" s="177" t="s">
        <v>751</v>
      </c>
      <c r="C47" s="363" t="s">
        <v>752</v>
      </c>
      <c r="D47" s="372" t="s">
        <v>753</v>
      </c>
      <c r="E47" s="146" t="s">
        <v>71</v>
      </c>
      <c r="F47" s="147">
        <v>2500000</v>
      </c>
      <c r="G47" s="147" t="s">
        <v>50</v>
      </c>
      <c r="H47" s="61" t="s">
        <v>754</v>
      </c>
      <c r="I47" s="176" t="s">
        <v>232</v>
      </c>
      <c r="J47" s="148">
        <v>0</v>
      </c>
      <c r="K47" s="148">
        <v>2500000</v>
      </c>
      <c r="L47" s="63"/>
      <c r="M47" s="64">
        <v>2500000</v>
      </c>
      <c r="N47" s="136"/>
      <c r="O47" s="136"/>
      <c r="P47" s="136"/>
      <c r="Q47" s="65"/>
      <c r="R47" s="82" t="s">
        <v>41</v>
      </c>
      <c r="S47" s="150" t="s">
        <v>755</v>
      </c>
      <c r="T47" s="24"/>
      <c r="U47" s="24"/>
      <c r="V47" s="23"/>
      <c r="W47" s="23"/>
      <c r="X47" s="24"/>
      <c r="AB47" s="12"/>
      <c r="AC47" s="10"/>
      <c r="AD47" s="11"/>
      <c r="AE47" s="170"/>
      <c r="AF47" s="172"/>
    </row>
    <row r="48" spans="1:32" ht="25.5" hidden="1">
      <c r="A48" s="59">
        <v>47</v>
      </c>
      <c r="B48" s="177" t="s">
        <v>756</v>
      </c>
      <c r="C48" s="363" t="s">
        <v>757</v>
      </c>
      <c r="D48" s="372" t="s">
        <v>758</v>
      </c>
      <c r="E48" s="146" t="s">
        <v>71</v>
      </c>
      <c r="F48" s="147">
        <v>3000000</v>
      </c>
      <c r="G48" s="147" t="s">
        <v>88</v>
      </c>
      <c r="H48" s="61" t="s">
        <v>759</v>
      </c>
      <c r="I48" s="176" t="s">
        <v>232</v>
      </c>
      <c r="J48" s="148">
        <v>0</v>
      </c>
      <c r="K48" s="148">
        <v>3000000</v>
      </c>
      <c r="L48" s="63"/>
      <c r="M48" s="64">
        <v>3000000</v>
      </c>
      <c r="N48" s="136"/>
      <c r="O48" s="136"/>
      <c r="P48" s="136"/>
      <c r="Q48" s="65"/>
      <c r="R48" s="82" t="s">
        <v>41</v>
      </c>
      <c r="S48" s="150" t="s">
        <v>760</v>
      </c>
      <c r="T48" s="24"/>
      <c r="U48" s="24"/>
      <c r="V48" s="23"/>
      <c r="W48" s="23"/>
      <c r="X48" s="24"/>
      <c r="AB48" s="12"/>
      <c r="AC48" s="10"/>
      <c r="AD48" s="11"/>
      <c r="AE48" s="170"/>
      <c r="AF48" s="172"/>
    </row>
    <row r="49" spans="1:25" ht="82.5" customHeight="1">
      <c r="A49" s="59">
        <v>48</v>
      </c>
      <c r="B49" s="177" t="s">
        <v>761</v>
      </c>
      <c r="C49" s="363" t="s">
        <v>762</v>
      </c>
      <c r="D49" s="372" t="s">
        <v>763</v>
      </c>
      <c r="E49" s="146" t="s">
        <v>71</v>
      </c>
      <c r="F49" s="147">
        <v>10000000</v>
      </c>
      <c r="G49" s="147" t="s">
        <v>200</v>
      </c>
      <c r="H49" s="61" t="s">
        <v>764</v>
      </c>
      <c r="I49" s="176" t="s">
        <v>232</v>
      </c>
      <c r="J49" s="148">
        <v>1500000</v>
      </c>
      <c r="K49" s="148">
        <v>4000000</v>
      </c>
      <c r="L49" s="63"/>
      <c r="M49" s="64">
        <f>Table1[[#This Row],[Số tiền trên hợp đồng (chưa VAT)]]-Table1[[#This Row],[CPKS + CTV]]</f>
        <v>2500000</v>
      </c>
      <c r="N49" s="136"/>
      <c r="O49" s="136"/>
      <c r="P49" s="136"/>
      <c r="Q49" s="83"/>
      <c r="R49" s="82" t="s">
        <v>41</v>
      </c>
      <c r="S49" s="150" t="s">
        <v>765</v>
      </c>
      <c r="T49" s="31"/>
      <c r="U49" s="31"/>
      <c r="V49" s="24"/>
      <c r="W49" s="23"/>
      <c r="X49" s="24"/>
    </row>
    <row r="50" spans="1:25" ht="14.25" hidden="1">
      <c r="A50" s="59">
        <v>49</v>
      </c>
      <c r="B50" s="177" t="s">
        <v>766</v>
      </c>
      <c r="C50" s="363" t="s">
        <v>767</v>
      </c>
      <c r="D50" s="372" t="s">
        <v>6228</v>
      </c>
      <c r="E50" s="146" t="s">
        <v>60</v>
      </c>
      <c r="F50" s="147">
        <v>3000000</v>
      </c>
      <c r="G50" s="147" t="s">
        <v>88</v>
      </c>
      <c r="H50" s="61" t="s">
        <v>768</v>
      </c>
      <c r="I50" s="176" t="s">
        <v>232</v>
      </c>
      <c r="J50" s="148">
        <v>100000</v>
      </c>
      <c r="K50" s="148">
        <v>3000000</v>
      </c>
      <c r="L50" s="63"/>
      <c r="M50" s="64">
        <v>2900000</v>
      </c>
      <c r="N50" s="136"/>
      <c r="O50" s="136"/>
      <c r="P50" s="136"/>
      <c r="Q50" s="65"/>
      <c r="R50" s="82" t="s">
        <v>41</v>
      </c>
      <c r="S50" s="150" t="s">
        <v>354</v>
      </c>
      <c r="T50" s="24"/>
      <c r="U50" s="24"/>
      <c r="V50" s="24"/>
      <c r="W50" s="23"/>
      <c r="X50" s="24"/>
    </row>
    <row r="51" spans="1:25" ht="14.25" hidden="1">
      <c r="A51" s="59">
        <v>50</v>
      </c>
      <c r="B51" s="177" t="s">
        <v>769</v>
      </c>
      <c r="C51" s="363" t="s">
        <v>770</v>
      </c>
      <c r="D51" s="372" t="s">
        <v>771</v>
      </c>
      <c r="E51" s="146" t="s">
        <v>49</v>
      </c>
      <c r="F51" s="147">
        <v>2200000</v>
      </c>
      <c r="G51" s="147" t="s">
        <v>109</v>
      </c>
      <c r="H51" s="61" t="s">
        <v>772</v>
      </c>
      <c r="I51" s="176" t="s">
        <v>232</v>
      </c>
      <c r="J51" s="148">
        <v>0</v>
      </c>
      <c r="K51" s="148">
        <v>2200000</v>
      </c>
      <c r="L51" s="63"/>
      <c r="M51" s="64">
        <v>2200000</v>
      </c>
      <c r="N51" s="136" t="s">
        <v>52</v>
      </c>
      <c r="O51" s="136">
        <v>2200000</v>
      </c>
      <c r="P51" s="136"/>
      <c r="Q51" s="83"/>
      <c r="R51" s="82" t="s">
        <v>41</v>
      </c>
      <c r="S51" s="150" t="s">
        <v>391</v>
      </c>
      <c r="T51" s="24"/>
      <c r="U51" s="24"/>
      <c r="V51" s="24"/>
      <c r="W51" s="23"/>
      <c r="X51" s="24"/>
    </row>
    <row r="52" spans="1:25" ht="38.25" hidden="1">
      <c r="A52" s="59">
        <v>52</v>
      </c>
      <c r="B52" s="177" t="s">
        <v>0</v>
      </c>
      <c r="C52" s="363" t="s">
        <v>293</v>
      </c>
      <c r="D52" s="372" t="s">
        <v>773</v>
      </c>
      <c r="E52" s="146" t="s">
        <v>42</v>
      </c>
      <c r="F52" s="147">
        <v>6000000</v>
      </c>
      <c r="G52" s="147" t="s">
        <v>61</v>
      </c>
      <c r="H52" s="61" t="s">
        <v>774</v>
      </c>
      <c r="I52" s="176" t="s">
        <v>232</v>
      </c>
      <c r="J52" s="148">
        <v>100000</v>
      </c>
      <c r="K52" s="148">
        <v>6000000</v>
      </c>
      <c r="L52" s="63"/>
      <c r="M52" s="64">
        <v>5900000</v>
      </c>
      <c r="N52" s="136"/>
      <c r="O52" s="136"/>
      <c r="P52" s="136"/>
      <c r="Q52" s="83"/>
      <c r="R52" s="82" t="s">
        <v>41</v>
      </c>
      <c r="S52" s="150" t="s">
        <v>408</v>
      </c>
      <c r="T52" s="24"/>
      <c r="U52" s="24"/>
      <c r="V52" s="24"/>
      <c r="W52" s="23"/>
      <c r="X52" s="24"/>
    </row>
    <row r="53" spans="1:25" ht="25.5">
      <c r="A53" s="59">
        <v>51</v>
      </c>
      <c r="B53" s="177" t="s">
        <v>775</v>
      </c>
      <c r="C53" s="363" t="s">
        <v>776</v>
      </c>
      <c r="D53" s="372" t="s">
        <v>777</v>
      </c>
      <c r="E53" s="146" t="s">
        <v>71</v>
      </c>
      <c r="F53" s="147">
        <v>5000000</v>
      </c>
      <c r="G53" s="147" t="s">
        <v>190</v>
      </c>
      <c r="H53" s="61" t="s">
        <v>778</v>
      </c>
      <c r="I53" s="176" t="s">
        <v>232</v>
      </c>
      <c r="J53" s="148">
        <v>0</v>
      </c>
      <c r="K53" s="148">
        <v>5000000</v>
      </c>
      <c r="L53" s="63"/>
      <c r="M53" s="64">
        <v>5000000</v>
      </c>
      <c r="N53" s="136"/>
      <c r="O53" s="136">
        <v>5000000</v>
      </c>
      <c r="P53" s="136">
        <v>5000000</v>
      </c>
      <c r="Q53" s="83"/>
      <c r="R53" s="82" t="s">
        <v>41</v>
      </c>
      <c r="S53" s="150" t="s">
        <v>686</v>
      </c>
      <c r="T53" s="24"/>
      <c r="U53" s="24"/>
      <c r="V53" s="24"/>
      <c r="W53" s="23"/>
      <c r="X53" s="24"/>
    </row>
    <row r="54" spans="1:25" ht="25.5" hidden="1">
      <c r="A54" s="59">
        <v>53</v>
      </c>
      <c r="B54" s="177" t="s">
        <v>779</v>
      </c>
      <c r="C54" s="363" t="s">
        <v>780</v>
      </c>
      <c r="D54" s="372" t="s">
        <v>781</v>
      </c>
      <c r="E54" s="146" t="s">
        <v>71</v>
      </c>
      <c r="F54" s="147">
        <v>3500000</v>
      </c>
      <c r="G54" s="147" t="s">
        <v>72</v>
      </c>
      <c r="H54" s="61" t="s">
        <v>782</v>
      </c>
      <c r="I54" s="176" t="s">
        <v>232</v>
      </c>
      <c r="J54" s="148">
        <v>0</v>
      </c>
      <c r="K54" s="148">
        <v>3500000</v>
      </c>
      <c r="L54" s="63"/>
      <c r="M54" s="64">
        <v>3500000</v>
      </c>
      <c r="N54" s="136"/>
      <c r="O54" s="136"/>
      <c r="P54" s="136"/>
      <c r="Q54" s="65"/>
      <c r="R54" s="82" t="s">
        <v>41</v>
      </c>
      <c r="S54" s="150" t="s">
        <v>339</v>
      </c>
      <c r="T54" s="24"/>
      <c r="U54" s="24"/>
      <c r="V54" s="25"/>
      <c r="W54" s="26"/>
      <c r="X54" s="27"/>
    </row>
    <row r="55" spans="1:25" ht="14.25" hidden="1">
      <c r="A55" s="59">
        <v>54</v>
      </c>
      <c r="B55" s="177" t="s">
        <v>783</v>
      </c>
      <c r="C55" s="363" t="s">
        <v>784</v>
      </c>
      <c r="D55" s="372" t="s">
        <v>785</v>
      </c>
      <c r="E55" s="146" t="s">
        <v>71</v>
      </c>
      <c r="F55" s="147">
        <v>10000000</v>
      </c>
      <c r="G55" s="147" t="s">
        <v>200</v>
      </c>
      <c r="H55" s="61" t="s">
        <v>786</v>
      </c>
      <c r="I55" s="176" t="s">
        <v>232</v>
      </c>
      <c r="J55" s="148">
        <v>300000</v>
      </c>
      <c r="K55" s="148">
        <v>10000000</v>
      </c>
      <c r="L55" s="63"/>
      <c r="M55" s="64">
        <f>Table1[[#This Row],[Số tiền trên hợp đồng (chưa VAT)]]-Table1[[#This Row],[CPKS + CTV]]</f>
        <v>9700000</v>
      </c>
      <c r="N55" s="136"/>
      <c r="O55" s="136"/>
      <c r="P55" s="136"/>
      <c r="Q55" s="83"/>
      <c r="R55" s="82" t="s">
        <v>41</v>
      </c>
      <c r="S55" s="150" t="s">
        <v>219</v>
      </c>
      <c r="T55" s="24"/>
      <c r="U55" s="24"/>
      <c r="V55" s="24"/>
      <c r="W55" s="23"/>
      <c r="X55" s="24"/>
    </row>
    <row r="56" spans="1:25" ht="57.2" customHeight="1">
      <c r="A56" s="59">
        <v>56</v>
      </c>
      <c r="B56" s="177" t="s">
        <v>787</v>
      </c>
      <c r="C56" s="363" t="s">
        <v>788</v>
      </c>
      <c r="D56" s="372" t="s">
        <v>789</v>
      </c>
      <c r="E56" s="146" t="s">
        <v>49</v>
      </c>
      <c r="F56" s="147">
        <v>6000000</v>
      </c>
      <c r="G56" s="147" t="s">
        <v>61</v>
      </c>
      <c r="H56" s="61" t="s">
        <v>790</v>
      </c>
      <c r="I56" s="176" t="s">
        <v>232</v>
      </c>
      <c r="J56" s="148">
        <v>0</v>
      </c>
      <c r="K56" s="148">
        <v>6000000</v>
      </c>
      <c r="L56" s="63"/>
      <c r="M56" s="64">
        <v>6000000</v>
      </c>
      <c r="N56" s="136"/>
      <c r="O56" s="136"/>
      <c r="P56" s="136"/>
      <c r="Q56" s="83"/>
      <c r="R56" s="82" t="s">
        <v>41</v>
      </c>
      <c r="S56" s="150" t="s">
        <v>755</v>
      </c>
      <c r="T56" s="24"/>
      <c r="U56" s="24"/>
      <c r="V56" s="24"/>
      <c r="W56" s="23"/>
      <c r="X56" s="24"/>
    </row>
    <row r="57" spans="1:25" ht="27.75" customHeight="1">
      <c r="A57" s="59">
        <v>55</v>
      </c>
      <c r="B57" s="177" t="s">
        <v>791</v>
      </c>
      <c r="C57" s="363" t="s">
        <v>606</v>
      </c>
      <c r="D57" s="372" t="s">
        <v>6229</v>
      </c>
      <c r="E57" s="146" t="s">
        <v>71</v>
      </c>
      <c r="F57" s="147">
        <v>4000000</v>
      </c>
      <c r="G57" s="147" t="s">
        <v>210</v>
      </c>
      <c r="H57" s="61" t="s">
        <v>792</v>
      </c>
      <c r="I57" s="176" t="s">
        <v>232</v>
      </c>
      <c r="J57" s="148">
        <v>0</v>
      </c>
      <c r="K57" s="148">
        <v>4000000</v>
      </c>
      <c r="L57" s="63"/>
      <c r="M57" s="64">
        <v>4000000</v>
      </c>
      <c r="N57" s="136"/>
      <c r="O57" s="136"/>
      <c r="P57" s="136"/>
      <c r="Q57" s="65"/>
      <c r="R57" s="82" t="s">
        <v>41</v>
      </c>
      <c r="S57" s="150" t="s">
        <v>627</v>
      </c>
      <c r="T57" s="24"/>
      <c r="U57" s="24"/>
      <c r="V57" s="24"/>
      <c r="W57" s="23"/>
      <c r="X57" s="24"/>
    </row>
    <row r="58" spans="1:25" ht="34.5" customHeight="1">
      <c r="A58" s="74">
        <v>14</v>
      </c>
      <c r="B58" s="75" t="s">
        <v>793</v>
      </c>
      <c r="C58" s="398" t="s">
        <v>794</v>
      </c>
      <c r="D58" s="400" t="s">
        <v>795</v>
      </c>
      <c r="E58" s="134" t="s">
        <v>71</v>
      </c>
      <c r="F58" s="135">
        <v>0</v>
      </c>
      <c r="G58" s="135" t="s">
        <v>230</v>
      </c>
      <c r="H58" s="76" t="s">
        <v>796</v>
      </c>
      <c r="I58" s="164" t="s">
        <v>232</v>
      </c>
      <c r="J58" s="77">
        <v>0</v>
      </c>
      <c r="K58" s="77">
        <v>0</v>
      </c>
      <c r="L58" s="78"/>
      <c r="M58" s="79">
        <v>0</v>
      </c>
      <c r="N58" s="138"/>
      <c r="O58" s="138"/>
      <c r="P58" s="138"/>
      <c r="Q58" s="80"/>
      <c r="R58" s="80" t="s">
        <v>41</v>
      </c>
      <c r="S58" s="151" t="s">
        <v>797</v>
      </c>
      <c r="T58" s="222"/>
      <c r="U58" s="222"/>
      <c r="V58" s="222"/>
      <c r="W58" s="223"/>
      <c r="X58" s="222"/>
      <c r="Y58" s="225"/>
    </row>
    <row r="59" spans="1:25" ht="21.2" hidden="1" customHeight="1">
      <c r="A59" s="59">
        <v>43</v>
      </c>
      <c r="B59" s="177" t="s">
        <v>798</v>
      </c>
      <c r="C59" s="363" t="s">
        <v>560</v>
      </c>
      <c r="D59" s="372" t="s">
        <v>799</v>
      </c>
      <c r="E59" s="146" t="s">
        <v>49</v>
      </c>
      <c r="F59" s="147">
        <v>10000000</v>
      </c>
      <c r="G59" s="147" t="s">
        <v>200</v>
      </c>
      <c r="H59" s="61" t="s">
        <v>800</v>
      </c>
      <c r="I59" s="176" t="s">
        <v>232</v>
      </c>
      <c r="J59" s="148">
        <v>300000</v>
      </c>
      <c r="K59" s="148">
        <v>10000000</v>
      </c>
      <c r="L59" s="63"/>
      <c r="M59" s="64">
        <v>9700000</v>
      </c>
      <c r="N59" s="136"/>
      <c r="O59" s="136"/>
      <c r="P59" s="136"/>
      <c r="Q59" s="65"/>
      <c r="R59" s="82" t="s">
        <v>41</v>
      </c>
      <c r="S59" s="150" t="s">
        <v>212</v>
      </c>
      <c r="T59" s="24"/>
      <c r="U59" s="24"/>
      <c r="V59" s="24"/>
      <c r="W59" s="23"/>
      <c r="X59" s="24"/>
    </row>
    <row r="60" spans="1:25" ht="12.75">
      <c r="A60" s="712"/>
      <c r="B60" s="714"/>
      <c r="C60" s="716"/>
      <c r="D60" s="1236"/>
      <c r="E60" s="1237"/>
      <c r="F60" s="714"/>
      <c r="G60" s="714"/>
      <c r="H60" s="1238"/>
      <c r="I60" s="719"/>
      <c r="J60" s="1231"/>
      <c r="K60" s="1231"/>
      <c r="L60" s="722"/>
      <c r="M60" s="722"/>
      <c r="N60" s="772"/>
      <c r="O60" s="772">
        <f>SUBTOTAL(109,Table1[Đã chuyển tiền])</f>
        <v>25000000</v>
      </c>
      <c r="P60" s="772"/>
      <c r="Q60" s="1239"/>
      <c r="R60" s="1233"/>
      <c r="S60" s="723"/>
      <c r="T60" s="1234"/>
      <c r="U60" s="1234"/>
      <c r="V60" s="1235"/>
      <c r="W60" s="1234"/>
      <c r="X60" s="1234"/>
      <c r="Y60" s="1216"/>
    </row>
  </sheetData>
  <dataValidations disablePrompts="1" count="4">
    <dataValidation type="list" allowBlank="1" sqref="U4:U59 U61:U6036" xr:uid="{6E56E261-3F7A-4A62-80C1-1EE84DB7E640}">
      <formula1>$AB$4:$AB$19</formula1>
    </dataValidation>
    <dataValidation type="list" allowBlank="1" showErrorMessage="1" sqref="X4:X59 X61:X6036" xr:uid="{5C497CA4-8B39-4028-BCA9-BF585D01BEDD}">
      <formula1>$AD$4:$AD$6</formula1>
    </dataValidation>
    <dataValidation type="list" allowBlank="1" sqref="V16:V19 V21:V24 V55:V56 AC42:AC43 V29:V33 T4:T59 T61:T6036" xr:uid="{AC5DD12E-FDE7-411E-BCC9-B5F38FA77E57}">
      <formula1>$AC$4:$AC$59</formula1>
    </dataValidation>
    <dataValidation type="list" allowBlank="1" sqref="R4:R59 R61:R6036" xr:uid="{FB185110-62BA-4390-A136-AF9A0CF79936}">
      <formula1>$AE$4:$AE$17</formula1>
    </dataValidation>
  </dataValidation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30B5B-EAED-4E16-B206-7361F4EEA465}">
  <sheetPr codeName="Trang_tính8">
    <outlinePr summaryBelow="0" summaryRight="0"/>
  </sheetPr>
  <dimension ref="A1:AH51"/>
  <sheetViews>
    <sheetView zoomScaleNormal="100" workbookViewId="0">
      <pane ySplit="3" topLeftCell="A4" activePane="bottomLeft" state="frozen"/>
      <selection activeCell="D1270" sqref="D1270"/>
      <selection pane="bottomLeft" activeCell="H3" sqref="H3"/>
    </sheetView>
  </sheetViews>
  <sheetFormatPr defaultColWidth="11" defaultRowHeight="15.75" customHeight="1"/>
  <cols>
    <col min="1" max="1" width="5.875" style="1" customWidth="1"/>
    <col min="2" max="2" width="40.375" style="388" customWidth="1"/>
    <col min="3" max="3" width="67.875" style="1" customWidth="1"/>
    <col min="4" max="4" width="58.25" style="388" customWidth="1"/>
    <col min="5" max="5" width="67.375" style="1" customWidth="1"/>
    <col min="6" max="6" width="13.875" style="1" customWidth="1"/>
    <col min="7" max="7" width="28" style="1" customWidth="1"/>
    <col min="8" max="8" width="13.75" style="50" customWidth="1"/>
    <col min="9" max="9" width="7.625" style="156" customWidth="1"/>
    <col min="10" max="10" width="12.125" style="51" customWidth="1"/>
    <col min="11" max="11" width="19.625" style="51" customWidth="1"/>
    <col min="12" max="12" width="12.375" style="1" customWidth="1"/>
    <col min="13" max="13" width="13.375" style="1" customWidth="1"/>
    <col min="14" max="14" width="11.375" style="144" hidden="1" customWidth="1"/>
    <col min="15" max="15" width="15.25" style="144" hidden="1" customWidth="1"/>
    <col min="16" max="16" width="16.625" style="144" hidden="1" customWidth="1"/>
    <col min="17" max="17" width="15.625" style="1" customWidth="1"/>
    <col min="18" max="18" width="10.875" style="1" hidden="1" customWidth="1"/>
    <col min="19" max="19" width="37.625" style="144" customWidth="1"/>
    <col min="20" max="20" width="17" style="1" hidden="1" customWidth="1"/>
    <col min="21" max="21" width="7.625" style="1" hidden="1" customWidth="1"/>
    <col min="22" max="22" width="9" style="1" hidden="1" customWidth="1"/>
    <col min="23" max="23" width="10" style="1" hidden="1" customWidth="1"/>
    <col min="24" max="24" width="8.25" style="1" hidden="1" customWidth="1"/>
    <col min="25" max="25" width="19.125" style="1" hidden="1" customWidth="1"/>
    <col min="26" max="29" width="0" style="1" hidden="1" customWidth="1"/>
    <col min="30" max="30" width="15.875" style="1" hidden="1" customWidth="1"/>
    <col min="31" max="31" width="15.375" style="1" hidden="1" customWidth="1"/>
    <col min="32" max="32" width="29" style="1" customWidth="1"/>
    <col min="33" max="33" width="11" style="144"/>
    <col min="34" max="16384" width="11" style="1"/>
  </cols>
  <sheetData>
    <row r="1" spans="1:33" s="39" customFormat="1" ht="17.45" customHeight="1">
      <c r="B1" s="371"/>
      <c r="D1" s="371"/>
      <c r="H1" s="267"/>
      <c r="I1" s="267"/>
      <c r="J1" s="166"/>
      <c r="K1" s="166"/>
      <c r="M1" s="52">
        <f>SUM(M4:M38)</f>
        <v>153160000</v>
      </c>
      <c r="N1" s="52"/>
      <c r="O1" s="52">
        <f>SUM(O4:O38)</f>
        <v>16000000</v>
      </c>
      <c r="P1" s="52"/>
    </row>
    <row r="3" spans="1:33" s="50" customFormat="1" ht="39.200000000000003" customHeight="1">
      <c r="A3" s="290" t="s">
        <v>5</v>
      </c>
      <c r="B3" s="294" t="s">
        <v>6</v>
      </c>
      <c r="C3" s="54" t="s">
        <v>7</v>
      </c>
      <c r="D3" s="294" t="s">
        <v>8</v>
      </c>
      <c r="E3" s="54" t="s">
        <v>9</v>
      </c>
      <c r="F3" s="54" t="s">
        <v>10</v>
      </c>
      <c r="G3" s="54" t="s">
        <v>11</v>
      </c>
      <c r="H3" s="54" t="s">
        <v>6355</v>
      </c>
      <c r="I3" s="360" t="s">
        <v>13</v>
      </c>
      <c r="J3" s="291" t="s">
        <v>14</v>
      </c>
      <c r="K3" s="292" t="s">
        <v>15</v>
      </c>
      <c r="L3" s="293" t="s">
        <v>16</v>
      </c>
      <c r="M3" s="293" t="s">
        <v>17</v>
      </c>
      <c r="N3" s="293" t="s">
        <v>950</v>
      </c>
      <c r="O3" s="293" t="s">
        <v>19</v>
      </c>
      <c r="P3" s="293" t="s">
        <v>20</v>
      </c>
      <c r="Q3" s="294" t="s">
        <v>21</v>
      </c>
      <c r="R3" s="54" t="s">
        <v>22</v>
      </c>
      <c r="S3" s="54" t="s">
        <v>23</v>
      </c>
      <c r="T3" s="295" t="s">
        <v>24</v>
      </c>
      <c r="U3" s="295" t="s">
        <v>25</v>
      </c>
      <c r="V3" s="296" t="s">
        <v>26</v>
      </c>
      <c r="W3" s="296" t="s">
        <v>27</v>
      </c>
      <c r="X3" s="296" t="s">
        <v>28</v>
      </c>
      <c r="Y3" s="297" t="s">
        <v>29</v>
      </c>
      <c r="Z3" s="298"/>
      <c r="AA3" s="298"/>
      <c r="AB3" s="299" t="s">
        <v>30</v>
      </c>
      <c r="AC3" s="299" t="s">
        <v>31</v>
      </c>
      <c r="AD3" s="299" t="s">
        <v>32</v>
      </c>
      <c r="AE3" s="93" t="s">
        <v>33</v>
      </c>
      <c r="AF3" s="54" t="s">
        <v>380</v>
      </c>
      <c r="AG3" s="294" t="s">
        <v>895</v>
      </c>
    </row>
    <row r="4" spans="1:33" s="21" customFormat="1" ht="25.5">
      <c r="A4" s="193">
        <v>1</v>
      </c>
      <c r="B4" s="220" t="s">
        <v>813</v>
      </c>
      <c r="C4" s="363" t="s">
        <v>808</v>
      </c>
      <c r="D4" s="372" t="s">
        <v>811</v>
      </c>
      <c r="E4" s="363" t="s">
        <v>243</v>
      </c>
      <c r="F4" s="364">
        <v>6000000</v>
      </c>
      <c r="G4" s="364" t="s">
        <v>61</v>
      </c>
      <c r="H4" s="235" t="s">
        <v>807</v>
      </c>
      <c r="I4" s="361" t="s">
        <v>232</v>
      </c>
      <c r="J4" s="402">
        <v>340000</v>
      </c>
      <c r="K4" s="403">
        <v>6000000</v>
      </c>
      <c r="L4" s="404"/>
      <c r="M4" s="405">
        <v>5660000</v>
      </c>
      <c r="N4" s="198"/>
      <c r="O4" s="136"/>
      <c r="P4" s="198"/>
      <c r="Q4" s="199"/>
      <c r="R4" s="199" t="s">
        <v>41</v>
      </c>
      <c r="S4" s="200" t="s">
        <v>243</v>
      </c>
      <c r="T4" s="34"/>
      <c r="U4" s="29"/>
      <c r="V4" s="29"/>
      <c r="W4" s="30"/>
      <c r="X4" s="22"/>
      <c r="AB4" s="6" t="s">
        <v>43</v>
      </c>
      <c r="AC4" s="20" t="s">
        <v>44</v>
      </c>
      <c r="AD4" s="6" t="s">
        <v>45</v>
      </c>
      <c r="AE4" s="168" t="s">
        <v>46</v>
      </c>
      <c r="AF4" s="171"/>
      <c r="AG4" s="38" t="e">
        <f>#REF!</f>
        <v>#REF!</v>
      </c>
    </row>
    <row r="5" spans="1:33" s="50" customFormat="1" ht="25.5">
      <c r="A5" s="193">
        <v>2</v>
      </c>
      <c r="B5" s="81" t="s">
        <v>819</v>
      </c>
      <c r="C5" s="363" t="s">
        <v>816</v>
      </c>
      <c r="D5" s="372" t="s">
        <v>817</v>
      </c>
      <c r="E5" s="363" t="s">
        <v>49</v>
      </c>
      <c r="F5" s="364">
        <v>2100000</v>
      </c>
      <c r="G5" s="364" t="s">
        <v>964</v>
      </c>
      <c r="H5" s="68" t="s">
        <v>815</v>
      </c>
      <c r="I5" s="361" t="s">
        <v>232</v>
      </c>
      <c r="J5" s="148"/>
      <c r="K5" s="148"/>
      <c r="L5" s="63"/>
      <c r="M5" s="64"/>
      <c r="N5" s="136"/>
      <c r="O5" s="136"/>
      <c r="P5" s="136"/>
      <c r="Q5" s="65"/>
      <c r="R5" s="65" t="s">
        <v>41</v>
      </c>
      <c r="S5" s="150" t="s">
        <v>391</v>
      </c>
      <c r="T5" s="24"/>
      <c r="U5" s="24"/>
      <c r="V5" s="24"/>
      <c r="W5" s="23"/>
      <c r="X5" s="27"/>
      <c r="AB5" s="259" t="s">
        <v>54</v>
      </c>
      <c r="AC5" s="331" t="s">
        <v>2</v>
      </c>
      <c r="AD5" s="92" t="s">
        <v>55</v>
      </c>
      <c r="AE5" s="260" t="s">
        <v>56</v>
      </c>
      <c r="AF5" s="232"/>
      <c r="AG5" s="218" t="e">
        <f>#REF!</f>
        <v>#REF!</v>
      </c>
    </row>
    <row r="6" spans="1:33" s="50" customFormat="1" ht="25.5">
      <c r="A6" s="193">
        <v>3</v>
      </c>
      <c r="B6" s="81" t="s">
        <v>827</v>
      </c>
      <c r="C6" s="363" t="s">
        <v>824</v>
      </c>
      <c r="D6" s="372" t="s">
        <v>825</v>
      </c>
      <c r="E6" s="363" t="s">
        <v>71</v>
      </c>
      <c r="F6" s="364">
        <v>4000000</v>
      </c>
      <c r="G6" s="364" t="s">
        <v>210</v>
      </c>
      <c r="H6" s="235" t="s">
        <v>823</v>
      </c>
      <c r="I6" s="361" t="s">
        <v>232</v>
      </c>
      <c r="J6" s="148">
        <v>500000</v>
      </c>
      <c r="K6" s="148">
        <v>4000000</v>
      </c>
      <c r="L6" s="63"/>
      <c r="M6" s="64">
        <v>3500000</v>
      </c>
      <c r="N6" s="136"/>
      <c r="O6" s="136"/>
      <c r="P6" s="136"/>
      <c r="Q6" s="65"/>
      <c r="R6" s="65" t="s">
        <v>41</v>
      </c>
      <c r="S6" s="150" t="s">
        <v>826</v>
      </c>
      <c r="T6" s="24"/>
      <c r="U6" s="24"/>
      <c r="V6" s="23"/>
      <c r="W6" s="23"/>
      <c r="X6" s="27"/>
      <c r="AB6" s="259" t="s">
        <v>64</v>
      </c>
      <c r="AC6" s="202" t="s">
        <v>65</v>
      </c>
      <c r="AD6" s="92" t="s">
        <v>66</v>
      </c>
      <c r="AE6" s="260" t="s">
        <v>67</v>
      </c>
      <c r="AF6" s="232"/>
      <c r="AG6" s="406" t="e">
        <f>#REF!</f>
        <v>#REF!</v>
      </c>
    </row>
    <row r="7" spans="1:33" s="50" customFormat="1" ht="25.5">
      <c r="A7" s="193">
        <v>4</v>
      </c>
      <c r="B7" s="81" t="s">
        <v>833</v>
      </c>
      <c r="C7" s="363" t="s">
        <v>831</v>
      </c>
      <c r="D7" s="372" t="s">
        <v>832</v>
      </c>
      <c r="E7" s="363" t="s">
        <v>49</v>
      </c>
      <c r="F7" s="364">
        <v>2500000</v>
      </c>
      <c r="G7" s="364" t="s">
        <v>50</v>
      </c>
      <c r="H7" s="68" t="s">
        <v>830</v>
      </c>
      <c r="I7" s="361" t="s">
        <v>232</v>
      </c>
      <c r="J7" s="148">
        <v>500000</v>
      </c>
      <c r="K7" s="148">
        <v>2500000</v>
      </c>
      <c r="L7" s="66"/>
      <c r="M7" s="64">
        <v>2000000</v>
      </c>
      <c r="N7" s="136"/>
      <c r="O7" s="136"/>
      <c r="P7" s="136"/>
      <c r="Q7" s="65"/>
      <c r="R7" s="65" t="s">
        <v>41</v>
      </c>
      <c r="S7" s="150" t="s">
        <v>650</v>
      </c>
      <c r="T7" s="24"/>
      <c r="U7" s="24"/>
      <c r="V7" s="24"/>
      <c r="W7" s="23"/>
      <c r="X7" s="24"/>
      <c r="AB7" s="261" t="s">
        <v>75</v>
      </c>
      <c r="AC7" s="202" t="s">
        <v>76</v>
      </c>
      <c r="AD7" s="92"/>
      <c r="AE7" s="260" t="s">
        <v>77</v>
      </c>
      <c r="AF7" s="232"/>
      <c r="AG7" s="334" t="e">
        <f>#REF!</f>
        <v>#REF!</v>
      </c>
    </row>
    <row r="8" spans="1:33" s="50" customFormat="1" ht="25.5">
      <c r="A8" s="193">
        <v>5</v>
      </c>
      <c r="B8" s="81" t="s">
        <v>837</v>
      </c>
      <c r="C8" s="363" t="s">
        <v>835</v>
      </c>
      <c r="D8" s="372" t="s">
        <v>836</v>
      </c>
      <c r="E8" s="363" t="s">
        <v>60</v>
      </c>
      <c r="F8" s="364">
        <v>2700000</v>
      </c>
      <c r="G8" s="364" t="s">
        <v>163</v>
      </c>
      <c r="H8" s="235" t="s">
        <v>834</v>
      </c>
      <c r="I8" s="361" t="s">
        <v>232</v>
      </c>
      <c r="J8" s="148">
        <v>0</v>
      </c>
      <c r="K8" s="148">
        <v>2700000</v>
      </c>
      <c r="L8" s="66"/>
      <c r="M8" s="64">
        <v>2700000</v>
      </c>
      <c r="N8" s="136"/>
      <c r="O8" s="136"/>
      <c r="P8" s="136"/>
      <c r="Q8" s="65"/>
      <c r="R8" s="65" t="s">
        <v>41</v>
      </c>
      <c r="S8" s="150" t="s">
        <v>279</v>
      </c>
      <c r="T8" s="24"/>
      <c r="U8" s="24"/>
      <c r="V8" s="24"/>
      <c r="W8" s="23"/>
      <c r="X8" s="27"/>
      <c r="AB8" s="92" t="s">
        <v>83</v>
      </c>
      <c r="AC8" s="202" t="s">
        <v>84</v>
      </c>
      <c r="AD8" s="92"/>
      <c r="AE8" s="260" t="s">
        <v>85</v>
      </c>
      <c r="AF8" s="232"/>
      <c r="AG8" s="334" t="e">
        <f>#REF!</f>
        <v>#REF!</v>
      </c>
    </row>
    <row r="9" spans="1:33" s="50" customFormat="1" ht="25.5">
      <c r="A9" s="193">
        <v>6</v>
      </c>
      <c r="B9" s="81" t="s">
        <v>841</v>
      </c>
      <c r="C9" s="363" t="s">
        <v>839</v>
      </c>
      <c r="D9" s="372" t="s">
        <v>840</v>
      </c>
      <c r="E9" s="363" t="s">
        <v>49</v>
      </c>
      <c r="F9" s="364">
        <v>2200000</v>
      </c>
      <c r="G9" s="364" t="s">
        <v>109</v>
      </c>
      <c r="H9" s="68" t="s">
        <v>838</v>
      </c>
      <c r="I9" s="361" t="s">
        <v>232</v>
      </c>
      <c r="J9" s="148">
        <v>0</v>
      </c>
      <c r="K9" s="148">
        <v>2200000</v>
      </c>
      <c r="L9" s="66"/>
      <c r="M9" s="64">
        <v>2200000</v>
      </c>
      <c r="N9" s="136"/>
      <c r="O9" s="136"/>
      <c r="P9" s="136"/>
      <c r="Q9" s="65"/>
      <c r="R9" s="65" t="s">
        <v>41</v>
      </c>
      <c r="S9" s="150" t="s">
        <v>391</v>
      </c>
      <c r="T9" s="24"/>
      <c r="U9" s="24"/>
      <c r="V9" s="24"/>
      <c r="W9" s="23"/>
      <c r="X9" s="27"/>
      <c r="AB9" s="92" t="s">
        <v>91</v>
      </c>
      <c r="AC9" s="202" t="s">
        <v>92</v>
      </c>
      <c r="AD9" s="92"/>
      <c r="AE9" s="260" t="s">
        <v>93</v>
      </c>
      <c r="AF9" s="262"/>
      <c r="AG9" s="334" t="e">
        <f>#REF!</f>
        <v>#REF!</v>
      </c>
    </row>
    <row r="10" spans="1:33" s="50" customFormat="1" ht="14.25">
      <c r="A10" s="193">
        <v>7</v>
      </c>
      <c r="B10" s="81" t="s">
        <v>844</v>
      </c>
      <c r="C10" s="363" t="s">
        <v>582</v>
      </c>
      <c r="D10" s="372" t="s">
        <v>843</v>
      </c>
      <c r="E10" s="363" t="s">
        <v>71</v>
      </c>
      <c r="F10" s="364">
        <v>0</v>
      </c>
      <c r="G10" s="364" t="s">
        <v>230</v>
      </c>
      <c r="H10" s="61" t="s">
        <v>842</v>
      </c>
      <c r="I10" s="361" t="s">
        <v>232</v>
      </c>
      <c r="J10" s="148">
        <v>0</v>
      </c>
      <c r="K10" s="148">
        <v>0</v>
      </c>
      <c r="L10" s="63"/>
      <c r="M10" s="64">
        <v>0</v>
      </c>
      <c r="N10" s="136"/>
      <c r="O10" s="136"/>
      <c r="P10" s="136"/>
      <c r="Q10" s="65"/>
      <c r="R10" s="65" t="s">
        <v>41</v>
      </c>
      <c r="S10" s="150" t="s">
        <v>249</v>
      </c>
      <c r="T10" s="24"/>
      <c r="U10" s="24"/>
      <c r="V10" s="24"/>
      <c r="W10" s="23"/>
      <c r="X10" s="24"/>
      <c r="AB10" s="48"/>
      <c r="AC10" s="202" t="s">
        <v>98</v>
      </c>
      <c r="AD10" s="92"/>
      <c r="AE10" s="203" t="s">
        <v>99</v>
      </c>
      <c r="AF10" s="232"/>
      <c r="AG10" s="406" t="e">
        <f>#REF!</f>
        <v>#REF!</v>
      </c>
    </row>
    <row r="11" spans="1:33" s="50" customFormat="1" ht="25.5">
      <c r="A11" s="193">
        <v>8</v>
      </c>
      <c r="B11" s="81" t="s">
        <v>848</v>
      </c>
      <c r="C11" s="363" t="s">
        <v>846</v>
      </c>
      <c r="D11" s="372" t="s">
        <v>847</v>
      </c>
      <c r="E11" s="363" t="s">
        <v>71</v>
      </c>
      <c r="F11" s="364">
        <v>4000000</v>
      </c>
      <c r="G11" s="364" t="s">
        <v>210</v>
      </c>
      <c r="H11" s="68" t="s">
        <v>845</v>
      </c>
      <c r="I11" s="361" t="s">
        <v>232</v>
      </c>
      <c r="J11" s="148">
        <v>0</v>
      </c>
      <c r="K11" s="148">
        <v>4000000</v>
      </c>
      <c r="L11" s="63"/>
      <c r="M11" s="64">
        <v>4000000</v>
      </c>
      <c r="N11" s="136"/>
      <c r="O11" s="136">
        <v>3000000</v>
      </c>
      <c r="P11" s="136"/>
      <c r="Q11" s="65"/>
      <c r="R11" s="65" t="s">
        <v>41</v>
      </c>
      <c r="S11" s="150" t="s">
        <v>667</v>
      </c>
      <c r="T11" s="24"/>
      <c r="U11" s="24"/>
      <c r="V11" s="24"/>
      <c r="W11" s="23"/>
      <c r="X11" s="24"/>
      <c r="AB11" s="48"/>
      <c r="AC11" s="202" t="s">
        <v>105</v>
      </c>
      <c r="AD11" s="92"/>
      <c r="AE11" s="203" t="s">
        <v>106</v>
      </c>
      <c r="AF11" s="232"/>
      <c r="AG11" s="334" t="e">
        <f>#REF!</f>
        <v>#REF!</v>
      </c>
    </row>
    <row r="12" spans="1:33" s="50" customFormat="1" ht="25.5">
      <c r="A12" s="193">
        <v>9</v>
      </c>
      <c r="B12" s="81" t="s">
        <v>852</v>
      </c>
      <c r="C12" s="363" t="s">
        <v>850</v>
      </c>
      <c r="D12" s="372" t="s">
        <v>851</v>
      </c>
      <c r="E12" s="363" t="s">
        <v>71</v>
      </c>
      <c r="F12" s="364">
        <v>6000000</v>
      </c>
      <c r="G12" s="364" t="s">
        <v>61</v>
      </c>
      <c r="H12" s="68" t="s">
        <v>849</v>
      </c>
      <c r="I12" s="361" t="s">
        <v>232</v>
      </c>
      <c r="J12" s="148">
        <v>500000</v>
      </c>
      <c r="K12" s="148">
        <v>6000000</v>
      </c>
      <c r="L12" s="63"/>
      <c r="M12" s="64">
        <v>5500000</v>
      </c>
      <c r="N12" s="136"/>
      <c r="O12" s="136"/>
      <c r="P12" s="136"/>
      <c r="Q12" s="65"/>
      <c r="R12" s="65" t="s">
        <v>41</v>
      </c>
      <c r="S12" s="150" t="s">
        <v>828</v>
      </c>
      <c r="T12" s="24"/>
      <c r="U12" s="24"/>
      <c r="V12" s="24"/>
      <c r="W12" s="23"/>
      <c r="X12" s="24"/>
      <c r="AB12" s="48"/>
      <c r="AC12" s="202" t="s">
        <v>65</v>
      </c>
      <c r="AD12" s="92"/>
      <c r="AE12" s="203" t="s">
        <v>112</v>
      </c>
      <c r="AF12" s="218"/>
      <c r="AG12" s="334" t="e">
        <f>#REF!</f>
        <v>#REF!</v>
      </c>
    </row>
    <row r="13" spans="1:33" s="246" customFormat="1" ht="25.5">
      <c r="A13" s="193">
        <v>10</v>
      </c>
      <c r="B13" s="242" t="s">
        <v>856</v>
      </c>
      <c r="C13" s="365" t="s">
        <v>854</v>
      </c>
      <c r="D13" s="373" t="s">
        <v>855</v>
      </c>
      <c r="E13" s="365" t="s">
        <v>71</v>
      </c>
      <c r="F13" s="366">
        <v>6500000</v>
      </c>
      <c r="G13" s="366" t="s">
        <v>965</v>
      </c>
      <c r="H13" s="68" t="s">
        <v>853</v>
      </c>
      <c r="I13" s="362" t="s">
        <v>232</v>
      </c>
      <c r="J13" s="69">
        <v>0</v>
      </c>
      <c r="K13" s="69">
        <v>6500000</v>
      </c>
      <c r="L13" s="336"/>
      <c r="M13" s="71">
        <v>6500000</v>
      </c>
      <c r="N13" s="137"/>
      <c r="O13" s="137"/>
      <c r="P13" s="137"/>
      <c r="Q13" s="72"/>
      <c r="R13" s="72" t="s">
        <v>41</v>
      </c>
      <c r="S13" s="152" t="s">
        <v>822</v>
      </c>
      <c r="T13" s="243"/>
      <c r="U13" s="243"/>
      <c r="V13" s="243"/>
      <c r="W13" s="244"/>
      <c r="X13" s="243"/>
      <c r="AB13" s="247"/>
      <c r="AC13" s="248" t="s">
        <v>118</v>
      </c>
      <c r="AD13" s="249"/>
      <c r="AE13" s="250" t="s">
        <v>119</v>
      </c>
      <c r="AF13" s="251"/>
      <c r="AG13" s="337" t="e">
        <f>#REF!</f>
        <v>#REF!</v>
      </c>
    </row>
    <row r="14" spans="1:33" s="50" customFormat="1" ht="25.5">
      <c r="A14" s="193">
        <v>11</v>
      </c>
      <c r="B14" s="81" t="s">
        <v>860</v>
      </c>
      <c r="C14" s="363" t="s">
        <v>858</v>
      </c>
      <c r="D14" s="372" t="s">
        <v>859</v>
      </c>
      <c r="E14" s="363" t="s">
        <v>189</v>
      </c>
      <c r="F14" s="364">
        <v>10500000</v>
      </c>
      <c r="G14" s="364" t="s">
        <v>966</v>
      </c>
      <c r="H14" s="235" t="s">
        <v>857</v>
      </c>
      <c r="I14" s="361" t="s">
        <v>232</v>
      </c>
      <c r="J14" s="148">
        <v>0</v>
      </c>
      <c r="K14" s="148">
        <v>10500000</v>
      </c>
      <c r="L14" s="63"/>
      <c r="M14" s="64">
        <v>10500000</v>
      </c>
      <c r="N14" s="136"/>
      <c r="O14" s="136"/>
      <c r="P14" s="136"/>
      <c r="Q14" s="65"/>
      <c r="R14" s="65" t="s">
        <v>41</v>
      </c>
      <c r="S14" s="150" t="s">
        <v>38</v>
      </c>
      <c r="T14" s="24"/>
      <c r="U14" s="24"/>
      <c r="V14" s="23"/>
      <c r="W14" s="23"/>
      <c r="X14" s="24"/>
      <c r="AB14" s="48"/>
      <c r="AC14" s="202" t="s">
        <v>123</v>
      </c>
      <c r="AD14" s="92"/>
      <c r="AE14" s="203" t="s">
        <v>124</v>
      </c>
      <c r="AF14" s="232"/>
      <c r="AG14" s="334" t="e">
        <f>#REF!</f>
        <v>#REF!</v>
      </c>
    </row>
    <row r="15" spans="1:33" s="50" customFormat="1" ht="25.5">
      <c r="A15" s="193">
        <v>12</v>
      </c>
      <c r="B15" s="81" t="s">
        <v>864</v>
      </c>
      <c r="C15" s="363" t="s">
        <v>862</v>
      </c>
      <c r="D15" s="372" t="s">
        <v>863</v>
      </c>
      <c r="E15" s="363" t="s">
        <v>289</v>
      </c>
      <c r="F15" s="364">
        <v>4500000</v>
      </c>
      <c r="G15" s="364" t="s">
        <v>102</v>
      </c>
      <c r="H15" s="61" t="s">
        <v>861</v>
      </c>
      <c r="I15" s="361" t="s">
        <v>232</v>
      </c>
      <c r="J15" s="148">
        <v>0</v>
      </c>
      <c r="K15" s="148">
        <v>4500000</v>
      </c>
      <c r="L15" s="63"/>
      <c r="M15" s="64">
        <v>4500000</v>
      </c>
      <c r="N15" s="136"/>
      <c r="O15" s="136">
        <v>4500000</v>
      </c>
      <c r="P15" s="136"/>
      <c r="Q15" s="82"/>
      <c r="R15" s="65" t="s">
        <v>41</v>
      </c>
      <c r="S15" s="150" t="s">
        <v>82</v>
      </c>
      <c r="T15" s="24"/>
      <c r="U15" s="24"/>
      <c r="V15" s="23"/>
      <c r="W15" s="23"/>
      <c r="X15" s="24"/>
      <c r="AB15" s="48"/>
      <c r="AC15" s="202" t="s">
        <v>83</v>
      </c>
      <c r="AD15" s="92"/>
      <c r="AE15" s="203" t="s">
        <v>130</v>
      </c>
      <c r="AF15" s="218"/>
      <c r="AG15" s="334" t="e">
        <f>#REF!</f>
        <v>#REF!</v>
      </c>
    </row>
    <row r="16" spans="1:33" s="50" customFormat="1" ht="25.5">
      <c r="A16" s="193">
        <v>13</v>
      </c>
      <c r="B16" s="81" t="s">
        <v>868</v>
      </c>
      <c r="C16" s="363" t="s">
        <v>866</v>
      </c>
      <c r="D16" s="372" t="s">
        <v>867</v>
      </c>
      <c r="E16" s="363" t="s">
        <v>49</v>
      </c>
      <c r="F16" s="364">
        <v>2500000</v>
      </c>
      <c r="G16" s="364" t="s">
        <v>50</v>
      </c>
      <c r="H16" s="68" t="s">
        <v>865</v>
      </c>
      <c r="I16" s="361" t="s">
        <v>232</v>
      </c>
      <c r="J16" s="148">
        <v>300000</v>
      </c>
      <c r="K16" s="148">
        <v>2500000</v>
      </c>
      <c r="L16" s="63"/>
      <c r="M16" s="64">
        <v>2200000</v>
      </c>
      <c r="N16" s="301"/>
      <c r="O16" s="136"/>
      <c r="P16" s="136"/>
      <c r="Q16" s="65"/>
      <c r="R16" s="65" t="s">
        <v>41</v>
      </c>
      <c r="S16" s="150" t="s">
        <v>249</v>
      </c>
      <c r="T16" s="24"/>
      <c r="U16" s="24"/>
      <c r="V16" s="24"/>
      <c r="W16" s="23"/>
      <c r="X16" s="24"/>
      <c r="AB16" s="48"/>
      <c r="AC16" s="202" t="s">
        <v>133</v>
      </c>
      <c r="AD16" s="92"/>
      <c r="AE16" s="203" t="s">
        <v>134</v>
      </c>
      <c r="AF16" s="218"/>
      <c r="AG16" s="334" t="e">
        <f>#REF!</f>
        <v>#REF!</v>
      </c>
    </row>
    <row r="17" spans="1:34" s="50" customFormat="1" ht="25.5">
      <c r="A17" s="193">
        <v>14</v>
      </c>
      <c r="B17" s="81" t="s">
        <v>872</v>
      </c>
      <c r="C17" s="363" t="s">
        <v>870</v>
      </c>
      <c r="D17" s="372" t="s">
        <v>871</v>
      </c>
      <c r="E17" s="363" t="s">
        <v>71</v>
      </c>
      <c r="F17" s="364">
        <v>4500000</v>
      </c>
      <c r="G17" s="364" t="s">
        <v>102</v>
      </c>
      <c r="H17" s="68" t="s">
        <v>869</v>
      </c>
      <c r="I17" s="361" t="s">
        <v>232</v>
      </c>
      <c r="J17" s="148">
        <v>0</v>
      </c>
      <c r="K17" s="148">
        <v>4500000</v>
      </c>
      <c r="L17" s="63"/>
      <c r="M17" s="64">
        <v>4500000</v>
      </c>
      <c r="N17" s="136"/>
      <c r="O17" s="136"/>
      <c r="P17" s="136"/>
      <c r="Q17" s="65"/>
      <c r="R17" s="65" t="s">
        <v>41</v>
      </c>
      <c r="S17" s="150" t="s">
        <v>822</v>
      </c>
      <c r="T17" s="24"/>
      <c r="U17" s="24"/>
      <c r="V17" s="24"/>
      <c r="W17" s="23"/>
      <c r="X17" s="24"/>
      <c r="AB17" s="48"/>
      <c r="AC17" s="202" t="s">
        <v>141</v>
      </c>
      <c r="AD17" s="92"/>
      <c r="AE17" s="203" t="s">
        <v>41</v>
      </c>
      <c r="AF17" s="232"/>
      <c r="AG17" s="334" t="e">
        <f>#REF!</f>
        <v>#REF!</v>
      </c>
    </row>
    <row r="18" spans="1:34" s="50" customFormat="1" ht="25.5">
      <c r="A18" s="438">
        <v>15</v>
      </c>
      <c r="B18" s="465" t="s">
        <v>876</v>
      </c>
      <c r="C18" s="363" t="s">
        <v>874</v>
      </c>
      <c r="D18" s="372" t="s">
        <v>875</v>
      </c>
      <c r="E18" s="363" t="s">
        <v>71</v>
      </c>
      <c r="F18" s="443">
        <v>3500000</v>
      </c>
      <c r="G18" s="443" t="s">
        <v>72</v>
      </c>
      <c r="H18" s="281" t="s">
        <v>873</v>
      </c>
      <c r="I18" s="447" t="s">
        <v>232</v>
      </c>
      <c r="J18" s="283">
        <v>0</v>
      </c>
      <c r="K18" s="283">
        <v>3500000</v>
      </c>
      <c r="L18" s="470"/>
      <c r="M18" s="285">
        <v>3500000</v>
      </c>
      <c r="N18" s="136"/>
      <c r="O18" s="136"/>
      <c r="P18" s="136"/>
      <c r="Q18" s="287"/>
      <c r="R18" s="65" t="s">
        <v>41</v>
      </c>
      <c r="S18" s="288" t="s">
        <v>339</v>
      </c>
      <c r="T18" s="24"/>
      <c r="U18" s="24"/>
      <c r="V18" s="24"/>
      <c r="W18" s="23"/>
      <c r="X18" s="24"/>
      <c r="AB18" s="48"/>
      <c r="AC18" s="202" t="s">
        <v>148</v>
      </c>
      <c r="AD18" s="92"/>
      <c r="AE18" s="203"/>
      <c r="AF18" s="232"/>
      <c r="AG18" s="334" t="e">
        <f>#REF!</f>
        <v>#REF!</v>
      </c>
    </row>
    <row r="19" spans="1:34" s="50" customFormat="1" ht="25.5">
      <c r="A19" s="438">
        <v>16</v>
      </c>
      <c r="B19" s="465" t="s">
        <v>880</v>
      </c>
      <c r="C19" s="363" t="s">
        <v>878</v>
      </c>
      <c r="D19" s="372" t="s">
        <v>879</v>
      </c>
      <c r="E19" s="363" t="s">
        <v>71</v>
      </c>
      <c r="F19" s="443">
        <v>3000000</v>
      </c>
      <c r="G19" s="443" t="s">
        <v>88</v>
      </c>
      <c r="H19" s="281" t="s">
        <v>877</v>
      </c>
      <c r="I19" s="447" t="s">
        <v>232</v>
      </c>
      <c r="J19" s="283">
        <v>0</v>
      </c>
      <c r="K19" s="283">
        <v>3000000</v>
      </c>
      <c r="L19" s="470"/>
      <c r="M19" s="285">
        <v>3000000</v>
      </c>
      <c r="N19" s="136"/>
      <c r="O19" s="136"/>
      <c r="P19" s="136"/>
      <c r="Q19" s="287"/>
      <c r="R19" s="65" t="s">
        <v>41</v>
      </c>
      <c r="S19" s="288" t="s">
        <v>339</v>
      </c>
      <c r="T19" s="24"/>
      <c r="U19" s="24"/>
      <c r="V19" s="24"/>
      <c r="W19" s="23"/>
      <c r="X19" s="24"/>
      <c r="AB19" s="48"/>
      <c r="AC19" s="202" t="s">
        <v>154</v>
      </c>
      <c r="AD19" s="92"/>
      <c r="AE19" s="203"/>
      <c r="AF19" s="232"/>
      <c r="AG19" s="334" t="e">
        <f>#REF!</f>
        <v>#REF!</v>
      </c>
    </row>
    <row r="20" spans="1:34" s="50" customFormat="1" ht="25.5">
      <c r="A20" s="193">
        <v>17</v>
      </c>
      <c r="B20" s="81" t="s">
        <v>883</v>
      </c>
      <c r="C20" s="363" t="s">
        <v>246</v>
      </c>
      <c r="D20" s="372" t="s">
        <v>882</v>
      </c>
      <c r="E20" s="363" t="s">
        <v>49</v>
      </c>
      <c r="F20" s="364">
        <v>1000000</v>
      </c>
      <c r="G20" s="364" t="s">
        <v>967</v>
      </c>
      <c r="H20" s="68" t="s">
        <v>881</v>
      </c>
      <c r="I20" s="361" t="s">
        <v>232</v>
      </c>
      <c r="J20" s="148">
        <v>0</v>
      </c>
      <c r="K20" s="148">
        <v>1000000</v>
      </c>
      <c r="L20" s="63"/>
      <c r="M20" s="64">
        <v>1000000</v>
      </c>
      <c r="N20" s="136"/>
      <c r="O20" s="136"/>
      <c r="P20" s="136"/>
      <c r="Q20" s="65"/>
      <c r="R20" s="65" t="s">
        <v>41</v>
      </c>
      <c r="S20" s="150" t="s">
        <v>249</v>
      </c>
      <c r="T20" s="24"/>
      <c r="U20" s="24"/>
      <c r="V20" s="24"/>
      <c r="W20" s="23"/>
      <c r="X20" s="24"/>
      <c r="Y20" s="231" t="s">
        <v>160</v>
      </c>
      <c r="AB20" s="48"/>
      <c r="AC20" s="202" t="s">
        <v>75</v>
      </c>
      <c r="AD20" s="92"/>
      <c r="AE20" s="203"/>
      <c r="AF20" s="232"/>
      <c r="AG20" s="334" t="e">
        <f>#REF!</f>
        <v>#REF!</v>
      </c>
    </row>
    <row r="21" spans="1:34" s="50" customFormat="1" ht="25.5">
      <c r="A21" s="193">
        <v>18</v>
      </c>
      <c r="B21" s="81" t="s">
        <v>886</v>
      </c>
      <c r="C21" s="363" t="s">
        <v>276</v>
      </c>
      <c r="D21" s="372" t="s">
        <v>885</v>
      </c>
      <c r="E21" s="363" t="s">
        <v>71</v>
      </c>
      <c r="F21" s="364">
        <v>3000000</v>
      </c>
      <c r="G21" s="364" t="s">
        <v>88</v>
      </c>
      <c r="H21" s="61" t="s">
        <v>884</v>
      </c>
      <c r="I21" s="361" t="s">
        <v>232</v>
      </c>
      <c r="J21" s="148">
        <v>0</v>
      </c>
      <c r="K21" s="148">
        <v>3000000</v>
      </c>
      <c r="L21" s="63"/>
      <c r="M21" s="258">
        <v>3000000</v>
      </c>
      <c r="N21" s="136"/>
      <c r="O21" s="136">
        <v>3000000</v>
      </c>
      <c r="P21" s="136"/>
      <c r="Q21" s="65"/>
      <c r="R21" s="65" t="s">
        <v>41</v>
      </c>
      <c r="S21" s="150" t="s">
        <v>667</v>
      </c>
      <c r="T21" s="24"/>
      <c r="U21" s="24"/>
      <c r="V21" s="24"/>
      <c r="W21" s="23"/>
      <c r="X21" s="24"/>
      <c r="Y21" s="231" t="s">
        <v>165</v>
      </c>
      <c r="AB21" s="48"/>
      <c r="AC21" s="202" t="s">
        <v>166</v>
      </c>
      <c r="AD21" s="92"/>
      <c r="AE21" s="203"/>
      <c r="AF21" s="232"/>
      <c r="AG21" s="334" t="e">
        <f>#REF!</f>
        <v>#REF!</v>
      </c>
    </row>
    <row r="22" spans="1:34" s="50" customFormat="1" ht="38.25">
      <c r="A22" s="193">
        <v>19</v>
      </c>
      <c r="B22" s="81" t="s">
        <v>890</v>
      </c>
      <c r="C22" s="363" t="s">
        <v>888</v>
      </c>
      <c r="D22" s="372" t="s">
        <v>889</v>
      </c>
      <c r="E22" s="363" t="s">
        <v>71</v>
      </c>
      <c r="F22" s="364">
        <v>5500000</v>
      </c>
      <c r="G22" s="364" t="s">
        <v>384</v>
      </c>
      <c r="H22" s="61" t="s">
        <v>887</v>
      </c>
      <c r="I22" s="361" t="s">
        <v>232</v>
      </c>
      <c r="J22" s="148">
        <v>0</v>
      </c>
      <c r="K22" s="148">
        <v>5500000</v>
      </c>
      <c r="L22" s="63"/>
      <c r="M22" s="64">
        <v>5500000</v>
      </c>
      <c r="N22" s="136"/>
      <c r="O22" s="136">
        <v>5500000</v>
      </c>
      <c r="P22" s="136">
        <v>5500000</v>
      </c>
      <c r="Q22" s="65"/>
      <c r="R22" s="65" t="s">
        <v>41</v>
      </c>
      <c r="S22" s="150" t="s">
        <v>829</v>
      </c>
      <c r="T22" s="24"/>
      <c r="U22" s="24"/>
      <c r="V22" s="24"/>
      <c r="W22" s="23"/>
      <c r="X22" s="24"/>
      <c r="Y22" s="231" t="s">
        <v>170</v>
      </c>
      <c r="AB22" s="48"/>
      <c r="AC22" s="202" t="s">
        <v>64</v>
      </c>
      <c r="AD22" s="92"/>
      <c r="AE22" s="203"/>
      <c r="AF22" s="232"/>
      <c r="AG22" s="334" t="e">
        <f>#REF!</f>
        <v>#REF!</v>
      </c>
    </row>
    <row r="23" spans="1:34" s="50" customFormat="1" ht="64.5" customHeight="1">
      <c r="A23" s="193">
        <v>20</v>
      </c>
      <c r="B23" s="81" t="s">
        <v>894</v>
      </c>
      <c r="C23" s="363" t="s">
        <v>892</v>
      </c>
      <c r="D23" s="372" t="s">
        <v>893</v>
      </c>
      <c r="E23" s="363" t="s">
        <v>71</v>
      </c>
      <c r="F23" s="364">
        <v>7000000</v>
      </c>
      <c r="G23" s="364" t="s">
        <v>359</v>
      </c>
      <c r="H23" s="61" t="s">
        <v>891</v>
      </c>
      <c r="I23" s="361" t="s">
        <v>232</v>
      </c>
      <c r="J23" s="148">
        <v>0</v>
      </c>
      <c r="K23" s="148">
        <v>7000000</v>
      </c>
      <c r="L23" s="63"/>
      <c r="M23" s="64">
        <v>7000000</v>
      </c>
      <c r="N23" s="136"/>
      <c r="O23" s="136"/>
      <c r="P23" s="136"/>
      <c r="Q23" s="136"/>
      <c r="R23" s="65" t="s">
        <v>41</v>
      </c>
      <c r="S23" s="150" t="s">
        <v>829</v>
      </c>
      <c r="T23" s="24"/>
      <c r="U23" s="24"/>
      <c r="V23" s="24"/>
      <c r="W23" s="23"/>
      <c r="X23" s="24"/>
      <c r="Y23" s="231" t="s">
        <v>175</v>
      </c>
      <c r="AB23" s="48"/>
      <c r="AC23" s="202" t="s">
        <v>141</v>
      </c>
      <c r="AD23" s="92"/>
      <c r="AE23" s="203"/>
      <c r="AF23" s="232"/>
      <c r="AG23" s="334" t="e">
        <f>#REF!</f>
        <v>#REF!</v>
      </c>
    </row>
    <row r="24" spans="1:34" s="50" customFormat="1" ht="25.5">
      <c r="A24" s="178">
        <v>21</v>
      </c>
      <c r="B24" s="495" t="s">
        <v>900</v>
      </c>
      <c r="C24" s="363" t="s">
        <v>901</v>
      </c>
      <c r="D24" s="372" t="s">
        <v>902</v>
      </c>
      <c r="E24" s="363" t="s">
        <v>71</v>
      </c>
      <c r="F24" s="498">
        <v>3500000</v>
      </c>
      <c r="G24" s="498" t="s">
        <v>72</v>
      </c>
      <c r="H24" s="235" t="s">
        <v>906</v>
      </c>
      <c r="I24" s="502" t="s">
        <v>232</v>
      </c>
      <c r="J24" s="236">
        <v>0</v>
      </c>
      <c r="K24" s="236">
        <v>3500000</v>
      </c>
      <c r="L24" s="237"/>
      <c r="M24" s="238">
        <v>3500000</v>
      </c>
      <c r="N24" s="136"/>
      <c r="O24" s="136"/>
      <c r="P24" s="136"/>
      <c r="Q24" s="240"/>
      <c r="R24" s="65" t="s">
        <v>41</v>
      </c>
      <c r="S24" s="241" t="s">
        <v>74</v>
      </c>
      <c r="T24" s="24"/>
      <c r="U24" s="24"/>
      <c r="V24" s="24"/>
      <c r="W24" s="23"/>
      <c r="X24" s="24"/>
      <c r="Y24" s="231" t="s">
        <v>179</v>
      </c>
      <c r="AB24" s="48"/>
      <c r="AC24" s="202" t="s">
        <v>180</v>
      </c>
      <c r="AD24" s="92"/>
      <c r="AE24" s="203"/>
      <c r="AF24" s="232"/>
      <c r="AG24" s="334" t="e">
        <f>#REF!</f>
        <v>#REF!</v>
      </c>
    </row>
    <row r="25" spans="1:34" s="50" customFormat="1" ht="25.5">
      <c r="A25" s="438">
        <v>22</v>
      </c>
      <c r="B25" s="465" t="s">
        <v>903</v>
      </c>
      <c r="C25" s="363" t="s">
        <v>905</v>
      </c>
      <c r="D25" s="372" t="s">
        <v>904</v>
      </c>
      <c r="E25" s="363" t="s">
        <v>71</v>
      </c>
      <c r="F25" s="443">
        <v>3000000</v>
      </c>
      <c r="G25" s="443" t="s">
        <v>88</v>
      </c>
      <c r="H25" s="281" t="s">
        <v>907</v>
      </c>
      <c r="I25" s="447" t="s">
        <v>232</v>
      </c>
      <c r="J25" s="283">
        <v>0</v>
      </c>
      <c r="K25" s="283">
        <v>3000000</v>
      </c>
      <c r="L25" s="470"/>
      <c r="M25" s="285">
        <v>3000000</v>
      </c>
      <c r="N25" s="136"/>
      <c r="O25" s="136"/>
      <c r="P25" s="136"/>
      <c r="Q25" s="287"/>
      <c r="R25" s="65" t="s">
        <v>41</v>
      </c>
      <c r="S25" s="288" t="s">
        <v>243</v>
      </c>
      <c r="T25" s="24"/>
      <c r="U25" s="24"/>
      <c r="V25" s="24"/>
      <c r="W25" s="23"/>
      <c r="X25" s="24"/>
      <c r="Y25" s="231"/>
      <c r="AB25" s="48"/>
      <c r="AC25" s="202" t="s">
        <v>185</v>
      </c>
      <c r="AD25" s="92"/>
      <c r="AE25" s="203"/>
      <c r="AF25" s="232"/>
      <c r="AG25" s="334" t="e">
        <f>#REF!</f>
        <v>#REF!</v>
      </c>
    </row>
    <row r="26" spans="1:34" s="50" customFormat="1" ht="25.5">
      <c r="A26" s="193">
        <v>23</v>
      </c>
      <c r="B26" s="81" t="s">
        <v>910</v>
      </c>
      <c r="C26" s="363" t="s">
        <v>909</v>
      </c>
      <c r="D26" s="372" t="s">
        <v>911</v>
      </c>
      <c r="E26" s="363" t="s">
        <v>289</v>
      </c>
      <c r="F26" s="364">
        <v>4500000</v>
      </c>
      <c r="G26" s="364" t="s">
        <v>102</v>
      </c>
      <c r="H26" s="61" t="s">
        <v>908</v>
      </c>
      <c r="I26" s="361" t="s">
        <v>232</v>
      </c>
      <c r="J26" s="148">
        <v>300000</v>
      </c>
      <c r="K26" s="148">
        <v>4500000</v>
      </c>
      <c r="L26" s="63"/>
      <c r="M26" s="64">
        <v>4200000</v>
      </c>
      <c r="N26" s="142"/>
      <c r="O26" s="136"/>
      <c r="P26" s="136"/>
      <c r="Q26" s="65"/>
      <c r="R26" s="65" t="s">
        <v>41</v>
      </c>
      <c r="S26" s="150" t="s">
        <v>520</v>
      </c>
      <c r="T26" s="24"/>
      <c r="U26" s="24"/>
      <c r="V26" s="23"/>
      <c r="W26" s="23"/>
      <c r="X26" s="24"/>
      <c r="AB26" s="48"/>
      <c r="AC26" s="202" t="s">
        <v>192</v>
      </c>
      <c r="AD26" s="92"/>
      <c r="AE26" s="203"/>
      <c r="AF26" s="218"/>
      <c r="AG26" s="334" t="e">
        <f>#REF!</f>
        <v>#REF!</v>
      </c>
    </row>
    <row r="27" spans="1:34" s="50" customFormat="1" ht="25.5">
      <c r="A27" s="193">
        <v>24</v>
      </c>
      <c r="B27" s="81" t="s">
        <v>913</v>
      </c>
      <c r="C27" s="363" t="s">
        <v>914</v>
      </c>
      <c r="D27" s="372" t="s">
        <v>912</v>
      </c>
      <c r="E27" s="363" t="s">
        <v>71</v>
      </c>
      <c r="F27" s="364">
        <v>0</v>
      </c>
      <c r="G27" s="364" t="s">
        <v>230</v>
      </c>
      <c r="H27" s="235" t="s">
        <v>915</v>
      </c>
      <c r="I27" s="361" t="s">
        <v>232</v>
      </c>
      <c r="J27" s="148">
        <v>0</v>
      </c>
      <c r="K27" s="148">
        <v>0</v>
      </c>
      <c r="L27" s="63"/>
      <c r="M27" s="64">
        <v>0</v>
      </c>
      <c r="N27" s="136"/>
      <c r="O27" s="136"/>
      <c r="P27" s="136"/>
      <c r="Q27" s="65"/>
      <c r="R27" s="65" t="s">
        <v>41</v>
      </c>
      <c r="S27" s="150" t="s">
        <v>339</v>
      </c>
      <c r="T27" s="24"/>
      <c r="U27" s="24"/>
      <c r="V27" s="24"/>
      <c r="W27" s="23"/>
      <c r="X27" s="24"/>
      <c r="AB27" s="48"/>
      <c r="AC27" s="202" t="s">
        <v>197</v>
      </c>
      <c r="AD27" s="92"/>
      <c r="AE27" s="203"/>
      <c r="AF27" s="232"/>
      <c r="AG27" s="334" t="e">
        <f>#REF!</f>
        <v>#REF!</v>
      </c>
    </row>
    <row r="28" spans="1:34" s="50" customFormat="1" ht="25.5">
      <c r="A28" s="193">
        <v>25</v>
      </c>
      <c r="B28" s="252" t="s">
        <v>917</v>
      </c>
      <c r="C28" s="363" t="s">
        <v>988</v>
      </c>
      <c r="D28" s="372" t="s">
        <v>918</v>
      </c>
      <c r="E28" s="363" t="s">
        <v>71</v>
      </c>
      <c r="F28" s="364">
        <v>3000000</v>
      </c>
      <c r="G28" s="364" t="s">
        <v>88</v>
      </c>
      <c r="H28" s="61" t="s">
        <v>916</v>
      </c>
      <c r="I28" s="361" t="s">
        <v>232</v>
      </c>
      <c r="J28" s="148">
        <v>0</v>
      </c>
      <c r="K28" s="332">
        <v>3000000</v>
      </c>
      <c r="L28" s="148"/>
      <c r="M28" s="258">
        <v>3000000</v>
      </c>
      <c r="N28" s="136"/>
      <c r="O28" s="136"/>
      <c r="P28" s="136"/>
      <c r="Q28" s="65"/>
      <c r="R28" s="65" t="s">
        <v>41</v>
      </c>
      <c r="S28" s="150" t="s">
        <v>627</v>
      </c>
      <c r="T28" s="24"/>
      <c r="U28" s="24"/>
      <c r="V28" s="23"/>
      <c r="W28" s="23"/>
      <c r="X28" s="24"/>
      <c r="Y28" s="231"/>
      <c r="AB28" s="48"/>
      <c r="AC28" s="202" t="s">
        <v>202</v>
      </c>
      <c r="AD28" s="92"/>
      <c r="AE28" s="203"/>
      <c r="AF28" s="232"/>
      <c r="AG28" s="334" t="e">
        <f>#REF!</f>
        <v>#REF!</v>
      </c>
    </row>
    <row r="29" spans="1:34" s="50" customFormat="1" ht="25.5">
      <c r="A29" s="193">
        <v>26</v>
      </c>
      <c r="B29" s="252" t="s">
        <v>920</v>
      </c>
      <c r="C29" s="363" t="s">
        <v>922</v>
      </c>
      <c r="D29" s="372" t="s">
        <v>921</v>
      </c>
      <c r="E29" s="363" t="s">
        <v>71</v>
      </c>
      <c r="F29" s="364">
        <v>3000000</v>
      </c>
      <c r="G29" s="364" t="s">
        <v>88</v>
      </c>
      <c r="H29" s="61" t="s">
        <v>919</v>
      </c>
      <c r="I29" s="361" t="s">
        <v>232</v>
      </c>
      <c r="J29" s="148">
        <v>0</v>
      </c>
      <c r="K29" s="148">
        <v>3000000</v>
      </c>
      <c r="L29" s="63"/>
      <c r="M29" s="64">
        <v>3000000</v>
      </c>
      <c r="N29" s="136"/>
      <c r="O29" s="142"/>
      <c r="P29" s="136"/>
      <c r="Q29" s="65"/>
      <c r="R29" s="82" t="s">
        <v>41</v>
      </c>
      <c r="S29" s="150" t="s">
        <v>627</v>
      </c>
      <c r="T29" s="24"/>
      <c r="U29" s="24"/>
      <c r="V29" s="24"/>
      <c r="W29" s="23"/>
      <c r="X29" s="24"/>
      <c r="AB29" s="48"/>
      <c r="AC29" s="202" t="s">
        <v>3</v>
      </c>
      <c r="AD29" s="92"/>
      <c r="AE29" s="203"/>
      <c r="AF29" s="232"/>
      <c r="AG29" s="334" t="e">
        <f>#REF!</f>
        <v>#REF!</v>
      </c>
    </row>
    <row r="30" spans="1:34" s="50" customFormat="1" ht="25.5">
      <c r="A30" s="193">
        <v>27</v>
      </c>
      <c r="B30" s="252" t="s">
        <v>924</v>
      </c>
      <c r="C30" s="363" t="s">
        <v>692</v>
      </c>
      <c r="D30" s="372" t="s">
        <v>925</v>
      </c>
      <c r="E30" s="363" t="s">
        <v>49</v>
      </c>
      <c r="F30" s="364">
        <v>1000000</v>
      </c>
      <c r="G30" s="364" t="s">
        <v>967</v>
      </c>
      <c r="H30" s="61" t="s">
        <v>923</v>
      </c>
      <c r="I30" s="361" t="s">
        <v>232</v>
      </c>
      <c r="J30" s="148">
        <v>0</v>
      </c>
      <c r="K30" s="148">
        <v>1000000</v>
      </c>
      <c r="L30" s="63"/>
      <c r="M30" s="64">
        <v>1000000</v>
      </c>
      <c r="N30" s="136" t="s">
        <v>52</v>
      </c>
      <c r="O30" s="136"/>
      <c r="P30" s="136"/>
      <c r="Q30" s="65"/>
      <c r="R30" s="82" t="s">
        <v>41</v>
      </c>
      <c r="S30" s="150" t="s">
        <v>391</v>
      </c>
      <c r="T30" s="24"/>
      <c r="U30" s="24"/>
      <c r="V30" s="24"/>
      <c r="W30" s="23"/>
      <c r="X30" s="24"/>
      <c r="Y30" s="302"/>
      <c r="AB30" s="48"/>
      <c r="AC30" s="202" t="s">
        <v>213</v>
      </c>
      <c r="AD30" s="92"/>
      <c r="AE30" s="203"/>
      <c r="AF30" s="232"/>
      <c r="AG30" s="334" t="e">
        <f>#REF!</f>
        <v>#REF!</v>
      </c>
    </row>
    <row r="31" spans="1:34" s="50" customFormat="1" ht="25.5">
      <c r="A31" s="193">
        <v>28</v>
      </c>
      <c r="B31" s="252" t="s">
        <v>928</v>
      </c>
      <c r="C31" s="363" t="s">
        <v>929</v>
      </c>
      <c r="D31" s="372" t="s">
        <v>930</v>
      </c>
      <c r="E31" s="363" t="s">
        <v>189</v>
      </c>
      <c r="F31" s="364">
        <v>4000000</v>
      </c>
      <c r="G31" s="364" t="s">
        <v>210</v>
      </c>
      <c r="H31" s="61" t="s">
        <v>926</v>
      </c>
      <c r="I31" s="361" t="s">
        <v>232</v>
      </c>
      <c r="J31" s="148">
        <v>300000</v>
      </c>
      <c r="K31" s="148">
        <v>4000000</v>
      </c>
      <c r="L31" s="63"/>
      <c r="M31" s="64">
        <v>3700000</v>
      </c>
      <c r="N31" s="136"/>
      <c r="O31" s="136"/>
      <c r="P31" s="136"/>
      <c r="Q31" s="65"/>
      <c r="R31" s="82" t="s">
        <v>41</v>
      </c>
      <c r="S31" s="150" t="s">
        <v>927</v>
      </c>
      <c r="T31" s="24"/>
      <c r="U31" s="24"/>
      <c r="V31" s="24"/>
      <c r="W31" s="23"/>
      <c r="X31" s="24"/>
      <c r="AB31" s="48"/>
      <c r="AC31" s="202" t="s">
        <v>220</v>
      </c>
      <c r="AD31" s="92"/>
      <c r="AE31" s="203"/>
      <c r="AF31" s="232" t="s">
        <v>998</v>
      </c>
      <c r="AG31" s="334" t="e">
        <f>#REF!</f>
        <v>#REF!</v>
      </c>
    </row>
    <row r="32" spans="1:34" s="50" customFormat="1" ht="25.5">
      <c r="A32" s="193">
        <v>29</v>
      </c>
      <c r="B32" s="252" t="s">
        <v>934</v>
      </c>
      <c r="C32" s="363" t="s">
        <v>935</v>
      </c>
      <c r="D32" s="372" t="s">
        <v>933</v>
      </c>
      <c r="E32" s="363" t="s">
        <v>60</v>
      </c>
      <c r="F32" s="364">
        <v>40000000</v>
      </c>
      <c r="G32" s="364" t="s">
        <v>968</v>
      </c>
      <c r="H32" s="61" t="s">
        <v>931</v>
      </c>
      <c r="I32" s="361" t="s">
        <v>232</v>
      </c>
      <c r="J32" s="148">
        <v>2000000</v>
      </c>
      <c r="K32" s="148">
        <v>40000000</v>
      </c>
      <c r="L32" s="63"/>
      <c r="M32" s="64">
        <v>38000000</v>
      </c>
      <c r="N32" s="136"/>
      <c r="O32" s="64"/>
      <c r="P32" s="136"/>
      <c r="Q32" s="65"/>
      <c r="R32" s="82" t="s">
        <v>41</v>
      </c>
      <c r="S32" s="150" t="s">
        <v>932</v>
      </c>
      <c r="T32" s="24"/>
      <c r="U32" s="24"/>
      <c r="V32" s="24"/>
      <c r="W32" s="23"/>
      <c r="X32" s="24"/>
      <c r="Y32" s="333"/>
      <c r="AB32" s="48"/>
      <c r="AC32" s="202" t="s">
        <v>226</v>
      </c>
      <c r="AD32" s="92"/>
      <c r="AE32" s="203"/>
      <c r="AF32" s="232"/>
      <c r="AG32" s="334" t="e">
        <f>#REF!</f>
        <v>#REF!</v>
      </c>
      <c r="AH32" s="526">
        <f>Table134[[#This Row],[Số tiền trên
 hợp đồng (chưa VAT)]]/1.1</f>
        <v>36363636.36363636</v>
      </c>
    </row>
    <row r="33" spans="1:34" ht="51">
      <c r="A33" s="193">
        <v>30</v>
      </c>
      <c r="B33" s="252" t="s">
        <v>938</v>
      </c>
      <c r="C33" s="363" t="s">
        <v>939</v>
      </c>
      <c r="D33" s="372" t="s">
        <v>937</v>
      </c>
      <c r="E33" s="363" t="s">
        <v>71</v>
      </c>
      <c r="F33" s="364">
        <v>2000000</v>
      </c>
      <c r="G33" s="364" t="s">
        <v>463</v>
      </c>
      <c r="H33" s="61" t="s">
        <v>936</v>
      </c>
      <c r="I33" s="361" t="s">
        <v>232</v>
      </c>
      <c r="J33" s="148">
        <v>0</v>
      </c>
      <c r="K33" s="148">
        <v>2000000</v>
      </c>
      <c r="L33" s="63"/>
      <c r="M33" s="64">
        <v>2000000</v>
      </c>
      <c r="N33" s="136"/>
      <c r="O33" s="136"/>
      <c r="P33" s="136"/>
      <c r="Q33" s="65"/>
      <c r="R33" s="82" t="s">
        <v>41</v>
      </c>
      <c r="S33" s="150" t="s">
        <v>686</v>
      </c>
      <c r="T33" s="24"/>
      <c r="U33" s="24"/>
      <c r="V33" s="24"/>
      <c r="W33" s="23"/>
      <c r="X33" s="24"/>
      <c r="Y33" s="18"/>
      <c r="AB33" s="12"/>
      <c r="AC33" s="10" t="s">
        <v>4</v>
      </c>
      <c r="AD33" s="11"/>
      <c r="AE33" s="170"/>
      <c r="AF33" s="172"/>
      <c r="AG33" s="334" t="e">
        <f>#REF!</f>
        <v>#REF!</v>
      </c>
      <c r="AH33" s="481">
        <f>AH32*0.3</f>
        <v>10909090.909090908</v>
      </c>
    </row>
    <row r="34" spans="1:34" ht="25.5">
      <c r="A34" s="193">
        <v>31</v>
      </c>
      <c r="B34" s="252" t="s">
        <v>941</v>
      </c>
      <c r="C34" s="363" t="s">
        <v>401</v>
      </c>
      <c r="D34" s="372" t="s">
        <v>942</v>
      </c>
      <c r="E34" s="363" t="s">
        <v>49</v>
      </c>
      <c r="F34" s="364">
        <v>2200000</v>
      </c>
      <c r="G34" s="364" t="s">
        <v>109</v>
      </c>
      <c r="H34" s="61" t="s">
        <v>940</v>
      </c>
      <c r="I34" s="361" t="s">
        <v>232</v>
      </c>
      <c r="J34" s="148">
        <v>200000</v>
      </c>
      <c r="K34" s="148">
        <v>2200000</v>
      </c>
      <c r="L34" s="63"/>
      <c r="M34" s="64">
        <v>2000000</v>
      </c>
      <c r="N34" s="136"/>
      <c r="O34" s="136"/>
      <c r="P34" s="136"/>
      <c r="Q34" s="65"/>
      <c r="R34" s="82" t="s">
        <v>41</v>
      </c>
      <c r="S34" s="150" t="s">
        <v>404</v>
      </c>
      <c r="T34" s="24"/>
      <c r="U34" s="24"/>
      <c r="V34" s="23"/>
      <c r="W34" s="23"/>
      <c r="X34" s="24"/>
      <c r="AB34" s="12"/>
      <c r="AC34" s="10" t="s">
        <v>236</v>
      </c>
      <c r="AD34" s="11"/>
      <c r="AE34" s="170"/>
      <c r="AF34" s="172"/>
      <c r="AG34" s="334" t="e">
        <f>#REF!</f>
        <v>#REF!</v>
      </c>
    </row>
    <row r="35" spans="1:34" ht="45.75" customHeight="1">
      <c r="A35" s="193">
        <v>32</v>
      </c>
      <c r="B35" s="252" t="s">
        <v>945</v>
      </c>
      <c r="C35" s="363" t="s">
        <v>652</v>
      </c>
      <c r="D35" s="372" t="s">
        <v>944</v>
      </c>
      <c r="E35" s="363" t="s">
        <v>49</v>
      </c>
      <c r="F35" s="364">
        <v>2500000</v>
      </c>
      <c r="G35" s="364" t="s">
        <v>50</v>
      </c>
      <c r="H35" s="61" t="s">
        <v>943</v>
      </c>
      <c r="I35" s="361" t="s">
        <v>232</v>
      </c>
      <c r="J35" s="148">
        <v>500000</v>
      </c>
      <c r="K35" s="148">
        <v>2500000</v>
      </c>
      <c r="L35" s="63"/>
      <c r="M35" s="64">
        <v>2000000</v>
      </c>
      <c r="N35" s="136"/>
      <c r="O35" s="64"/>
      <c r="P35" s="136"/>
      <c r="Q35" s="65"/>
      <c r="R35" s="82" t="s">
        <v>41</v>
      </c>
      <c r="S35" s="150" t="s">
        <v>650</v>
      </c>
      <c r="T35" s="24"/>
      <c r="U35" s="24"/>
      <c r="V35" s="23"/>
      <c r="W35" s="23"/>
      <c r="X35" s="24"/>
      <c r="AB35" s="12"/>
      <c r="AC35" s="10" t="s">
        <v>244</v>
      </c>
      <c r="AD35" s="11"/>
      <c r="AE35" s="170"/>
      <c r="AF35" s="172"/>
      <c r="AG35" s="334" t="e">
        <f>#REF!</f>
        <v>#REF!</v>
      </c>
    </row>
    <row r="36" spans="1:34" ht="92.25" customHeight="1">
      <c r="A36" s="193">
        <v>33</v>
      </c>
      <c r="B36" s="252" t="s">
        <v>947</v>
      </c>
      <c r="C36" s="363" t="s">
        <v>949</v>
      </c>
      <c r="D36" s="372" t="s">
        <v>948</v>
      </c>
      <c r="E36" s="363" t="s">
        <v>71</v>
      </c>
      <c r="F36" s="364">
        <v>3000000</v>
      </c>
      <c r="G36" s="364" t="s">
        <v>88</v>
      </c>
      <c r="H36" s="61" t="s">
        <v>946</v>
      </c>
      <c r="I36" s="361" t="s">
        <v>232</v>
      </c>
      <c r="J36" s="148">
        <v>0</v>
      </c>
      <c r="K36" s="148">
        <v>3000000</v>
      </c>
      <c r="L36" s="63"/>
      <c r="M36" s="64">
        <v>3000000</v>
      </c>
      <c r="N36" s="136"/>
      <c r="O36" s="136"/>
      <c r="P36" s="136"/>
      <c r="Q36" s="65"/>
      <c r="R36" s="82" t="s">
        <v>41</v>
      </c>
      <c r="S36" s="150" t="s">
        <v>339</v>
      </c>
      <c r="T36" s="24"/>
      <c r="U36" s="24"/>
      <c r="V36" s="23"/>
      <c r="W36" s="23"/>
      <c r="X36" s="24"/>
      <c r="AB36" s="12"/>
      <c r="AC36" s="10" t="s">
        <v>250</v>
      </c>
      <c r="AD36" s="11"/>
      <c r="AE36" s="170"/>
      <c r="AF36" s="172"/>
      <c r="AG36" s="334" t="e">
        <f>#REF!</f>
        <v>#REF!</v>
      </c>
    </row>
    <row r="37" spans="1:34" ht="93.2" customHeight="1">
      <c r="A37" s="193">
        <v>34</v>
      </c>
      <c r="B37" s="252" t="s">
        <v>954</v>
      </c>
      <c r="C37" s="363" t="s">
        <v>955</v>
      </c>
      <c r="D37" s="372" t="s">
        <v>952</v>
      </c>
      <c r="E37" s="363" t="s">
        <v>71</v>
      </c>
      <c r="F37" s="364">
        <v>3000000</v>
      </c>
      <c r="G37" s="364" t="s">
        <v>88</v>
      </c>
      <c r="H37" s="61" t="s">
        <v>951</v>
      </c>
      <c r="I37" s="361" t="s">
        <v>232</v>
      </c>
      <c r="J37" s="148">
        <v>0</v>
      </c>
      <c r="K37" s="148">
        <v>3000000</v>
      </c>
      <c r="L37" s="63"/>
      <c r="M37" s="258">
        <v>3000000</v>
      </c>
      <c r="N37" s="136"/>
      <c r="O37" s="136"/>
      <c r="P37" s="136"/>
      <c r="Q37" s="65"/>
      <c r="R37" s="82" t="s">
        <v>41</v>
      </c>
      <c r="S37" s="150" t="s">
        <v>953</v>
      </c>
      <c r="T37" s="24"/>
      <c r="U37" s="24"/>
      <c r="V37" s="24"/>
      <c r="W37" s="23"/>
      <c r="X37" s="24"/>
      <c r="Y37" s="15"/>
      <c r="AB37" s="12"/>
      <c r="AC37" s="10" t="s">
        <v>255</v>
      </c>
      <c r="AD37" s="11"/>
      <c r="AE37" s="170"/>
      <c r="AF37" s="172"/>
      <c r="AG37" s="334" t="e">
        <f>#REF!</f>
        <v>#REF!</v>
      </c>
    </row>
    <row r="38" spans="1:34" ht="204">
      <c r="A38" s="193">
        <v>35</v>
      </c>
      <c r="B38" s="252" t="s">
        <v>956</v>
      </c>
      <c r="C38" s="363" t="s">
        <v>960</v>
      </c>
      <c r="D38" s="372" t="s">
        <v>957</v>
      </c>
      <c r="E38" s="363" t="s">
        <v>71</v>
      </c>
      <c r="F38" s="364" t="s">
        <v>958</v>
      </c>
      <c r="G38" s="364" t="e">
        <v>#VALUE!</v>
      </c>
      <c r="H38" s="61" t="s">
        <v>959</v>
      </c>
      <c r="I38" s="361" t="s">
        <v>232</v>
      </c>
      <c r="J38" s="148">
        <v>1000000</v>
      </c>
      <c r="K38" s="148">
        <v>6000000</v>
      </c>
      <c r="L38" s="63"/>
      <c r="M38" s="64">
        <f>Table134[[#This Row],[Số tiền trên
 hợp đồng (chưa VAT)]]-Table134[[#This Row],[CPKS + CTV]]</f>
        <v>5000000</v>
      </c>
      <c r="N38" s="136"/>
      <c r="O38" s="136"/>
      <c r="P38" s="136"/>
      <c r="Q38" s="65"/>
      <c r="R38" s="82" t="s">
        <v>41</v>
      </c>
      <c r="S38" s="150" t="s">
        <v>243</v>
      </c>
      <c r="T38" s="24"/>
      <c r="U38" s="24"/>
      <c r="V38" s="23"/>
      <c r="W38" s="23"/>
      <c r="X38" s="24"/>
      <c r="AB38" s="12"/>
      <c r="AC38" s="10" t="s">
        <v>261</v>
      </c>
      <c r="AD38" s="11"/>
      <c r="AE38" s="170"/>
      <c r="AF38" s="172"/>
      <c r="AG38" s="334" t="e">
        <f>#REF!</f>
        <v>#REF!</v>
      </c>
    </row>
    <row r="39" spans="1:34" ht="25.5">
      <c r="B39" s="252" t="s">
        <v>962</v>
      </c>
      <c r="C39" s="363" t="s">
        <v>963</v>
      </c>
      <c r="D39" s="372" t="s">
        <v>961</v>
      </c>
      <c r="E39" s="363" t="s">
        <v>71</v>
      </c>
      <c r="F39" s="364">
        <v>0</v>
      </c>
      <c r="G39" s="407" t="s">
        <v>230</v>
      </c>
      <c r="H39" s="409">
        <v>0</v>
      </c>
      <c r="I39" s="408" t="s">
        <v>974</v>
      </c>
      <c r="J39" s="361" t="s">
        <v>232</v>
      </c>
      <c r="K39" s="148">
        <v>0</v>
      </c>
      <c r="L39" s="148">
        <v>0</v>
      </c>
      <c r="M39" s="63"/>
      <c r="N39" s="64">
        <v>0</v>
      </c>
      <c r="O39" s="136"/>
      <c r="P39" s="136"/>
      <c r="Q39" s="136"/>
      <c r="R39" s="65"/>
      <c r="S39" s="82" t="s">
        <v>41</v>
      </c>
      <c r="T39" s="150" t="s">
        <v>243</v>
      </c>
      <c r="U39" s="24"/>
      <c r="V39" s="24"/>
      <c r="W39" s="24"/>
      <c r="X39" s="23"/>
      <c r="Y39" s="24"/>
      <c r="AC39" s="12"/>
      <c r="AD39" s="10" t="s">
        <v>267</v>
      </c>
      <c r="AE39" s="11"/>
      <c r="AF39" s="170"/>
      <c r="AG39" s="172"/>
      <c r="AH39" s="334" t="s">
        <v>810</v>
      </c>
    </row>
    <row r="40" spans="1:34" ht="12.75">
      <c r="A40" s="7"/>
      <c r="H40" s="128"/>
      <c r="I40" s="163"/>
      <c r="J40" s="129"/>
      <c r="K40" s="129"/>
      <c r="L40" s="19"/>
      <c r="M40" s="19"/>
      <c r="N40" s="143"/>
      <c r="O40" s="143"/>
      <c r="P40" s="143"/>
      <c r="R40" s="7"/>
      <c r="S40" s="7"/>
      <c r="T40" s="14"/>
      <c r="U40" s="14"/>
      <c r="V40" s="7"/>
      <c r="X40" s="14"/>
    </row>
    <row r="41" spans="1:34" ht="12.75">
      <c r="A41" s="7"/>
      <c r="H41" s="128"/>
      <c r="I41" s="163"/>
      <c r="J41" s="129"/>
      <c r="K41" s="129"/>
      <c r="L41" s="19"/>
      <c r="M41" s="19"/>
      <c r="N41" s="143"/>
      <c r="O41" s="143"/>
      <c r="P41" s="143"/>
      <c r="R41" s="7"/>
      <c r="S41" s="7"/>
      <c r="T41" s="14"/>
      <c r="U41" s="14"/>
      <c r="V41" s="7"/>
      <c r="X41" s="14"/>
    </row>
    <row r="42" spans="1:34" ht="12.75">
      <c r="A42" s="7"/>
      <c r="H42" s="128"/>
      <c r="I42" s="163"/>
      <c r="J42" s="129"/>
      <c r="K42" s="129"/>
      <c r="L42" s="19"/>
      <c r="M42" s="19"/>
      <c r="N42" s="143"/>
      <c r="O42" s="143"/>
      <c r="P42" s="143"/>
      <c r="R42" s="7"/>
      <c r="S42" s="7"/>
      <c r="T42" s="14"/>
      <c r="U42" s="14"/>
      <c r="V42" s="7"/>
      <c r="X42" s="14"/>
    </row>
    <row r="43" spans="1:34" ht="12.75">
      <c r="A43" s="7"/>
      <c r="H43" s="128"/>
      <c r="I43" s="163"/>
      <c r="J43" s="129"/>
      <c r="K43" s="129"/>
      <c r="L43" s="19"/>
      <c r="M43" s="19"/>
      <c r="N43" s="143"/>
      <c r="O43" s="143"/>
      <c r="P43" s="143"/>
      <c r="R43" s="7"/>
      <c r="S43" s="7"/>
      <c r="T43" s="14"/>
      <c r="U43" s="14"/>
      <c r="V43" s="7"/>
      <c r="X43" s="14"/>
    </row>
    <row r="44" spans="1:34" ht="12.75">
      <c r="A44" s="7"/>
      <c r="H44" s="128"/>
      <c r="I44" s="163"/>
      <c r="J44" s="129"/>
      <c r="K44" s="129"/>
      <c r="L44" s="19"/>
      <c r="M44" s="19"/>
      <c r="N44" s="143"/>
      <c r="O44" s="143"/>
      <c r="P44" s="143"/>
      <c r="R44" s="7"/>
      <c r="S44" s="7"/>
      <c r="T44" s="14"/>
      <c r="U44" s="14"/>
      <c r="V44" s="7"/>
      <c r="X44" s="14"/>
    </row>
    <row r="45" spans="1:34" ht="12.75">
      <c r="A45" s="7"/>
      <c r="H45" s="128"/>
      <c r="I45" s="163"/>
      <c r="J45" s="129"/>
      <c r="K45" s="129"/>
      <c r="L45" s="19"/>
      <c r="M45" s="19"/>
      <c r="N45" s="143"/>
      <c r="O45" s="143"/>
      <c r="P45" s="143"/>
      <c r="R45" s="7"/>
      <c r="S45" s="7"/>
      <c r="T45" s="14"/>
      <c r="U45" s="14"/>
      <c r="V45" s="7"/>
      <c r="X45" s="14"/>
    </row>
    <row r="46" spans="1:34" ht="12.75">
      <c r="A46" s="7"/>
      <c r="H46" s="128"/>
      <c r="I46" s="163"/>
      <c r="J46" s="129"/>
      <c r="K46" s="129"/>
      <c r="L46" s="19"/>
      <c r="M46" s="19"/>
      <c r="N46" s="143"/>
      <c r="O46" s="143"/>
      <c r="P46" s="143"/>
      <c r="R46" s="7"/>
      <c r="S46" s="7"/>
      <c r="T46" s="14"/>
      <c r="U46" s="14"/>
      <c r="V46" s="7"/>
      <c r="X46" s="14"/>
    </row>
    <row r="47" spans="1:34" ht="12.75">
      <c r="A47" s="7"/>
      <c r="H47" s="128"/>
      <c r="I47" s="163"/>
      <c r="J47" s="129"/>
      <c r="K47" s="129"/>
      <c r="L47" s="19"/>
      <c r="M47" s="19"/>
      <c r="N47" s="143"/>
      <c r="O47" s="143"/>
      <c r="P47" s="143"/>
      <c r="R47" s="7"/>
      <c r="S47" s="7"/>
      <c r="T47" s="14"/>
      <c r="U47" s="14"/>
      <c r="V47" s="7"/>
      <c r="X47" s="14"/>
    </row>
    <row r="49" spans="13:13" ht="15.75" customHeight="1">
      <c r="M49" s="635"/>
    </row>
    <row r="50" spans="13:13" ht="15.75" customHeight="1">
      <c r="M50" s="635"/>
    </row>
    <row r="51" spans="13:13" ht="15.75" customHeight="1">
      <c r="M51" s="703"/>
    </row>
  </sheetData>
  <dataValidations disablePrompts="1" count="8">
    <dataValidation type="list" allowBlank="1" sqref="V16:V19 V29:V33 V21:V24 T4:T38 T40:T6015" xr:uid="{82F70D83-3023-4BD4-A35B-9EB7435C6690}">
      <formula1>$AC$4:$AC$38</formula1>
    </dataValidation>
    <dataValidation type="list" allowBlank="1" sqref="U4:U38 U40:U6015" xr:uid="{A4B1990C-61EE-4297-A426-28942F94027E}">
      <formula1>$AB$4:$AB$19</formula1>
    </dataValidation>
    <dataValidation type="list" allowBlank="1" showErrorMessage="1" sqref="X4:X38 X40:X6015" xr:uid="{36F5A523-9F07-4617-9A4B-D8EA5BEFBCC8}">
      <formula1>$AD$4:$AD$6</formula1>
    </dataValidation>
    <dataValidation type="list" allowBlank="1" sqref="R4:R38 R40:R6015" xr:uid="{69378C6D-BBB0-4F50-B231-0009B3FB1DE4}">
      <formula1>$AE$4:$AE$17</formula1>
    </dataValidation>
    <dataValidation type="list" allowBlank="1" sqref="U39" xr:uid="{562BC371-9D76-439E-80C0-0A7D7252F003}">
      <formula1>$AD$4:$AD$139</formula1>
    </dataValidation>
    <dataValidation type="list" allowBlank="1" sqref="V39" xr:uid="{F3E59132-622B-4A4E-9CA1-3118BA98D92B}">
      <formula1>$AC$4:$AC$19</formula1>
    </dataValidation>
    <dataValidation type="list" allowBlank="1" showErrorMessage="1" sqref="Y39" xr:uid="{D5C0BB6A-890A-4395-991A-2DE04B8DC8BB}">
      <formula1>$AE$4:$AE$6</formula1>
    </dataValidation>
    <dataValidation type="list" allowBlank="1" sqref="S39" xr:uid="{4AAE12F0-CD45-47E1-BB05-AD4BE113EE7C}">
      <formula1>$AF$4:$AF$17</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879B-421F-4099-B897-B714A56A3244}">
  <sheetPr codeName="Trang_tính10">
    <outlinePr summaryBelow="0" summaryRight="0"/>
  </sheetPr>
  <dimension ref="A1:AH36"/>
  <sheetViews>
    <sheetView zoomScale="80" zoomScaleNormal="70" workbookViewId="0">
      <pane ySplit="3" topLeftCell="A4" activePane="bottomLeft" state="frozen"/>
      <selection activeCell="D1270" sqref="D1270"/>
      <selection pane="bottomLeft" activeCell="I3" sqref="I3"/>
    </sheetView>
  </sheetViews>
  <sheetFormatPr defaultColWidth="11" defaultRowHeight="15.75" customHeight="1"/>
  <cols>
    <col min="1" max="1" width="5.875" style="1" customWidth="1"/>
    <col min="2" max="2" width="40.375" style="388" customWidth="1"/>
    <col min="3" max="3" width="67.875" style="1" customWidth="1"/>
    <col min="4" max="4" width="58.25" style="388" customWidth="1"/>
    <col min="5" max="5" width="67.375" style="1" customWidth="1"/>
    <col min="6" max="6" width="17.375" style="1" customWidth="1"/>
    <col min="7" max="7" width="18.375" style="1" customWidth="1"/>
    <col min="8" max="8" width="25.75" style="427" customWidth="1"/>
    <col min="9" max="9" width="13.75" style="50" customWidth="1"/>
    <col min="10" max="10" width="7.625" style="156" customWidth="1"/>
    <col min="11" max="11" width="12.125" style="51" customWidth="1"/>
    <col min="12" max="12" width="19.625" style="51" customWidth="1"/>
    <col min="13" max="13" width="12.375" style="1" customWidth="1"/>
    <col min="14" max="14" width="13.375" style="1" customWidth="1"/>
    <col min="15" max="15" width="11.375" style="144" hidden="1" customWidth="1"/>
    <col min="16" max="16" width="15.25" style="144" hidden="1" customWidth="1"/>
    <col min="17" max="17" width="16.625" style="144" hidden="1" customWidth="1"/>
    <col min="18" max="18" width="15.625" style="1" customWidth="1"/>
    <col min="19" max="19" width="10.875" style="1" hidden="1" customWidth="1"/>
    <col min="20" max="20" width="37.625" style="144" customWidth="1"/>
    <col min="21" max="21" width="17" style="1" hidden="1" customWidth="1"/>
    <col min="22" max="22" width="7.625" style="1" hidden="1" customWidth="1"/>
    <col min="23" max="23" width="9" style="1" hidden="1" customWidth="1"/>
    <col min="24" max="24" width="10" style="1" hidden="1" customWidth="1"/>
    <col min="25" max="25" width="8.25" style="1" hidden="1" customWidth="1"/>
    <col min="26" max="26" width="19.125" style="1" hidden="1" customWidth="1"/>
    <col min="27" max="30" width="0" style="1" hidden="1" customWidth="1"/>
    <col min="31" max="31" width="15.875" style="1" hidden="1" customWidth="1"/>
    <col min="32" max="32" width="15.375" style="1" hidden="1" customWidth="1"/>
    <col min="33" max="33" width="29" style="1" customWidth="1"/>
    <col min="34" max="34" width="14.75" style="144" customWidth="1"/>
    <col min="35" max="35" width="11" style="1"/>
    <col min="36" max="36" width="14" style="1" bestFit="1" customWidth="1"/>
    <col min="37" max="16384" width="11" style="1"/>
  </cols>
  <sheetData>
    <row r="1" spans="1:34" s="39" customFormat="1" ht="17.45" customHeight="1">
      <c r="B1" s="371"/>
      <c r="D1" s="371"/>
      <c r="H1" s="371"/>
      <c r="I1" s="267"/>
      <c r="J1" s="267"/>
      <c r="K1" s="166"/>
      <c r="L1" s="166"/>
      <c r="N1" s="52" t="e">
        <f>SUM(N4:N36)</f>
        <v>#VALUE!</v>
      </c>
      <c r="O1" s="52"/>
      <c r="P1" s="52">
        <f>SUM(P4:P36)</f>
        <v>16000000</v>
      </c>
      <c r="Q1" s="52"/>
    </row>
    <row r="3" spans="1:34" s="50" customFormat="1" ht="39.200000000000003" customHeight="1">
      <c r="A3" s="290" t="s">
        <v>5</v>
      </c>
      <c r="B3" s="294" t="s">
        <v>6</v>
      </c>
      <c r="C3" s="338" t="s">
        <v>7</v>
      </c>
      <c r="D3" s="294" t="s">
        <v>8</v>
      </c>
      <c r="E3" s="54" t="s">
        <v>9</v>
      </c>
      <c r="F3" s="54" t="s">
        <v>10</v>
      </c>
      <c r="G3" s="338" t="s">
        <v>11</v>
      </c>
      <c r="H3" s="294" t="s">
        <v>380</v>
      </c>
      <c r="I3" s="54" t="s">
        <v>6355</v>
      </c>
      <c r="J3" s="360" t="s">
        <v>13</v>
      </c>
      <c r="K3" s="291" t="s">
        <v>14</v>
      </c>
      <c r="L3" s="292" t="s">
        <v>15</v>
      </c>
      <c r="M3" s="293" t="s">
        <v>16</v>
      </c>
      <c r="N3" s="293" t="s">
        <v>17</v>
      </c>
      <c r="O3" s="293" t="s">
        <v>950</v>
      </c>
      <c r="P3" s="293" t="s">
        <v>19</v>
      </c>
      <c r="Q3" s="293" t="s">
        <v>20</v>
      </c>
      <c r="R3" s="294" t="s">
        <v>21</v>
      </c>
      <c r="S3" s="54" t="s">
        <v>22</v>
      </c>
      <c r="T3" s="54" t="s">
        <v>23</v>
      </c>
      <c r="U3" s="295" t="s">
        <v>24</v>
      </c>
      <c r="V3" s="295" t="s">
        <v>25</v>
      </c>
      <c r="W3" s="296" t="s">
        <v>26</v>
      </c>
      <c r="X3" s="296" t="s">
        <v>27</v>
      </c>
      <c r="Y3" s="296" t="s">
        <v>28</v>
      </c>
      <c r="Z3" s="297" t="s">
        <v>29</v>
      </c>
      <c r="AA3" s="298"/>
      <c r="AB3" s="298"/>
      <c r="AC3" s="299" t="s">
        <v>30</v>
      </c>
      <c r="AD3" s="299" t="s">
        <v>31</v>
      </c>
      <c r="AE3" s="299" t="s">
        <v>32</v>
      </c>
      <c r="AF3" s="93" t="s">
        <v>33</v>
      </c>
      <c r="AG3" s="54" t="s">
        <v>380</v>
      </c>
      <c r="AH3" s="294" t="s">
        <v>895</v>
      </c>
    </row>
    <row r="4" spans="1:34" s="21" customFormat="1" ht="38.25">
      <c r="A4" s="193">
        <v>1</v>
      </c>
      <c r="B4" s="220" t="s">
        <v>971</v>
      </c>
      <c r="C4" s="363" t="s">
        <v>972</v>
      </c>
      <c r="D4" s="372" t="s">
        <v>973</v>
      </c>
      <c r="E4" s="363" t="s">
        <v>627</v>
      </c>
      <c r="F4" s="364">
        <v>6000000</v>
      </c>
      <c r="G4" s="407" t="s">
        <v>61</v>
      </c>
      <c r="H4" s="409">
        <v>0</v>
      </c>
      <c r="I4" s="408" t="s">
        <v>969</v>
      </c>
      <c r="J4" s="361" t="s">
        <v>232</v>
      </c>
      <c r="K4" s="402">
        <v>0</v>
      </c>
      <c r="L4" s="403">
        <v>6000000</v>
      </c>
      <c r="M4" s="404"/>
      <c r="N4" s="405">
        <v>6000000</v>
      </c>
      <c r="O4" s="198"/>
      <c r="P4" s="136"/>
      <c r="Q4" s="198"/>
      <c r="R4" s="199"/>
      <c r="S4" s="199" t="s">
        <v>41</v>
      </c>
      <c r="T4" s="200" t="s">
        <v>627</v>
      </c>
      <c r="U4" s="34"/>
      <c r="V4" s="29"/>
      <c r="W4" s="29"/>
      <c r="X4" s="30"/>
      <c r="Y4" s="22"/>
      <c r="AC4" s="6" t="s">
        <v>43</v>
      </c>
      <c r="AD4" s="20" t="s">
        <v>44</v>
      </c>
      <c r="AE4" s="6" t="s">
        <v>45</v>
      </c>
      <c r="AF4" s="168" t="s">
        <v>46</v>
      </c>
      <c r="AG4" s="171"/>
      <c r="AH4" s="38" t="s">
        <v>810</v>
      </c>
    </row>
    <row r="5" spans="1:34" s="156" customFormat="1" ht="25.5">
      <c r="A5" s="193">
        <v>2</v>
      </c>
      <c r="B5" s="81" t="s">
        <v>976</v>
      </c>
      <c r="C5" s="363" t="s">
        <v>816</v>
      </c>
      <c r="D5" s="372" t="s">
        <v>817</v>
      </c>
      <c r="E5" s="363" t="s">
        <v>49</v>
      </c>
      <c r="F5" s="364">
        <v>2100000</v>
      </c>
      <c r="G5" s="407" t="s">
        <v>964</v>
      </c>
      <c r="H5" s="409">
        <v>0</v>
      </c>
      <c r="I5" s="408" t="s">
        <v>975</v>
      </c>
      <c r="J5" s="361" t="s">
        <v>232</v>
      </c>
      <c r="K5" s="148"/>
      <c r="L5" s="148"/>
      <c r="M5" s="64"/>
      <c r="N5" s="64"/>
      <c r="O5" s="136"/>
      <c r="P5" s="136"/>
      <c r="Q5" s="136"/>
      <c r="R5" s="82"/>
      <c r="S5" s="82" t="s">
        <v>41</v>
      </c>
      <c r="T5" s="150" t="s">
        <v>391</v>
      </c>
      <c r="U5" s="325"/>
      <c r="V5" s="325"/>
      <c r="W5" s="325"/>
      <c r="X5" s="326"/>
      <c r="Y5" s="34"/>
      <c r="AC5" s="410" t="s">
        <v>54</v>
      </c>
      <c r="AD5" s="411" t="s">
        <v>2</v>
      </c>
      <c r="AE5" s="299" t="s">
        <v>55</v>
      </c>
      <c r="AF5" s="412" t="s">
        <v>56</v>
      </c>
      <c r="AG5" s="413"/>
      <c r="AH5" s="414" t="s">
        <v>809</v>
      </c>
    </row>
    <row r="6" spans="1:34" s="50" customFormat="1" ht="33" customHeight="1">
      <c r="A6" s="193">
        <v>3</v>
      </c>
      <c r="B6" s="81" t="s">
        <v>979</v>
      </c>
      <c r="C6" s="363" t="s">
        <v>980</v>
      </c>
      <c r="D6" s="372" t="s">
        <v>978</v>
      </c>
      <c r="E6" s="363" t="s">
        <v>60</v>
      </c>
      <c r="F6" s="364">
        <v>15000000</v>
      </c>
      <c r="G6" s="407" t="s">
        <v>302</v>
      </c>
      <c r="H6" s="409">
        <v>0</v>
      </c>
      <c r="I6" s="408" t="s">
        <v>977</v>
      </c>
      <c r="J6" s="361" t="s">
        <v>232</v>
      </c>
      <c r="K6" s="148">
        <v>1800000</v>
      </c>
      <c r="L6" s="148">
        <v>15000000</v>
      </c>
      <c r="M6" s="63"/>
      <c r="N6" s="64">
        <v>13200000</v>
      </c>
      <c r="O6" s="136"/>
      <c r="P6" s="136"/>
      <c r="Q6" s="136"/>
      <c r="R6" s="65"/>
      <c r="S6" s="65" t="s">
        <v>41</v>
      </c>
      <c r="T6" s="150" t="s">
        <v>932</v>
      </c>
      <c r="U6" s="24"/>
      <c r="V6" s="24"/>
      <c r="W6" s="23"/>
      <c r="X6" s="23"/>
      <c r="Y6" s="27"/>
      <c r="AC6" s="259" t="s">
        <v>64</v>
      </c>
      <c r="AD6" s="202" t="s">
        <v>65</v>
      </c>
      <c r="AE6" s="92" t="s">
        <v>66</v>
      </c>
      <c r="AF6" s="260" t="s">
        <v>67</v>
      </c>
      <c r="AG6" s="232"/>
      <c r="AH6" s="406" t="s">
        <v>810</v>
      </c>
    </row>
    <row r="7" spans="1:34" s="50" customFormat="1" ht="25.5">
      <c r="A7" s="193">
        <v>4</v>
      </c>
      <c r="B7" s="81" t="s">
        <v>991</v>
      </c>
      <c r="C7" s="363" t="s">
        <v>983</v>
      </c>
      <c r="D7" s="372" t="s">
        <v>982</v>
      </c>
      <c r="E7" s="363" t="s">
        <v>71</v>
      </c>
      <c r="F7" s="364">
        <v>3500000</v>
      </c>
      <c r="G7" s="407" t="s">
        <v>72</v>
      </c>
      <c r="H7" s="409" t="s">
        <v>990</v>
      </c>
      <c r="I7" s="408" t="s">
        <v>981</v>
      </c>
      <c r="J7" s="361" t="s">
        <v>232</v>
      </c>
      <c r="K7" s="148">
        <v>0</v>
      </c>
      <c r="L7" s="148">
        <v>3500000</v>
      </c>
      <c r="M7" s="66"/>
      <c r="N7" s="64">
        <v>3500000</v>
      </c>
      <c r="O7" s="136"/>
      <c r="P7" s="136"/>
      <c r="Q7" s="136"/>
      <c r="R7" s="65"/>
      <c r="S7" s="65" t="s">
        <v>41</v>
      </c>
      <c r="T7" s="150" t="s">
        <v>822</v>
      </c>
      <c r="U7" s="24"/>
      <c r="V7" s="24"/>
      <c r="W7" s="24"/>
      <c r="X7" s="23"/>
      <c r="Y7" s="24"/>
      <c r="AC7" s="261" t="s">
        <v>75</v>
      </c>
      <c r="AD7" s="202" t="s">
        <v>76</v>
      </c>
      <c r="AE7" s="92"/>
      <c r="AF7" s="260" t="s">
        <v>77</v>
      </c>
      <c r="AG7" s="232"/>
      <c r="AH7" s="334" t="s">
        <v>810</v>
      </c>
    </row>
    <row r="8" spans="1:34" s="50" customFormat="1" ht="22.7" customHeight="1">
      <c r="A8" s="193">
        <v>5</v>
      </c>
      <c r="B8" s="81" t="s">
        <v>986</v>
      </c>
      <c r="C8" s="363" t="s">
        <v>987</v>
      </c>
      <c r="D8" s="372" t="s">
        <v>985</v>
      </c>
      <c r="E8" s="363" t="s">
        <v>71</v>
      </c>
      <c r="F8" s="364">
        <v>3000000</v>
      </c>
      <c r="G8" s="407" t="s">
        <v>88</v>
      </c>
      <c r="H8" s="409">
        <v>0</v>
      </c>
      <c r="I8" s="408" t="s">
        <v>984</v>
      </c>
      <c r="J8" s="361" t="s">
        <v>232</v>
      </c>
      <c r="K8" s="148">
        <v>0</v>
      </c>
      <c r="L8" s="148">
        <v>3000000</v>
      </c>
      <c r="M8" s="66"/>
      <c r="N8" s="64">
        <v>3000000</v>
      </c>
      <c r="O8" s="136"/>
      <c r="P8" s="136"/>
      <c r="Q8" s="136"/>
      <c r="R8" s="65"/>
      <c r="S8" s="65" t="s">
        <v>41</v>
      </c>
      <c r="T8" s="150" t="s">
        <v>667</v>
      </c>
      <c r="U8" s="24"/>
      <c r="V8" s="24"/>
      <c r="W8" s="24"/>
      <c r="X8" s="23"/>
      <c r="Y8" s="27"/>
      <c r="AC8" s="92" t="s">
        <v>83</v>
      </c>
      <c r="AD8" s="202" t="s">
        <v>84</v>
      </c>
      <c r="AE8" s="92"/>
      <c r="AF8" s="260" t="s">
        <v>85</v>
      </c>
      <c r="AG8" s="232"/>
      <c r="AH8" s="334" t="s">
        <v>810</v>
      </c>
    </row>
    <row r="9" spans="1:34" s="50" customFormat="1" ht="31.7" customHeight="1">
      <c r="A9" s="193">
        <v>6</v>
      </c>
      <c r="B9" s="81" t="s">
        <v>997</v>
      </c>
      <c r="C9" s="363" t="s">
        <v>996</v>
      </c>
      <c r="D9" s="372" t="s">
        <v>994</v>
      </c>
      <c r="E9" s="363" t="s">
        <v>71</v>
      </c>
      <c r="F9" s="364">
        <v>6000000</v>
      </c>
      <c r="G9" s="407" t="s">
        <v>61</v>
      </c>
      <c r="H9" s="409" t="s">
        <v>995</v>
      </c>
      <c r="I9" s="408" t="s">
        <v>992</v>
      </c>
      <c r="J9" s="361" t="s">
        <v>232</v>
      </c>
      <c r="K9" s="148">
        <v>300000</v>
      </c>
      <c r="L9" s="148">
        <v>6000000</v>
      </c>
      <c r="M9" s="66"/>
      <c r="N9" s="64">
        <v>5700000</v>
      </c>
      <c r="O9" s="136"/>
      <c r="P9" s="136"/>
      <c r="Q9" s="136"/>
      <c r="R9" s="65"/>
      <c r="S9" s="65" t="s">
        <v>41</v>
      </c>
      <c r="T9" s="150" t="s">
        <v>993</v>
      </c>
      <c r="U9" s="24"/>
      <c r="V9" s="24"/>
      <c r="W9" s="24"/>
      <c r="X9" s="23"/>
      <c r="Y9" s="27"/>
      <c r="AC9" s="92" t="s">
        <v>91</v>
      </c>
      <c r="AD9" s="202" t="s">
        <v>92</v>
      </c>
      <c r="AE9" s="92"/>
      <c r="AF9" s="260" t="s">
        <v>93</v>
      </c>
      <c r="AG9" s="262"/>
      <c r="AH9" s="334">
        <v>0</v>
      </c>
    </row>
    <row r="10" spans="1:34" s="50" customFormat="1" ht="33.75" customHeight="1">
      <c r="A10" s="193">
        <v>7</v>
      </c>
      <c r="B10" s="81" t="s">
        <v>1000</v>
      </c>
      <c r="C10" s="363" t="s">
        <v>1001</v>
      </c>
      <c r="D10" s="372" t="s">
        <v>1002</v>
      </c>
      <c r="E10" s="363" t="s">
        <v>71</v>
      </c>
      <c r="F10" s="364">
        <v>5000000</v>
      </c>
      <c r="G10" s="407" t="s">
        <v>190</v>
      </c>
      <c r="H10" s="409" t="s">
        <v>1003</v>
      </c>
      <c r="I10" s="408" t="s">
        <v>999</v>
      </c>
      <c r="J10" s="361" t="s">
        <v>232</v>
      </c>
      <c r="K10" s="148">
        <v>0</v>
      </c>
      <c r="L10" s="148">
        <v>5000000</v>
      </c>
      <c r="M10" s="63"/>
      <c r="N10" s="64">
        <v>5000000</v>
      </c>
      <c r="O10" s="136"/>
      <c r="P10" s="136"/>
      <c r="Q10" s="136"/>
      <c r="R10" s="65"/>
      <c r="S10" s="65" t="s">
        <v>41</v>
      </c>
      <c r="T10" s="150" t="s">
        <v>74</v>
      </c>
      <c r="U10" s="24"/>
      <c r="V10" s="24"/>
      <c r="W10" s="24"/>
      <c r="X10" s="23"/>
      <c r="Y10" s="24"/>
      <c r="AC10" s="48"/>
      <c r="AD10" s="202" t="s">
        <v>98</v>
      </c>
      <c r="AE10" s="92"/>
      <c r="AF10" s="203" t="s">
        <v>99</v>
      </c>
      <c r="AG10" s="232"/>
      <c r="AH10" s="406" t="s">
        <v>810</v>
      </c>
    </row>
    <row r="11" spans="1:34" s="50" customFormat="1" ht="48.75" customHeight="1">
      <c r="A11" s="193">
        <v>8</v>
      </c>
      <c r="B11" s="81" t="s">
        <v>1010</v>
      </c>
      <c r="C11" s="363" t="s">
        <v>1012</v>
      </c>
      <c r="D11" s="372" t="s">
        <v>1011</v>
      </c>
      <c r="E11" s="363" t="s">
        <v>71</v>
      </c>
      <c r="F11" s="364">
        <v>12650000.000000002</v>
      </c>
      <c r="G11" s="407" t="s">
        <v>1127</v>
      </c>
      <c r="H11" s="409" t="s">
        <v>1013</v>
      </c>
      <c r="I11" s="408" t="s">
        <v>1006</v>
      </c>
      <c r="J11" s="361" t="s">
        <v>232</v>
      </c>
      <c r="K11" s="148">
        <v>0</v>
      </c>
      <c r="L11" s="148">
        <v>12650000.000000002</v>
      </c>
      <c r="M11" s="63"/>
      <c r="N11" s="64">
        <v>12650000.000000002</v>
      </c>
      <c r="O11" s="136"/>
      <c r="P11" s="136">
        <v>3000000</v>
      </c>
      <c r="Q11" s="136"/>
      <c r="R11" s="65"/>
      <c r="S11" s="65" t="s">
        <v>41</v>
      </c>
      <c r="T11" s="150" t="s">
        <v>667</v>
      </c>
      <c r="U11" s="24"/>
      <c r="V11" s="24"/>
      <c r="W11" s="24"/>
      <c r="X11" s="23"/>
      <c r="Y11" s="24"/>
      <c r="AC11" s="48"/>
      <c r="AD11" s="202" t="s">
        <v>105</v>
      </c>
      <c r="AE11" s="92"/>
      <c r="AF11" s="203" t="s">
        <v>106</v>
      </c>
      <c r="AG11" s="232"/>
      <c r="AH11" s="334" t="s">
        <v>810</v>
      </c>
    </row>
    <row r="12" spans="1:34" s="50" customFormat="1" ht="76.5">
      <c r="A12" s="193">
        <v>9</v>
      </c>
      <c r="B12" s="81" t="s">
        <v>1004</v>
      </c>
      <c r="C12" s="363" t="s">
        <v>1009</v>
      </c>
      <c r="D12" s="372" t="s">
        <v>1005</v>
      </c>
      <c r="E12" s="363" t="s">
        <v>71</v>
      </c>
      <c r="F12" s="364">
        <v>5000000</v>
      </c>
      <c r="G12" s="407" t="s">
        <v>190</v>
      </c>
      <c r="H12" s="409" t="s">
        <v>1007</v>
      </c>
      <c r="I12" s="408" t="s">
        <v>1008</v>
      </c>
      <c r="J12" s="361" t="s">
        <v>232</v>
      </c>
      <c r="K12" s="148">
        <v>200000</v>
      </c>
      <c r="L12" s="148">
        <v>5000000</v>
      </c>
      <c r="M12" s="63"/>
      <c r="N12" s="64">
        <v>4800000</v>
      </c>
      <c r="O12" s="136"/>
      <c r="P12" s="136"/>
      <c r="Q12" s="136"/>
      <c r="R12" s="65"/>
      <c r="S12" s="65" t="s">
        <v>41</v>
      </c>
      <c r="T12" s="150" t="s">
        <v>686</v>
      </c>
      <c r="U12" s="24"/>
      <c r="V12" s="24"/>
      <c r="W12" s="24"/>
      <c r="X12" s="23"/>
      <c r="Y12" s="24"/>
      <c r="AC12" s="48"/>
      <c r="AD12" s="202" t="s">
        <v>65</v>
      </c>
      <c r="AE12" s="92"/>
      <c r="AF12" s="203" t="s">
        <v>112</v>
      </c>
      <c r="AG12" s="218"/>
      <c r="AH12" s="334" t="s">
        <v>810</v>
      </c>
    </row>
    <row r="13" spans="1:34" s="50" customFormat="1" ht="30.2" customHeight="1">
      <c r="A13" s="193">
        <v>10</v>
      </c>
      <c r="B13" s="81" t="s">
        <v>1015</v>
      </c>
      <c r="C13" s="363" t="s">
        <v>1017</v>
      </c>
      <c r="D13" s="372" t="s">
        <v>1016</v>
      </c>
      <c r="E13" s="363" t="s">
        <v>49</v>
      </c>
      <c r="F13" s="364">
        <v>2200000</v>
      </c>
      <c r="G13" s="407" t="s">
        <v>109</v>
      </c>
      <c r="H13" s="415" t="s">
        <v>1018</v>
      </c>
      <c r="I13" s="408" t="s">
        <v>1014</v>
      </c>
      <c r="J13" s="361" t="s">
        <v>232</v>
      </c>
      <c r="K13" s="148">
        <v>200000</v>
      </c>
      <c r="L13" s="148">
        <v>2200000</v>
      </c>
      <c r="M13" s="73"/>
      <c r="N13" s="64">
        <v>2000000</v>
      </c>
      <c r="O13" s="136"/>
      <c r="P13" s="136"/>
      <c r="Q13" s="136"/>
      <c r="R13" s="65"/>
      <c r="S13" s="65" t="s">
        <v>41</v>
      </c>
      <c r="T13" s="150" t="s">
        <v>111</v>
      </c>
      <c r="U13" s="24"/>
      <c r="V13" s="24"/>
      <c r="W13" s="24"/>
      <c r="X13" s="23"/>
      <c r="Y13" s="24"/>
      <c r="AC13" s="48"/>
      <c r="AD13" s="202" t="s">
        <v>118</v>
      </c>
      <c r="AE13" s="92"/>
      <c r="AF13" s="203" t="s">
        <v>119</v>
      </c>
      <c r="AG13" s="232"/>
      <c r="AH13" s="406" t="s">
        <v>810</v>
      </c>
    </row>
    <row r="14" spans="1:34" s="50" customFormat="1" ht="81" customHeight="1">
      <c r="A14" s="193">
        <v>11</v>
      </c>
      <c r="B14" s="81" t="s">
        <v>1021</v>
      </c>
      <c r="C14" s="363" t="s">
        <v>1019</v>
      </c>
      <c r="D14" s="372" t="s">
        <v>1020</v>
      </c>
      <c r="E14" s="363" t="s">
        <v>71</v>
      </c>
      <c r="F14" s="364" t="s">
        <v>1023</v>
      </c>
      <c r="G14" s="407" t="e">
        <v>#VALUE!</v>
      </c>
      <c r="H14" s="409" t="s">
        <v>1059</v>
      </c>
      <c r="I14" s="408" t="s">
        <v>1022</v>
      </c>
      <c r="J14" s="361" t="s">
        <v>232</v>
      </c>
      <c r="K14" s="148">
        <v>0</v>
      </c>
      <c r="L14" s="148" t="s">
        <v>1023</v>
      </c>
      <c r="M14" s="63"/>
      <c r="N14" s="64" t="e">
        <v>#VALUE!</v>
      </c>
      <c r="O14" s="136"/>
      <c r="P14" s="136"/>
      <c r="Q14" s="136"/>
      <c r="R14" s="65"/>
      <c r="S14" s="65" t="s">
        <v>41</v>
      </c>
      <c r="T14" s="150" t="s">
        <v>243</v>
      </c>
      <c r="U14" s="24"/>
      <c r="V14" s="24"/>
      <c r="W14" s="23"/>
      <c r="X14" s="23"/>
      <c r="Y14" s="24"/>
      <c r="AC14" s="48"/>
      <c r="AD14" s="202" t="s">
        <v>123</v>
      </c>
      <c r="AE14" s="92"/>
      <c r="AF14" s="203" t="s">
        <v>124</v>
      </c>
      <c r="AG14" s="232"/>
      <c r="AH14" s="334">
        <v>0</v>
      </c>
    </row>
    <row r="15" spans="1:34" s="50" customFormat="1" ht="46.5" customHeight="1">
      <c r="A15" s="193">
        <v>12</v>
      </c>
      <c r="B15" s="81" t="s">
        <v>1025</v>
      </c>
      <c r="C15" s="363" t="s">
        <v>1027</v>
      </c>
      <c r="D15" s="372" t="s">
        <v>1026</v>
      </c>
      <c r="E15" s="363" t="s">
        <v>71</v>
      </c>
      <c r="F15" s="364">
        <v>3500000</v>
      </c>
      <c r="G15" s="407" t="s">
        <v>72</v>
      </c>
      <c r="H15" s="409" t="s">
        <v>1043</v>
      </c>
      <c r="I15" s="408" t="s">
        <v>1024</v>
      </c>
      <c r="J15" s="361" t="s">
        <v>232</v>
      </c>
      <c r="K15" s="148">
        <v>0</v>
      </c>
      <c r="L15" s="148">
        <v>3500000</v>
      </c>
      <c r="M15" s="63"/>
      <c r="N15" s="64">
        <v>3500000</v>
      </c>
      <c r="O15" s="136"/>
      <c r="P15" s="136">
        <v>4500000</v>
      </c>
      <c r="Q15" s="136"/>
      <c r="R15" s="82"/>
      <c r="S15" s="65" t="s">
        <v>41</v>
      </c>
      <c r="T15" s="150" t="s">
        <v>74</v>
      </c>
      <c r="U15" s="24"/>
      <c r="V15" s="24"/>
      <c r="W15" s="23"/>
      <c r="X15" s="23"/>
      <c r="Y15" s="24"/>
      <c r="AC15" s="48"/>
      <c r="AD15" s="202" t="s">
        <v>83</v>
      </c>
      <c r="AE15" s="92"/>
      <c r="AF15" s="203" t="s">
        <v>130</v>
      </c>
      <c r="AG15" s="218"/>
      <c r="AH15" s="334">
        <v>0</v>
      </c>
    </row>
    <row r="16" spans="1:34" s="50" customFormat="1" ht="26.45" customHeight="1">
      <c r="A16" s="193">
        <v>13</v>
      </c>
      <c r="B16" s="81" t="s">
        <v>1029</v>
      </c>
      <c r="C16" s="363" t="s">
        <v>1030</v>
      </c>
      <c r="D16" s="372" t="s">
        <v>1031</v>
      </c>
      <c r="E16" s="363" t="s">
        <v>71</v>
      </c>
      <c r="F16" s="364">
        <v>3000000</v>
      </c>
      <c r="G16" s="407" t="s">
        <v>88</v>
      </c>
      <c r="H16" s="409" t="s">
        <v>1042</v>
      </c>
      <c r="I16" s="408" t="s">
        <v>1028</v>
      </c>
      <c r="J16" s="361" t="s">
        <v>232</v>
      </c>
      <c r="K16" s="148">
        <v>0</v>
      </c>
      <c r="L16" s="148">
        <v>3000000</v>
      </c>
      <c r="M16" s="63"/>
      <c r="N16" s="64">
        <v>3000000</v>
      </c>
      <c r="O16" s="301"/>
      <c r="P16" s="136"/>
      <c r="Q16" s="136"/>
      <c r="R16" s="65"/>
      <c r="S16" s="65" t="s">
        <v>41</v>
      </c>
      <c r="T16" s="150" t="s">
        <v>755</v>
      </c>
      <c r="U16" s="24"/>
      <c r="V16" s="24"/>
      <c r="W16" s="24"/>
      <c r="X16" s="23"/>
      <c r="Y16" s="24"/>
      <c r="AC16" s="48"/>
      <c r="AD16" s="202" t="s">
        <v>133</v>
      </c>
      <c r="AE16" s="92"/>
      <c r="AF16" s="203" t="s">
        <v>134</v>
      </c>
      <c r="AG16" s="218"/>
      <c r="AH16" s="334" t="s">
        <v>810</v>
      </c>
    </row>
    <row r="17" spans="1:34" s="50" customFormat="1" ht="30.75" customHeight="1">
      <c r="A17" s="438">
        <v>14</v>
      </c>
      <c r="B17" s="465" t="s">
        <v>1034</v>
      </c>
      <c r="C17" s="365" t="s">
        <v>1035</v>
      </c>
      <c r="D17" s="441" t="s">
        <v>1033</v>
      </c>
      <c r="E17" s="365" t="s">
        <v>71</v>
      </c>
      <c r="F17" s="443">
        <v>3000000</v>
      </c>
      <c r="G17" s="444" t="s">
        <v>88</v>
      </c>
      <c r="H17" s="445" t="s">
        <v>1041</v>
      </c>
      <c r="I17" s="446" t="s">
        <v>1032</v>
      </c>
      <c r="J17" s="447" t="s">
        <v>232</v>
      </c>
      <c r="K17" s="283">
        <v>0</v>
      </c>
      <c r="L17" s="283">
        <v>3000000</v>
      </c>
      <c r="M17" s="470"/>
      <c r="N17" s="285">
        <v>3000000</v>
      </c>
      <c r="O17" s="137"/>
      <c r="P17" s="137"/>
      <c r="Q17" s="137"/>
      <c r="R17" s="287"/>
      <c r="S17" s="72" t="s">
        <v>41</v>
      </c>
      <c r="T17" s="288" t="s">
        <v>243</v>
      </c>
      <c r="U17" s="243"/>
      <c r="V17" s="243"/>
      <c r="W17" s="243"/>
      <c r="X17" s="244"/>
      <c r="Y17" s="243"/>
      <c r="Z17" s="246"/>
      <c r="AA17" s="246"/>
      <c r="AB17" s="246"/>
      <c r="AC17" s="247"/>
      <c r="AD17" s="248" t="s">
        <v>141</v>
      </c>
      <c r="AE17" s="249"/>
      <c r="AF17" s="250" t="s">
        <v>41</v>
      </c>
      <c r="AG17" s="251"/>
      <c r="AH17" s="337" t="s">
        <v>810</v>
      </c>
    </row>
    <row r="18" spans="1:34" s="50" customFormat="1" ht="26.1" customHeight="1">
      <c r="A18" s="193">
        <v>15</v>
      </c>
      <c r="B18" s="81" t="s">
        <v>1037</v>
      </c>
      <c r="C18" s="363" t="s">
        <v>1039</v>
      </c>
      <c r="D18" s="372" t="s">
        <v>1038</v>
      </c>
      <c r="E18" s="363" t="s">
        <v>71</v>
      </c>
      <c r="F18" s="364">
        <v>5000000</v>
      </c>
      <c r="G18" s="407" t="s">
        <v>190</v>
      </c>
      <c r="H18" s="409" t="s">
        <v>1040</v>
      </c>
      <c r="I18" s="408" t="s">
        <v>1036</v>
      </c>
      <c r="J18" s="361" t="s">
        <v>232</v>
      </c>
      <c r="K18" s="148"/>
      <c r="L18" s="148">
        <v>5000000</v>
      </c>
      <c r="M18" s="63"/>
      <c r="N18" s="64">
        <v>5000000</v>
      </c>
      <c r="O18" s="136"/>
      <c r="P18" s="136"/>
      <c r="Q18" s="136"/>
      <c r="R18" s="65"/>
      <c r="S18" s="65" t="s">
        <v>41</v>
      </c>
      <c r="T18" s="150" t="s">
        <v>627</v>
      </c>
      <c r="U18" s="24"/>
      <c r="V18" s="24"/>
      <c r="W18" s="24"/>
      <c r="X18" s="23"/>
      <c r="Y18" s="24"/>
      <c r="AC18" s="48"/>
      <c r="AD18" s="202" t="s">
        <v>148</v>
      </c>
      <c r="AE18" s="92"/>
      <c r="AF18" s="203"/>
      <c r="AG18" s="232"/>
      <c r="AH18" s="334" t="s">
        <v>810</v>
      </c>
    </row>
    <row r="19" spans="1:34" s="50" customFormat="1" ht="40.700000000000003" customHeight="1">
      <c r="A19" s="193">
        <v>16</v>
      </c>
      <c r="B19" s="81" t="s">
        <v>1048</v>
      </c>
      <c r="C19" s="363" t="s">
        <v>1045</v>
      </c>
      <c r="D19" s="372" t="s">
        <v>1044</v>
      </c>
      <c r="E19" s="363" t="s">
        <v>71</v>
      </c>
      <c r="F19" s="364">
        <v>4700000</v>
      </c>
      <c r="G19" s="407" t="s">
        <v>1128</v>
      </c>
      <c r="H19" s="409" t="s">
        <v>1046</v>
      </c>
      <c r="I19" s="408" t="s">
        <v>1047</v>
      </c>
      <c r="J19" s="361" t="s">
        <v>232</v>
      </c>
      <c r="K19" s="148">
        <v>0</v>
      </c>
      <c r="L19" s="148">
        <v>4700000</v>
      </c>
      <c r="M19" s="63"/>
      <c r="N19" s="64">
        <v>4700000</v>
      </c>
      <c r="O19" s="136"/>
      <c r="P19" s="136"/>
      <c r="Q19" s="136"/>
      <c r="R19" s="48"/>
      <c r="S19" s="65" t="s">
        <v>41</v>
      </c>
      <c r="T19" s="150" t="s">
        <v>667</v>
      </c>
      <c r="U19" s="24"/>
      <c r="V19" s="24"/>
      <c r="W19" s="24"/>
      <c r="X19" s="23"/>
      <c r="Y19" s="24"/>
      <c r="AC19" s="48"/>
      <c r="AD19" s="202" t="s">
        <v>154</v>
      </c>
      <c r="AE19" s="92"/>
      <c r="AF19" s="203"/>
      <c r="AG19" s="232"/>
      <c r="AH19" s="334" t="s">
        <v>810</v>
      </c>
    </row>
    <row r="20" spans="1:34" s="50" customFormat="1" ht="39.200000000000003" customHeight="1">
      <c r="A20" s="430">
        <v>17</v>
      </c>
      <c r="B20" s="242" t="s">
        <v>1052</v>
      </c>
      <c r="C20" s="365" t="s">
        <v>1050</v>
      </c>
      <c r="D20" s="373" t="s">
        <v>1051</v>
      </c>
      <c r="E20" s="365" t="s">
        <v>71</v>
      </c>
      <c r="F20" s="366">
        <v>2800000</v>
      </c>
      <c r="G20" s="431" t="s">
        <v>1129</v>
      </c>
      <c r="H20" s="432" t="s">
        <v>1058</v>
      </c>
      <c r="I20" s="433" t="s">
        <v>1049</v>
      </c>
      <c r="J20" s="362" t="s">
        <v>232</v>
      </c>
      <c r="K20" s="69">
        <v>0</v>
      </c>
      <c r="L20" s="69">
        <v>2800000</v>
      </c>
      <c r="M20" s="70"/>
      <c r="N20" s="71">
        <v>2800000</v>
      </c>
      <c r="O20" s="137"/>
      <c r="P20" s="137"/>
      <c r="Q20" s="137"/>
      <c r="R20" s="72"/>
      <c r="S20" s="72" t="s">
        <v>41</v>
      </c>
      <c r="T20" s="152" t="s">
        <v>820</v>
      </c>
      <c r="U20" s="243"/>
      <c r="V20" s="243"/>
      <c r="W20" s="243"/>
      <c r="X20" s="244"/>
      <c r="Y20" s="243"/>
      <c r="Z20" s="245" t="s">
        <v>160</v>
      </c>
      <c r="AA20" s="246"/>
      <c r="AB20" s="246"/>
      <c r="AC20" s="247"/>
      <c r="AD20" s="248" t="s">
        <v>75</v>
      </c>
      <c r="AE20" s="249"/>
      <c r="AF20" s="250"/>
      <c r="AG20" s="251"/>
      <c r="AH20" s="337" t="s">
        <v>810</v>
      </c>
    </row>
    <row r="21" spans="1:34" s="50" customFormat="1" ht="69" customHeight="1">
      <c r="A21" s="430">
        <v>18</v>
      </c>
      <c r="B21" s="242" t="s">
        <v>1054</v>
      </c>
      <c r="C21" s="365" t="s">
        <v>1056</v>
      </c>
      <c r="D21" s="373" t="s">
        <v>1055</v>
      </c>
      <c r="E21" s="365" t="s">
        <v>71</v>
      </c>
      <c r="F21" s="366">
        <v>3500000</v>
      </c>
      <c r="G21" s="431" t="s">
        <v>72</v>
      </c>
      <c r="H21" s="432" t="s">
        <v>1057</v>
      </c>
      <c r="I21" s="433" t="s">
        <v>1053</v>
      </c>
      <c r="J21" s="362" t="s">
        <v>232</v>
      </c>
      <c r="K21" s="69">
        <v>0</v>
      </c>
      <c r="L21" s="69">
        <v>3500000</v>
      </c>
      <c r="M21" s="70"/>
      <c r="N21" s="289">
        <v>3500000</v>
      </c>
      <c r="O21" s="137"/>
      <c r="P21" s="137">
        <v>3000000</v>
      </c>
      <c r="Q21" s="137"/>
      <c r="R21" s="72"/>
      <c r="S21" s="72" t="s">
        <v>41</v>
      </c>
      <c r="T21" s="152" t="s">
        <v>686</v>
      </c>
      <c r="U21" s="243"/>
      <c r="V21" s="243"/>
      <c r="W21" s="243"/>
      <c r="X21" s="244"/>
      <c r="Y21" s="243"/>
      <c r="Z21" s="245" t="s">
        <v>165</v>
      </c>
      <c r="AA21" s="246"/>
      <c r="AB21" s="246"/>
      <c r="AC21" s="247"/>
      <c r="AD21" s="248" t="s">
        <v>166</v>
      </c>
      <c r="AE21" s="249"/>
      <c r="AF21" s="250"/>
      <c r="AG21" s="251"/>
      <c r="AH21" s="337" t="s">
        <v>810</v>
      </c>
    </row>
    <row r="22" spans="1:34" s="50" customFormat="1" ht="45.75" customHeight="1">
      <c r="A22" s="193">
        <v>19</v>
      </c>
      <c r="B22" s="81" t="s">
        <v>1063</v>
      </c>
      <c r="C22" s="363" t="s">
        <v>1064</v>
      </c>
      <c r="D22" s="372" t="s">
        <v>1062</v>
      </c>
      <c r="E22" s="363" t="s">
        <v>71</v>
      </c>
      <c r="F22" s="592" t="s">
        <v>1061</v>
      </c>
      <c r="G22" s="407" t="e">
        <v>#VALUE!</v>
      </c>
      <c r="H22" s="409">
        <v>0</v>
      </c>
      <c r="I22" s="408" t="s">
        <v>1060</v>
      </c>
      <c r="J22" s="361" t="s">
        <v>232</v>
      </c>
      <c r="K22" s="148">
        <v>0</v>
      </c>
      <c r="L22" s="148" t="s">
        <v>1061</v>
      </c>
      <c r="M22" s="63"/>
      <c r="N22" s="64" t="e">
        <v>#VALUE!</v>
      </c>
      <c r="O22" s="136"/>
      <c r="P22" s="136">
        <v>5500000</v>
      </c>
      <c r="Q22" s="136">
        <v>5500000</v>
      </c>
      <c r="R22" s="65"/>
      <c r="S22" s="65" t="s">
        <v>41</v>
      </c>
      <c r="T22" s="150" t="s">
        <v>339</v>
      </c>
      <c r="U22" s="24"/>
      <c r="V22" s="24"/>
      <c r="W22" s="24"/>
      <c r="X22" s="23"/>
      <c r="Y22" s="24"/>
      <c r="Z22" s="231" t="s">
        <v>170</v>
      </c>
      <c r="AC22" s="48"/>
      <c r="AD22" s="202" t="s">
        <v>64</v>
      </c>
      <c r="AE22" s="92"/>
      <c r="AF22" s="203"/>
      <c r="AG22" s="232"/>
      <c r="AH22" s="334">
        <v>0</v>
      </c>
    </row>
    <row r="23" spans="1:34" s="50" customFormat="1" ht="37.5" customHeight="1">
      <c r="A23" s="193">
        <v>20</v>
      </c>
      <c r="B23" s="81" t="s">
        <v>1077</v>
      </c>
      <c r="C23" s="363" t="s">
        <v>892</v>
      </c>
      <c r="D23" s="372" t="s">
        <v>1062</v>
      </c>
      <c r="E23" s="363" t="s">
        <v>71</v>
      </c>
      <c r="F23" s="364">
        <v>2400000</v>
      </c>
      <c r="G23" s="407" t="s">
        <v>1130</v>
      </c>
      <c r="H23" s="409" t="s">
        <v>1076</v>
      </c>
      <c r="I23" s="408" t="s">
        <v>1065</v>
      </c>
      <c r="J23" s="361" t="s">
        <v>232</v>
      </c>
      <c r="K23" s="148">
        <v>0</v>
      </c>
      <c r="L23" s="148">
        <v>2400000</v>
      </c>
      <c r="M23" s="63"/>
      <c r="N23" s="64">
        <v>2400000</v>
      </c>
      <c r="O23" s="136"/>
      <c r="P23" s="136"/>
      <c r="Q23" s="136"/>
      <c r="R23" s="136"/>
      <c r="S23" s="65" t="s">
        <v>41</v>
      </c>
      <c r="T23" s="150" t="s">
        <v>339</v>
      </c>
      <c r="U23" s="24"/>
      <c r="V23" s="24"/>
      <c r="W23" s="24"/>
      <c r="X23" s="23"/>
      <c r="Y23" s="24"/>
      <c r="Z23" s="231" t="s">
        <v>175</v>
      </c>
      <c r="AC23" s="48"/>
      <c r="AD23" s="202" t="s">
        <v>141</v>
      </c>
      <c r="AE23" s="92"/>
      <c r="AF23" s="203"/>
      <c r="AG23" s="232"/>
      <c r="AH23" s="334" t="s">
        <v>810</v>
      </c>
    </row>
    <row r="24" spans="1:34" s="50" customFormat="1" ht="32.25" customHeight="1">
      <c r="A24" s="193">
        <v>21</v>
      </c>
      <c r="B24" s="81" t="s">
        <v>1067</v>
      </c>
      <c r="C24" s="363" t="s">
        <v>1069</v>
      </c>
      <c r="D24" s="372" t="s">
        <v>1068</v>
      </c>
      <c r="E24" s="363" t="s">
        <v>71</v>
      </c>
      <c r="F24" s="364">
        <v>5500000</v>
      </c>
      <c r="G24" s="407" t="s">
        <v>384</v>
      </c>
      <c r="H24" s="409" t="s">
        <v>1075</v>
      </c>
      <c r="I24" s="408" t="s">
        <v>1066</v>
      </c>
      <c r="J24" s="361" t="s">
        <v>232</v>
      </c>
      <c r="K24" s="148">
        <v>0</v>
      </c>
      <c r="L24" s="148">
        <v>5500000</v>
      </c>
      <c r="M24" s="63"/>
      <c r="N24" s="64">
        <v>5500000</v>
      </c>
      <c r="O24" s="136"/>
      <c r="P24" s="136"/>
      <c r="Q24" s="136"/>
      <c r="R24" s="65"/>
      <c r="S24" s="65" t="s">
        <v>41</v>
      </c>
      <c r="T24" s="150" t="s">
        <v>667</v>
      </c>
      <c r="U24" s="24"/>
      <c r="V24" s="24"/>
      <c r="W24" s="24"/>
      <c r="X24" s="23"/>
      <c r="Y24" s="24"/>
      <c r="Z24" s="231" t="s">
        <v>179</v>
      </c>
      <c r="AC24" s="48"/>
      <c r="AD24" s="202" t="s">
        <v>180</v>
      </c>
      <c r="AE24" s="92"/>
      <c r="AF24" s="203"/>
      <c r="AG24" s="232"/>
      <c r="AH24" s="334" t="s">
        <v>810</v>
      </c>
    </row>
    <row r="25" spans="1:34" s="50" customFormat="1" ht="34.5" customHeight="1">
      <c r="A25" s="193">
        <v>22</v>
      </c>
      <c r="B25" s="81" t="s">
        <v>1071</v>
      </c>
      <c r="C25" s="363" t="s">
        <v>1073</v>
      </c>
      <c r="D25" s="372" t="s">
        <v>1072</v>
      </c>
      <c r="E25" s="363" t="s">
        <v>49</v>
      </c>
      <c r="F25" s="364">
        <v>2200000</v>
      </c>
      <c r="G25" s="407" t="s">
        <v>109</v>
      </c>
      <c r="H25" s="409" t="s">
        <v>1074</v>
      </c>
      <c r="I25" s="408" t="s">
        <v>1070</v>
      </c>
      <c r="J25" s="361" t="s">
        <v>232</v>
      </c>
      <c r="K25" s="148">
        <v>100000</v>
      </c>
      <c r="L25" s="148">
        <v>2200000</v>
      </c>
      <c r="M25" s="63"/>
      <c r="N25" s="64">
        <v>2100000</v>
      </c>
      <c r="O25" s="136"/>
      <c r="P25" s="136"/>
      <c r="Q25" s="136"/>
      <c r="R25" s="65"/>
      <c r="S25" s="65" t="s">
        <v>41</v>
      </c>
      <c r="T25" s="150" t="s">
        <v>391</v>
      </c>
      <c r="U25" s="24"/>
      <c r="V25" s="24"/>
      <c r="W25" s="24"/>
      <c r="X25" s="23"/>
      <c r="Y25" s="24"/>
      <c r="Z25" s="231"/>
      <c r="AC25" s="48"/>
      <c r="AD25" s="202" t="s">
        <v>185</v>
      </c>
      <c r="AE25" s="92"/>
      <c r="AF25" s="203"/>
      <c r="AG25" s="232"/>
      <c r="AH25" s="334" t="s">
        <v>810</v>
      </c>
    </row>
    <row r="26" spans="1:34" s="50" customFormat="1" ht="117" customHeight="1">
      <c r="A26" s="438">
        <v>23</v>
      </c>
      <c r="B26" s="465" t="s">
        <v>1126</v>
      </c>
      <c r="C26" s="363" t="s">
        <v>1080</v>
      </c>
      <c r="D26" s="441" t="s">
        <v>1078</v>
      </c>
      <c r="E26" s="363" t="s">
        <v>71</v>
      </c>
      <c r="F26" s="443">
        <v>22000000</v>
      </c>
      <c r="G26" s="444" t="s">
        <v>1131</v>
      </c>
      <c r="H26" s="445" t="s">
        <v>1081</v>
      </c>
      <c r="I26" s="446" t="s">
        <v>1079</v>
      </c>
      <c r="J26" s="447" t="s">
        <v>232</v>
      </c>
      <c r="K26" s="283">
        <v>380000</v>
      </c>
      <c r="L26" s="283">
        <v>22000000</v>
      </c>
      <c r="M26" s="470"/>
      <c r="N26" s="285">
        <v>21620000</v>
      </c>
      <c r="O26" s="142"/>
      <c r="P26" s="136"/>
      <c r="Q26" s="136"/>
      <c r="R26" s="287"/>
      <c r="S26" s="65" t="s">
        <v>41</v>
      </c>
      <c r="T26" s="288" t="s">
        <v>243</v>
      </c>
      <c r="U26" s="24"/>
      <c r="V26" s="24"/>
      <c r="W26" s="23"/>
      <c r="X26" s="23"/>
      <c r="Y26" s="24"/>
      <c r="AC26" s="48"/>
      <c r="AD26" s="202" t="s">
        <v>192</v>
      </c>
      <c r="AE26" s="92"/>
      <c r="AF26" s="203"/>
      <c r="AG26" s="218"/>
      <c r="AH26" s="334">
        <v>0</v>
      </c>
    </row>
    <row r="27" spans="1:34" s="50" customFormat="1" ht="29.25" customHeight="1">
      <c r="A27" s="193">
        <v>24</v>
      </c>
      <c r="B27" s="81" t="s">
        <v>1082</v>
      </c>
      <c r="C27" s="363" t="s">
        <v>1083</v>
      </c>
      <c r="D27" s="372" t="s">
        <v>1112</v>
      </c>
      <c r="E27" s="363" t="s">
        <v>49</v>
      </c>
      <c r="F27" s="364">
        <v>2100000</v>
      </c>
      <c r="G27" s="407" t="s">
        <v>964</v>
      </c>
      <c r="H27" s="409" t="s">
        <v>1113</v>
      </c>
      <c r="I27" s="408" t="s">
        <v>1116</v>
      </c>
      <c r="J27" s="361" t="s">
        <v>232</v>
      </c>
      <c r="K27" s="148">
        <v>100000</v>
      </c>
      <c r="L27" s="148">
        <v>2100000</v>
      </c>
      <c r="M27" s="63"/>
      <c r="N27" s="64">
        <v>2000000</v>
      </c>
      <c r="O27" s="136"/>
      <c r="P27" s="136"/>
      <c r="Q27" s="136"/>
      <c r="R27" s="65"/>
      <c r="S27" s="65" t="s">
        <v>41</v>
      </c>
      <c r="T27" s="150" t="s">
        <v>117</v>
      </c>
      <c r="U27" s="24"/>
      <c r="V27" s="24"/>
      <c r="W27" s="24"/>
      <c r="X27" s="23"/>
      <c r="Y27" s="24"/>
      <c r="AC27" s="48"/>
      <c r="AD27" s="202" t="s">
        <v>197</v>
      </c>
      <c r="AE27" s="92"/>
      <c r="AF27" s="203"/>
      <c r="AG27" s="232"/>
      <c r="AH27" s="334" t="s">
        <v>810</v>
      </c>
    </row>
    <row r="28" spans="1:34" s="50" customFormat="1" ht="69" customHeight="1">
      <c r="A28" s="193">
        <v>25</v>
      </c>
      <c r="B28" s="252" t="s">
        <v>1084</v>
      </c>
      <c r="C28" s="363" t="s">
        <v>1085</v>
      </c>
      <c r="D28" s="372" t="s">
        <v>1090</v>
      </c>
      <c r="E28" s="363" t="s">
        <v>71</v>
      </c>
      <c r="F28" s="364">
        <v>4000000</v>
      </c>
      <c r="G28" s="407" t="s">
        <v>210</v>
      </c>
      <c r="H28" s="409" t="s">
        <v>1091</v>
      </c>
      <c r="I28" s="408" t="s">
        <v>1092</v>
      </c>
      <c r="J28" s="361" t="s">
        <v>232</v>
      </c>
      <c r="K28" s="148">
        <v>0</v>
      </c>
      <c r="L28" s="332">
        <v>4000000</v>
      </c>
      <c r="M28" s="148"/>
      <c r="N28" s="258">
        <v>4000000</v>
      </c>
      <c r="O28" s="136"/>
      <c r="P28" s="136"/>
      <c r="Q28" s="136"/>
      <c r="R28" s="65"/>
      <c r="S28" s="65" t="s">
        <v>41</v>
      </c>
      <c r="T28" s="150" t="s">
        <v>667</v>
      </c>
      <c r="U28" s="24"/>
      <c r="V28" s="24"/>
      <c r="W28" s="23"/>
      <c r="X28" s="23"/>
      <c r="Y28" s="24"/>
      <c r="Z28" s="231"/>
      <c r="AC28" s="48"/>
      <c r="AD28" s="202" t="s">
        <v>202</v>
      </c>
      <c r="AE28" s="92"/>
      <c r="AF28" s="203"/>
      <c r="AG28" s="232"/>
      <c r="AH28" s="334" t="s">
        <v>810</v>
      </c>
    </row>
    <row r="29" spans="1:34" s="50" customFormat="1" ht="44.45" customHeight="1">
      <c r="A29" s="193">
        <v>26</v>
      </c>
      <c r="B29" s="252" t="s">
        <v>1086</v>
      </c>
      <c r="C29" s="363" t="s">
        <v>396</v>
      </c>
      <c r="D29" s="372" t="s">
        <v>1088</v>
      </c>
      <c r="E29" s="363" t="s">
        <v>49</v>
      </c>
      <c r="F29" s="364">
        <v>2500000</v>
      </c>
      <c r="G29" s="407" t="s">
        <v>50</v>
      </c>
      <c r="H29" s="409" t="s">
        <v>1089</v>
      </c>
      <c r="I29" s="408" t="s">
        <v>1087</v>
      </c>
      <c r="J29" s="361" t="s">
        <v>232</v>
      </c>
      <c r="K29" s="148">
        <v>500000</v>
      </c>
      <c r="L29" s="148">
        <v>2500000</v>
      </c>
      <c r="M29" s="63"/>
      <c r="N29" s="64">
        <v>2000000</v>
      </c>
      <c r="O29" s="136"/>
      <c r="P29" s="142"/>
      <c r="Q29" s="136"/>
      <c r="R29" s="65"/>
      <c r="S29" s="82" t="s">
        <v>41</v>
      </c>
      <c r="T29" s="150" t="s">
        <v>399</v>
      </c>
      <c r="U29" s="24"/>
      <c r="V29" s="24"/>
      <c r="W29" s="24"/>
      <c r="X29" s="23"/>
      <c r="Y29" s="24"/>
      <c r="AC29" s="48"/>
      <c r="AD29" s="202" t="s">
        <v>3</v>
      </c>
      <c r="AE29" s="92"/>
      <c r="AF29" s="203"/>
      <c r="AG29" s="232"/>
      <c r="AH29" s="334" t="s">
        <v>810</v>
      </c>
    </row>
    <row r="30" spans="1:34" s="50" customFormat="1" ht="76.5">
      <c r="A30" s="193">
        <v>27</v>
      </c>
      <c r="B30" s="252" t="s">
        <v>1094</v>
      </c>
      <c r="C30" s="363" t="s">
        <v>1096</v>
      </c>
      <c r="D30" s="372" t="s">
        <v>1095</v>
      </c>
      <c r="E30" s="363" t="s">
        <v>71</v>
      </c>
      <c r="F30" s="364">
        <v>5500000</v>
      </c>
      <c r="G30" s="407" t="s">
        <v>384</v>
      </c>
      <c r="H30" s="409" t="s">
        <v>1097</v>
      </c>
      <c r="I30" s="408" t="s">
        <v>1093</v>
      </c>
      <c r="J30" s="361" t="s">
        <v>232</v>
      </c>
      <c r="K30" s="148">
        <v>0</v>
      </c>
      <c r="L30" s="148">
        <v>5500000</v>
      </c>
      <c r="M30" s="63"/>
      <c r="N30" s="64">
        <v>5500000</v>
      </c>
      <c r="O30" s="136" t="s">
        <v>52</v>
      </c>
      <c r="P30" s="136"/>
      <c r="Q30" s="136"/>
      <c r="R30" s="65"/>
      <c r="S30" s="82" t="s">
        <v>41</v>
      </c>
      <c r="T30" s="150" t="s">
        <v>627</v>
      </c>
      <c r="U30" s="24"/>
      <c r="V30" s="24"/>
      <c r="W30" s="24"/>
      <c r="X30" s="23"/>
      <c r="Y30" s="24"/>
      <c r="Z30" s="302"/>
      <c r="AC30" s="48"/>
      <c r="AD30" s="202" t="s">
        <v>213</v>
      </c>
      <c r="AE30" s="92"/>
      <c r="AF30" s="203"/>
      <c r="AG30" s="232"/>
      <c r="AH30" s="334" t="s">
        <v>810</v>
      </c>
    </row>
    <row r="31" spans="1:34" s="50" customFormat="1" ht="37.5" customHeight="1">
      <c r="A31" s="193">
        <v>28</v>
      </c>
      <c r="B31" s="252" t="s">
        <v>1107</v>
      </c>
      <c r="C31" s="363" t="s">
        <v>1110</v>
      </c>
      <c r="D31" s="372" t="s">
        <v>1106</v>
      </c>
      <c r="E31" s="363" t="s">
        <v>60</v>
      </c>
      <c r="F31" s="364">
        <v>1500000</v>
      </c>
      <c r="G31" s="407" t="s">
        <v>241</v>
      </c>
      <c r="H31" s="409" t="s">
        <v>1108</v>
      </c>
      <c r="I31" s="408" t="s">
        <v>1098</v>
      </c>
      <c r="J31" s="361" t="s">
        <v>232</v>
      </c>
      <c r="K31" s="148">
        <v>0</v>
      </c>
      <c r="L31" s="148">
        <v>1500000</v>
      </c>
      <c r="M31" s="63"/>
      <c r="N31" s="64">
        <v>1500000</v>
      </c>
      <c r="O31" s="136"/>
      <c r="P31" s="136"/>
      <c r="Q31" s="136"/>
      <c r="R31" s="65"/>
      <c r="S31" s="82" t="s">
        <v>41</v>
      </c>
      <c r="T31" s="150" t="s">
        <v>63</v>
      </c>
      <c r="U31" s="24"/>
      <c r="V31" s="24"/>
      <c r="W31" s="24"/>
      <c r="X31" s="23"/>
      <c r="Y31" s="24"/>
      <c r="AC31" s="48"/>
      <c r="AD31" s="202" t="s">
        <v>220</v>
      </c>
      <c r="AE31" s="92"/>
      <c r="AF31" s="203"/>
      <c r="AG31" s="232"/>
      <c r="AH31" s="334" t="s">
        <v>810</v>
      </c>
    </row>
    <row r="32" spans="1:34" s="50" customFormat="1" ht="31.7" customHeight="1">
      <c r="A32" s="193">
        <v>29</v>
      </c>
      <c r="B32" s="252" t="s">
        <v>1100</v>
      </c>
      <c r="C32" s="363" t="s">
        <v>528</v>
      </c>
      <c r="D32" s="372" t="s">
        <v>1101</v>
      </c>
      <c r="E32" s="363" t="s">
        <v>49</v>
      </c>
      <c r="F32" s="364">
        <v>2200000</v>
      </c>
      <c r="G32" s="407" t="s">
        <v>109</v>
      </c>
      <c r="H32" s="409" t="s">
        <v>1109</v>
      </c>
      <c r="I32" s="408" t="s">
        <v>1099</v>
      </c>
      <c r="J32" s="361" t="s">
        <v>232</v>
      </c>
      <c r="K32" s="148">
        <v>100000</v>
      </c>
      <c r="L32" s="148">
        <v>2200000</v>
      </c>
      <c r="M32" s="63"/>
      <c r="N32" s="64">
        <v>2100000</v>
      </c>
      <c r="O32" s="136"/>
      <c r="P32" s="64"/>
      <c r="Q32" s="136"/>
      <c r="R32" s="65"/>
      <c r="S32" s="82" t="s">
        <v>41</v>
      </c>
      <c r="T32" s="150" t="s">
        <v>391</v>
      </c>
      <c r="U32" s="24"/>
      <c r="V32" s="24"/>
      <c r="W32" s="24"/>
      <c r="X32" s="23"/>
      <c r="Y32" s="24"/>
      <c r="Z32" s="333"/>
      <c r="AC32" s="48"/>
      <c r="AD32" s="202" t="s">
        <v>226</v>
      </c>
      <c r="AE32" s="92"/>
      <c r="AF32" s="203"/>
      <c r="AG32" s="232"/>
      <c r="AH32" s="334" t="s">
        <v>810</v>
      </c>
    </row>
    <row r="33" spans="1:34" ht="35.450000000000003" customHeight="1">
      <c r="A33" s="193">
        <v>30</v>
      </c>
      <c r="B33" s="252" t="s">
        <v>1105</v>
      </c>
      <c r="C33" s="363" t="s">
        <v>1104</v>
      </c>
      <c r="D33" s="372" t="s">
        <v>1103</v>
      </c>
      <c r="E33" s="363" t="s">
        <v>71</v>
      </c>
      <c r="F33" s="364">
        <v>3150000</v>
      </c>
      <c r="G33" s="407" t="s">
        <v>1132</v>
      </c>
      <c r="H33" s="409" t="s">
        <v>1111</v>
      </c>
      <c r="I33" s="408" t="s">
        <v>1102</v>
      </c>
      <c r="J33" s="361" t="s">
        <v>232</v>
      </c>
      <c r="K33" s="148">
        <v>700000</v>
      </c>
      <c r="L33" s="148">
        <v>3150000</v>
      </c>
      <c r="M33" s="63"/>
      <c r="N33" s="64">
        <v>2450000</v>
      </c>
      <c r="O33" s="136"/>
      <c r="P33" s="136"/>
      <c r="Q33" s="136"/>
      <c r="R33" s="65"/>
      <c r="S33" s="82" t="s">
        <v>41</v>
      </c>
      <c r="T33" s="150" t="s">
        <v>63</v>
      </c>
      <c r="U33" s="24"/>
      <c r="V33" s="24"/>
      <c r="W33" s="24"/>
      <c r="X33" s="23"/>
      <c r="Y33" s="24"/>
      <c r="Z33" s="18"/>
      <c r="AC33" s="12"/>
      <c r="AD33" s="10" t="s">
        <v>4</v>
      </c>
      <c r="AE33" s="11"/>
      <c r="AF33" s="170"/>
      <c r="AG33" s="172"/>
      <c r="AH33" s="334" t="s">
        <v>810</v>
      </c>
    </row>
    <row r="34" spans="1:34" ht="30.2" customHeight="1">
      <c r="A34" s="193">
        <v>31</v>
      </c>
      <c r="B34" s="252" t="s">
        <v>1115</v>
      </c>
      <c r="C34" s="363" t="s">
        <v>401</v>
      </c>
      <c r="D34" s="372" t="s">
        <v>942</v>
      </c>
      <c r="E34" s="363" t="s">
        <v>49</v>
      </c>
      <c r="F34" s="364">
        <v>0</v>
      </c>
      <c r="G34" s="407" t="s">
        <v>230</v>
      </c>
      <c r="H34" s="409">
        <v>0</v>
      </c>
      <c r="I34" s="408" t="s">
        <v>1114</v>
      </c>
      <c r="J34" s="361" t="s">
        <v>232</v>
      </c>
      <c r="K34" s="148">
        <v>0</v>
      </c>
      <c r="L34" s="148">
        <v>0</v>
      </c>
      <c r="M34" s="63"/>
      <c r="N34" s="64">
        <v>0</v>
      </c>
      <c r="O34" s="136"/>
      <c r="P34" s="136"/>
      <c r="Q34" s="136"/>
      <c r="R34" s="65"/>
      <c r="S34" s="82" t="s">
        <v>41</v>
      </c>
      <c r="T34" s="150" t="s">
        <v>404</v>
      </c>
      <c r="U34" s="24"/>
      <c r="V34" s="24"/>
      <c r="W34" s="23"/>
      <c r="X34" s="23"/>
      <c r="Y34" s="24"/>
      <c r="AC34" s="12"/>
      <c r="AD34" s="10" t="s">
        <v>236</v>
      </c>
      <c r="AE34" s="11"/>
      <c r="AF34" s="170"/>
      <c r="AG34" s="172"/>
      <c r="AH34" s="334" t="s">
        <v>810</v>
      </c>
    </row>
    <row r="35" spans="1:34" ht="27.75" customHeight="1">
      <c r="A35" s="193">
        <v>32</v>
      </c>
      <c r="B35" s="252" t="s">
        <v>1118</v>
      </c>
      <c r="C35" s="363" t="s">
        <v>1124</v>
      </c>
      <c r="D35" s="372" t="s">
        <v>1119</v>
      </c>
      <c r="E35" s="363" t="s">
        <v>60</v>
      </c>
      <c r="F35" s="364">
        <v>2000000</v>
      </c>
      <c r="G35" s="407" t="s">
        <v>463</v>
      </c>
      <c r="H35" s="409" t="s">
        <v>1120</v>
      </c>
      <c r="I35" s="408" t="s">
        <v>1117</v>
      </c>
      <c r="J35" s="361" t="s">
        <v>232</v>
      </c>
      <c r="K35" s="148">
        <v>0</v>
      </c>
      <c r="L35" s="148">
        <v>2000000</v>
      </c>
      <c r="M35" s="63"/>
      <c r="N35" s="64">
        <v>2000000</v>
      </c>
      <c r="O35" s="136"/>
      <c r="P35" s="64"/>
      <c r="Q35" s="136"/>
      <c r="R35" s="65"/>
      <c r="S35" s="82" t="s">
        <v>41</v>
      </c>
      <c r="T35" s="150" t="s">
        <v>325</v>
      </c>
      <c r="U35" s="24"/>
      <c r="V35" s="24"/>
      <c r="W35" s="23"/>
      <c r="X35" s="23"/>
      <c r="Y35" s="24"/>
      <c r="AC35" s="12"/>
      <c r="AD35" s="10" t="s">
        <v>244</v>
      </c>
      <c r="AE35" s="11"/>
      <c r="AF35" s="170"/>
      <c r="AG35" s="172"/>
      <c r="AH35" s="334" t="s">
        <v>810</v>
      </c>
    </row>
    <row r="36" spans="1:34" ht="30.75" customHeight="1">
      <c r="A36" s="193">
        <v>33</v>
      </c>
      <c r="B36" s="252" t="s">
        <v>1121</v>
      </c>
      <c r="C36" s="363" t="s">
        <v>1124</v>
      </c>
      <c r="D36" s="372" t="s">
        <v>1122</v>
      </c>
      <c r="E36" s="363" t="s">
        <v>71</v>
      </c>
      <c r="F36" s="364">
        <v>2500000</v>
      </c>
      <c r="G36" s="407" t="s">
        <v>50</v>
      </c>
      <c r="H36" s="409" t="s">
        <v>1125</v>
      </c>
      <c r="I36" s="408" t="s">
        <v>1123</v>
      </c>
      <c r="J36" s="361" t="s">
        <v>232</v>
      </c>
      <c r="K36" s="148">
        <v>0</v>
      </c>
      <c r="L36" s="148">
        <v>2500000</v>
      </c>
      <c r="M36" s="63"/>
      <c r="N36" s="64">
        <v>2500000</v>
      </c>
      <c r="O36" s="136"/>
      <c r="P36" s="136"/>
      <c r="Q36" s="136"/>
      <c r="R36" s="65"/>
      <c r="S36" s="82" t="s">
        <v>41</v>
      </c>
      <c r="T36" s="150" t="s">
        <v>822</v>
      </c>
      <c r="U36" s="24"/>
      <c r="V36" s="24"/>
      <c r="W36" s="23"/>
      <c r="X36" s="23"/>
      <c r="Y36" s="24"/>
      <c r="AC36" s="12"/>
      <c r="AD36" s="10" t="s">
        <v>250</v>
      </c>
      <c r="AE36" s="11"/>
      <c r="AF36" s="170"/>
      <c r="AG36" s="172"/>
      <c r="AH36" s="334" t="s">
        <v>810</v>
      </c>
    </row>
  </sheetData>
  <dataValidations disablePrompts="1" count="4">
    <dataValidation type="list" allowBlank="1" showErrorMessage="1" sqref="Y4:Y6012" xr:uid="{05C8B7B1-EA3D-49DC-A02B-D95A044F2A29}">
      <formula1>$AE$4:$AE$6</formula1>
    </dataValidation>
    <dataValidation type="list" allowBlank="1" sqref="V4:V6012" xr:uid="{9B43B4EE-424F-4BC7-9F6A-BD3F3395ADB8}">
      <formula1>$AC$4:$AC$19</formula1>
    </dataValidation>
    <dataValidation type="list" allowBlank="1" sqref="S4:S6012" xr:uid="{4F472EAC-7F71-4220-85DA-3F6B96D7561B}">
      <formula1>$AF$4:$AF$17</formula1>
    </dataValidation>
    <dataValidation type="list" allowBlank="1" sqref="W16:W19 W21:W24 W29:W33 U4:U6012" xr:uid="{9D0F3BCA-B556-459C-B40C-F8AD9F244D16}">
      <formula1>$AD$4:$AD$36</formula1>
    </dataValidation>
  </dataValidations>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7D6FD-362B-42CB-B51D-B51473C1AE1B}">
  <sheetPr codeName="Trang_tính11">
    <outlinePr summaryBelow="0" summaryRight="0"/>
  </sheetPr>
  <dimension ref="A1:AN31"/>
  <sheetViews>
    <sheetView zoomScale="80" zoomScaleNormal="70" workbookViewId="0">
      <pane ySplit="3" topLeftCell="A20" activePane="bottomLeft" state="frozen"/>
      <selection activeCell="D1270" sqref="D1270"/>
      <selection pane="bottomLeft" activeCell="I3" sqref="I3"/>
    </sheetView>
  </sheetViews>
  <sheetFormatPr defaultColWidth="11" defaultRowHeight="15.75" customHeight="1"/>
  <cols>
    <col min="1" max="1" width="5.875" style="1" customWidth="1"/>
    <col min="2" max="2" width="40.375" style="388" customWidth="1"/>
    <col min="3" max="3" width="67.875" style="1" customWidth="1"/>
    <col min="4" max="4" width="58.25" style="388" customWidth="1"/>
    <col min="5" max="5" width="67.375" style="1" customWidth="1"/>
    <col min="6" max="7" width="13.875" style="1" customWidth="1"/>
    <col min="8" max="8" width="25.625" style="427" customWidth="1"/>
    <col min="9" max="9" width="13.75" style="50" customWidth="1"/>
    <col min="10" max="10" width="7.625" style="156" customWidth="1"/>
    <col min="11" max="11" width="12.125" style="51" customWidth="1"/>
    <col min="12" max="12" width="29.75" style="51" customWidth="1"/>
    <col min="13" max="13" width="12.375" style="1" customWidth="1"/>
    <col min="14" max="14" width="13.375" style="1" customWidth="1"/>
    <col min="15" max="15" width="11.375" style="144" hidden="1" customWidth="1"/>
    <col min="16" max="16" width="15.25" style="144" hidden="1" customWidth="1"/>
    <col min="17" max="17" width="16.625" style="144" hidden="1" customWidth="1"/>
    <col min="18" max="18" width="15.625" style="1" customWidth="1"/>
    <col min="19" max="19" width="10.875" style="1" hidden="1" customWidth="1"/>
    <col min="20" max="20" width="37.625" style="144" customWidth="1"/>
    <col min="21" max="21" width="17" style="1" hidden="1" customWidth="1"/>
    <col min="22" max="22" width="7.625" style="1" hidden="1" customWidth="1"/>
    <col min="23" max="23" width="9" style="1" hidden="1" customWidth="1"/>
    <col min="24" max="24" width="10" style="1" hidden="1" customWidth="1"/>
    <col min="25" max="25" width="8.25" style="1" hidden="1" customWidth="1"/>
    <col min="26" max="26" width="19.125" style="1" hidden="1" customWidth="1"/>
    <col min="27" max="30" width="0" style="1" hidden="1" customWidth="1"/>
    <col min="31" max="31" width="15.875" style="1" hidden="1" customWidth="1"/>
    <col min="32" max="32" width="15.375" style="1" hidden="1" customWidth="1"/>
    <col min="33" max="33" width="29" style="1" customWidth="1"/>
    <col min="34" max="34" width="14.75" style="144" customWidth="1"/>
    <col min="35" max="35" width="12.125" style="1" bestFit="1" customWidth="1"/>
    <col min="36" max="36" width="14" style="1" bestFit="1" customWidth="1"/>
    <col min="37" max="37" width="11" style="1"/>
    <col min="38" max="38" width="13.125" style="1" bestFit="1" customWidth="1"/>
    <col min="39" max="40" width="12.125" style="1" bestFit="1" customWidth="1"/>
    <col min="41" max="16384" width="11" style="1"/>
  </cols>
  <sheetData>
    <row r="1" spans="1:34" s="39" customFormat="1" ht="17.45" customHeight="1">
      <c r="B1" s="371"/>
      <c r="D1" s="371"/>
      <c r="H1" s="371"/>
      <c r="I1" s="267"/>
      <c r="J1" s="267"/>
      <c r="K1" s="166"/>
      <c r="L1" s="166"/>
      <c r="N1" s="52">
        <f>SUM(N4:N31)</f>
        <v>71850000</v>
      </c>
      <c r="O1" s="52"/>
      <c r="P1" s="52">
        <f>SUM(P4:P31)</f>
        <v>16000000</v>
      </c>
      <c r="Q1" s="52"/>
    </row>
    <row r="3" spans="1:34" s="50" customFormat="1" ht="39.200000000000003" customHeight="1">
      <c r="A3" s="290" t="s">
        <v>5</v>
      </c>
      <c r="B3" s="294" t="s">
        <v>6</v>
      </c>
      <c r="C3" s="338" t="s">
        <v>7</v>
      </c>
      <c r="D3" s="294" t="s">
        <v>8</v>
      </c>
      <c r="E3" s="54" t="s">
        <v>9</v>
      </c>
      <c r="F3" s="54" t="s">
        <v>10</v>
      </c>
      <c r="G3" s="338" t="s">
        <v>11</v>
      </c>
      <c r="H3" s="294" t="s">
        <v>380</v>
      </c>
      <c r="I3" s="54" t="s">
        <v>6355</v>
      </c>
      <c r="J3" s="360" t="s">
        <v>13</v>
      </c>
      <c r="K3" s="291" t="s">
        <v>14</v>
      </c>
      <c r="L3" s="292" t="s">
        <v>15</v>
      </c>
      <c r="M3" s="293" t="s">
        <v>16</v>
      </c>
      <c r="N3" s="293" t="s">
        <v>17</v>
      </c>
      <c r="O3" s="293" t="s">
        <v>950</v>
      </c>
      <c r="P3" s="293" t="s">
        <v>19</v>
      </c>
      <c r="Q3" s="293" t="s">
        <v>20</v>
      </c>
      <c r="R3" s="294" t="s">
        <v>21</v>
      </c>
      <c r="S3" s="54" t="s">
        <v>22</v>
      </c>
      <c r="T3" s="54" t="s">
        <v>23</v>
      </c>
      <c r="U3" s="295" t="s">
        <v>24</v>
      </c>
      <c r="V3" s="295" t="s">
        <v>25</v>
      </c>
      <c r="W3" s="296" t="s">
        <v>26</v>
      </c>
      <c r="X3" s="296" t="s">
        <v>27</v>
      </c>
      <c r="Y3" s="296" t="s">
        <v>28</v>
      </c>
      <c r="Z3" s="297" t="s">
        <v>29</v>
      </c>
      <c r="AA3" s="298"/>
      <c r="AB3" s="298"/>
      <c r="AC3" s="299" t="s">
        <v>30</v>
      </c>
      <c r="AD3" s="299" t="s">
        <v>31</v>
      </c>
      <c r="AE3" s="299" t="s">
        <v>32</v>
      </c>
      <c r="AF3" s="93" t="s">
        <v>33</v>
      </c>
      <c r="AG3" s="54" t="s">
        <v>380</v>
      </c>
      <c r="AH3" s="294" t="s">
        <v>895</v>
      </c>
    </row>
    <row r="4" spans="1:34" s="21" customFormat="1" ht="25.5">
      <c r="A4" s="438">
        <v>1</v>
      </c>
      <c r="B4" s="439" t="s">
        <v>1134</v>
      </c>
      <c r="C4" s="440" t="s">
        <v>692</v>
      </c>
      <c r="D4" s="441" t="s">
        <v>1135</v>
      </c>
      <c r="E4" s="442" t="s">
        <v>60</v>
      </c>
      <c r="F4" s="443">
        <v>3000000</v>
      </c>
      <c r="G4" s="444" t="s">
        <v>88</v>
      </c>
      <c r="H4" s="445" t="s">
        <v>1136</v>
      </c>
      <c r="I4" s="446" t="s">
        <v>1133</v>
      </c>
      <c r="J4" s="447" t="s">
        <v>232</v>
      </c>
      <c r="K4" s="448">
        <v>500000</v>
      </c>
      <c r="L4" s="449">
        <v>3000000</v>
      </c>
      <c r="M4" s="450"/>
      <c r="N4" s="451">
        <v>2500000</v>
      </c>
      <c r="O4" s="452"/>
      <c r="P4" s="286"/>
      <c r="Q4" s="452"/>
      <c r="R4" s="453"/>
      <c r="S4" s="453" t="s">
        <v>41</v>
      </c>
      <c r="T4" s="454" t="s">
        <v>932</v>
      </c>
      <c r="U4" s="455"/>
      <c r="V4" s="456"/>
      <c r="W4" s="456"/>
      <c r="X4" s="457"/>
      <c r="Y4" s="458"/>
      <c r="Z4" s="459"/>
      <c r="AA4" s="459"/>
      <c r="AB4" s="459"/>
      <c r="AC4" s="460" t="s">
        <v>43</v>
      </c>
      <c r="AD4" s="461" t="s">
        <v>44</v>
      </c>
      <c r="AE4" s="460" t="s">
        <v>45</v>
      </c>
      <c r="AF4" s="462" t="s">
        <v>46</v>
      </c>
      <c r="AG4" s="463"/>
      <c r="AH4" s="464" t="s">
        <v>810</v>
      </c>
    </row>
    <row r="5" spans="1:34" s="156" customFormat="1" ht="33" customHeight="1">
      <c r="A5" s="438">
        <v>2</v>
      </c>
      <c r="B5" s="465" t="s">
        <v>1139</v>
      </c>
      <c r="C5" s="440" t="s">
        <v>816</v>
      </c>
      <c r="D5" s="441" t="s">
        <v>1138</v>
      </c>
      <c r="E5" s="442" t="s">
        <v>71</v>
      </c>
      <c r="F5" s="443">
        <v>4000000</v>
      </c>
      <c r="G5" s="444" t="s">
        <v>210</v>
      </c>
      <c r="H5" s="445" t="s">
        <v>1227</v>
      </c>
      <c r="I5" s="446" t="s">
        <v>1137</v>
      </c>
      <c r="J5" s="447" t="s">
        <v>232</v>
      </c>
      <c r="K5" s="283"/>
      <c r="L5" s="283"/>
      <c r="M5" s="285"/>
      <c r="N5" s="285"/>
      <c r="O5" s="286"/>
      <c r="P5" s="286"/>
      <c r="Q5" s="286"/>
      <c r="R5" s="466"/>
      <c r="S5" s="466" t="s">
        <v>41</v>
      </c>
      <c r="T5" s="288" t="s">
        <v>970</v>
      </c>
      <c r="U5" s="467"/>
      <c r="V5" s="467"/>
      <c r="W5" s="467"/>
      <c r="X5" s="468"/>
      <c r="Y5" s="455"/>
      <c r="Z5" s="459"/>
      <c r="AA5" s="459"/>
      <c r="AB5" s="459"/>
      <c r="AC5" s="461" t="s">
        <v>54</v>
      </c>
      <c r="AD5" s="469" t="s">
        <v>2</v>
      </c>
      <c r="AE5" s="460" t="s">
        <v>55</v>
      </c>
      <c r="AF5" s="462" t="s">
        <v>56</v>
      </c>
      <c r="AG5" s="463"/>
      <c r="AH5" s="464" t="s">
        <v>810</v>
      </c>
    </row>
    <row r="6" spans="1:34" s="50" customFormat="1" ht="33" customHeight="1">
      <c r="A6" s="438">
        <v>3</v>
      </c>
      <c r="B6" s="465" t="s">
        <v>1140</v>
      </c>
      <c r="C6" s="440" t="s">
        <v>1147</v>
      </c>
      <c r="D6" s="441" t="s">
        <v>1142</v>
      </c>
      <c r="E6" s="442" t="s">
        <v>71</v>
      </c>
      <c r="F6" s="443">
        <v>3500000</v>
      </c>
      <c r="G6" s="444" t="s">
        <v>72</v>
      </c>
      <c r="H6" s="445" t="s">
        <v>1228</v>
      </c>
      <c r="I6" s="446" t="s">
        <v>1141</v>
      </c>
      <c r="J6" s="447" t="s">
        <v>232</v>
      </c>
      <c r="K6" s="283">
        <v>0</v>
      </c>
      <c r="L6" s="283">
        <v>3500000</v>
      </c>
      <c r="M6" s="470"/>
      <c r="N6" s="285">
        <v>3500000</v>
      </c>
      <c r="O6" s="286"/>
      <c r="P6" s="286"/>
      <c r="Q6" s="286"/>
      <c r="R6" s="287"/>
      <c r="S6" s="287" t="s">
        <v>41</v>
      </c>
      <c r="T6" s="288" t="s">
        <v>970</v>
      </c>
      <c r="U6" s="471"/>
      <c r="V6" s="471"/>
      <c r="W6" s="472"/>
      <c r="X6" s="472"/>
      <c r="Y6" s="511"/>
      <c r="Z6" s="473"/>
      <c r="AA6" s="473"/>
      <c r="AB6" s="473"/>
      <c r="AC6" s="512" t="s">
        <v>64</v>
      </c>
      <c r="AD6" s="475" t="s">
        <v>65</v>
      </c>
      <c r="AE6" s="476" t="s">
        <v>66</v>
      </c>
      <c r="AF6" s="513" t="s">
        <v>67</v>
      </c>
      <c r="AG6" s="478"/>
      <c r="AH6" s="479" t="s">
        <v>810</v>
      </c>
    </row>
    <row r="7" spans="1:34" s="50" customFormat="1" ht="25.5">
      <c r="A7" s="178">
        <v>4</v>
      </c>
      <c r="B7" s="495" t="s">
        <v>1145</v>
      </c>
      <c r="C7" s="180" t="s">
        <v>1148</v>
      </c>
      <c r="D7" s="496" t="s">
        <v>1144</v>
      </c>
      <c r="E7" s="497" t="s">
        <v>49</v>
      </c>
      <c r="F7" s="498">
        <v>2200000</v>
      </c>
      <c r="G7" s="499" t="s">
        <v>109</v>
      </c>
      <c r="H7" s="500" t="s">
        <v>1146</v>
      </c>
      <c r="I7" s="501" t="s">
        <v>1143</v>
      </c>
      <c r="J7" s="502" t="s">
        <v>232</v>
      </c>
      <c r="K7" s="236">
        <v>100000</v>
      </c>
      <c r="L7" s="236"/>
      <c r="M7" s="503"/>
      <c r="N7" s="238"/>
      <c r="O7" s="239"/>
      <c r="P7" s="239"/>
      <c r="Q7" s="239"/>
      <c r="R7" s="240"/>
      <c r="S7" s="240" t="s">
        <v>41</v>
      </c>
      <c r="T7" s="241" t="s">
        <v>391</v>
      </c>
      <c r="U7" s="271"/>
      <c r="V7" s="271"/>
      <c r="W7" s="271"/>
      <c r="X7" s="272"/>
      <c r="Y7" s="271"/>
      <c r="Z7" s="273"/>
      <c r="AA7" s="273"/>
      <c r="AB7" s="273"/>
      <c r="AC7" s="504" t="s">
        <v>75</v>
      </c>
      <c r="AD7" s="275" t="s">
        <v>76</v>
      </c>
      <c r="AE7" s="276"/>
      <c r="AF7" s="505" t="s">
        <v>77</v>
      </c>
      <c r="AG7" s="278"/>
      <c r="AH7" s="506" t="s">
        <v>810</v>
      </c>
    </row>
    <row r="8" spans="1:34" s="156" customFormat="1" ht="27" customHeight="1">
      <c r="A8" s="193">
        <v>5</v>
      </c>
      <c r="B8" s="81" t="s">
        <v>1150</v>
      </c>
      <c r="C8" s="146" t="s">
        <v>1152</v>
      </c>
      <c r="D8" s="372" t="s">
        <v>1151</v>
      </c>
      <c r="E8" s="363" t="s">
        <v>49</v>
      </c>
      <c r="F8" s="364">
        <v>2200000</v>
      </c>
      <c r="G8" s="407" t="s">
        <v>109</v>
      </c>
      <c r="H8" s="409">
        <v>0</v>
      </c>
      <c r="I8" s="408" t="s">
        <v>1149</v>
      </c>
      <c r="J8" s="361" t="s">
        <v>232</v>
      </c>
      <c r="K8" s="148">
        <v>0</v>
      </c>
      <c r="L8" s="148">
        <v>2200000</v>
      </c>
      <c r="M8" s="258"/>
      <c r="N8" s="64">
        <v>2200000</v>
      </c>
      <c r="O8" s="136"/>
      <c r="P8" s="136"/>
      <c r="Q8" s="136"/>
      <c r="R8" s="82"/>
      <c r="S8" s="82" t="s">
        <v>41</v>
      </c>
      <c r="T8" s="150" t="s">
        <v>111</v>
      </c>
      <c r="U8" s="325"/>
      <c r="V8" s="325"/>
      <c r="W8" s="325"/>
      <c r="X8" s="326"/>
      <c r="Y8" s="34"/>
      <c r="AC8" s="299" t="s">
        <v>83</v>
      </c>
      <c r="AD8" s="507" t="s">
        <v>84</v>
      </c>
      <c r="AE8" s="299"/>
      <c r="AF8" s="412" t="s">
        <v>85</v>
      </c>
      <c r="AG8" s="413"/>
      <c r="AH8" s="334" t="s">
        <v>810</v>
      </c>
    </row>
    <row r="9" spans="1:34" s="50" customFormat="1" ht="31.7" customHeight="1">
      <c r="A9" s="438">
        <v>6</v>
      </c>
      <c r="B9" s="465" t="s">
        <v>1154</v>
      </c>
      <c r="C9" s="440" t="s">
        <v>511</v>
      </c>
      <c r="D9" s="441" t="s">
        <v>1156</v>
      </c>
      <c r="E9" s="442" t="s">
        <v>71</v>
      </c>
      <c r="F9" s="443">
        <v>4000000</v>
      </c>
      <c r="G9" s="444" t="s">
        <v>210</v>
      </c>
      <c r="H9" s="445" t="s">
        <v>1157</v>
      </c>
      <c r="I9" s="446" t="s">
        <v>1153</v>
      </c>
      <c r="J9" s="447" t="s">
        <v>232</v>
      </c>
      <c r="K9" s="283">
        <v>500000</v>
      </c>
      <c r="L9" s="283">
        <v>4000000</v>
      </c>
      <c r="M9" s="284"/>
      <c r="N9" s="285">
        <v>3500000</v>
      </c>
      <c r="O9" s="286"/>
      <c r="P9" s="286"/>
      <c r="Q9" s="286"/>
      <c r="R9" s="287"/>
      <c r="S9" s="287" t="s">
        <v>41</v>
      </c>
      <c r="T9" s="288" t="s">
        <v>417</v>
      </c>
      <c r="U9" s="471"/>
      <c r="V9" s="471"/>
      <c r="W9" s="471"/>
      <c r="X9" s="472"/>
      <c r="Y9" s="511"/>
      <c r="Z9" s="473"/>
      <c r="AA9" s="473"/>
      <c r="AB9" s="473"/>
      <c r="AC9" s="476" t="s">
        <v>91</v>
      </c>
      <c r="AD9" s="475" t="s">
        <v>92</v>
      </c>
      <c r="AE9" s="476"/>
      <c r="AF9" s="513" t="s">
        <v>93</v>
      </c>
      <c r="AG9" s="515"/>
      <c r="AH9" s="479" t="s">
        <v>810</v>
      </c>
    </row>
    <row r="10" spans="1:34" s="50" customFormat="1" ht="33.75" customHeight="1">
      <c r="A10" s="178">
        <v>7</v>
      </c>
      <c r="B10" s="495" t="s">
        <v>1159</v>
      </c>
      <c r="C10" s="180" t="s">
        <v>1161</v>
      </c>
      <c r="D10" s="496" t="s">
        <v>1160</v>
      </c>
      <c r="E10" s="497" t="s">
        <v>71</v>
      </c>
      <c r="F10" s="498">
        <v>3500000</v>
      </c>
      <c r="G10" s="499" t="s">
        <v>72</v>
      </c>
      <c r="H10" s="500" t="s">
        <v>1162</v>
      </c>
      <c r="I10" s="501" t="s">
        <v>1158</v>
      </c>
      <c r="J10" s="502" t="s">
        <v>232</v>
      </c>
      <c r="K10" s="236">
        <v>0</v>
      </c>
      <c r="L10" s="236"/>
      <c r="M10" s="237"/>
      <c r="N10" s="238"/>
      <c r="O10" s="239"/>
      <c r="P10" s="239"/>
      <c r="Q10" s="239"/>
      <c r="R10" s="240"/>
      <c r="S10" s="240" t="s">
        <v>41</v>
      </c>
      <c r="T10" s="241" t="s">
        <v>339</v>
      </c>
      <c r="U10" s="271"/>
      <c r="V10" s="271"/>
      <c r="W10" s="271"/>
      <c r="X10" s="272"/>
      <c r="Y10" s="271"/>
      <c r="Z10" s="273"/>
      <c r="AA10" s="273"/>
      <c r="AB10" s="273"/>
      <c r="AC10" s="274"/>
      <c r="AD10" s="275" t="s">
        <v>98</v>
      </c>
      <c r="AE10" s="276"/>
      <c r="AF10" s="277" t="s">
        <v>99</v>
      </c>
      <c r="AG10" s="278"/>
      <c r="AH10" s="506" t="s">
        <v>810</v>
      </c>
    </row>
    <row r="11" spans="1:34" s="50" customFormat="1" ht="38.25" customHeight="1">
      <c r="A11" s="438">
        <v>8</v>
      </c>
      <c r="B11" s="465" t="s">
        <v>1171</v>
      </c>
      <c r="C11" s="440" t="s">
        <v>1166</v>
      </c>
      <c r="D11" s="441" t="s">
        <v>1164</v>
      </c>
      <c r="E11" s="442" t="s">
        <v>49</v>
      </c>
      <c r="F11" s="443">
        <v>2000000</v>
      </c>
      <c r="G11" s="444" t="s">
        <v>463</v>
      </c>
      <c r="H11" s="445" t="s">
        <v>1165</v>
      </c>
      <c r="I11" s="446" t="s">
        <v>1163</v>
      </c>
      <c r="J11" s="447" t="s">
        <v>232</v>
      </c>
      <c r="K11" s="283">
        <v>0</v>
      </c>
      <c r="L11" s="283">
        <v>2000000</v>
      </c>
      <c r="M11" s="470"/>
      <c r="N11" s="285">
        <v>2000000</v>
      </c>
      <c r="O11" s="286"/>
      <c r="P11" s="286">
        <v>3000000</v>
      </c>
      <c r="Q11" s="286"/>
      <c r="R11" s="287"/>
      <c r="S11" s="287" t="s">
        <v>41</v>
      </c>
      <c r="T11" s="288" t="s">
        <v>391</v>
      </c>
      <c r="U11" s="471"/>
      <c r="V11" s="471"/>
      <c r="W11" s="471"/>
      <c r="X11" s="472"/>
      <c r="Y11" s="471"/>
      <c r="Z11" s="473"/>
      <c r="AA11" s="473"/>
      <c r="AB11" s="473"/>
      <c r="AC11" s="474"/>
      <c r="AD11" s="475" t="s">
        <v>105</v>
      </c>
      <c r="AE11" s="476"/>
      <c r="AF11" s="477" t="s">
        <v>106</v>
      </c>
      <c r="AG11" s="478"/>
      <c r="AH11" s="479" t="s">
        <v>810</v>
      </c>
    </row>
    <row r="12" spans="1:34" s="50" customFormat="1" ht="31.7" customHeight="1">
      <c r="A12" s="438">
        <v>9</v>
      </c>
      <c r="B12" s="465" t="s">
        <v>1182</v>
      </c>
      <c r="C12" s="146" t="s">
        <v>1169</v>
      </c>
      <c r="D12" s="372" t="s">
        <v>1168</v>
      </c>
      <c r="E12" s="363" t="s">
        <v>71</v>
      </c>
      <c r="F12" s="364">
        <v>3500000</v>
      </c>
      <c r="G12" s="407" t="s">
        <v>72</v>
      </c>
      <c r="H12" s="445" t="s">
        <v>1170</v>
      </c>
      <c r="I12" s="446" t="s">
        <v>1167</v>
      </c>
      <c r="J12" s="447" t="s">
        <v>232</v>
      </c>
      <c r="K12" s="283">
        <v>0</v>
      </c>
      <c r="L12" s="283">
        <v>3500000</v>
      </c>
      <c r="M12" s="470"/>
      <c r="N12" s="285">
        <v>3500000</v>
      </c>
      <c r="O12" s="136"/>
      <c r="P12" s="136"/>
      <c r="Q12" s="136"/>
      <c r="R12" s="287"/>
      <c r="S12" s="65" t="s">
        <v>41</v>
      </c>
      <c r="T12" s="288" t="s">
        <v>755</v>
      </c>
      <c r="U12" s="24"/>
      <c r="V12" s="24"/>
      <c r="W12" s="24"/>
      <c r="X12" s="23"/>
      <c r="Y12" s="24"/>
      <c r="AC12" s="48"/>
      <c r="AD12" s="202" t="s">
        <v>65</v>
      </c>
      <c r="AE12" s="92"/>
      <c r="AF12" s="203" t="s">
        <v>112</v>
      </c>
      <c r="AG12" s="508"/>
      <c r="AH12" s="479" t="s">
        <v>810</v>
      </c>
    </row>
    <row r="13" spans="1:34" s="50" customFormat="1" ht="47.25" customHeight="1">
      <c r="A13" s="438">
        <v>10</v>
      </c>
      <c r="B13" s="465" t="s">
        <v>1174</v>
      </c>
      <c r="C13" s="440" t="s">
        <v>1175</v>
      </c>
      <c r="D13" s="441" t="s">
        <v>1173</v>
      </c>
      <c r="E13" s="442" t="s">
        <v>42</v>
      </c>
      <c r="F13" s="443">
        <v>13500000</v>
      </c>
      <c r="G13" s="444" t="s">
        <v>323</v>
      </c>
      <c r="H13" s="445" t="s">
        <v>1176</v>
      </c>
      <c r="I13" s="446" t="s">
        <v>1172</v>
      </c>
      <c r="J13" s="447" t="s">
        <v>232</v>
      </c>
      <c r="K13" s="283">
        <v>200000</v>
      </c>
      <c r="L13" s="283">
        <v>13500000</v>
      </c>
      <c r="M13" s="510"/>
      <c r="N13" s="285">
        <v>13300000</v>
      </c>
      <c r="O13" s="286"/>
      <c r="P13" s="286"/>
      <c r="Q13" s="286"/>
      <c r="R13" s="287"/>
      <c r="S13" s="287" t="s">
        <v>41</v>
      </c>
      <c r="T13" s="288" t="s">
        <v>580</v>
      </c>
      <c r="U13" s="471"/>
      <c r="V13" s="471"/>
      <c r="W13" s="471"/>
      <c r="X13" s="472"/>
      <c r="Y13" s="471"/>
      <c r="Z13" s="473"/>
      <c r="AA13" s="473"/>
      <c r="AB13" s="473"/>
      <c r="AC13" s="474"/>
      <c r="AD13" s="475" t="s">
        <v>118</v>
      </c>
      <c r="AE13" s="476"/>
      <c r="AF13" s="477" t="s">
        <v>119</v>
      </c>
      <c r="AG13" s="478"/>
      <c r="AH13" s="479">
        <v>0</v>
      </c>
    </row>
    <row r="14" spans="1:34" s="50" customFormat="1" ht="78.75" customHeight="1">
      <c r="A14" s="438">
        <v>11</v>
      </c>
      <c r="B14" s="465" t="s">
        <v>1178</v>
      </c>
      <c r="C14" s="440" t="s">
        <v>1179</v>
      </c>
      <c r="D14" s="441" t="s">
        <v>1177</v>
      </c>
      <c r="E14" s="442" t="s">
        <v>71</v>
      </c>
      <c r="F14" s="443">
        <v>4000000</v>
      </c>
      <c r="G14" s="444" t="s">
        <v>210</v>
      </c>
      <c r="H14" s="445" t="s">
        <v>1180</v>
      </c>
      <c r="I14" s="446" t="s">
        <v>1181</v>
      </c>
      <c r="J14" s="447" t="s">
        <v>232</v>
      </c>
      <c r="K14" s="283">
        <v>0</v>
      </c>
      <c r="L14" s="283">
        <v>4000000</v>
      </c>
      <c r="M14" s="470"/>
      <c r="N14" s="285">
        <v>4000000</v>
      </c>
      <c r="O14" s="286"/>
      <c r="P14" s="286"/>
      <c r="Q14" s="286"/>
      <c r="R14" s="287"/>
      <c r="S14" s="287" t="s">
        <v>41</v>
      </c>
      <c r="T14" s="288" t="s">
        <v>970</v>
      </c>
      <c r="U14" s="471"/>
      <c r="V14" s="471"/>
      <c r="W14" s="472"/>
      <c r="X14" s="472"/>
      <c r="Y14" s="471"/>
      <c r="Z14" s="473"/>
      <c r="AA14" s="473"/>
      <c r="AB14" s="473"/>
      <c r="AC14" s="474"/>
      <c r="AD14" s="475" t="s">
        <v>123</v>
      </c>
      <c r="AE14" s="476"/>
      <c r="AF14" s="477" t="s">
        <v>124</v>
      </c>
      <c r="AG14" s="478"/>
      <c r="AH14" s="479">
        <v>0</v>
      </c>
    </row>
    <row r="15" spans="1:34" s="50" customFormat="1" ht="32.25" customHeight="1">
      <c r="A15" s="438">
        <v>12</v>
      </c>
      <c r="B15" s="465" t="s">
        <v>1185</v>
      </c>
      <c r="C15" s="440" t="s">
        <v>1197</v>
      </c>
      <c r="D15" s="441" t="s">
        <v>1184</v>
      </c>
      <c r="E15" s="442" t="s">
        <v>49</v>
      </c>
      <c r="F15" s="443">
        <v>2200000</v>
      </c>
      <c r="G15" s="444" t="s">
        <v>109</v>
      </c>
      <c r="H15" s="445" t="s">
        <v>1198</v>
      </c>
      <c r="I15" s="446" t="s">
        <v>1183</v>
      </c>
      <c r="J15" s="447" t="s">
        <v>232</v>
      </c>
      <c r="K15" s="283">
        <v>200000</v>
      </c>
      <c r="L15" s="283">
        <v>2200000</v>
      </c>
      <c r="M15" s="470"/>
      <c r="N15" s="285">
        <v>2000000</v>
      </c>
      <c r="O15" s="286"/>
      <c r="P15" s="286">
        <v>4500000</v>
      </c>
      <c r="Q15" s="286"/>
      <c r="R15" s="466"/>
      <c r="S15" s="287" t="s">
        <v>41</v>
      </c>
      <c r="T15" s="288" t="s">
        <v>404</v>
      </c>
      <c r="U15" s="471"/>
      <c r="V15" s="471"/>
      <c r="W15" s="472"/>
      <c r="X15" s="472"/>
      <c r="Y15" s="471"/>
      <c r="Z15" s="473"/>
      <c r="AA15" s="473"/>
      <c r="AB15" s="473"/>
      <c r="AC15" s="474"/>
      <c r="AD15" s="475" t="s">
        <v>83</v>
      </c>
      <c r="AE15" s="476"/>
      <c r="AF15" s="477" t="s">
        <v>130</v>
      </c>
      <c r="AG15" s="508"/>
      <c r="AH15" s="479" t="s">
        <v>810</v>
      </c>
    </row>
    <row r="16" spans="1:34" s="50" customFormat="1" ht="33.75" customHeight="1">
      <c r="A16" s="438">
        <v>13</v>
      </c>
      <c r="B16" s="465" t="s">
        <v>1200</v>
      </c>
      <c r="C16" s="440" t="s">
        <v>1203</v>
      </c>
      <c r="D16" s="441" t="s">
        <v>1201</v>
      </c>
      <c r="E16" s="442" t="s">
        <v>49</v>
      </c>
      <c r="F16" s="443">
        <v>2200000</v>
      </c>
      <c r="G16" s="444" t="s">
        <v>109</v>
      </c>
      <c r="H16" s="445" t="s">
        <v>1202</v>
      </c>
      <c r="I16" s="446" t="s">
        <v>1191</v>
      </c>
      <c r="J16" s="447" t="s">
        <v>232</v>
      </c>
      <c r="K16" s="283">
        <v>0</v>
      </c>
      <c r="L16" s="283">
        <v>2200000</v>
      </c>
      <c r="M16" s="470"/>
      <c r="N16" s="285">
        <v>2200000</v>
      </c>
      <c r="O16" s="509"/>
      <c r="P16" s="286"/>
      <c r="Q16" s="286"/>
      <c r="R16" s="287"/>
      <c r="S16" s="287" t="s">
        <v>41</v>
      </c>
      <c r="T16" s="288" t="s">
        <v>391</v>
      </c>
      <c r="U16" s="471"/>
      <c r="V16" s="471"/>
      <c r="W16" s="471"/>
      <c r="X16" s="472"/>
      <c r="Y16" s="471"/>
      <c r="Z16" s="473"/>
      <c r="AA16" s="473"/>
      <c r="AB16" s="473"/>
      <c r="AC16" s="474"/>
      <c r="AD16" s="475" t="s">
        <v>133</v>
      </c>
      <c r="AE16" s="476"/>
      <c r="AF16" s="477" t="s">
        <v>134</v>
      </c>
      <c r="AG16" s="508"/>
      <c r="AH16" s="479" t="s">
        <v>810</v>
      </c>
    </row>
    <row r="17" spans="1:40" s="50" customFormat="1" ht="46.5" customHeight="1">
      <c r="A17" s="438">
        <v>14</v>
      </c>
      <c r="B17" s="465" t="s">
        <v>1205</v>
      </c>
      <c r="C17" s="440" t="s">
        <v>1035</v>
      </c>
      <c r="D17" s="441" t="s">
        <v>1207</v>
      </c>
      <c r="E17" s="442" t="s">
        <v>71</v>
      </c>
      <c r="F17" s="443">
        <v>5000000</v>
      </c>
      <c r="G17" s="444" t="s">
        <v>190</v>
      </c>
      <c r="H17" s="445" t="s">
        <v>1208</v>
      </c>
      <c r="I17" s="446" t="s">
        <v>1204</v>
      </c>
      <c r="J17" s="447" t="s">
        <v>232</v>
      </c>
      <c r="K17" s="283">
        <v>500000</v>
      </c>
      <c r="L17" s="283">
        <v>5000000</v>
      </c>
      <c r="M17" s="470"/>
      <c r="N17" s="285">
        <v>4500000</v>
      </c>
      <c r="O17" s="286"/>
      <c r="P17" s="286"/>
      <c r="Q17" s="286"/>
      <c r="R17" s="287"/>
      <c r="S17" s="287" t="s">
        <v>41</v>
      </c>
      <c r="T17" s="288" t="s">
        <v>1206</v>
      </c>
      <c r="U17" s="471"/>
      <c r="V17" s="471"/>
      <c r="W17" s="471"/>
      <c r="X17" s="472"/>
      <c r="Y17" s="471"/>
      <c r="Z17" s="473"/>
      <c r="AA17" s="473"/>
      <c r="AB17" s="473"/>
      <c r="AC17" s="474"/>
      <c r="AD17" s="475" t="s">
        <v>141</v>
      </c>
      <c r="AE17" s="476"/>
      <c r="AF17" s="477" t="s">
        <v>41</v>
      </c>
      <c r="AG17" s="478"/>
      <c r="AH17" s="479" t="s">
        <v>810</v>
      </c>
      <c r="AI17" s="524">
        <f>Table135[[#This Row],[Số tiền trên
 hợp đồng (chưa VAT)]]/1.1</f>
        <v>4545454.5454545449</v>
      </c>
      <c r="AJ17" s="524">
        <f>AI17-500000</f>
        <v>4045454.5454545449</v>
      </c>
      <c r="AL17" s="50">
        <f>0.5*0.7</f>
        <v>0.35</v>
      </c>
      <c r="AM17" s="265">
        <v>2800000</v>
      </c>
      <c r="AN17" s="265">
        <f>AM17/AL17</f>
        <v>8000000.0000000009</v>
      </c>
    </row>
    <row r="18" spans="1:40" s="50" customFormat="1" ht="26.1" customHeight="1">
      <c r="A18" s="438">
        <v>15</v>
      </c>
      <c r="B18" s="465" t="s">
        <v>1190</v>
      </c>
      <c r="C18" s="440" t="s">
        <v>204</v>
      </c>
      <c r="D18" s="441" t="s">
        <v>1187</v>
      </c>
      <c r="E18" s="442" t="s">
        <v>1188</v>
      </c>
      <c r="F18" s="443">
        <v>8000000</v>
      </c>
      <c r="G18" s="444" t="s">
        <v>1264</v>
      </c>
      <c r="H18" s="445" t="s">
        <v>1199</v>
      </c>
      <c r="I18" s="446" t="s">
        <v>1186</v>
      </c>
      <c r="J18" s="447" t="s">
        <v>232</v>
      </c>
      <c r="K18" s="283"/>
      <c r="L18" s="283">
        <v>8000000</v>
      </c>
      <c r="M18" s="470"/>
      <c r="N18" s="285">
        <v>8000000</v>
      </c>
      <c r="O18" s="286"/>
      <c r="P18" s="286"/>
      <c r="Q18" s="286"/>
      <c r="R18" s="287"/>
      <c r="S18" s="287" t="s">
        <v>41</v>
      </c>
      <c r="T18" s="288" t="s">
        <v>1189</v>
      </c>
      <c r="U18" s="471"/>
      <c r="V18" s="471"/>
      <c r="W18" s="471"/>
      <c r="X18" s="472"/>
      <c r="Y18" s="471"/>
      <c r="Z18" s="473"/>
      <c r="AA18" s="473"/>
      <c r="AB18" s="473"/>
      <c r="AC18" s="474"/>
      <c r="AD18" s="475" t="s">
        <v>148</v>
      </c>
      <c r="AE18" s="476"/>
      <c r="AF18" s="477"/>
      <c r="AG18" s="478"/>
      <c r="AH18" s="479" t="s">
        <v>810</v>
      </c>
      <c r="AJ18" s="524">
        <f>AJ17*0.15</f>
        <v>606818.18181818177</v>
      </c>
    </row>
    <row r="19" spans="1:40" s="50" customFormat="1" ht="40.700000000000003" customHeight="1">
      <c r="A19" s="485">
        <v>16</v>
      </c>
      <c r="B19" s="486" t="s">
        <v>1194</v>
      </c>
      <c r="C19" s="146" t="s">
        <v>1195</v>
      </c>
      <c r="D19" s="372" t="s">
        <v>1193</v>
      </c>
      <c r="E19" s="363" t="s">
        <v>71</v>
      </c>
      <c r="F19" s="364">
        <v>24000000</v>
      </c>
      <c r="G19" s="407" t="s">
        <v>1265</v>
      </c>
      <c r="H19" s="489" t="s">
        <v>1196</v>
      </c>
      <c r="I19" s="490" t="s">
        <v>1192</v>
      </c>
      <c r="J19" s="491" t="s">
        <v>232</v>
      </c>
      <c r="K19" s="77"/>
      <c r="L19" s="77"/>
      <c r="M19" s="78"/>
      <c r="N19" s="79"/>
      <c r="O19" s="136"/>
      <c r="P19" s="136"/>
      <c r="Q19" s="136"/>
      <c r="R19" s="256"/>
      <c r="S19" s="65" t="s">
        <v>41</v>
      </c>
      <c r="T19" s="151" t="s">
        <v>667</v>
      </c>
      <c r="U19" s="24"/>
      <c r="V19" s="24"/>
      <c r="W19" s="24"/>
      <c r="X19" s="23"/>
      <c r="Y19" s="24"/>
      <c r="AC19" s="48"/>
      <c r="AD19" s="202" t="s">
        <v>154</v>
      </c>
      <c r="AE19" s="92"/>
      <c r="AF19" s="203"/>
      <c r="AG19" s="230"/>
      <c r="AH19" s="494" t="s">
        <v>810</v>
      </c>
      <c r="AJ19" s="434"/>
    </row>
    <row r="20" spans="1:40" s="50" customFormat="1" ht="217.5" customHeight="1">
      <c r="A20" s="485">
        <v>17</v>
      </c>
      <c r="B20" s="486" t="s">
        <v>1211</v>
      </c>
      <c r="C20" s="146" t="s">
        <v>1050</v>
      </c>
      <c r="D20" s="372" t="s">
        <v>1209</v>
      </c>
      <c r="E20" s="363" t="s">
        <v>209</v>
      </c>
      <c r="F20" s="364">
        <v>20000000</v>
      </c>
      <c r="G20" s="407" t="s">
        <v>436</v>
      </c>
      <c r="H20" s="489" t="s">
        <v>1226</v>
      </c>
      <c r="I20" s="490" t="s">
        <v>1210</v>
      </c>
      <c r="J20" s="491" t="s">
        <v>232</v>
      </c>
      <c r="K20" s="77">
        <v>0</v>
      </c>
      <c r="L20" s="77"/>
      <c r="M20" s="78"/>
      <c r="N20" s="79"/>
      <c r="O20" s="136"/>
      <c r="P20" s="136"/>
      <c r="Q20" s="136"/>
      <c r="R20" s="80"/>
      <c r="S20" s="65" t="s">
        <v>41</v>
      </c>
      <c r="T20" s="151" t="s">
        <v>212</v>
      </c>
      <c r="U20" s="24"/>
      <c r="V20" s="24"/>
      <c r="W20" s="24"/>
      <c r="X20" s="23"/>
      <c r="Y20" s="24"/>
      <c r="Z20" s="231" t="s">
        <v>160</v>
      </c>
      <c r="AC20" s="48"/>
      <c r="AD20" s="202" t="s">
        <v>75</v>
      </c>
      <c r="AE20" s="92"/>
      <c r="AF20" s="203"/>
      <c r="AG20" s="230"/>
      <c r="AH20" s="494" t="s">
        <v>810</v>
      </c>
      <c r="AJ20" s="435">
        <v>4500000</v>
      </c>
    </row>
    <row r="21" spans="1:40" s="50" customFormat="1" ht="33.75" customHeight="1">
      <c r="A21" s="485">
        <v>18</v>
      </c>
      <c r="B21" s="486" t="s">
        <v>1214</v>
      </c>
      <c r="C21" s="134" t="s">
        <v>1056</v>
      </c>
      <c r="D21" s="400" t="s">
        <v>1213</v>
      </c>
      <c r="E21" s="398" t="s">
        <v>71</v>
      </c>
      <c r="F21" s="487">
        <v>2000000</v>
      </c>
      <c r="G21" s="488" t="s">
        <v>463</v>
      </c>
      <c r="H21" s="489" t="s">
        <v>1215</v>
      </c>
      <c r="I21" s="490" t="s">
        <v>1212</v>
      </c>
      <c r="J21" s="491" t="s">
        <v>232</v>
      </c>
      <c r="K21" s="77">
        <v>0</v>
      </c>
      <c r="L21" s="77"/>
      <c r="M21" s="78"/>
      <c r="N21" s="492"/>
      <c r="O21" s="138"/>
      <c r="P21" s="138">
        <v>3000000</v>
      </c>
      <c r="Q21" s="138"/>
      <c r="R21" s="80"/>
      <c r="S21" s="80" t="s">
        <v>41</v>
      </c>
      <c r="T21" s="151" t="s">
        <v>339</v>
      </c>
      <c r="U21" s="222"/>
      <c r="V21" s="222"/>
      <c r="W21" s="222"/>
      <c r="X21" s="223"/>
      <c r="Y21" s="222"/>
      <c r="Z21" s="493" t="s">
        <v>165</v>
      </c>
      <c r="AA21" s="225"/>
      <c r="AB21" s="225"/>
      <c r="AC21" s="256"/>
      <c r="AD21" s="227" t="s">
        <v>166</v>
      </c>
      <c r="AE21" s="228"/>
      <c r="AF21" s="257"/>
      <c r="AG21" s="230"/>
      <c r="AH21" s="494" t="s">
        <v>810</v>
      </c>
      <c r="AJ21" s="436"/>
    </row>
    <row r="22" spans="1:40" s="50" customFormat="1" ht="45" customHeight="1">
      <c r="A22" s="438">
        <v>19</v>
      </c>
      <c r="B22" s="465" t="s">
        <v>1220</v>
      </c>
      <c r="C22" s="440" t="s">
        <v>1218</v>
      </c>
      <c r="D22" s="441" t="s">
        <v>1217</v>
      </c>
      <c r="E22" s="442" t="s">
        <v>71</v>
      </c>
      <c r="F22" s="443">
        <v>4000000</v>
      </c>
      <c r="G22" s="444" t="s">
        <v>210</v>
      </c>
      <c r="H22" s="445" t="s">
        <v>1219</v>
      </c>
      <c r="I22" s="446" t="s">
        <v>1216</v>
      </c>
      <c r="J22" s="447" t="s">
        <v>232</v>
      </c>
      <c r="K22" s="283">
        <v>0</v>
      </c>
      <c r="L22" s="283">
        <v>4000000</v>
      </c>
      <c r="M22" s="470"/>
      <c r="N22" s="285">
        <v>4000000</v>
      </c>
      <c r="O22" s="286"/>
      <c r="P22" s="286">
        <v>5500000</v>
      </c>
      <c r="Q22" s="286">
        <v>5500000</v>
      </c>
      <c r="R22" s="287"/>
      <c r="S22" s="287" t="s">
        <v>41</v>
      </c>
      <c r="T22" s="288" t="s">
        <v>339</v>
      </c>
      <c r="U22" s="471"/>
      <c r="V22" s="471"/>
      <c r="W22" s="471"/>
      <c r="X22" s="472"/>
      <c r="Y22" s="471"/>
      <c r="Z22" s="480" t="s">
        <v>170</v>
      </c>
      <c r="AA22" s="473"/>
      <c r="AB22" s="473"/>
      <c r="AC22" s="474"/>
      <c r="AD22" s="475" t="s">
        <v>64</v>
      </c>
      <c r="AE22" s="476"/>
      <c r="AF22" s="477"/>
      <c r="AG22" s="478"/>
      <c r="AH22" s="479">
        <v>0</v>
      </c>
    </row>
    <row r="23" spans="1:40" s="50" customFormat="1" ht="37.5" customHeight="1">
      <c r="A23" s="438">
        <v>20</v>
      </c>
      <c r="B23" s="465" t="s">
        <v>1222</v>
      </c>
      <c r="C23" s="440" t="s">
        <v>1224</v>
      </c>
      <c r="D23" s="441" t="s">
        <v>1223</v>
      </c>
      <c r="E23" s="442" t="s">
        <v>71</v>
      </c>
      <c r="F23" s="443">
        <v>1500000</v>
      </c>
      <c r="G23" s="444" t="s">
        <v>241</v>
      </c>
      <c r="H23" s="445" t="s">
        <v>1225</v>
      </c>
      <c r="I23" s="446" t="s">
        <v>1221</v>
      </c>
      <c r="J23" s="447" t="s">
        <v>232</v>
      </c>
      <c r="K23" s="283">
        <v>550000</v>
      </c>
      <c r="L23" s="283">
        <v>1500000</v>
      </c>
      <c r="M23" s="470"/>
      <c r="N23" s="285">
        <v>950000</v>
      </c>
      <c r="O23" s="286"/>
      <c r="P23" s="286"/>
      <c r="Q23" s="286"/>
      <c r="R23" s="286"/>
      <c r="S23" s="287" t="s">
        <v>41</v>
      </c>
      <c r="T23" s="288" t="s">
        <v>339</v>
      </c>
      <c r="U23" s="471"/>
      <c r="V23" s="471"/>
      <c r="W23" s="471"/>
      <c r="X23" s="472"/>
      <c r="Y23" s="471"/>
      <c r="Z23" s="480" t="s">
        <v>175</v>
      </c>
      <c r="AA23" s="473"/>
      <c r="AB23" s="473"/>
      <c r="AC23" s="474"/>
      <c r="AD23" s="475" t="s">
        <v>141</v>
      </c>
      <c r="AE23" s="476"/>
      <c r="AF23" s="477"/>
      <c r="AG23" s="478"/>
      <c r="AH23" s="479">
        <v>0</v>
      </c>
      <c r="AI23" s="514">
        <v>2000000</v>
      </c>
    </row>
    <row r="24" spans="1:40" s="50" customFormat="1" ht="34.5" customHeight="1">
      <c r="A24" s="438">
        <v>21</v>
      </c>
      <c r="B24" s="465" t="s">
        <v>1230</v>
      </c>
      <c r="C24" s="440" t="s">
        <v>1232</v>
      </c>
      <c r="D24" s="441" t="s">
        <v>1231</v>
      </c>
      <c r="E24" s="442" t="s">
        <v>49</v>
      </c>
      <c r="F24" s="443">
        <v>3000000</v>
      </c>
      <c r="G24" s="444" t="s">
        <v>88</v>
      </c>
      <c r="H24" s="445" t="s">
        <v>1233</v>
      </c>
      <c r="I24" s="446" t="s">
        <v>1229</v>
      </c>
      <c r="J24" s="447" t="s">
        <v>232</v>
      </c>
      <c r="K24" s="283">
        <v>500000</v>
      </c>
      <c r="L24" s="283">
        <v>3000000</v>
      </c>
      <c r="M24" s="470"/>
      <c r="N24" s="285">
        <v>2500000</v>
      </c>
      <c r="O24" s="286"/>
      <c r="P24" s="286"/>
      <c r="Q24" s="286"/>
      <c r="R24" s="287"/>
      <c r="S24" s="287" t="s">
        <v>41</v>
      </c>
      <c r="T24" s="288" t="s">
        <v>249</v>
      </c>
      <c r="U24" s="471"/>
      <c r="V24" s="471"/>
      <c r="W24" s="471"/>
      <c r="X24" s="472"/>
      <c r="Y24" s="471"/>
      <c r="Z24" s="480" t="s">
        <v>179</v>
      </c>
      <c r="AA24" s="473"/>
      <c r="AB24" s="473"/>
      <c r="AC24" s="474"/>
      <c r="AD24" s="475" t="s">
        <v>180</v>
      </c>
      <c r="AE24" s="476"/>
      <c r="AF24" s="477"/>
      <c r="AG24" s="478"/>
      <c r="AH24" s="479" t="s">
        <v>810</v>
      </c>
      <c r="AI24" s="514">
        <f>AI23/1.1</f>
        <v>1818181.8181818181</v>
      </c>
    </row>
    <row r="25" spans="1:40" s="50" customFormat="1" ht="34.5" customHeight="1">
      <c r="A25" s="438">
        <v>22</v>
      </c>
      <c r="B25" s="465" t="s">
        <v>1234</v>
      </c>
      <c r="C25" s="440" t="s">
        <v>1236</v>
      </c>
      <c r="D25" s="441" t="s">
        <v>1235</v>
      </c>
      <c r="E25" s="442" t="s">
        <v>49</v>
      </c>
      <c r="F25" s="443">
        <v>2200000</v>
      </c>
      <c r="G25" s="444" t="s">
        <v>109</v>
      </c>
      <c r="H25" s="445" t="s">
        <v>1237</v>
      </c>
      <c r="I25" s="446" t="s">
        <v>1238</v>
      </c>
      <c r="J25" s="447" t="s">
        <v>232</v>
      </c>
      <c r="K25" s="283">
        <v>600000</v>
      </c>
      <c r="L25" s="283">
        <v>2200000</v>
      </c>
      <c r="M25" s="470"/>
      <c r="N25" s="285">
        <v>1600000</v>
      </c>
      <c r="O25" s="286"/>
      <c r="P25" s="286"/>
      <c r="Q25" s="286"/>
      <c r="R25" s="287"/>
      <c r="S25" s="287" t="s">
        <v>41</v>
      </c>
      <c r="T25" s="288" t="s">
        <v>111</v>
      </c>
      <c r="U25" s="471"/>
      <c r="V25" s="471"/>
      <c r="W25" s="471"/>
      <c r="X25" s="472"/>
      <c r="Y25" s="471"/>
      <c r="Z25" s="480"/>
      <c r="AA25" s="473"/>
      <c r="AB25" s="473"/>
      <c r="AC25" s="474"/>
      <c r="AD25" s="475" t="s">
        <v>185</v>
      </c>
      <c r="AE25" s="476"/>
      <c r="AF25" s="477"/>
      <c r="AG25" s="478"/>
      <c r="AH25" s="479" t="s">
        <v>810</v>
      </c>
      <c r="AI25" s="514"/>
    </row>
    <row r="26" spans="1:40" s="50" customFormat="1" ht="33.75" customHeight="1">
      <c r="A26" s="438">
        <v>23</v>
      </c>
      <c r="B26" s="465" t="s">
        <v>1243</v>
      </c>
      <c r="C26" s="440" t="s">
        <v>1241</v>
      </c>
      <c r="D26" s="441" t="s">
        <v>1240</v>
      </c>
      <c r="E26" s="442" t="s">
        <v>49</v>
      </c>
      <c r="F26" s="443">
        <v>3000000</v>
      </c>
      <c r="G26" s="444" t="s">
        <v>88</v>
      </c>
      <c r="H26" s="445" t="s">
        <v>1242</v>
      </c>
      <c r="I26" s="446" t="s">
        <v>1239</v>
      </c>
      <c r="J26" s="447" t="s">
        <v>232</v>
      </c>
      <c r="K26" s="283">
        <v>700000</v>
      </c>
      <c r="L26" s="283">
        <v>3000000</v>
      </c>
      <c r="M26" s="470"/>
      <c r="N26" s="285">
        <v>2300000</v>
      </c>
      <c r="O26" s="483"/>
      <c r="P26" s="286"/>
      <c r="Q26" s="286"/>
      <c r="R26" s="287"/>
      <c r="S26" s="287" t="s">
        <v>41</v>
      </c>
      <c r="T26" s="288" t="s">
        <v>249</v>
      </c>
      <c r="U26" s="471"/>
      <c r="V26" s="471"/>
      <c r="W26" s="472"/>
      <c r="X26" s="472"/>
      <c r="Y26" s="471"/>
      <c r="Z26" s="473"/>
      <c r="AA26" s="473"/>
      <c r="AB26" s="473"/>
      <c r="AC26" s="474"/>
      <c r="AD26" s="475" t="s">
        <v>192</v>
      </c>
      <c r="AE26" s="476"/>
      <c r="AF26" s="477"/>
      <c r="AG26" s="508"/>
      <c r="AH26" s="479" t="s">
        <v>810</v>
      </c>
    </row>
    <row r="27" spans="1:40" s="50" customFormat="1" ht="45.75" customHeight="1">
      <c r="A27" s="178">
        <v>24</v>
      </c>
      <c r="B27" s="495" t="s">
        <v>1260</v>
      </c>
      <c r="C27" s="180" t="s">
        <v>1083</v>
      </c>
      <c r="D27" s="496" t="s">
        <v>1256</v>
      </c>
      <c r="E27" s="497" t="s">
        <v>42</v>
      </c>
      <c r="F27" s="498">
        <v>2000000</v>
      </c>
      <c r="G27" s="499" t="s">
        <v>463</v>
      </c>
      <c r="H27" s="500" t="s">
        <v>1247</v>
      </c>
      <c r="I27" s="501" t="s">
        <v>1244</v>
      </c>
      <c r="J27" s="502" t="s">
        <v>232</v>
      </c>
      <c r="K27" s="236">
        <v>300000</v>
      </c>
      <c r="L27" s="236"/>
      <c r="M27" s="237"/>
      <c r="N27" s="238"/>
      <c r="O27" s="239"/>
      <c r="P27" s="239"/>
      <c r="Q27" s="239"/>
      <c r="R27" s="240"/>
      <c r="S27" s="240" t="s">
        <v>41</v>
      </c>
      <c r="T27" s="241" t="s">
        <v>297</v>
      </c>
      <c r="U27" s="271"/>
      <c r="V27" s="271"/>
      <c r="W27" s="271"/>
      <c r="X27" s="272"/>
      <c r="Y27" s="271"/>
      <c r="Z27" s="273"/>
      <c r="AA27" s="273"/>
      <c r="AB27" s="273"/>
      <c r="AC27" s="274"/>
      <c r="AD27" s="275" t="s">
        <v>197</v>
      </c>
      <c r="AE27" s="276"/>
      <c r="AF27" s="277"/>
      <c r="AG27" s="278"/>
      <c r="AH27" s="506" t="s">
        <v>810</v>
      </c>
    </row>
    <row r="28" spans="1:40" s="50" customFormat="1" ht="69" customHeight="1">
      <c r="A28" s="438">
        <v>25</v>
      </c>
      <c r="B28" s="482" t="s">
        <v>1052</v>
      </c>
      <c r="C28" s="146" t="s">
        <v>1254</v>
      </c>
      <c r="D28" s="372" t="s">
        <v>1255</v>
      </c>
      <c r="E28" s="363" t="s">
        <v>60</v>
      </c>
      <c r="F28" s="364">
        <v>2700000</v>
      </c>
      <c r="G28" s="407" t="s">
        <v>163</v>
      </c>
      <c r="H28" s="445" t="s">
        <v>1253</v>
      </c>
      <c r="I28" s="446" t="s">
        <v>1245</v>
      </c>
      <c r="J28" s="447" t="s">
        <v>232</v>
      </c>
      <c r="K28" s="283">
        <v>300000</v>
      </c>
      <c r="L28" s="519">
        <v>2700000</v>
      </c>
      <c r="M28" s="283"/>
      <c r="N28" s="520">
        <v>2400000</v>
      </c>
      <c r="O28" s="136"/>
      <c r="P28" s="136"/>
      <c r="Q28" s="136"/>
      <c r="R28" s="287"/>
      <c r="S28" s="65" t="s">
        <v>41</v>
      </c>
      <c r="T28" s="288" t="s">
        <v>63</v>
      </c>
      <c r="U28" s="24"/>
      <c r="V28" s="24"/>
      <c r="W28" s="23"/>
      <c r="X28" s="23"/>
      <c r="Y28" s="24"/>
      <c r="Z28" s="231"/>
      <c r="AC28" s="48"/>
      <c r="AD28" s="202" t="s">
        <v>202</v>
      </c>
      <c r="AE28" s="92"/>
      <c r="AF28" s="203"/>
      <c r="AG28" s="478"/>
      <c r="AH28" s="479" t="s">
        <v>810</v>
      </c>
    </row>
    <row r="29" spans="1:40" s="50" customFormat="1" ht="44.45" customHeight="1">
      <c r="A29" s="438">
        <v>26</v>
      </c>
      <c r="B29" s="482" t="s">
        <v>1252</v>
      </c>
      <c r="C29" s="440" t="s">
        <v>1250</v>
      </c>
      <c r="D29" s="441" t="s">
        <v>1250</v>
      </c>
      <c r="E29" s="442" t="s">
        <v>71</v>
      </c>
      <c r="F29" s="443">
        <v>1500000</v>
      </c>
      <c r="G29" s="444" t="s">
        <v>241</v>
      </c>
      <c r="H29" s="445" t="s">
        <v>1251</v>
      </c>
      <c r="I29" s="446" t="s">
        <v>1246</v>
      </c>
      <c r="J29" s="447" t="s">
        <v>232</v>
      </c>
      <c r="K29" s="283">
        <v>0</v>
      </c>
      <c r="L29" s="283">
        <v>1500000</v>
      </c>
      <c r="M29" s="470"/>
      <c r="N29" s="285">
        <v>1500000</v>
      </c>
      <c r="O29" s="286"/>
      <c r="P29" s="483"/>
      <c r="Q29" s="286"/>
      <c r="R29" s="287"/>
      <c r="S29" s="466" t="s">
        <v>41</v>
      </c>
      <c r="T29" s="288" t="s">
        <v>822</v>
      </c>
      <c r="U29" s="471"/>
      <c r="V29" s="471"/>
      <c r="W29" s="471"/>
      <c r="X29" s="472"/>
      <c r="Y29" s="471"/>
      <c r="Z29" s="473"/>
      <c r="AA29" s="473"/>
      <c r="AB29" s="473"/>
      <c r="AC29" s="474"/>
      <c r="AD29" s="475" t="s">
        <v>3</v>
      </c>
      <c r="AE29" s="476"/>
      <c r="AF29" s="477"/>
      <c r="AG29" s="478"/>
      <c r="AH29" s="479" t="s">
        <v>810</v>
      </c>
    </row>
    <row r="30" spans="1:40" s="50" customFormat="1" ht="57.75" customHeight="1">
      <c r="A30" s="438">
        <v>27</v>
      </c>
      <c r="B30" s="482" t="s">
        <v>1257</v>
      </c>
      <c r="C30" s="440" t="s">
        <v>1258</v>
      </c>
      <c r="D30" s="441" t="s">
        <v>1249</v>
      </c>
      <c r="E30" s="442" t="s">
        <v>1188</v>
      </c>
      <c r="F30" s="443">
        <v>3000000</v>
      </c>
      <c r="G30" s="444" t="s">
        <v>88</v>
      </c>
      <c r="H30" s="445" t="s">
        <v>1259</v>
      </c>
      <c r="I30" s="446" t="s">
        <v>1248</v>
      </c>
      <c r="J30" s="447" t="s">
        <v>232</v>
      </c>
      <c r="K30" s="283">
        <v>0</v>
      </c>
      <c r="L30" s="283">
        <v>3000000</v>
      </c>
      <c r="M30" s="470"/>
      <c r="N30" s="285">
        <v>3000000</v>
      </c>
      <c r="O30" s="286" t="s">
        <v>52</v>
      </c>
      <c r="P30" s="286"/>
      <c r="Q30" s="286"/>
      <c r="R30" s="287"/>
      <c r="S30" s="466" t="s">
        <v>41</v>
      </c>
      <c r="T30" s="288" t="s">
        <v>1189</v>
      </c>
      <c r="U30" s="471"/>
      <c r="V30" s="471"/>
      <c r="W30" s="471"/>
      <c r="X30" s="472"/>
      <c r="Y30" s="471"/>
      <c r="Z30" s="484"/>
      <c r="AA30" s="473"/>
      <c r="AB30" s="473"/>
      <c r="AC30" s="474"/>
      <c r="AD30" s="475" t="s">
        <v>213</v>
      </c>
      <c r="AE30" s="476"/>
      <c r="AF30" s="477"/>
      <c r="AG30" s="478"/>
      <c r="AH30" s="479" t="s">
        <v>810</v>
      </c>
    </row>
    <row r="31" spans="1:40" s="50" customFormat="1" ht="37.5" customHeight="1">
      <c r="A31" s="438">
        <v>28</v>
      </c>
      <c r="B31" s="482" t="s">
        <v>251</v>
      </c>
      <c r="C31" s="146" t="s">
        <v>445</v>
      </c>
      <c r="D31" s="372" t="s">
        <v>1262</v>
      </c>
      <c r="E31" s="363" t="s">
        <v>209</v>
      </c>
      <c r="F31" s="364">
        <v>3000000</v>
      </c>
      <c r="G31" s="407" t="s">
        <v>88</v>
      </c>
      <c r="H31" s="445" t="s">
        <v>1263</v>
      </c>
      <c r="I31" s="446" t="s">
        <v>1261</v>
      </c>
      <c r="J31" s="447" t="s">
        <v>232</v>
      </c>
      <c r="K31" s="283">
        <v>600000</v>
      </c>
      <c r="L31" s="283">
        <v>3000000</v>
      </c>
      <c r="M31" s="470"/>
      <c r="N31" s="285">
        <v>2400000</v>
      </c>
      <c r="O31" s="136"/>
      <c r="P31" s="136"/>
      <c r="Q31" s="136"/>
      <c r="R31" s="287"/>
      <c r="S31" s="82" t="s">
        <v>41</v>
      </c>
      <c r="T31" s="288" t="s">
        <v>249</v>
      </c>
      <c r="U31" s="24"/>
      <c r="V31" s="24"/>
      <c r="W31" s="24"/>
      <c r="X31" s="23"/>
      <c r="Y31" s="24"/>
      <c r="AC31" s="48"/>
      <c r="AD31" s="202" t="s">
        <v>220</v>
      </c>
      <c r="AE31" s="92"/>
      <c r="AF31" s="203"/>
      <c r="AG31" s="478"/>
      <c r="AH31" s="479" t="s">
        <v>810</v>
      </c>
    </row>
  </sheetData>
  <dataValidations disablePrompts="1" count="4">
    <dataValidation type="list" allowBlank="1" sqref="V4:V6008" xr:uid="{F7ABF25E-BE5D-4298-A17B-8E2352C2C4F0}">
      <formula1>$AC$4:$AC$19</formula1>
    </dataValidation>
    <dataValidation type="list" allowBlank="1" showErrorMessage="1" sqref="Y4:Y6008" xr:uid="{5FC074D5-7C7A-4587-8142-08C8F5AE33F1}">
      <formula1>$AE$4:$AE$6</formula1>
    </dataValidation>
    <dataValidation type="list" allowBlank="1" sqref="W16:W19 W21:W24 W29:W31 U4:U6008" xr:uid="{4C159568-F5A3-4C0A-9DB4-A59FAF5AC1E5}">
      <formula1>$AD$4:$AD$31</formula1>
    </dataValidation>
    <dataValidation type="list" allowBlank="1" sqref="S4:S6008" xr:uid="{3E310A31-2D97-40DC-A807-53F6D521292B}">
      <formula1>$AF$4:$AF$17</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8FAFD-C21B-40C4-9B93-76FE7E349E39}">
  <sheetPr codeName="Trang_tính12">
    <outlinePr summaryBelow="0" summaryRight="0"/>
  </sheetPr>
  <dimension ref="A1:AH44"/>
  <sheetViews>
    <sheetView zoomScale="80" zoomScaleNormal="70" workbookViewId="0">
      <pane ySplit="3" topLeftCell="A6" activePane="bottomLeft" state="frozen"/>
      <selection activeCell="D1270" sqref="D1270"/>
      <selection pane="bottomLeft" activeCell="D28" sqref="D27:D28"/>
    </sheetView>
  </sheetViews>
  <sheetFormatPr defaultColWidth="11" defaultRowHeight="15.75" customHeight="1"/>
  <cols>
    <col min="1" max="1" width="5.875" style="1" customWidth="1"/>
    <col min="2" max="2" width="40.375" style="388" customWidth="1"/>
    <col min="3" max="3" width="67.875" style="1" customWidth="1"/>
    <col min="4" max="4" width="58.25" style="388" customWidth="1"/>
    <col min="5" max="5" width="67.375" style="1" customWidth="1"/>
    <col min="6" max="7" width="13.875" style="1" customWidth="1"/>
    <col min="8" max="8" width="31.25" style="427" customWidth="1"/>
    <col min="9" max="9" width="13.75" style="50" customWidth="1"/>
    <col min="10" max="10" width="7.625" style="156" customWidth="1"/>
    <col min="11" max="11" width="12.125" style="51" customWidth="1"/>
    <col min="12" max="12" width="24.875" style="51" customWidth="1"/>
    <col min="13" max="13" width="12.375" style="1" customWidth="1"/>
    <col min="14" max="14" width="17.875" style="1" customWidth="1"/>
    <col min="15" max="15" width="11.375" style="144" hidden="1" customWidth="1"/>
    <col min="16" max="16" width="15.25" style="144" hidden="1" customWidth="1"/>
    <col min="17" max="17" width="16.625" style="144" hidden="1" customWidth="1"/>
    <col min="18" max="18" width="15.625" style="1" customWidth="1"/>
    <col min="19" max="19" width="10.875" style="1" hidden="1" customWidth="1"/>
    <col min="20" max="20" width="37.625" style="144" customWidth="1"/>
    <col min="21" max="21" width="17" style="1" hidden="1" customWidth="1"/>
    <col min="22" max="22" width="7.625" style="1" hidden="1" customWidth="1"/>
    <col min="23" max="23" width="9" style="1" hidden="1" customWidth="1"/>
    <col min="24" max="24" width="10" style="1" hidden="1" customWidth="1"/>
    <col min="25" max="25" width="8.25" style="1" hidden="1" customWidth="1"/>
    <col min="26" max="26" width="19.125" style="1" hidden="1" customWidth="1"/>
    <col min="27" max="30" width="0" style="1" hidden="1" customWidth="1"/>
    <col min="31" max="31" width="15.875" style="1" hidden="1" customWidth="1"/>
    <col min="32" max="32" width="15.375" style="1" hidden="1" customWidth="1"/>
    <col min="33" max="33" width="29" style="1" customWidth="1"/>
    <col min="34" max="34" width="14.75" style="144" customWidth="1"/>
    <col min="35" max="35" width="15.625" style="1" bestFit="1" customWidth="1"/>
    <col min="36" max="36" width="14.375" style="1" bestFit="1" customWidth="1"/>
    <col min="37" max="37" width="12.125" style="1" bestFit="1" customWidth="1"/>
    <col min="38" max="38" width="13.125" style="1" bestFit="1" customWidth="1"/>
    <col min="39" max="16384" width="11" style="1"/>
  </cols>
  <sheetData>
    <row r="1" spans="1:34" s="39" customFormat="1" ht="17.45" customHeight="1">
      <c r="B1" s="371"/>
      <c r="D1" s="371"/>
      <c r="H1" s="371"/>
      <c r="I1" s="267"/>
      <c r="J1" s="267"/>
      <c r="K1" s="166"/>
      <c r="L1" s="166"/>
      <c r="N1" s="52">
        <f>SUM(N4:N33)</f>
        <v>117645000</v>
      </c>
      <c r="O1" s="52"/>
      <c r="P1" s="52">
        <f>SUM(P4:P33)</f>
        <v>16000000</v>
      </c>
      <c r="Q1" s="52"/>
    </row>
    <row r="3" spans="1:34" s="50" customFormat="1" ht="39.200000000000003" customHeight="1">
      <c r="A3" s="290" t="s">
        <v>5</v>
      </c>
      <c r="B3" s="294" t="s">
        <v>6</v>
      </c>
      <c r="C3" s="338" t="s">
        <v>7</v>
      </c>
      <c r="D3" s="294" t="s">
        <v>8</v>
      </c>
      <c r="E3" s="54" t="s">
        <v>9</v>
      </c>
      <c r="F3" s="54" t="s">
        <v>10</v>
      </c>
      <c r="G3" s="338" t="s">
        <v>11</v>
      </c>
      <c r="H3" s="294" t="s">
        <v>380</v>
      </c>
      <c r="I3" s="54" t="s">
        <v>6355</v>
      </c>
      <c r="J3" s="360" t="s">
        <v>13</v>
      </c>
      <c r="K3" s="291" t="s">
        <v>14</v>
      </c>
      <c r="L3" s="292" t="s">
        <v>15</v>
      </c>
      <c r="M3" s="293" t="s">
        <v>16</v>
      </c>
      <c r="N3" s="293" t="s">
        <v>17</v>
      </c>
      <c r="O3" s="293" t="s">
        <v>950</v>
      </c>
      <c r="P3" s="293" t="s">
        <v>19</v>
      </c>
      <c r="Q3" s="293" t="s">
        <v>20</v>
      </c>
      <c r="R3" s="294" t="s">
        <v>21</v>
      </c>
      <c r="S3" s="54" t="s">
        <v>22</v>
      </c>
      <c r="T3" s="54" t="s">
        <v>23</v>
      </c>
      <c r="U3" s="295" t="s">
        <v>24</v>
      </c>
      <c r="V3" s="295" t="s">
        <v>25</v>
      </c>
      <c r="W3" s="296" t="s">
        <v>26</v>
      </c>
      <c r="X3" s="296" t="s">
        <v>27</v>
      </c>
      <c r="Y3" s="296" t="s">
        <v>28</v>
      </c>
      <c r="Z3" s="297" t="s">
        <v>29</v>
      </c>
      <c r="AA3" s="298"/>
      <c r="AB3" s="298"/>
      <c r="AC3" s="299" t="s">
        <v>30</v>
      </c>
      <c r="AD3" s="299" t="s">
        <v>31</v>
      </c>
      <c r="AE3" s="299" t="s">
        <v>32</v>
      </c>
      <c r="AF3" s="93" t="s">
        <v>33</v>
      </c>
      <c r="AG3" s="54" t="s">
        <v>380</v>
      </c>
      <c r="AH3" s="294" t="s">
        <v>895</v>
      </c>
    </row>
    <row r="4" spans="1:34" s="156" customFormat="1" ht="45" customHeight="1">
      <c r="A4" s="485">
        <v>1</v>
      </c>
      <c r="B4" s="533" t="s">
        <v>1267</v>
      </c>
      <c r="C4" s="134" t="s">
        <v>1269</v>
      </c>
      <c r="D4" s="400" t="s">
        <v>1268</v>
      </c>
      <c r="E4" s="398" t="s">
        <v>71</v>
      </c>
      <c r="F4" s="487">
        <v>10000000</v>
      </c>
      <c r="G4" s="488" t="s">
        <v>200</v>
      </c>
      <c r="H4" s="489" t="s">
        <v>1270</v>
      </c>
      <c r="I4" s="490" t="s">
        <v>1266</v>
      </c>
      <c r="J4" s="491" t="s">
        <v>232</v>
      </c>
      <c r="K4" s="534"/>
      <c r="L4" s="535"/>
      <c r="M4" s="536"/>
      <c r="N4" s="537"/>
      <c r="O4" s="538"/>
      <c r="P4" s="138"/>
      <c r="Q4" s="538"/>
      <c r="R4" s="539"/>
      <c r="S4" s="539" t="s">
        <v>41</v>
      </c>
      <c r="T4" s="540" t="s">
        <v>667</v>
      </c>
      <c r="U4" s="541"/>
      <c r="V4" s="542"/>
      <c r="W4" s="542"/>
      <c r="X4" s="543"/>
      <c r="Y4" s="544"/>
      <c r="Z4" s="545"/>
      <c r="AA4" s="545"/>
      <c r="AB4" s="545"/>
      <c r="AC4" s="546" t="s">
        <v>43</v>
      </c>
      <c r="AD4" s="547" t="s">
        <v>44</v>
      </c>
      <c r="AE4" s="546" t="s">
        <v>45</v>
      </c>
      <c r="AF4" s="548" t="s">
        <v>46</v>
      </c>
      <c r="AG4" s="549"/>
      <c r="AH4" s="550">
        <v>0</v>
      </c>
    </row>
    <row r="5" spans="1:34" s="156" customFormat="1" ht="36.75" customHeight="1">
      <c r="A5" s="438">
        <v>2</v>
      </c>
      <c r="B5" s="465" t="s">
        <v>1272</v>
      </c>
      <c r="C5" s="440" t="s">
        <v>1273</v>
      </c>
      <c r="D5" s="441" t="s">
        <v>1271</v>
      </c>
      <c r="E5" s="442" t="s">
        <v>71</v>
      </c>
      <c r="F5" s="443">
        <v>5400000</v>
      </c>
      <c r="G5" s="444" t="s">
        <v>1407</v>
      </c>
      <c r="H5" s="445" t="s">
        <v>1274</v>
      </c>
      <c r="I5" s="446" t="s">
        <v>1275</v>
      </c>
      <c r="J5" s="447" t="s">
        <v>232</v>
      </c>
      <c r="K5" s="283">
        <v>0</v>
      </c>
      <c r="L5" s="283">
        <v>5400000</v>
      </c>
      <c r="M5" s="285"/>
      <c r="N5" s="285">
        <v>5400000</v>
      </c>
      <c r="O5" s="286"/>
      <c r="P5" s="286"/>
      <c r="Q5" s="286"/>
      <c r="R5" s="466"/>
      <c r="S5" s="466" t="s">
        <v>41</v>
      </c>
      <c r="T5" s="288" t="s">
        <v>74</v>
      </c>
      <c r="U5" s="467"/>
      <c r="V5" s="467"/>
      <c r="W5" s="467"/>
      <c r="X5" s="468"/>
      <c r="Y5" s="455"/>
      <c r="Z5" s="459"/>
      <c r="AA5" s="459"/>
      <c r="AB5" s="459"/>
      <c r="AC5" s="461" t="s">
        <v>54</v>
      </c>
      <c r="AD5" s="469" t="s">
        <v>2</v>
      </c>
      <c r="AE5" s="460" t="s">
        <v>55</v>
      </c>
      <c r="AF5" s="462" t="s">
        <v>56</v>
      </c>
      <c r="AG5" s="463"/>
      <c r="AH5" s="464" t="s">
        <v>810</v>
      </c>
    </row>
    <row r="6" spans="1:34" s="50" customFormat="1" ht="33" customHeight="1">
      <c r="A6" s="485">
        <v>3</v>
      </c>
      <c r="B6" s="486" t="s">
        <v>1277</v>
      </c>
      <c r="C6" s="134" t="s">
        <v>1279</v>
      </c>
      <c r="D6" s="400" t="s">
        <v>1278</v>
      </c>
      <c r="E6" s="398" t="s">
        <v>71</v>
      </c>
      <c r="F6" s="487">
        <v>15000000</v>
      </c>
      <c r="G6" s="488" t="s">
        <v>302</v>
      </c>
      <c r="H6" s="489" t="s">
        <v>1280</v>
      </c>
      <c r="I6" s="490" t="s">
        <v>1276</v>
      </c>
      <c r="J6" s="491" t="s">
        <v>232</v>
      </c>
      <c r="K6" s="77"/>
      <c r="L6" s="77"/>
      <c r="M6" s="78"/>
      <c r="N6" s="79"/>
      <c r="O6" s="138"/>
      <c r="P6" s="138"/>
      <c r="Q6" s="138"/>
      <c r="R6" s="80"/>
      <c r="S6" s="80" t="s">
        <v>41</v>
      </c>
      <c r="T6" s="151" t="s">
        <v>74</v>
      </c>
      <c r="U6" s="222"/>
      <c r="V6" s="222"/>
      <c r="W6" s="223"/>
      <c r="X6" s="223"/>
      <c r="Y6" s="224"/>
      <c r="Z6" s="225"/>
      <c r="AA6" s="225"/>
      <c r="AB6" s="225"/>
      <c r="AC6" s="226" t="s">
        <v>64</v>
      </c>
      <c r="AD6" s="227" t="s">
        <v>65</v>
      </c>
      <c r="AE6" s="228" t="s">
        <v>66</v>
      </c>
      <c r="AF6" s="229" t="s">
        <v>67</v>
      </c>
      <c r="AG6" s="230"/>
      <c r="AH6" s="494" t="s">
        <v>810</v>
      </c>
    </row>
    <row r="7" spans="1:34" s="50" customFormat="1" ht="37.5" customHeight="1">
      <c r="A7" s="438">
        <v>4</v>
      </c>
      <c r="B7" s="465" t="s">
        <v>1284</v>
      </c>
      <c r="C7" s="440" t="s">
        <v>1285</v>
      </c>
      <c r="D7" s="441" t="s">
        <v>1282</v>
      </c>
      <c r="E7" s="442" t="s">
        <v>49</v>
      </c>
      <c r="F7" s="443">
        <v>2000000</v>
      </c>
      <c r="G7" s="444" t="s">
        <v>463</v>
      </c>
      <c r="H7" s="445" t="s">
        <v>1283</v>
      </c>
      <c r="I7" s="446" t="s">
        <v>1281</v>
      </c>
      <c r="J7" s="447" t="s">
        <v>232</v>
      </c>
      <c r="K7" s="283">
        <v>0</v>
      </c>
      <c r="L7" s="283">
        <v>2000000</v>
      </c>
      <c r="M7" s="284"/>
      <c r="N7" s="285">
        <v>2000000</v>
      </c>
      <c r="O7" s="286"/>
      <c r="P7" s="286"/>
      <c r="Q7" s="286"/>
      <c r="R7" s="287"/>
      <c r="S7" s="287" t="s">
        <v>41</v>
      </c>
      <c r="T7" s="288" t="s">
        <v>82</v>
      </c>
      <c r="U7" s="471"/>
      <c r="V7" s="471"/>
      <c r="W7" s="471"/>
      <c r="X7" s="472"/>
      <c r="Y7" s="471"/>
      <c r="Z7" s="473"/>
      <c r="AA7" s="473"/>
      <c r="AB7" s="473"/>
      <c r="AC7" s="523" t="s">
        <v>75</v>
      </c>
      <c r="AD7" s="475" t="s">
        <v>76</v>
      </c>
      <c r="AE7" s="476"/>
      <c r="AF7" s="513" t="s">
        <v>77</v>
      </c>
      <c r="AG7" s="478"/>
      <c r="AH7" s="479" t="s">
        <v>810</v>
      </c>
    </row>
    <row r="8" spans="1:34" s="156" customFormat="1" ht="27" customHeight="1">
      <c r="A8" s="438">
        <v>5</v>
      </c>
      <c r="B8" s="465" t="s">
        <v>1294</v>
      </c>
      <c r="C8" s="440" t="s">
        <v>1288</v>
      </c>
      <c r="D8" s="441" t="s">
        <v>1287</v>
      </c>
      <c r="E8" s="442" t="s">
        <v>60</v>
      </c>
      <c r="F8" s="443">
        <v>3000000</v>
      </c>
      <c r="G8" s="444" t="s">
        <v>88</v>
      </c>
      <c r="H8" s="445">
        <v>0</v>
      </c>
      <c r="I8" s="446" t="s">
        <v>1286</v>
      </c>
      <c r="J8" s="447" t="s">
        <v>232</v>
      </c>
      <c r="K8" s="283">
        <v>500000</v>
      </c>
      <c r="L8" s="283">
        <v>3000000</v>
      </c>
      <c r="M8" s="520"/>
      <c r="N8" s="285">
        <v>2500000</v>
      </c>
      <c r="O8" s="286"/>
      <c r="P8" s="286"/>
      <c r="Q8" s="286"/>
      <c r="R8" s="466"/>
      <c r="S8" s="466" t="s">
        <v>41</v>
      </c>
      <c r="T8" s="288" t="s">
        <v>147</v>
      </c>
      <c r="U8" s="467"/>
      <c r="V8" s="467"/>
      <c r="W8" s="467"/>
      <c r="X8" s="468"/>
      <c r="Y8" s="455"/>
      <c r="Z8" s="459"/>
      <c r="AA8" s="459"/>
      <c r="AB8" s="459"/>
      <c r="AC8" s="460" t="s">
        <v>83</v>
      </c>
      <c r="AD8" s="522" t="s">
        <v>84</v>
      </c>
      <c r="AE8" s="460"/>
      <c r="AF8" s="462" t="s">
        <v>85</v>
      </c>
      <c r="AG8" s="463"/>
      <c r="AH8" s="479">
        <v>0</v>
      </c>
    </row>
    <row r="9" spans="1:34" s="50" customFormat="1" ht="31.7" customHeight="1">
      <c r="A9" s="485">
        <v>6</v>
      </c>
      <c r="B9" s="486" t="s">
        <v>1291</v>
      </c>
      <c r="C9" s="134" t="s">
        <v>1292</v>
      </c>
      <c r="D9" s="400" t="s">
        <v>1290</v>
      </c>
      <c r="E9" s="398" t="s">
        <v>71</v>
      </c>
      <c r="F9" s="487">
        <v>13200000</v>
      </c>
      <c r="G9" s="488" t="s">
        <v>1408</v>
      </c>
      <c r="H9" s="489" t="s">
        <v>1293</v>
      </c>
      <c r="I9" s="490" t="s">
        <v>1289</v>
      </c>
      <c r="J9" s="491" t="s">
        <v>232</v>
      </c>
      <c r="K9" s="77"/>
      <c r="L9" s="77"/>
      <c r="M9" s="518"/>
      <c r="N9" s="79"/>
      <c r="O9" s="138"/>
      <c r="P9" s="138"/>
      <c r="Q9" s="138"/>
      <c r="R9" s="80"/>
      <c r="S9" s="80" t="s">
        <v>41</v>
      </c>
      <c r="T9" s="151" t="s">
        <v>243</v>
      </c>
      <c r="U9" s="222"/>
      <c r="V9" s="222"/>
      <c r="W9" s="222"/>
      <c r="X9" s="223"/>
      <c r="Y9" s="224"/>
      <c r="Z9" s="225"/>
      <c r="AA9" s="225"/>
      <c r="AB9" s="225"/>
      <c r="AC9" s="228" t="s">
        <v>91</v>
      </c>
      <c r="AD9" s="227" t="s">
        <v>92</v>
      </c>
      <c r="AE9" s="228"/>
      <c r="AF9" s="229" t="s">
        <v>93</v>
      </c>
      <c r="AG9" s="521"/>
      <c r="AH9" s="494" t="s">
        <v>810</v>
      </c>
    </row>
    <row r="10" spans="1:34" s="50" customFormat="1" ht="33.75" customHeight="1">
      <c r="A10" s="485">
        <v>7</v>
      </c>
      <c r="B10" s="486" t="s">
        <v>1296</v>
      </c>
      <c r="C10" s="134" t="s">
        <v>1299</v>
      </c>
      <c r="D10" s="400" t="s">
        <v>1297</v>
      </c>
      <c r="E10" s="398" t="s">
        <v>71</v>
      </c>
      <c r="F10" s="487">
        <v>6000000</v>
      </c>
      <c r="G10" s="488" t="s">
        <v>61</v>
      </c>
      <c r="H10" s="489" t="s">
        <v>1298</v>
      </c>
      <c r="I10" s="490" t="s">
        <v>1295</v>
      </c>
      <c r="J10" s="491" t="s">
        <v>232</v>
      </c>
      <c r="K10" s="77"/>
      <c r="L10" s="77"/>
      <c r="M10" s="78"/>
      <c r="N10" s="79"/>
      <c r="O10" s="138"/>
      <c r="P10" s="138"/>
      <c r="Q10" s="138"/>
      <c r="R10" s="80"/>
      <c r="S10" s="80" t="s">
        <v>41</v>
      </c>
      <c r="T10" s="151" t="s">
        <v>822</v>
      </c>
      <c r="U10" s="222"/>
      <c r="V10" s="222"/>
      <c r="W10" s="222"/>
      <c r="X10" s="223"/>
      <c r="Y10" s="222"/>
      <c r="Z10" s="225"/>
      <c r="AA10" s="225"/>
      <c r="AB10" s="225"/>
      <c r="AC10" s="256"/>
      <c r="AD10" s="227" t="s">
        <v>98</v>
      </c>
      <c r="AE10" s="228"/>
      <c r="AF10" s="257" t="s">
        <v>99</v>
      </c>
      <c r="AG10" s="230"/>
      <c r="AH10" s="494" t="s">
        <v>810</v>
      </c>
    </row>
    <row r="11" spans="1:34" s="50" customFormat="1" ht="38.25" customHeight="1">
      <c r="A11" s="438">
        <v>8</v>
      </c>
      <c r="B11" s="465" t="s">
        <v>1301</v>
      </c>
      <c r="C11" s="440" t="s">
        <v>1303</v>
      </c>
      <c r="D11" s="441" t="s">
        <v>1302</v>
      </c>
      <c r="E11" s="442" t="s">
        <v>71</v>
      </c>
      <c r="F11" s="443">
        <v>5225000</v>
      </c>
      <c r="G11" s="444" t="s">
        <v>1409</v>
      </c>
      <c r="H11" s="445" t="s">
        <v>1304</v>
      </c>
      <c r="I11" s="446" t="s">
        <v>1300</v>
      </c>
      <c r="J11" s="447" t="s">
        <v>232</v>
      </c>
      <c r="K11" s="283">
        <v>300000</v>
      </c>
      <c r="L11" s="528">
        <v>5225000</v>
      </c>
      <c r="M11" s="470"/>
      <c r="N11" s="285">
        <v>4925000</v>
      </c>
      <c r="O11" s="286"/>
      <c r="P11" s="286">
        <v>3000000</v>
      </c>
      <c r="Q11" s="286"/>
      <c r="R11" s="287"/>
      <c r="S11" s="287" t="s">
        <v>41</v>
      </c>
      <c r="T11" s="288" t="s">
        <v>74</v>
      </c>
      <c r="U11" s="471"/>
      <c r="V11" s="471"/>
      <c r="W11" s="471"/>
      <c r="X11" s="472"/>
      <c r="Y11" s="471"/>
      <c r="Z11" s="473"/>
      <c r="AA11" s="473"/>
      <c r="AB11" s="473"/>
      <c r="AC11" s="474"/>
      <c r="AD11" s="475" t="s">
        <v>105</v>
      </c>
      <c r="AE11" s="476"/>
      <c r="AF11" s="477" t="s">
        <v>106</v>
      </c>
      <c r="AG11" s="478"/>
      <c r="AH11" s="479" t="s">
        <v>810</v>
      </c>
    </row>
    <row r="12" spans="1:34" s="50" customFormat="1" ht="31.7" customHeight="1">
      <c r="A12" s="430">
        <v>9</v>
      </c>
      <c r="B12" s="242" t="s">
        <v>176</v>
      </c>
      <c r="C12" s="132" t="s">
        <v>1307</v>
      </c>
      <c r="D12" s="373" t="s">
        <v>1306</v>
      </c>
      <c r="E12" s="365" t="s">
        <v>71</v>
      </c>
      <c r="F12" s="366">
        <v>3500000</v>
      </c>
      <c r="G12" s="431" t="s">
        <v>72</v>
      </c>
      <c r="H12" s="432" t="s">
        <v>1308</v>
      </c>
      <c r="I12" s="433" t="s">
        <v>1305</v>
      </c>
      <c r="J12" s="362" t="s">
        <v>232</v>
      </c>
      <c r="K12" s="69">
        <v>0</v>
      </c>
      <c r="L12" s="69">
        <v>3500000</v>
      </c>
      <c r="M12" s="70"/>
      <c r="N12" s="71">
        <v>3500000</v>
      </c>
      <c r="O12" s="137"/>
      <c r="P12" s="137"/>
      <c r="Q12" s="137"/>
      <c r="R12" s="72"/>
      <c r="S12" s="72" t="s">
        <v>41</v>
      </c>
      <c r="T12" s="152" t="s">
        <v>765</v>
      </c>
      <c r="U12" s="243"/>
      <c r="V12" s="243"/>
      <c r="W12" s="243"/>
      <c r="X12" s="244"/>
      <c r="Y12" s="243"/>
      <c r="Z12" s="246"/>
      <c r="AA12" s="246"/>
      <c r="AB12" s="246"/>
      <c r="AC12" s="247"/>
      <c r="AD12" s="248" t="s">
        <v>65</v>
      </c>
      <c r="AE12" s="249"/>
      <c r="AF12" s="250" t="s">
        <v>112</v>
      </c>
      <c r="AG12" s="269"/>
      <c r="AH12" s="337" t="s">
        <v>810</v>
      </c>
    </row>
    <row r="13" spans="1:34" s="50" customFormat="1" ht="47.25" customHeight="1">
      <c r="A13" s="485">
        <v>10</v>
      </c>
      <c r="B13" s="486" t="s">
        <v>1311</v>
      </c>
      <c r="C13" s="134" t="s">
        <v>1313</v>
      </c>
      <c r="D13" s="400" t="s">
        <v>1310</v>
      </c>
      <c r="E13" s="398" t="s">
        <v>42</v>
      </c>
      <c r="F13" s="487">
        <v>5000000</v>
      </c>
      <c r="G13" s="488" t="s">
        <v>190</v>
      </c>
      <c r="H13" s="489" t="s">
        <v>1312</v>
      </c>
      <c r="I13" s="490" t="s">
        <v>1309</v>
      </c>
      <c r="J13" s="491" t="s">
        <v>232</v>
      </c>
      <c r="K13" s="77"/>
      <c r="L13" s="77"/>
      <c r="M13" s="531"/>
      <c r="N13" s="79"/>
      <c r="O13" s="138"/>
      <c r="P13" s="138"/>
      <c r="Q13" s="138"/>
      <c r="R13" s="80"/>
      <c r="S13" s="80" t="s">
        <v>41</v>
      </c>
      <c r="T13" s="151" t="s">
        <v>82</v>
      </c>
      <c r="U13" s="222"/>
      <c r="V13" s="222"/>
      <c r="W13" s="222"/>
      <c r="X13" s="223"/>
      <c r="Y13" s="222"/>
      <c r="Z13" s="225"/>
      <c r="AA13" s="225"/>
      <c r="AB13" s="225"/>
      <c r="AC13" s="256"/>
      <c r="AD13" s="227" t="s">
        <v>118</v>
      </c>
      <c r="AE13" s="228"/>
      <c r="AF13" s="257" t="s">
        <v>119</v>
      </c>
      <c r="AG13" s="230"/>
      <c r="AH13" s="494" t="s">
        <v>810</v>
      </c>
    </row>
    <row r="14" spans="1:34" s="50" customFormat="1" ht="52.5" customHeight="1">
      <c r="A14" s="438">
        <v>11</v>
      </c>
      <c r="B14" s="465" t="s">
        <v>1317</v>
      </c>
      <c r="C14" s="440" t="s">
        <v>1318</v>
      </c>
      <c r="D14" s="441" t="s">
        <v>1315</v>
      </c>
      <c r="E14" s="442" t="s">
        <v>209</v>
      </c>
      <c r="F14" s="443">
        <v>53399999.999999993</v>
      </c>
      <c r="G14" s="444" t="s">
        <v>1410</v>
      </c>
      <c r="H14" s="445" t="s">
        <v>1319</v>
      </c>
      <c r="I14" s="446" t="s">
        <v>1314</v>
      </c>
      <c r="J14" s="447" t="s">
        <v>232</v>
      </c>
      <c r="K14" s="283">
        <v>300000</v>
      </c>
      <c r="L14" s="528">
        <v>53399999.999999993</v>
      </c>
      <c r="M14" s="470"/>
      <c r="N14" s="285">
        <v>53099999.999999993</v>
      </c>
      <c r="O14" s="286"/>
      <c r="P14" s="286"/>
      <c r="Q14" s="286"/>
      <c r="R14" s="287"/>
      <c r="S14" s="287" t="s">
        <v>41</v>
      </c>
      <c r="T14" s="288" t="s">
        <v>1316</v>
      </c>
      <c r="U14" s="471"/>
      <c r="V14" s="471"/>
      <c r="W14" s="472"/>
      <c r="X14" s="472"/>
      <c r="Y14" s="471"/>
      <c r="Z14" s="473"/>
      <c r="AA14" s="473"/>
      <c r="AB14" s="473"/>
      <c r="AC14" s="474"/>
      <c r="AD14" s="475" t="s">
        <v>123</v>
      </c>
      <c r="AE14" s="476"/>
      <c r="AF14" s="477" t="s">
        <v>124</v>
      </c>
      <c r="AG14" s="478"/>
      <c r="AH14" s="479">
        <v>0</v>
      </c>
    </row>
    <row r="15" spans="1:34" s="50" customFormat="1" ht="39.200000000000003" customHeight="1">
      <c r="A15" s="485">
        <v>12</v>
      </c>
      <c r="B15" s="486" t="s">
        <v>1321</v>
      </c>
      <c r="C15" s="134" t="s">
        <v>1323</v>
      </c>
      <c r="D15" s="400" t="s">
        <v>1322</v>
      </c>
      <c r="E15" s="398" t="s">
        <v>49</v>
      </c>
      <c r="F15" s="487">
        <v>2200000</v>
      </c>
      <c r="G15" s="488" t="s">
        <v>109</v>
      </c>
      <c r="H15" s="489" t="s">
        <v>1324</v>
      </c>
      <c r="I15" s="490" t="s">
        <v>1320</v>
      </c>
      <c r="J15" s="491" t="s">
        <v>232</v>
      </c>
      <c r="K15" s="77"/>
      <c r="L15" s="77"/>
      <c r="M15" s="78"/>
      <c r="N15" s="79"/>
      <c r="O15" s="138"/>
      <c r="P15" s="138">
        <v>4500000</v>
      </c>
      <c r="Q15" s="138"/>
      <c r="R15" s="254"/>
      <c r="S15" s="80" t="s">
        <v>41</v>
      </c>
      <c r="T15" s="151" t="s">
        <v>391</v>
      </c>
      <c r="U15" s="222"/>
      <c r="V15" s="222"/>
      <c r="W15" s="223"/>
      <c r="X15" s="223"/>
      <c r="Y15" s="222"/>
      <c r="Z15" s="225"/>
      <c r="AA15" s="225"/>
      <c r="AB15" s="225"/>
      <c r="AC15" s="256"/>
      <c r="AD15" s="227" t="s">
        <v>83</v>
      </c>
      <c r="AE15" s="228"/>
      <c r="AF15" s="257" t="s">
        <v>130</v>
      </c>
      <c r="AG15" s="529"/>
      <c r="AH15" s="494">
        <v>0</v>
      </c>
    </row>
    <row r="16" spans="1:34" s="50" customFormat="1" ht="33.75" customHeight="1">
      <c r="A16" s="438">
        <v>13</v>
      </c>
      <c r="B16" s="465" t="s">
        <v>1326</v>
      </c>
      <c r="C16" s="440" t="s">
        <v>1328</v>
      </c>
      <c r="D16" s="441" t="s">
        <v>1327</v>
      </c>
      <c r="E16" s="442" t="s">
        <v>49</v>
      </c>
      <c r="F16" s="443">
        <v>2200000</v>
      </c>
      <c r="G16" s="444" t="s">
        <v>109</v>
      </c>
      <c r="H16" s="445" t="s">
        <v>1329</v>
      </c>
      <c r="I16" s="446" t="s">
        <v>1325</v>
      </c>
      <c r="J16" s="447" t="s">
        <v>232</v>
      </c>
      <c r="K16" s="283">
        <v>200000</v>
      </c>
      <c r="L16" s="283">
        <v>2200000</v>
      </c>
      <c r="M16" s="470"/>
      <c r="N16" s="285">
        <v>2000000</v>
      </c>
      <c r="O16" s="509"/>
      <c r="P16" s="286"/>
      <c r="Q16" s="286"/>
      <c r="R16" s="287"/>
      <c r="S16" s="287" t="s">
        <v>41</v>
      </c>
      <c r="T16" s="288" t="s">
        <v>404</v>
      </c>
      <c r="U16" s="471"/>
      <c r="V16" s="471"/>
      <c r="W16" s="471"/>
      <c r="X16" s="472"/>
      <c r="Y16" s="471"/>
      <c r="Z16" s="473"/>
      <c r="AC16" s="48"/>
      <c r="AD16" s="202" t="s">
        <v>133</v>
      </c>
      <c r="AE16" s="92"/>
      <c r="AF16" s="203" t="s">
        <v>134</v>
      </c>
      <c r="AG16" s="508"/>
      <c r="AH16" s="479">
        <v>0</v>
      </c>
    </row>
    <row r="17" spans="1:34" s="50" customFormat="1" ht="46.5" customHeight="1">
      <c r="A17" s="438">
        <v>14</v>
      </c>
      <c r="B17" s="465" t="s">
        <v>1331</v>
      </c>
      <c r="C17" s="440" t="s">
        <v>1333</v>
      </c>
      <c r="D17" s="441" t="s">
        <v>1332</v>
      </c>
      <c r="E17" s="442" t="s">
        <v>49</v>
      </c>
      <c r="F17" s="443">
        <v>2200000</v>
      </c>
      <c r="G17" s="444" t="s">
        <v>109</v>
      </c>
      <c r="H17" s="445" t="s">
        <v>1334</v>
      </c>
      <c r="I17" s="446" t="s">
        <v>1330</v>
      </c>
      <c r="J17" s="447" t="s">
        <v>232</v>
      </c>
      <c r="K17" s="283">
        <v>0</v>
      </c>
      <c r="L17" s="283">
        <v>2200000</v>
      </c>
      <c r="M17" s="470"/>
      <c r="N17" s="285">
        <v>2200000</v>
      </c>
      <c r="O17" s="286"/>
      <c r="P17" s="286"/>
      <c r="Q17" s="286"/>
      <c r="R17" s="287"/>
      <c r="S17" s="287" t="s">
        <v>41</v>
      </c>
      <c r="T17" s="288" t="s">
        <v>391</v>
      </c>
      <c r="U17" s="471"/>
      <c r="V17" s="471"/>
      <c r="W17" s="471"/>
      <c r="X17" s="472"/>
      <c r="Y17" s="471"/>
      <c r="Z17" s="473"/>
      <c r="AA17" s="473"/>
      <c r="AB17" s="473"/>
      <c r="AC17" s="474"/>
      <c r="AD17" s="475" t="s">
        <v>141</v>
      </c>
      <c r="AE17" s="476"/>
      <c r="AF17" s="477" t="s">
        <v>41</v>
      </c>
      <c r="AG17" s="478"/>
      <c r="AH17" s="479">
        <v>0</v>
      </c>
    </row>
    <row r="18" spans="1:34" s="50" customFormat="1" ht="26.1" customHeight="1">
      <c r="A18" s="438">
        <v>15</v>
      </c>
      <c r="B18" s="465" t="s">
        <v>1336</v>
      </c>
      <c r="C18" s="440" t="s">
        <v>1338</v>
      </c>
      <c r="D18" s="441" t="s">
        <v>1337</v>
      </c>
      <c r="E18" s="442" t="s">
        <v>289</v>
      </c>
      <c r="F18" s="443">
        <v>2500000</v>
      </c>
      <c r="G18" s="444" t="s">
        <v>50</v>
      </c>
      <c r="H18" s="445" t="s">
        <v>1339</v>
      </c>
      <c r="I18" s="446" t="s">
        <v>1335</v>
      </c>
      <c r="J18" s="447" t="s">
        <v>232</v>
      </c>
      <c r="K18" s="283"/>
      <c r="L18" s="283">
        <v>2500000</v>
      </c>
      <c r="M18" s="470"/>
      <c r="N18" s="285">
        <v>2500000</v>
      </c>
      <c r="O18" s="286"/>
      <c r="P18" s="286"/>
      <c r="Q18" s="286"/>
      <c r="R18" s="287"/>
      <c r="S18" s="287" t="s">
        <v>41</v>
      </c>
      <c r="T18" s="288" t="s">
        <v>82</v>
      </c>
      <c r="U18" s="471"/>
      <c r="V18" s="471"/>
      <c r="W18" s="471"/>
      <c r="X18" s="472"/>
      <c r="Y18" s="471"/>
      <c r="Z18" s="473"/>
      <c r="AA18" s="473"/>
      <c r="AB18" s="473"/>
      <c r="AC18" s="474"/>
      <c r="AD18" s="475" t="s">
        <v>148</v>
      </c>
      <c r="AE18" s="476"/>
      <c r="AF18" s="477"/>
      <c r="AG18" s="478"/>
      <c r="AH18" s="479" t="s">
        <v>810</v>
      </c>
    </row>
    <row r="19" spans="1:34" s="50" customFormat="1" ht="40.700000000000003" customHeight="1">
      <c r="A19" s="438">
        <v>16</v>
      </c>
      <c r="B19" s="465" t="s">
        <v>1342</v>
      </c>
      <c r="C19" s="440" t="s">
        <v>1338</v>
      </c>
      <c r="D19" s="441" t="s">
        <v>1341</v>
      </c>
      <c r="E19" s="442" t="s">
        <v>289</v>
      </c>
      <c r="F19" s="443">
        <v>2500000</v>
      </c>
      <c r="G19" s="444" t="s">
        <v>50</v>
      </c>
      <c r="H19" s="445" t="s">
        <v>1343</v>
      </c>
      <c r="I19" s="446" t="s">
        <v>1340</v>
      </c>
      <c r="J19" s="447" t="s">
        <v>232</v>
      </c>
      <c r="K19" s="283">
        <v>300000</v>
      </c>
      <c r="L19" s="283">
        <v>2500000</v>
      </c>
      <c r="M19" s="470"/>
      <c r="N19" s="285">
        <v>2200000</v>
      </c>
      <c r="O19" s="286"/>
      <c r="P19" s="286"/>
      <c r="Q19" s="286"/>
      <c r="R19" s="474"/>
      <c r="S19" s="287" t="s">
        <v>41</v>
      </c>
      <c r="T19" s="288" t="s">
        <v>82</v>
      </c>
      <c r="U19" s="471"/>
      <c r="V19" s="471"/>
      <c r="W19" s="471"/>
      <c r="X19" s="472"/>
      <c r="Y19" s="471"/>
      <c r="Z19" s="473"/>
      <c r="AA19" s="473"/>
      <c r="AB19" s="473"/>
      <c r="AC19" s="474"/>
      <c r="AD19" s="475" t="s">
        <v>154</v>
      </c>
      <c r="AE19" s="476"/>
      <c r="AF19" s="477"/>
      <c r="AG19" s="478"/>
      <c r="AH19" s="479" t="s">
        <v>810</v>
      </c>
    </row>
    <row r="20" spans="1:34" s="50" customFormat="1" ht="46.5" customHeight="1">
      <c r="A20" s="438">
        <v>17</v>
      </c>
      <c r="B20" s="465" t="s">
        <v>1345</v>
      </c>
      <c r="C20" s="440" t="s">
        <v>1346</v>
      </c>
      <c r="D20" s="441" t="s">
        <v>1348</v>
      </c>
      <c r="E20" s="442" t="s">
        <v>49</v>
      </c>
      <c r="F20" s="443">
        <v>2200000</v>
      </c>
      <c r="G20" s="444" t="s">
        <v>109</v>
      </c>
      <c r="H20" s="445" t="s">
        <v>1347</v>
      </c>
      <c r="I20" s="446" t="s">
        <v>1344</v>
      </c>
      <c r="J20" s="447" t="s">
        <v>232</v>
      </c>
      <c r="K20" s="283">
        <v>200000</v>
      </c>
      <c r="L20" s="283">
        <v>2200000</v>
      </c>
      <c r="M20" s="470"/>
      <c r="N20" s="285">
        <v>2000000</v>
      </c>
      <c r="O20" s="286"/>
      <c r="P20" s="286"/>
      <c r="Q20" s="286"/>
      <c r="R20" s="287"/>
      <c r="S20" s="287" t="s">
        <v>41</v>
      </c>
      <c r="T20" s="288" t="s">
        <v>111</v>
      </c>
      <c r="U20" s="471"/>
      <c r="V20" s="471"/>
      <c r="W20" s="471"/>
      <c r="X20" s="472"/>
      <c r="Y20" s="471"/>
      <c r="Z20" s="480" t="s">
        <v>160</v>
      </c>
      <c r="AA20" s="473"/>
      <c r="AB20" s="473"/>
      <c r="AC20" s="474"/>
      <c r="AD20" s="475" t="s">
        <v>75</v>
      </c>
      <c r="AE20" s="476"/>
      <c r="AF20" s="477"/>
      <c r="AG20" s="478"/>
      <c r="AH20" s="479" t="s">
        <v>810</v>
      </c>
    </row>
    <row r="21" spans="1:34" s="50" customFormat="1" ht="44.45" customHeight="1">
      <c r="A21" s="193">
        <v>18</v>
      </c>
      <c r="B21" s="81" t="s">
        <v>1154</v>
      </c>
      <c r="C21" s="146" t="s">
        <v>511</v>
      </c>
      <c r="D21" s="372" t="s">
        <v>1350</v>
      </c>
      <c r="E21" s="363" t="s">
        <v>71</v>
      </c>
      <c r="F21" s="364">
        <v>4000000</v>
      </c>
      <c r="G21" s="407" t="s">
        <v>210</v>
      </c>
      <c r="H21" s="415" t="s">
        <v>1351</v>
      </c>
      <c r="I21" s="408" t="s">
        <v>1349</v>
      </c>
      <c r="J21" s="361" t="s">
        <v>232</v>
      </c>
      <c r="K21" s="148">
        <v>300000</v>
      </c>
      <c r="L21" s="148">
        <v>4000000</v>
      </c>
      <c r="M21" s="63"/>
      <c r="N21" s="258">
        <v>3700000</v>
      </c>
      <c r="O21" s="136"/>
      <c r="P21" s="136">
        <v>3000000</v>
      </c>
      <c r="Q21" s="136"/>
      <c r="R21" s="65"/>
      <c r="S21" s="65" t="s">
        <v>41</v>
      </c>
      <c r="T21" s="150" t="s">
        <v>1155</v>
      </c>
      <c r="U21" s="24"/>
      <c r="V21" s="24"/>
      <c r="W21" s="24"/>
      <c r="X21" s="23"/>
      <c r="Y21" s="24"/>
      <c r="Z21" s="231" t="s">
        <v>165</v>
      </c>
      <c r="AC21" s="48"/>
      <c r="AD21" s="202" t="s">
        <v>166</v>
      </c>
      <c r="AE21" s="92"/>
      <c r="AF21" s="203"/>
      <c r="AG21" s="414"/>
      <c r="AH21" s="406" t="s">
        <v>810</v>
      </c>
    </row>
    <row r="22" spans="1:34" s="50" customFormat="1" ht="45.75" customHeight="1">
      <c r="A22" s="438">
        <v>19</v>
      </c>
      <c r="B22" s="465" t="s">
        <v>1354</v>
      </c>
      <c r="C22" s="440" t="s">
        <v>1355</v>
      </c>
      <c r="D22" s="441" t="s">
        <v>1353</v>
      </c>
      <c r="E22" s="442" t="s">
        <v>71</v>
      </c>
      <c r="F22" s="443">
        <v>4400000</v>
      </c>
      <c r="G22" s="444" t="s">
        <v>1411</v>
      </c>
      <c r="H22" s="445" t="s">
        <v>1356</v>
      </c>
      <c r="I22" s="446" t="s">
        <v>1352</v>
      </c>
      <c r="J22" s="447" t="s">
        <v>232</v>
      </c>
      <c r="K22" s="283">
        <v>0</v>
      </c>
      <c r="L22" s="283">
        <v>4400000</v>
      </c>
      <c r="M22" s="470"/>
      <c r="N22" s="285">
        <v>4400000</v>
      </c>
      <c r="O22" s="286"/>
      <c r="P22" s="286">
        <v>5500000</v>
      </c>
      <c r="Q22" s="286">
        <v>5500000</v>
      </c>
      <c r="R22" s="287"/>
      <c r="S22" s="287" t="s">
        <v>41</v>
      </c>
      <c r="T22" s="288" t="s">
        <v>339</v>
      </c>
      <c r="U22" s="471"/>
      <c r="V22" s="471"/>
      <c r="W22" s="471"/>
      <c r="X22" s="472"/>
      <c r="Y22" s="471"/>
      <c r="Z22" s="480" t="s">
        <v>170</v>
      </c>
      <c r="AA22" s="473"/>
      <c r="AB22" s="473"/>
      <c r="AC22" s="474"/>
      <c r="AD22" s="475" t="s">
        <v>64</v>
      </c>
      <c r="AE22" s="476"/>
      <c r="AF22" s="477"/>
      <c r="AG22" s="527"/>
      <c r="AH22" s="479" t="s">
        <v>810</v>
      </c>
    </row>
    <row r="23" spans="1:34" s="50" customFormat="1" ht="41.25" customHeight="1">
      <c r="A23" s="438">
        <v>20</v>
      </c>
      <c r="B23" s="465" t="s">
        <v>1359</v>
      </c>
      <c r="C23" s="440" t="s">
        <v>1361</v>
      </c>
      <c r="D23" s="441" t="s">
        <v>1358</v>
      </c>
      <c r="E23" s="442" t="s">
        <v>49</v>
      </c>
      <c r="F23" s="443">
        <v>2200000</v>
      </c>
      <c r="G23" s="444" t="s">
        <v>109</v>
      </c>
      <c r="H23" s="445" t="s">
        <v>1360</v>
      </c>
      <c r="I23" s="446" t="s">
        <v>1357</v>
      </c>
      <c r="J23" s="447" t="s">
        <v>232</v>
      </c>
      <c r="K23" s="283">
        <v>0</v>
      </c>
      <c r="L23" s="283">
        <v>2200000</v>
      </c>
      <c r="M23" s="470"/>
      <c r="N23" s="285">
        <v>2200000</v>
      </c>
      <c r="O23" s="286"/>
      <c r="P23" s="286"/>
      <c r="Q23" s="286"/>
      <c r="R23" s="286"/>
      <c r="S23" s="287" t="s">
        <v>41</v>
      </c>
      <c r="T23" s="288" t="s">
        <v>391</v>
      </c>
      <c r="U23" s="471"/>
      <c r="V23" s="471"/>
      <c r="W23" s="471"/>
      <c r="X23" s="472"/>
      <c r="Y23" s="471"/>
      <c r="Z23" s="480" t="s">
        <v>175</v>
      </c>
      <c r="AA23" s="473"/>
      <c r="AB23" s="473"/>
      <c r="AC23" s="474"/>
      <c r="AD23" s="475" t="s">
        <v>141</v>
      </c>
      <c r="AE23" s="476"/>
      <c r="AF23" s="477"/>
      <c r="AG23" s="464"/>
      <c r="AH23" s="479" t="s">
        <v>810</v>
      </c>
    </row>
    <row r="24" spans="1:34" s="50" customFormat="1" ht="44.45" customHeight="1">
      <c r="A24" s="193">
        <v>21</v>
      </c>
      <c r="B24" s="81" t="s">
        <v>1174</v>
      </c>
      <c r="C24" s="146" t="s">
        <v>1365</v>
      </c>
      <c r="D24" s="372" t="s">
        <v>1364</v>
      </c>
      <c r="E24" s="363" t="s">
        <v>209</v>
      </c>
      <c r="F24" s="364">
        <v>3000000</v>
      </c>
      <c r="G24" s="407" t="s">
        <v>88</v>
      </c>
      <c r="H24" s="415" t="s">
        <v>1366</v>
      </c>
      <c r="I24" s="408" t="s">
        <v>1362</v>
      </c>
      <c r="J24" s="361" t="s">
        <v>232</v>
      </c>
      <c r="K24" s="148">
        <v>400000</v>
      </c>
      <c r="L24" s="148">
        <v>3000000</v>
      </c>
      <c r="M24" s="63"/>
      <c r="N24" s="64">
        <v>2600000</v>
      </c>
      <c r="O24" s="136"/>
      <c r="P24" s="136"/>
      <c r="Q24" s="136"/>
      <c r="R24" s="65"/>
      <c r="S24" s="65" t="s">
        <v>41</v>
      </c>
      <c r="T24" s="150" t="s">
        <v>1363</v>
      </c>
      <c r="U24" s="24"/>
      <c r="V24" s="24"/>
      <c r="W24" s="24"/>
      <c r="X24" s="23"/>
      <c r="Y24" s="24"/>
      <c r="Z24" s="231" t="s">
        <v>179</v>
      </c>
      <c r="AC24" s="48"/>
      <c r="AD24" s="202" t="s">
        <v>180</v>
      </c>
      <c r="AE24" s="92"/>
      <c r="AF24" s="203"/>
      <c r="AG24" s="414"/>
      <c r="AH24" s="406" t="s">
        <v>810</v>
      </c>
    </row>
    <row r="25" spans="1:34" s="50" customFormat="1" ht="34.5" customHeight="1">
      <c r="A25" s="438">
        <v>22</v>
      </c>
      <c r="B25" s="465" t="s">
        <v>1368</v>
      </c>
      <c r="C25" s="440" t="s">
        <v>1371</v>
      </c>
      <c r="D25" s="441" t="s">
        <v>1370</v>
      </c>
      <c r="E25" s="442" t="s">
        <v>289</v>
      </c>
      <c r="F25" s="443">
        <v>2500000</v>
      </c>
      <c r="G25" s="444" t="s">
        <v>50</v>
      </c>
      <c r="H25" s="445" t="s">
        <v>1372</v>
      </c>
      <c r="I25" s="446" t="s">
        <v>1367</v>
      </c>
      <c r="J25" s="447" t="s">
        <v>232</v>
      </c>
      <c r="K25" s="283">
        <v>750000</v>
      </c>
      <c r="L25" s="283">
        <v>2500000</v>
      </c>
      <c r="M25" s="470"/>
      <c r="N25" s="285">
        <v>1750000</v>
      </c>
      <c r="O25" s="286"/>
      <c r="P25" s="286"/>
      <c r="Q25" s="286"/>
      <c r="R25" s="287"/>
      <c r="S25" s="287" t="s">
        <v>41</v>
      </c>
      <c r="T25" s="288" t="s">
        <v>1369</v>
      </c>
      <c r="U25" s="471"/>
      <c r="V25" s="471"/>
      <c r="W25" s="471"/>
      <c r="X25" s="472"/>
      <c r="Y25" s="471"/>
      <c r="Z25" s="480"/>
      <c r="AA25" s="473"/>
      <c r="AB25" s="473"/>
      <c r="AC25" s="474"/>
      <c r="AD25" s="475" t="s">
        <v>185</v>
      </c>
      <c r="AE25" s="476"/>
      <c r="AF25" s="477"/>
      <c r="AG25" s="464"/>
      <c r="AH25" s="479" t="s">
        <v>810</v>
      </c>
    </row>
    <row r="26" spans="1:34" s="50" customFormat="1" ht="33" customHeight="1">
      <c r="A26" s="438">
        <v>23</v>
      </c>
      <c r="B26" s="465" t="s">
        <v>1391</v>
      </c>
      <c r="C26" s="440" t="s">
        <v>1393</v>
      </c>
      <c r="D26" s="441" t="s">
        <v>1392</v>
      </c>
      <c r="E26" s="442" t="s">
        <v>49</v>
      </c>
      <c r="F26" s="443">
        <v>5400000</v>
      </c>
      <c r="G26" s="444" t="s">
        <v>1407</v>
      </c>
      <c r="H26" s="445" t="s">
        <v>1394</v>
      </c>
      <c r="I26" s="446" t="s">
        <v>1373</v>
      </c>
      <c r="J26" s="447" t="s">
        <v>232</v>
      </c>
      <c r="K26" s="283">
        <v>0</v>
      </c>
      <c r="L26" s="283">
        <v>5400000</v>
      </c>
      <c r="M26" s="470"/>
      <c r="N26" s="285">
        <v>5400000</v>
      </c>
      <c r="O26" s="483"/>
      <c r="P26" s="286"/>
      <c r="Q26" s="286"/>
      <c r="R26" s="287"/>
      <c r="S26" s="287" t="s">
        <v>41</v>
      </c>
      <c r="T26" s="288" t="s">
        <v>279</v>
      </c>
      <c r="U26" s="471"/>
      <c r="V26" s="471"/>
      <c r="W26" s="472"/>
      <c r="X26" s="472"/>
      <c r="Y26" s="471"/>
      <c r="Z26" s="473"/>
      <c r="AA26" s="473"/>
      <c r="AB26" s="473"/>
      <c r="AC26" s="474"/>
      <c r="AD26" s="475" t="s">
        <v>192</v>
      </c>
      <c r="AE26" s="476"/>
      <c r="AF26" s="477"/>
      <c r="AG26" s="508"/>
      <c r="AH26" s="479" t="s">
        <v>810</v>
      </c>
    </row>
    <row r="27" spans="1:34" s="50" customFormat="1" ht="39.200000000000003" customHeight="1">
      <c r="A27" s="485">
        <v>24</v>
      </c>
      <c r="B27" s="486" t="s">
        <v>1375</v>
      </c>
      <c r="C27" s="134" t="s">
        <v>1376</v>
      </c>
      <c r="D27" s="400" t="s">
        <v>1374</v>
      </c>
      <c r="E27" s="398" t="s">
        <v>71</v>
      </c>
      <c r="F27" s="487">
        <v>7000000</v>
      </c>
      <c r="G27" s="488" t="s">
        <v>359</v>
      </c>
      <c r="H27" s="489" t="s">
        <v>1377</v>
      </c>
      <c r="I27" s="490" t="s">
        <v>1378</v>
      </c>
      <c r="J27" s="491" t="s">
        <v>232</v>
      </c>
      <c r="K27" s="77">
        <v>0</v>
      </c>
      <c r="L27" s="77">
        <v>7000000</v>
      </c>
      <c r="M27" s="78"/>
      <c r="N27" s="79">
        <v>7000000</v>
      </c>
      <c r="O27" s="138"/>
      <c r="P27" s="138"/>
      <c r="Q27" s="138"/>
      <c r="R27" s="80"/>
      <c r="S27" s="80" t="s">
        <v>41</v>
      </c>
      <c r="T27" s="151" t="s">
        <v>953</v>
      </c>
      <c r="U27" s="222"/>
      <c r="V27" s="222"/>
      <c r="W27" s="222"/>
      <c r="X27" s="223"/>
      <c r="Y27" s="222"/>
      <c r="Z27" s="225"/>
      <c r="AA27" s="225"/>
      <c r="AB27" s="225"/>
      <c r="AC27" s="256"/>
      <c r="AD27" s="227" t="s">
        <v>197</v>
      </c>
      <c r="AE27" s="228"/>
      <c r="AF27" s="257"/>
      <c r="AG27" s="230"/>
      <c r="AH27" s="494" t="s">
        <v>810</v>
      </c>
    </row>
    <row r="28" spans="1:34" s="50" customFormat="1" ht="69" customHeight="1">
      <c r="A28" s="438">
        <v>25</v>
      </c>
      <c r="B28" s="482" t="s">
        <v>1380</v>
      </c>
      <c r="C28" s="440" t="s">
        <v>878</v>
      </c>
      <c r="D28" s="441" t="s">
        <v>1381</v>
      </c>
      <c r="E28" s="442" t="s">
        <v>71</v>
      </c>
      <c r="F28" s="443">
        <v>4000000</v>
      </c>
      <c r="G28" s="444" t="s">
        <v>210</v>
      </c>
      <c r="H28" s="445" t="s">
        <v>1382</v>
      </c>
      <c r="I28" s="446" t="s">
        <v>1379</v>
      </c>
      <c r="J28" s="447" t="s">
        <v>232</v>
      </c>
      <c r="K28" s="283">
        <v>400000</v>
      </c>
      <c r="L28" s="519">
        <v>4000000</v>
      </c>
      <c r="M28" s="283"/>
      <c r="N28" s="520">
        <v>3600000</v>
      </c>
      <c r="O28" s="286"/>
      <c r="P28" s="286"/>
      <c r="Q28" s="286"/>
      <c r="R28" s="287"/>
      <c r="S28" s="287" t="s">
        <v>41</v>
      </c>
      <c r="T28" s="288" t="s">
        <v>822</v>
      </c>
      <c r="U28" s="471"/>
      <c r="V28" s="471"/>
      <c r="W28" s="472"/>
      <c r="X28" s="472"/>
      <c r="Y28" s="471"/>
      <c r="Z28" s="480"/>
      <c r="AA28" s="473"/>
      <c r="AB28" s="473"/>
      <c r="AC28" s="474"/>
      <c r="AD28" s="475" t="s">
        <v>202</v>
      </c>
      <c r="AE28" s="476"/>
      <c r="AF28" s="477"/>
      <c r="AG28" s="478"/>
      <c r="AH28" s="479" t="s">
        <v>810</v>
      </c>
    </row>
    <row r="29" spans="1:34" s="50" customFormat="1" ht="44.45" customHeight="1">
      <c r="A29" s="485">
        <v>26</v>
      </c>
      <c r="B29" s="556" t="s">
        <v>1384</v>
      </c>
      <c r="C29" s="134" t="s">
        <v>1386</v>
      </c>
      <c r="D29" s="400" t="s">
        <v>1385</v>
      </c>
      <c r="E29" s="398" t="s">
        <v>71</v>
      </c>
      <c r="F29" s="487">
        <v>2000000</v>
      </c>
      <c r="G29" s="488" t="s">
        <v>463</v>
      </c>
      <c r="H29" s="489" t="s">
        <v>1387</v>
      </c>
      <c r="I29" s="490" t="s">
        <v>1383</v>
      </c>
      <c r="J29" s="491" t="s">
        <v>232</v>
      </c>
      <c r="K29" s="77">
        <v>0</v>
      </c>
      <c r="L29" s="77"/>
      <c r="M29" s="78"/>
      <c r="N29" s="79"/>
      <c r="O29" s="138"/>
      <c r="P29" s="557"/>
      <c r="Q29" s="138"/>
      <c r="R29" s="80"/>
      <c r="S29" s="254" t="s">
        <v>41</v>
      </c>
      <c r="T29" s="151" t="s">
        <v>822</v>
      </c>
      <c r="U29" s="222"/>
      <c r="V29" s="222"/>
      <c r="W29" s="222"/>
      <c r="X29" s="223"/>
      <c r="Y29" s="222"/>
      <c r="Z29" s="225"/>
      <c r="AA29" s="225"/>
      <c r="AB29" s="225"/>
      <c r="AC29" s="256"/>
      <c r="AD29" s="227" t="s">
        <v>3</v>
      </c>
      <c r="AE29" s="228"/>
      <c r="AF29" s="257"/>
      <c r="AG29" s="230"/>
      <c r="AH29" s="494" t="s">
        <v>810</v>
      </c>
    </row>
    <row r="30" spans="1:34" s="50" customFormat="1" ht="36" customHeight="1">
      <c r="A30" s="485">
        <v>27</v>
      </c>
      <c r="B30" s="556" t="s">
        <v>1389</v>
      </c>
      <c r="C30" s="134" t="s">
        <v>1258</v>
      </c>
      <c r="D30" s="400" t="s">
        <v>1390</v>
      </c>
      <c r="E30" s="398" t="s">
        <v>60</v>
      </c>
      <c r="F30" s="487">
        <v>6500000</v>
      </c>
      <c r="G30" s="488" t="s">
        <v>965</v>
      </c>
      <c r="H30" s="489" t="s">
        <v>1395</v>
      </c>
      <c r="I30" s="490" t="s">
        <v>1388</v>
      </c>
      <c r="J30" s="491" t="s">
        <v>232</v>
      </c>
      <c r="K30" s="77"/>
      <c r="L30" s="77"/>
      <c r="M30" s="78"/>
      <c r="N30" s="79"/>
      <c r="O30" s="138" t="s">
        <v>52</v>
      </c>
      <c r="P30" s="138"/>
      <c r="Q30" s="138"/>
      <c r="R30" s="80"/>
      <c r="S30" s="254" t="s">
        <v>41</v>
      </c>
      <c r="T30" s="151" t="s">
        <v>932</v>
      </c>
      <c r="U30" s="222"/>
      <c r="V30" s="222"/>
      <c r="W30" s="222"/>
      <c r="X30" s="223"/>
      <c r="Y30" s="222"/>
      <c r="Z30" s="599"/>
      <c r="AA30" s="225"/>
      <c r="AB30" s="225"/>
      <c r="AC30" s="256"/>
      <c r="AD30" s="227" t="s">
        <v>213</v>
      </c>
      <c r="AE30" s="228"/>
      <c r="AF30" s="257"/>
      <c r="AG30" s="230"/>
      <c r="AH30" s="494" t="s">
        <v>810</v>
      </c>
    </row>
    <row r="31" spans="1:34" s="50" customFormat="1" ht="37.5" customHeight="1">
      <c r="A31" s="485">
        <v>28</v>
      </c>
      <c r="B31" s="556" t="s">
        <v>1396</v>
      </c>
      <c r="C31" s="134" t="s">
        <v>892</v>
      </c>
      <c r="D31" s="400" t="s">
        <v>893</v>
      </c>
      <c r="E31" s="398" t="s">
        <v>71</v>
      </c>
      <c r="F31" s="487">
        <v>8500000</v>
      </c>
      <c r="G31" s="488" t="s">
        <v>1412</v>
      </c>
      <c r="H31" s="489" t="s">
        <v>1398</v>
      </c>
      <c r="I31" s="490" t="s">
        <v>1397</v>
      </c>
      <c r="J31" s="491" t="s">
        <v>232</v>
      </c>
      <c r="K31" s="77">
        <v>0</v>
      </c>
      <c r="L31" s="77"/>
      <c r="M31" s="78"/>
      <c r="N31" s="79"/>
      <c r="O31" s="138"/>
      <c r="P31" s="138"/>
      <c r="Q31" s="138"/>
      <c r="R31" s="80"/>
      <c r="S31" s="254" t="s">
        <v>41</v>
      </c>
      <c r="T31" s="151" t="s">
        <v>718</v>
      </c>
      <c r="U31" s="222"/>
      <c r="V31" s="222"/>
      <c r="W31" s="222"/>
      <c r="X31" s="223"/>
      <c r="Y31" s="222"/>
      <c r="Z31" s="225"/>
      <c r="AA31" s="225"/>
      <c r="AB31" s="225"/>
      <c r="AC31" s="256"/>
      <c r="AD31" s="227" t="s">
        <v>220</v>
      </c>
      <c r="AE31" s="228"/>
      <c r="AF31" s="257"/>
      <c r="AG31" s="230"/>
      <c r="AH31" s="494" t="s">
        <v>810</v>
      </c>
    </row>
    <row r="32" spans="1:34" s="50" customFormat="1" ht="31.7" customHeight="1">
      <c r="A32" s="438">
        <v>29</v>
      </c>
      <c r="B32" s="482" t="s">
        <v>1400</v>
      </c>
      <c r="C32" s="440" t="s">
        <v>528</v>
      </c>
      <c r="D32" s="441" t="s">
        <v>1401</v>
      </c>
      <c r="E32" s="442" t="s">
        <v>71</v>
      </c>
      <c r="F32" s="443">
        <v>8400000</v>
      </c>
      <c r="G32" s="444" t="s">
        <v>1413</v>
      </c>
      <c r="H32" s="445" t="s">
        <v>1109</v>
      </c>
      <c r="I32" s="446" t="s">
        <v>1399</v>
      </c>
      <c r="J32" s="447" t="s">
        <v>232</v>
      </c>
      <c r="K32" s="283">
        <v>0</v>
      </c>
      <c r="L32" s="283">
        <v>8000000</v>
      </c>
      <c r="M32" s="470"/>
      <c r="N32" s="285"/>
      <c r="O32" s="286"/>
      <c r="P32" s="285"/>
      <c r="Q32" s="286"/>
      <c r="R32" s="287"/>
      <c r="S32" s="466" t="s">
        <v>41</v>
      </c>
      <c r="T32" s="288" t="s">
        <v>667</v>
      </c>
      <c r="U32" s="471"/>
      <c r="V32" s="471"/>
      <c r="W32" s="471"/>
      <c r="X32" s="472"/>
      <c r="Y32" s="471"/>
      <c r="Z32" s="560"/>
      <c r="AA32" s="473"/>
      <c r="AB32" s="473"/>
      <c r="AC32" s="474"/>
      <c r="AD32" s="475" t="s">
        <v>226</v>
      </c>
      <c r="AE32" s="476"/>
      <c r="AF32" s="477"/>
      <c r="AG32" s="478"/>
      <c r="AH32" s="479" t="s">
        <v>810</v>
      </c>
    </row>
    <row r="33" spans="1:34" ht="35.450000000000003" customHeight="1">
      <c r="A33" s="438">
        <v>30</v>
      </c>
      <c r="B33" s="482" t="s">
        <v>1402</v>
      </c>
      <c r="C33" s="440" t="s">
        <v>1403</v>
      </c>
      <c r="D33" s="441" t="s">
        <v>1405</v>
      </c>
      <c r="E33" s="442" t="s">
        <v>71</v>
      </c>
      <c r="F33" s="443">
        <v>5000000</v>
      </c>
      <c r="G33" s="444" t="s">
        <v>190</v>
      </c>
      <c r="H33" s="445" t="s">
        <v>1404</v>
      </c>
      <c r="I33" s="446" t="s">
        <v>1406</v>
      </c>
      <c r="J33" s="447" t="s">
        <v>232</v>
      </c>
      <c r="K33" s="283">
        <v>330000</v>
      </c>
      <c r="L33" s="283">
        <v>5000000</v>
      </c>
      <c r="M33" s="470"/>
      <c r="N33" s="285">
        <v>4670000</v>
      </c>
      <c r="O33" s="286"/>
      <c r="P33" s="286"/>
      <c r="Q33" s="286"/>
      <c r="R33" s="287"/>
      <c r="S33" s="466" t="s">
        <v>41</v>
      </c>
      <c r="T33" s="288" t="s">
        <v>63</v>
      </c>
      <c r="U33" s="471"/>
      <c r="V33" s="471"/>
      <c r="W33" s="471"/>
      <c r="X33" s="472"/>
      <c r="Y33" s="471"/>
      <c r="Z33" s="553"/>
      <c r="AA33" s="473"/>
      <c r="AB33" s="473"/>
      <c r="AC33" s="474"/>
      <c r="AD33" s="475" t="s">
        <v>4</v>
      </c>
      <c r="AE33" s="476"/>
      <c r="AF33" s="477"/>
      <c r="AG33" s="478"/>
      <c r="AH33" s="479">
        <v>0</v>
      </c>
    </row>
    <row r="34" spans="1:34" ht="12.75">
      <c r="A34" s="7"/>
      <c r="I34" s="128"/>
      <c r="J34" s="163"/>
      <c r="K34" s="129"/>
      <c r="L34" s="129"/>
      <c r="M34" s="19"/>
      <c r="N34" s="19"/>
      <c r="O34" s="143"/>
      <c r="P34" s="143"/>
      <c r="Q34" s="143"/>
      <c r="S34" s="7"/>
      <c r="T34" s="7"/>
      <c r="U34" s="14"/>
      <c r="V34" s="14"/>
      <c r="W34" s="7"/>
      <c r="Y34" s="14"/>
    </row>
    <row r="35" spans="1:34" ht="12.75">
      <c r="A35" s="7"/>
      <c r="I35" s="128"/>
      <c r="J35" s="163"/>
      <c r="K35" s="129"/>
      <c r="L35" s="129"/>
      <c r="M35" s="19"/>
      <c r="N35" s="19"/>
      <c r="O35" s="143"/>
      <c r="P35" s="143"/>
      <c r="Q35" s="143"/>
      <c r="S35" s="7"/>
      <c r="T35" s="7"/>
      <c r="U35" s="14"/>
      <c r="V35" s="14"/>
      <c r="W35" s="7"/>
      <c r="Y35" s="14"/>
    </row>
    <row r="36" spans="1:34" ht="12.75">
      <c r="A36" s="7"/>
      <c r="I36" s="128"/>
      <c r="J36" s="163"/>
      <c r="K36" s="129"/>
      <c r="L36" s="129"/>
      <c r="M36" s="19"/>
      <c r="N36" s="19"/>
      <c r="O36" s="143"/>
      <c r="P36" s="143"/>
      <c r="Q36" s="143"/>
      <c r="S36" s="7"/>
      <c r="T36" s="7"/>
      <c r="U36" s="14"/>
      <c r="V36" s="14"/>
      <c r="W36" s="7"/>
      <c r="Y36" s="14"/>
    </row>
    <row r="37" spans="1:34" ht="12.75">
      <c r="A37" s="7"/>
      <c r="I37" s="128"/>
      <c r="J37" s="163"/>
      <c r="K37" s="129"/>
      <c r="L37" s="129"/>
      <c r="M37" s="19"/>
      <c r="N37" s="19">
        <v>4500000000</v>
      </c>
      <c r="O37" s="143"/>
      <c r="P37" s="143"/>
      <c r="Q37" s="143"/>
      <c r="S37" s="7"/>
      <c r="T37" s="7"/>
      <c r="U37" s="14"/>
      <c r="V37" s="14"/>
      <c r="W37" s="7"/>
      <c r="Y37" s="14"/>
    </row>
    <row r="38" spans="1:34" ht="12.75">
      <c r="A38" s="7"/>
      <c r="I38" s="128"/>
      <c r="J38" s="163"/>
      <c r="K38" s="129"/>
      <c r="L38" s="129"/>
      <c r="M38" s="19"/>
      <c r="N38" s="19">
        <f>N37*0.05%</f>
        <v>2250000</v>
      </c>
      <c r="O38" s="143"/>
      <c r="P38" s="143"/>
      <c r="Q38" s="143"/>
      <c r="S38" s="7"/>
      <c r="T38" s="7"/>
      <c r="U38" s="14"/>
      <c r="V38" s="14"/>
      <c r="W38" s="7"/>
      <c r="Y38" s="14"/>
    </row>
    <row r="39" spans="1:34" ht="12.75">
      <c r="A39" s="7"/>
      <c r="I39" s="128"/>
      <c r="J39" s="163"/>
      <c r="K39" s="129"/>
      <c r="L39" s="129"/>
      <c r="M39" s="19"/>
      <c r="N39" s="19"/>
      <c r="O39" s="143"/>
      <c r="P39" s="143"/>
      <c r="Q39" s="143"/>
      <c r="S39" s="7"/>
      <c r="T39" s="7"/>
      <c r="U39" s="14"/>
      <c r="V39" s="14"/>
      <c r="W39" s="7"/>
      <c r="Y39" s="14"/>
    </row>
    <row r="40" spans="1:34" ht="12.75">
      <c r="A40" s="7"/>
      <c r="I40" s="128"/>
      <c r="J40" s="163"/>
      <c r="K40" s="129"/>
      <c r="L40" s="129"/>
      <c r="M40" s="19"/>
      <c r="N40" s="428"/>
      <c r="O40" s="129"/>
      <c r="P40" s="129"/>
      <c r="Q40" s="129"/>
      <c r="R40" s="221"/>
      <c r="S40" s="7"/>
      <c r="T40" s="7"/>
      <c r="U40" s="14"/>
      <c r="V40" s="14"/>
      <c r="W40" s="7"/>
      <c r="Y40" s="14"/>
    </row>
    <row r="41" spans="1:34" ht="12.75">
      <c r="A41" s="7"/>
      <c r="I41" s="128"/>
      <c r="J41" s="163"/>
      <c r="K41" s="129"/>
      <c r="L41" s="129"/>
      <c r="M41" s="19"/>
      <c r="N41" s="19"/>
      <c r="O41" s="143"/>
      <c r="P41" s="143"/>
      <c r="Q41" s="143"/>
      <c r="R41" s="429"/>
      <c r="S41" s="7"/>
      <c r="T41" s="7"/>
      <c r="U41" s="14"/>
      <c r="V41" s="14"/>
      <c r="W41" s="7"/>
      <c r="Y41" s="14"/>
    </row>
    <row r="42" spans="1:34" ht="12.75">
      <c r="A42" s="7"/>
      <c r="I42" s="128"/>
      <c r="J42" s="163"/>
      <c r="K42" s="129"/>
      <c r="L42" s="129"/>
      <c r="M42" s="619">
        <v>2666.1</v>
      </c>
      <c r="N42" s="619">
        <f>M42*4000000</f>
        <v>10664400000</v>
      </c>
      <c r="O42" s="143"/>
      <c r="P42" s="143"/>
      <c r="Q42" s="143"/>
      <c r="S42" s="7"/>
      <c r="T42" s="7"/>
      <c r="U42" s="14"/>
      <c r="V42" s="14"/>
      <c r="W42" s="7"/>
      <c r="Y42" s="14"/>
    </row>
    <row r="43" spans="1:34" ht="12.75">
      <c r="A43" s="7"/>
      <c r="I43" s="128"/>
      <c r="J43" s="163"/>
      <c r="K43" s="129"/>
      <c r="L43" s="129"/>
      <c r="M43" s="620">
        <v>979.6</v>
      </c>
      <c r="N43" s="619">
        <f>6000000*M43</f>
        <v>5877600000</v>
      </c>
      <c r="O43" s="143"/>
      <c r="P43" s="143"/>
      <c r="Q43" s="143"/>
      <c r="S43" s="7"/>
      <c r="T43" s="7"/>
      <c r="U43" s="14"/>
      <c r="V43" s="14"/>
      <c r="W43" s="7"/>
      <c r="Y43" s="14"/>
    </row>
    <row r="44" spans="1:34" ht="12.75">
      <c r="A44" s="7"/>
      <c r="I44" s="128"/>
      <c r="J44" s="163"/>
      <c r="K44" s="129"/>
      <c r="L44" s="129"/>
      <c r="M44" s="619"/>
      <c r="N44" s="619">
        <f>SUM(N42:N43)</f>
        <v>16542000000</v>
      </c>
      <c r="O44" s="143"/>
      <c r="P44" s="143"/>
      <c r="Q44" s="143"/>
      <c r="S44" s="7"/>
      <c r="T44" s="7"/>
      <c r="U44" s="14"/>
      <c r="V44" s="14"/>
      <c r="W44" s="7"/>
      <c r="Y44" s="14"/>
    </row>
  </sheetData>
  <dataValidations count="4">
    <dataValidation type="list" allowBlank="1" showErrorMessage="1" sqref="Y4:Y6009" xr:uid="{5BC11B80-8B30-48CF-8C21-82B2247CFCA7}">
      <formula1>$AE$4:$AE$6</formula1>
    </dataValidation>
    <dataValidation type="list" allowBlank="1" sqref="V4:V6009" xr:uid="{D5586D26-83D5-4590-9043-3B56989B8084}">
      <formula1>$AC$4:$AC$19</formula1>
    </dataValidation>
    <dataValidation type="list" allowBlank="1" sqref="S4:S6009" xr:uid="{DD36D69D-1ED9-4674-A4DD-F3FCBBA35D2C}">
      <formula1>$AF$4:$AF$17</formula1>
    </dataValidation>
    <dataValidation type="list" allowBlank="1" sqref="W16:W19 W21:W24 W29:W33 U4:U6009" xr:uid="{C25EAB01-96FE-4548-A6DD-D9BB167A5292}">
      <formula1>$AD$4:$AD$33</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D1E18-1E12-449D-8B70-B3B15F3515C8}">
  <sheetPr codeName="Trang_tính13">
    <outlinePr summaryBelow="0" summaryRight="0"/>
  </sheetPr>
  <dimension ref="A1:AJ36"/>
  <sheetViews>
    <sheetView zoomScale="80" zoomScaleNormal="70" workbookViewId="0">
      <pane ySplit="3" topLeftCell="A4" activePane="bottomLeft" state="frozen"/>
      <selection activeCell="D1270" sqref="D1270"/>
      <selection pane="bottomLeft" activeCell="I3" sqref="I3"/>
    </sheetView>
  </sheetViews>
  <sheetFormatPr defaultColWidth="11" defaultRowHeight="15.75" customHeight="1"/>
  <cols>
    <col min="1" max="1" width="5.875" style="1" customWidth="1"/>
    <col min="2" max="2" width="40.375" style="388" customWidth="1"/>
    <col min="3" max="3" width="67.875" style="1" customWidth="1"/>
    <col min="4" max="4" width="58.25" style="388" customWidth="1"/>
    <col min="5" max="5" width="67.375" style="1" customWidth="1"/>
    <col min="6" max="7" width="13.875" style="1" customWidth="1"/>
    <col min="8" max="8" width="29.375" style="427" customWidth="1"/>
    <col min="9" max="9" width="13.75" style="50" customWidth="1"/>
    <col min="10" max="10" width="7.625" style="156" customWidth="1"/>
    <col min="11" max="11" width="12.125" style="51" customWidth="1"/>
    <col min="12" max="12" width="23.25" style="51" customWidth="1"/>
    <col min="13" max="13" width="17.375" style="1" customWidth="1"/>
    <col min="14" max="14" width="21.375" style="1" customWidth="1"/>
    <col min="15" max="15" width="11.375" style="144" hidden="1" customWidth="1"/>
    <col min="16" max="16" width="15.25" style="144" hidden="1" customWidth="1"/>
    <col min="17" max="17" width="16.625" style="144" hidden="1" customWidth="1"/>
    <col min="18" max="18" width="18.125" style="1" customWidth="1"/>
    <col min="19" max="19" width="10.875" style="1" hidden="1" customWidth="1"/>
    <col min="20" max="20" width="40.125" style="144" customWidth="1"/>
    <col min="21" max="21" width="17" style="1" hidden="1" customWidth="1"/>
    <col min="22" max="22" width="7.625" style="1" hidden="1" customWidth="1"/>
    <col min="23" max="23" width="9" style="1" hidden="1" customWidth="1"/>
    <col min="24" max="24" width="10" style="1" hidden="1" customWidth="1"/>
    <col min="25" max="25" width="8.25" style="1" hidden="1" customWidth="1"/>
    <col min="26" max="26" width="19.125" style="1" hidden="1" customWidth="1"/>
    <col min="27" max="30" width="0" style="1" hidden="1" customWidth="1"/>
    <col min="31" max="31" width="15.875" style="1" hidden="1" customWidth="1"/>
    <col min="32" max="32" width="15.375" style="1" hidden="1" customWidth="1"/>
    <col min="33" max="33" width="29" style="1" customWidth="1"/>
    <col min="34" max="34" width="14.75" style="144" customWidth="1"/>
    <col min="35" max="35" width="15.625" style="1" bestFit="1" customWidth="1"/>
    <col min="36" max="36" width="14.375" style="1" bestFit="1" customWidth="1"/>
    <col min="37" max="37" width="12.125" style="1" bestFit="1" customWidth="1"/>
    <col min="38" max="38" width="13.125" style="1" bestFit="1" customWidth="1"/>
    <col min="39" max="16384" width="11" style="1"/>
  </cols>
  <sheetData>
    <row r="1" spans="1:35" s="39" customFormat="1" ht="17.45" customHeight="1">
      <c r="B1" s="371"/>
      <c r="D1" s="371"/>
      <c r="H1" s="371"/>
      <c r="I1" s="267"/>
      <c r="J1" s="267"/>
      <c r="K1" s="166"/>
      <c r="L1" s="166"/>
      <c r="N1" s="52">
        <f>SUM(N4:N36)</f>
        <v>147360000</v>
      </c>
      <c r="O1" s="52"/>
      <c r="P1" s="52">
        <f>SUM(P4:P36)</f>
        <v>16000000</v>
      </c>
      <c r="Q1" s="52"/>
    </row>
    <row r="3" spans="1:35" s="50" customFormat="1" ht="39.200000000000003" customHeight="1">
      <c r="A3" s="290" t="s">
        <v>5</v>
      </c>
      <c r="B3" s="294" t="s">
        <v>6</v>
      </c>
      <c r="C3" s="338" t="s">
        <v>7</v>
      </c>
      <c r="D3" s="294" t="s">
        <v>8</v>
      </c>
      <c r="E3" s="54" t="s">
        <v>9</v>
      </c>
      <c r="F3" s="54" t="s">
        <v>10</v>
      </c>
      <c r="G3" s="338" t="s">
        <v>11</v>
      </c>
      <c r="H3" s="294" t="s">
        <v>380</v>
      </c>
      <c r="I3" s="54" t="s">
        <v>6355</v>
      </c>
      <c r="J3" s="360" t="s">
        <v>13</v>
      </c>
      <c r="K3" s="291" t="s">
        <v>14</v>
      </c>
      <c r="L3" s="292" t="s">
        <v>15</v>
      </c>
      <c r="M3" s="293" t="s">
        <v>16</v>
      </c>
      <c r="N3" s="293" t="s">
        <v>17</v>
      </c>
      <c r="O3" s="293" t="s">
        <v>950</v>
      </c>
      <c r="P3" s="293" t="s">
        <v>19</v>
      </c>
      <c r="Q3" s="293" t="s">
        <v>20</v>
      </c>
      <c r="R3" s="294" t="s">
        <v>21</v>
      </c>
      <c r="S3" s="54" t="s">
        <v>22</v>
      </c>
      <c r="T3" s="54" t="s">
        <v>23</v>
      </c>
      <c r="U3" s="295" t="s">
        <v>24</v>
      </c>
      <c r="V3" s="295" t="s">
        <v>25</v>
      </c>
      <c r="W3" s="296" t="s">
        <v>26</v>
      </c>
      <c r="X3" s="296" t="s">
        <v>27</v>
      </c>
      <c r="Y3" s="296" t="s">
        <v>28</v>
      </c>
      <c r="Z3" s="297" t="s">
        <v>29</v>
      </c>
      <c r="AA3" s="298"/>
      <c r="AB3" s="298"/>
      <c r="AC3" s="299" t="s">
        <v>30</v>
      </c>
      <c r="AD3" s="299" t="s">
        <v>31</v>
      </c>
      <c r="AE3" s="299" t="s">
        <v>32</v>
      </c>
      <c r="AF3" s="93" t="s">
        <v>33</v>
      </c>
      <c r="AG3" s="54" t="s">
        <v>380</v>
      </c>
      <c r="AH3" s="294" t="s">
        <v>895</v>
      </c>
    </row>
    <row r="4" spans="1:35" s="156" customFormat="1" ht="45" customHeight="1">
      <c r="A4" s="438">
        <v>1</v>
      </c>
      <c r="B4" s="439" t="s">
        <v>1402</v>
      </c>
      <c r="C4" s="440" t="s">
        <v>1403</v>
      </c>
      <c r="D4" s="441" t="s">
        <v>1405</v>
      </c>
      <c r="E4" s="442" t="s">
        <v>71</v>
      </c>
      <c r="F4" s="443">
        <v>5000000</v>
      </c>
      <c r="G4" s="444" t="s">
        <v>190</v>
      </c>
      <c r="H4" s="445" t="s">
        <v>1404</v>
      </c>
      <c r="I4" s="446" t="s">
        <v>1406</v>
      </c>
      <c r="J4" s="447" t="s">
        <v>232</v>
      </c>
      <c r="K4" s="552">
        <v>330000</v>
      </c>
      <c r="L4" s="285">
        <v>5000000</v>
      </c>
      <c r="M4" s="285"/>
      <c r="N4" s="285">
        <v>4670000</v>
      </c>
      <c r="O4" s="452"/>
      <c r="P4" s="286"/>
      <c r="Q4" s="452"/>
      <c r="R4" s="453"/>
      <c r="S4" s="453" t="s">
        <v>41</v>
      </c>
      <c r="T4" s="454" t="s">
        <v>63</v>
      </c>
      <c r="U4" s="455"/>
      <c r="V4" s="456"/>
      <c r="W4" s="456"/>
      <c r="X4" s="457"/>
      <c r="Y4" s="458"/>
      <c r="Z4" s="459"/>
      <c r="AA4" s="459"/>
      <c r="AB4" s="459"/>
      <c r="AC4" s="460" t="s">
        <v>43</v>
      </c>
      <c r="AD4" s="461" t="s">
        <v>44</v>
      </c>
      <c r="AE4" s="460" t="s">
        <v>45</v>
      </c>
      <c r="AF4" s="462" t="s">
        <v>46</v>
      </c>
      <c r="AG4" s="463"/>
      <c r="AH4" s="464">
        <v>0</v>
      </c>
    </row>
    <row r="5" spans="1:35" s="156" customFormat="1" ht="36.75" customHeight="1">
      <c r="A5" s="438">
        <v>2</v>
      </c>
      <c r="B5" s="465" t="s">
        <v>1416</v>
      </c>
      <c r="C5" s="440" t="s">
        <v>1417</v>
      </c>
      <c r="D5" s="441" t="s">
        <v>1415</v>
      </c>
      <c r="E5" s="442" t="s">
        <v>49</v>
      </c>
      <c r="F5" s="443">
        <v>2200000</v>
      </c>
      <c r="G5" s="444" t="s">
        <v>109</v>
      </c>
      <c r="H5" s="445" t="s">
        <v>1418</v>
      </c>
      <c r="I5" s="446" t="s">
        <v>1414</v>
      </c>
      <c r="J5" s="447" t="s">
        <v>232</v>
      </c>
      <c r="K5" s="283">
        <v>0</v>
      </c>
      <c r="L5" s="283">
        <v>2200000</v>
      </c>
      <c r="M5" s="285"/>
      <c r="N5" s="285">
        <v>2200000</v>
      </c>
      <c r="O5" s="286"/>
      <c r="P5" s="286"/>
      <c r="Q5" s="286"/>
      <c r="R5" s="466"/>
      <c r="S5" s="466" t="s">
        <v>41</v>
      </c>
      <c r="T5" s="288" t="s">
        <v>391</v>
      </c>
      <c r="U5" s="467"/>
      <c r="V5" s="467"/>
      <c r="W5" s="467"/>
      <c r="X5" s="468"/>
      <c r="Y5" s="455"/>
      <c r="Z5" s="459"/>
      <c r="AA5" s="459"/>
      <c r="AB5" s="459"/>
      <c r="AC5" s="461" t="s">
        <v>54</v>
      </c>
      <c r="AD5" s="469" t="s">
        <v>2</v>
      </c>
      <c r="AE5" s="460" t="s">
        <v>55</v>
      </c>
      <c r="AF5" s="462" t="s">
        <v>56</v>
      </c>
      <c r="AG5" s="463"/>
      <c r="AH5" s="464" t="s">
        <v>810</v>
      </c>
    </row>
    <row r="6" spans="1:35" s="50" customFormat="1" ht="33" customHeight="1">
      <c r="A6" s="438">
        <v>3</v>
      </c>
      <c r="B6" s="465" t="s">
        <v>1420</v>
      </c>
      <c r="C6" s="440" t="s">
        <v>499</v>
      </c>
      <c r="D6" s="441" t="s">
        <v>1421</v>
      </c>
      <c r="E6" s="442" t="s">
        <v>1422</v>
      </c>
      <c r="F6" s="443">
        <v>7500000</v>
      </c>
      <c r="G6" s="444" t="s">
        <v>1569</v>
      </c>
      <c r="H6" s="445" t="s">
        <v>1424</v>
      </c>
      <c r="I6" s="446" t="s">
        <v>1419</v>
      </c>
      <c r="J6" s="447" t="s">
        <v>232</v>
      </c>
      <c r="K6" s="283">
        <v>300000</v>
      </c>
      <c r="L6" s="283">
        <v>7500000</v>
      </c>
      <c r="M6" s="470"/>
      <c r="N6" s="285">
        <v>7200000</v>
      </c>
      <c r="O6" s="286"/>
      <c r="P6" s="286"/>
      <c r="Q6" s="286"/>
      <c r="R6" s="287"/>
      <c r="S6" s="287" t="s">
        <v>41</v>
      </c>
      <c r="T6" s="288" t="s">
        <v>1423</v>
      </c>
      <c r="U6" s="471"/>
      <c r="V6" s="471"/>
      <c r="W6" s="472"/>
      <c r="X6" s="472"/>
      <c r="Y6" s="511"/>
      <c r="Z6" s="473"/>
      <c r="AA6" s="473"/>
      <c r="AB6" s="473"/>
      <c r="AC6" s="512" t="s">
        <v>64</v>
      </c>
      <c r="AD6" s="475" t="s">
        <v>65</v>
      </c>
      <c r="AE6" s="476" t="s">
        <v>66</v>
      </c>
      <c r="AF6" s="513" t="s">
        <v>67</v>
      </c>
      <c r="AG6" s="478"/>
      <c r="AH6" s="479" t="s">
        <v>810</v>
      </c>
    </row>
    <row r="7" spans="1:35" s="50" customFormat="1" ht="41.25" customHeight="1">
      <c r="A7" s="438">
        <v>4</v>
      </c>
      <c r="B7" s="465" t="s">
        <v>1427</v>
      </c>
      <c r="C7" s="440" t="s">
        <v>1429</v>
      </c>
      <c r="D7" s="441" t="s">
        <v>1428</v>
      </c>
      <c r="E7" s="442" t="s">
        <v>49</v>
      </c>
      <c r="F7" s="443">
        <v>2500000</v>
      </c>
      <c r="G7" s="444" t="s">
        <v>50</v>
      </c>
      <c r="H7" s="445" t="s">
        <v>1430</v>
      </c>
      <c r="I7" s="446" t="s">
        <v>1426</v>
      </c>
      <c r="J7" s="447" t="s">
        <v>232</v>
      </c>
      <c r="K7" s="283">
        <v>200000</v>
      </c>
      <c r="L7" s="283">
        <v>2500000</v>
      </c>
      <c r="M7" s="284"/>
      <c r="N7" s="285">
        <v>2300000</v>
      </c>
      <c r="O7" s="286"/>
      <c r="P7" s="286"/>
      <c r="Q7" s="286"/>
      <c r="R7" s="287"/>
      <c r="S7" s="287" t="s">
        <v>41</v>
      </c>
      <c r="T7" s="288" t="s">
        <v>291</v>
      </c>
      <c r="U7" s="471"/>
      <c r="V7" s="471"/>
      <c r="W7" s="471"/>
      <c r="X7" s="472"/>
      <c r="Y7" s="471"/>
      <c r="Z7" s="473"/>
      <c r="AA7" s="473"/>
      <c r="AB7" s="473"/>
      <c r="AC7" s="523" t="s">
        <v>75</v>
      </c>
      <c r="AD7" s="475" t="s">
        <v>76</v>
      </c>
      <c r="AE7" s="476"/>
      <c r="AF7" s="513" t="s">
        <v>77</v>
      </c>
      <c r="AG7" s="478"/>
      <c r="AH7" s="479" t="s">
        <v>810</v>
      </c>
    </row>
    <row r="8" spans="1:35" s="156" customFormat="1" ht="31.7" customHeight="1">
      <c r="A8" s="485">
        <v>5</v>
      </c>
      <c r="B8" s="486" t="s">
        <v>1431</v>
      </c>
      <c r="C8" s="134" t="s">
        <v>1433</v>
      </c>
      <c r="D8" s="400" t="s">
        <v>1432</v>
      </c>
      <c r="E8" s="398" t="s">
        <v>289</v>
      </c>
      <c r="F8" s="487">
        <v>0</v>
      </c>
      <c r="G8" s="488" t="s">
        <v>230</v>
      </c>
      <c r="H8" s="489" t="s">
        <v>1434</v>
      </c>
      <c r="I8" s="490" t="s">
        <v>1435</v>
      </c>
      <c r="J8" s="491" t="s">
        <v>232</v>
      </c>
      <c r="K8" s="77">
        <v>0</v>
      </c>
      <c r="L8" s="77">
        <v>0</v>
      </c>
      <c r="M8" s="492"/>
      <c r="N8" s="79">
        <v>0</v>
      </c>
      <c r="O8" s="138"/>
      <c r="P8" s="138"/>
      <c r="Q8" s="138"/>
      <c r="R8" s="254"/>
      <c r="S8" s="254" t="s">
        <v>41</v>
      </c>
      <c r="T8" s="151" t="s">
        <v>291</v>
      </c>
      <c r="U8" s="585"/>
      <c r="V8" s="585"/>
      <c r="W8" s="585"/>
      <c r="X8" s="586"/>
      <c r="Y8" s="541"/>
      <c r="Z8" s="545"/>
      <c r="AA8" s="545"/>
      <c r="AB8" s="545"/>
      <c r="AC8" s="546" t="s">
        <v>83</v>
      </c>
      <c r="AD8" s="593" t="s">
        <v>84</v>
      </c>
      <c r="AE8" s="546"/>
      <c r="AF8" s="548" t="s">
        <v>85</v>
      </c>
      <c r="AG8" s="549"/>
      <c r="AH8" s="494" t="s">
        <v>810</v>
      </c>
    </row>
    <row r="9" spans="1:35" s="50" customFormat="1" ht="38.25" customHeight="1">
      <c r="A9" s="438">
        <v>6</v>
      </c>
      <c r="B9" s="465" t="s">
        <v>1437</v>
      </c>
      <c r="C9" s="440" t="s">
        <v>1438</v>
      </c>
      <c r="D9" s="441" t="s">
        <v>1440</v>
      </c>
      <c r="E9" s="442" t="s">
        <v>71</v>
      </c>
      <c r="F9" s="443">
        <v>5500000</v>
      </c>
      <c r="G9" s="444" t="s">
        <v>384</v>
      </c>
      <c r="H9" s="445" t="s">
        <v>1439</v>
      </c>
      <c r="I9" s="446" t="s">
        <v>1436</v>
      </c>
      <c r="J9" s="447" t="s">
        <v>232</v>
      </c>
      <c r="K9" s="283">
        <v>300000</v>
      </c>
      <c r="L9" s="283">
        <v>5500000</v>
      </c>
      <c r="M9" s="284"/>
      <c r="N9" s="285">
        <v>5200000</v>
      </c>
      <c r="O9" s="286"/>
      <c r="P9" s="286"/>
      <c r="Q9" s="286"/>
      <c r="R9" s="287"/>
      <c r="S9" s="287" t="s">
        <v>41</v>
      </c>
      <c r="T9" s="288" t="s">
        <v>1155</v>
      </c>
      <c r="U9" s="471"/>
      <c r="V9" s="471"/>
      <c r="W9" s="471"/>
      <c r="X9" s="472"/>
      <c r="Y9" s="511"/>
      <c r="Z9" s="473"/>
      <c r="AA9" s="473"/>
      <c r="AB9" s="473"/>
      <c r="AC9" s="476" t="s">
        <v>91</v>
      </c>
      <c r="AD9" s="475" t="s">
        <v>92</v>
      </c>
      <c r="AE9" s="476"/>
      <c r="AF9" s="513" t="s">
        <v>93</v>
      </c>
      <c r="AG9" s="515"/>
      <c r="AH9" s="479" t="s">
        <v>810</v>
      </c>
    </row>
    <row r="10" spans="1:35" s="50" customFormat="1" ht="33.75" customHeight="1">
      <c r="A10" s="438">
        <v>7</v>
      </c>
      <c r="B10" s="465" t="s">
        <v>1447</v>
      </c>
      <c r="C10" s="440" t="s">
        <v>1458</v>
      </c>
      <c r="D10" s="441" t="s">
        <v>1448</v>
      </c>
      <c r="E10" s="442" t="s">
        <v>71</v>
      </c>
      <c r="F10" s="443">
        <v>3300000</v>
      </c>
      <c r="G10" s="444" t="s">
        <v>1570</v>
      </c>
      <c r="H10" s="445" t="s">
        <v>1449</v>
      </c>
      <c r="I10" s="446" t="s">
        <v>1441</v>
      </c>
      <c r="J10" s="447" t="s">
        <v>232</v>
      </c>
      <c r="K10" s="283">
        <v>300000</v>
      </c>
      <c r="L10" s="283">
        <v>3300000</v>
      </c>
      <c r="M10" s="470"/>
      <c r="N10" s="285">
        <v>3000000</v>
      </c>
      <c r="O10" s="286"/>
      <c r="P10" s="286"/>
      <c r="Q10" s="286"/>
      <c r="R10" s="287"/>
      <c r="S10" s="287" t="s">
        <v>41</v>
      </c>
      <c r="T10" s="288" t="s">
        <v>1442</v>
      </c>
      <c r="U10" s="471"/>
      <c r="V10" s="471"/>
      <c r="W10" s="471"/>
      <c r="X10" s="472"/>
      <c r="Y10" s="471"/>
      <c r="Z10" s="473"/>
      <c r="AA10" s="473"/>
      <c r="AB10" s="473"/>
      <c r="AC10" s="474"/>
      <c r="AD10" s="475" t="s">
        <v>98</v>
      </c>
      <c r="AE10" s="476"/>
      <c r="AF10" s="477" t="s">
        <v>99</v>
      </c>
      <c r="AG10" s="555"/>
      <c r="AH10" s="479" t="s">
        <v>810</v>
      </c>
    </row>
    <row r="11" spans="1:35" s="50" customFormat="1" ht="38.25" customHeight="1">
      <c r="A11" s="438">
        <v>8</v>
      </c>
      <c r="B11" s="465" t="s">
        <v>1450</v>
      </c>
      <c r="C11" s="440" t="s">
        <v>1459</v>
      </c>
      <c r="D11" s="441" t="s">
        <v>1451</v>
      </c>
      <c r="E11" s="442" t="s">
        <v>71</v>
      </c>
      <c r="F11" s="443">
        <v>6500000</v>
      </c>
      <c r="G11" s="444" t="s">
        <v>965</v>
      </c>
      <c r="H11" s="445" t="s">
        <v>1457</v>
      </c>
      <c r="I11" s="446" t="s">
        <v>1446</v>
      </c>
      <c r="J11" s="447" t="s">
        <v>232</v>
      </c>
      <c r="K11" s="283">
        <v>0</v>
      </c>
      <c r="L11" s="528">
        <v>6500000</v>
      </c>
      <c r="M11" s="470"/>
      <c r="N11" s="285">
        <v>6500000</v>
      </c>
      <c r="O11" s="286"/>
      <c r="P11" s="286">
        <v>3000000</v>
      </c>
      <c r="Q11" s="286"/>
      <c r="R11" s="287"/>
      <c r="S11" s="287" t="s">
        <v>41</v>
      </c>
      <c r="T11" s="288" t="s">
        <v>627</v>
      </c>
      <c r="U11" s="471"/>
      <c r="V11" s="471"/>
      <c r="W11" s="471"/>
      <c r="X11" s="472"/>
      <c r="Y11" s="471"/>
      <c r="Z11" s="473"/>
      <c r="AA11" s="473"/>
      <c r="AB11" s="473"/>
      <c r="AC11" s="474"/>
      <c r="AD11" s="475" t="s">
        <v>105</v>
      </c>
      <c r="AE11" s="476"/>
      <c r="AF11" s="477" t="s">
        <v>106</v>
      </c>
      <c r="AG11" s="555"/>
      <c r="AH11" s="479" t="s">
        <v>810</v>
      </c>
      <c r="AI11" s="514"/>
    </row>
    <row r="12" spans="1:35" s="50" customFormat="1" ht="31.7" customHeight="1">
      <c r="A12" s="438">
        <v>9</v>
      </c>
      <c r="B12" s="465" t="s">
        <v>1453</v>
      </c>
      <c r="C12" s="440" t="s">
        <v>1455</v>
      </c>
      <c r="D12" s="441" t="s">
        <v>1454</v>
      </c>
      <c r="E12" s="442" t="s">
        <v>71</v>
      </c>
      <c r="F12" s="443">
        <v>4000000</v>
      </c>
      <c r="G12" s="444" t="s">
        <v>210</v>
      </c>
      <c r="H12" s="445" t="s">
        <v>1456</v>
      </c>
      <c r="I12" s="446" t="s">
        <v>1452</v>
      </c>
      <c r="J12" s="447" t="s">
        <v>232</v>
      </c>
      <c r="K12" s="283">
        <v>0</v>
      </c>
      <c r="L12" s="283">
        <v>4000000</v>
      </c>
      <c r="M12" s="470"/>
      <c r="N12" s="285">
        <v>4000000</v>
      </c>
      <c r="O12" s="286"/>
      <c r="P12" s="286"/>
      <c r="Q12" s="286"/>
      <c r="R12" s="287"/>
      <c r="S12" s="287" t="s">
        <v>41</v>
      </c>
      <c r="T12" s="288" t="s">
        <v>627</v>
      </c>
      <c r="U12" s="471"/>
      <c r="V12" s="471"/>
      <c r="W12" s="471"/>
      <c r="X12" s="472"/>
      <c r="Y12" s="471"/>
      <c r="Z12" s="473"/>
      <c r="AA12" s="473"/>
      <c r="AB12" s="473"/>
      <c r="AC12" s="474"/>
      <c r="AD12" s="475" t="s">
        <v>65</v>
      </c>
      <c r="AE12" s="476"/>
      <c r="AF12" s="477" t="s">
        <v>112</v>
      </c>
      <c r="AG12" s="508"/>
      <c r="AH12" s="479" t="s">
        <v>810</v>
      </c>
      <c r="AI12" s="514"/>
    </row>
    <row r="13" spans="1:35" s="50" customFormat="1" ht="35.450000000000003" customHeight="1">
      <c r="A13" s="438">
        <v>10</v>
      </c>
      <c r="B13" s="465" t="s">
        <v>1461</v>
      </c>
      <c r="C13" s="440" t="s">
        <v>1464</v>
      </c>
      <c r="D13" s="441" t="s">
        <v>1462</v>
      </c>
      <c r="E13" s="442" t="s">
        <v>71</v>
      </c>
      <c r="F13" s="443">
        <v>3000000</v>
      </c>
      <c r="G13" s="444" t="s">
        <v>88</v>
      </c>
      <c r="H13" s="445" t="s">
        <v>1463</v>
      </c>
      <c r="I13" s="446" t="s">
        <v>1460</v>
      </c>
      <c r="J13" s="447" t="s">
        <v>232</v>
      </c>
      <c r="K13" s="283">
        <v>0</v>
      </c>
      <c r="L13" s="283">
        <v>3000000</v>
      </c>
      <c r="M13" s="510"/>
      <c r="N13" s="285">
        <v>3000000</v>
      </c>
      <c r="O13" s="286"/>
      <c r="P13" s="286"/>
      <c r="Q13" s="286"/>
      <c r="R13" s="287"/>
      <c r="S13" s="287" t="s">
        <v>41</v>
      </c>
      <c r="T13" s="288" t="s">
        <v>627</v>
      </c>
      <c r="U13" s="471"/>
      <c r="V13" s="471"/>
      <c r="W13" s="471"/>
      <c r="X13" s="472"/>
      <c r="Y13" s="471"/>
      <c r="Z13" s="473"/>
      <c r="AA13" s="473"/>
      <c r="AB13" s="473"/>
      <c r="AC13" s="474"/>
      <c r="AD13" s="475" t="s">
        <v>118</v>
      </c>
      <c r="AE13" s="476"/>
      <c r="AF13" s="477" t="s">
        <v>119</v>
      </c>
      <c r="AG13" s="478"/>
      <c r="AH13" s="479" t="s">
        <v>810</v>
      </c>
    </row>
    <row r="14" spans="1:35" s="50" customFormat="1" ht="33.75" customHeight="1">
      <c r="A14" s="438">
        <v>11</v>
      </c>
      <c r="B14" s="465" t="s">
        <v>1466</v>
      </c>
      <c r="C14" s="440" t="s">
        <v>1467</v>
      </c>
      <c r="D14" s="441" t="s">
        <v>1468</v>
      </c>
      <c r="E14" s="442" t="s">
        <v>71</v>
      </c>
      <c r="F14" s="443">
        <v>3000000</v>
      </c>
      <c r="G14" s="444" t="s">
        <v>88</v>
      </c>
      <c r="H14" s="445" t="s">
        <v>1619</v>
      </c>
      <c r="I14" s="446" t="s">
        <v>1465</v>
      </c>
      <c r="J14" s="447" t="s">
        <v>232</v>
      </c>
      <c r="K14" s="283">
        <v>0</v>
      </c>
      <c r="L14" s="528">
        <v>3000000</v>
      </c>
      <c r="M14" s="470"/>
      <c r="N14" s="285">
        <v>3000000</v>
      </c>
      <c r="O14" s="286"/>
      <c r="P14" s="286"/>
      <c r="Q14" s="286"/>
      <c r="R14" s="287"/>
      <c r="S14" s="287" t="s">
        <v>41</v>
      </c>
      <c r="T14" s="288" t="s">
        <v>765</v>
      </c>
      <c r="U14" s="471"/>
      <c r="V14" s="471"/>
      <c r="W14" s="472"/>
      <c r="X14" s="472"/>
      <c r="Y14" s="471"/>
      <c r="Z14" s="473"/>
      <c r="AA14" s="473"/>
      <c r="AB14" s="473"/>
      <c r="AC14" s="474"/>
      <c r="AD14" s="475" t="s">
        <v>123</v>
      </c>
      <c r="AE14" s="476"/>
      <c r="AF14" s="477" t="s">
        <v>124</v>
      </c>
      <c r="AG14" s="478"/>
      <c r="AH14" s="479" t="s">
        <v>810</v>
      </c>
      <c r="AI14" s="530"/>
    </row>
    <row r="15" spans="1:35" s="50" customFormat="1" ht="35.450000000000003" customHeight="1">
      <c r="A15" s="485">
        <v>12</v>
      </c>
      <c r="B15" s="486" t="s">
        <v>1469</v>
      </c>
      <c r="C15" s="134" t="s">
        <v>1471</v>
      </c>
      <c r="D15" s="400" t="s">
        <v>1473</v>
      </c>
      <c r="E15" s="398" t="s">
        <v>71</v>
      </c>
      <c r="F15" s="487">
        <v>0</v>
      </c>
      <c r="G15" s="488" t="s">
        <v>230</v>
      </c>
      <c r="H15" s="489" t="s">
        <v>1472</v>
      </c>
      <c r="I15" s="490" t="s">
        <v>1470</v>
      </c>
      <c r="J15" s="491" t="s">
        <v>232</v>
      </c>
      <c r="K15" s="77">
        <v>0</v>
      </c>
      <c r="L15" s="77">
        <v>0</v>
      </c>
      <c r="M15" s="78"/>
      <c r="N15" s="79">
        <v>0</v>
      </c>
      <c r="O15" s="138"/>
      <c r="P15" s="138">
        <v>4500000</v>
      </c>
      <c r="Q15" s="138"/>
      <c r="R15" s="254"/>
      <c r="S15" s="80" t="s">
        <v>41</v>
      </c>
      <c r="T15" s="151" t="s">
        <v>667</v>
      </c>
      <c r="U15" s="222"/>
      <c r="V15" s="222"/>
      <c r="W15" s="223"/>
      <c r="X15" s="223"/>
      <c r="Y15" s="222"/>
      <c r="Z15" s="225"/>
      <c r="AA15" s="225"/>
      <c r="AB15" s="225"/>
      <c r="AC15" s="256"/>
      <c r="AD15" s="227" t="s">
        <v>83</v>
      </c>
      <c r="AE15" s="228"/>
      <c r="AF15" s="257" t="s">
        <v>130</v>
      </c>
      <c r="AG15" s="529"/>
      <c r="AH15" s="494" t="s">
        <v>810</v>
      </c>
      <c r="AI15" s="156"/>
    </row>
    <row r="16" spans="1:35" s="50" customFormat="1" ht="35.450000000000003" customHeight="1">
      <c r="A16" s="438">
        <v>13</v>
      </c>
      <c r="B16" s="465" t="s">
        <v>1475</v>
      </c>
      <c r="C16" s="440" t="s">
        <v>1477</v>
      </c>
      <c r="D16" s="441" t="s">
        <v>1476</v>
      </c>
      <c r="E16" s="442" t="s">
        <v>71</v>
      </c>
      <c r="F16" s="443">
        <v>4500000</v>
      </c>
      <c r="G16" s="444" t="s">
        <v>102</v>
      </c>
      <c r="H16" s="445" t="s">
        <v>1478</v>
      </c>
      <c r="I16" s="446" t="s">
        <v>1474</v>
      </c>
      <c r="J16" s="447" t="s">
        <v>232</v>
      </c>
      <c r="K16" s="283">
        <v>0</v>
      </c>
      <c r="L16" s="283">
        <v>4500000</v>
      </c>
      <c r="M16" s="470"/>
      <c r="N16" s="285">
        <v>4500000</v>
      </c>
      <c r="O16" s="509"/>
      <c r="P16" s="286"/>
      <c r="Q16" s="286"/>
      <c r="R16" s="287"/>
      <c r="S16" s="287" t="s">
        <v>41</v>
      </c>
      <c r="T16" s="288" t="s">
        <v>822</v>
      </c>
      <c r="U16" s="471"/>
      <c r="V16" s="471"/>
      <c r="W16" s="471"/>
      <c r="X16" s="472"/>
      <c r="Y16" s="471"/>
      <c r="Z16" s="473"/>
      <c r="AA16" s="473"/>
      <c r="AB16" s="473"/>
      <c r="AC16" s="474"/>
      <c r="AD16" s="475" t="s">
        <v>133</v>
      </c>
      <c r="AE16" s="476"/>
      <c r="AF16" s="477" t="s">
        <v>134</v>
      </c>
      <c r="AG16" s="508"/>
      <c r="AH16" s="479" t="s">
        <v>810</v>
      </c>
    </row>
    <row r="17" spans="1:36" s="50" customFormat="1" ht="47.25" customHeight="1">
      <c r="A17" s="438">
        <v>14</v>
      </c>
      <c r="B17" s="465" t="s">
        <v>1479</v>
      </c>
      <c r="C17" s="440" t="s">
        <v>1333</v>
      </c>
      <c r="D17" s="441" t="s">
        <v>1503</v>
      </c>
      <c r="E17" s="442" t="s">
        <v>42</v>
      </c>
      <c r="F17" s="443">
        <v>5000000</v>
      </c>
      <c r="G17" s="444" t="s">
        <v>190</v>
      </c>
      <c r="H17" s="445" t="s">
        <v>1491</v>
      </c>
      <c r="I17" s="446" t="s">
        <v>1492</v>
      </c>
      <c r="J17" s="447" t="s">
        <v>232</v>
      </c>
      <c r="K17" s="283"/>
      <c r="L17" s="283">
        <v>5000000</v>
      </c>
      <c r="M17" s="470"/>
      <c r="N17" s="285">
        <v>5000000</v>
      </c>
      <c r="O17" s="286"/>
      <c r="P17" s="286"/>
      <c r="Q17" s="286"/>
      <c r="R17" s="287"/>
      <c r="S17" s="287" t="s">
        <v>41</v>
      </c>
      <c r="T17" s="288" t="s">
        <v>580</v>
      </c>
      <c r="U17" s="471"/>
      <c r="V17" s="471"/>
      <c r="W17" s="471"/>
      <c r="X17" s="472"/>
      <c r="Y17" s="471"/>
      <c r="Z17" s="473"/>
      <c r="AA17" s="473"/>
      <c r="AB17" s="473"/>
      <c r="AC17" s="474"/>
      <c r="AD17" s="475" t="s">
        <v>141</v>
      </c>
      <c r="AE17" s="476"/>
      <c r="AF17" s="477" t="s">
        <v>41</v>
      </c>
      <c r="AG17" s="478"/>
      <c r="AH17" s="479" t="s">
        <v>810</v>
      </c>
      <c r="AI17" s="561">
        <v>9200000000</v>
      </c>
      <c r="AJ17" s="561">
        <f>AI17*0.06%</f>
        <v>5519999.9999999991</v>
      </c>
    </row>
    <row r="18" spans="1:36" s="50" customFormat="1" ht="63.75" customHeight="1">
      <c r="A18" s="438">
        <v>15</v>
      </c>
      <c r="B18" s="465" t="s">
        <v>1480</v>
      </c>
      <c r="C18" s="440" t="s">
        <v>1338</v>
      </c>
      <c r="D18" s="441" t="s">
        <v>1481</v>
      </c>
      <c r="E18" s="442" t="s">
        <v>42</v>
      </c>
      <c r="F18" s="443">
        <v>2500000</v>
      </c>
      <c r="G18" s="444" t="s">
        <v>50</v>
      </c>
      <c r="H18" s="445" t="s">
        <v>1482</v>
      </c>
      <c r="I18" s="446" t="s">
        <v>1493</v>
      </c>
      <c r="J18" s="447" t="s">
        <v>232</v>
      </c>
      <c r="K18" s="283"/>
      <c r="L18" s="283">
        <v>2500000</v>
      </c>
      <c r="M18" s="470"/>
      <c r="N18" s="285">
        <v>2500000</v>
      </c>
      <c r="O18" s="286"/>
      <c r="P18" s="286"/>
      <c r="Q18" s="286"/>
      <c r="R18" s="287"/>
      <c r="S18" s="287" t="s">
        <v>41</v>
      </c>
      <c r="T18" s="288" t="s">
        <v>147</v>
      </c>
      <c r="U18" s="471"/>
      <c r="V18" s="471"/>
      <c r="W18" s="471"/>
      <c r="X18" s="472"/>
      <c r="Y18" s="471"/>
      <c r="Z18" s="473"/>
      <c r="AA18" s="473"/>
      <c r="AB18" s="473"/>
      <c r="AC18" s="474"/>
      <c r="AD18" s="475" t="s">
        <v>148</v>
      </c>
      <c r="AE18" s="476"/>
      <c r="AF18" s="477"/>
      <c r="AG18" s="478"/>
      <c r="AH18" s="479" t="s">
        <v>810</v>
      </c>
      <c r="AI18" s="562"/>
      <c r="AJ18" s="561">
        <v>2500000</v>
      </c>
    </row>
    <row r="19" spans="1:36" s="50" customFormat="1" ht="40.700000000000003" customHeight="1">
      <c r="A19" s="485">
        <v>16</v>
      </c>
      <c r="B19" s="486" t="s">
        <v>1483</v>
      </c>
      <c r="C19" s="134" t="s">
        <v>1485</v>
      </c>
      <c r="D19" s="400" t="s">
        <v>1484</v>
      </c>
      <c r="E19" s="398" t="s">
        <v>289</v>
      </c>
      <c r="F19" s="487">
        <v>2700000</v>
      </c>
      <c r="G19" s="488" t="s">
        <v>163</v>
      </c>
      <c r="H19" s="489" t="s">
        <v>1486</v>
      </c>
      <c r="I19" s="490" t="s">
        <v>1494</v>
      </c>
      <c r="J19" s="491" t="s">
        <v>232</v>
      </c>
      <c r="K19" s="77">
        <v>0</v>
      </c>
      <c r="L19" s="77"/>
      <c r="M19" s="78"/>
      <c r="N19" s="79">
        <v>0</v>
      </c>
      <c r="O19" s="138"/>
      <c r="P19" s="138"/>
      <c r="Q19" s="138"/>
      <c r="R19" s="256"/>
      <c r="S19" s="80" t="s">
        <v>41</v>
      </c>
      <c r="T19" s="151" t="s">
        <v>82</v>
      </c>
      <c r="U19" s="222"/>
      <c r="V19" s="222"/>
      <c r="W19" s="222"/>
      <c r="X19" s="223"/>
      <c r="Y19" s="222"/>
      <c r="Z19" s="225"/>
      <c r="AA19" s="225"/>
      <c r="AB19" s="225"/>
      <c r="AC19" s="256"/>
      <c r="AD19" s="227" t="s">
        <v>154</v>
      </c>
      <c r="AE19" s="228"/>
      <c r="AF19" s="257"/>
      <c r="AG19" s="230"/>
      <c r="AH19" s="494" t="s">
        <v>810</v>
      </c>
      <c r="AI19" s="562"/>
      <c r="AJ19" s="563">
        <f>SUM(AJ17:AJ18)</f>
        <v>8019999.9999999991</v>
      </c>
    </row>
    <row r="20" spans="1:36" s="50" customFormat="1" ht="31.7" customHeight="1">
      <c r="A20" s="438">
        <v>17</v>
      </c>
      <c r="B20" s="465" t="s">
        <v>1502</v>
      </c>
      <c r="C20" s="440" t="s">
        <v>1489</v>
      </c>
      <c r="D20" s="441" t="s">
        <v>1488</v>
      </c>
      <c r="E20" s="442" t="s">
        <v>49</v>
      </c>
      <c r="F20" s="443">
        <v>2200000</v>
      </c>
      <c r="G20" s="444" t="s">
        <v>109</v>
      </c>
      <c r="H20" s="445" t="s">
        <v>1490</v>
      </c>
      <c r="I20" s="446" t="s">
        <v>1487</v>
      </c>
      <c r="J20" s="447" t="s">
        <v>232</v>
      </c>
      <c r="K20" s="283">
        <v>200000</v>
      </c>
      <c r="L20" s="283">
        <v>2200000</v>
      </c>
      <c r="M20" s="470"/>
      <c r="N20" s="285">
        <v>2000000</v>
      </c>
      <c r="O20" s="286"/>
      <c r="P20" s="286"/>
      <c r="Q20" s="286"/>
      <c r="R20" s="287"/>
      <c r="S20" s="287" t="s">
        <v>41</v>
      </c>
      <c r="T20" s="288" t="s">
        <v>111</v>
      </c>
      <c r="U20" s="471"/>
      <c r="V20" s="471"/>
      <c r="W20" s="471"/>
      <c r="X20" s="472"/>
      <c r="Y20" s="471"/>
      <c r="Z20" s="480" t="s">
        <v>160</v>
      </c>
      <c r="AA20" s="473"/>
      <c r="AB20" s="473"/>
      <c r="AC20" s="474"/>
      <c r="AD20" s="475" t="s">
        <v>75</v>
      </c>
      <c r="AE20" s="476"/>
      <c r="AF20" s="477"/>
      <c r="AG20" s="478"/>
      <c r="AH20" s="479" t="s">
        <v>810</v>
      </c>
      <c r="AI20" s="562"/>
      <c r="AJ20" s="561">
        <f>AJ19*0.3</f>
        <v>2405999.9999999995</v>
      </c>
    </row>
    <row r="21" spans="1:36" s="50" customFormat="1" ht="36.75" customHeight="1">
      <c r="A21" s="438">
        <v>18</v>
      </c>
      <c r="B21" s="465" t="s">
        <v>1497</v>
      </c>
      <c r="C21" s="440" t="s">
        <v>1498</v>
      </c>
      <c r="D21" s="441" t="s">
        <v>1495</v>
      </c>
      <c r="E21" s="442" t="s">
        <v>71</v>
      </c>
      <c r="F21" s="443">
        <v>4000000</v>
      </c>
      <c r="G21" s="444" t="s">
        <v>210</v>
      </c>
      <c r="H21" s="445" t="s">
        <v>1496</v>
      </c>
      <c r="I21" s="446" t="s">
        <v>1518</v>
      </c>
      <c r="J21" s="447" t="s">
        <v>232</v>
      </c>
      <c r="K21" s="283">
        <v>600000</v>
      </c>
      <c r="L21" s="283">
        <v>4000000</v>
      </c>
      <c r="M21" s="470"/>
      <c r="N21" s="520">
        <v>3400000</v>
      </c>
      <c r="O21" s="286"/>
      <c r="P21" s="286">
        <v>3000000</v>
      </c>
      <c r="Q21" s="286"/>
      <c r="R21" s="287"/>
      <c r="S21" s="287" t="s">
        <v>41</v>
      </c>
      <c r="T21" s="288" t="s">
        <v>1444</v>
      </c>
      <c r="U21" s="471"/>
      <c r="V21" s="471"/>
      <c r="W21" s="471"/>
      <c r="X21" s="472"/>
      <c r="Y21" s="471"/>
      <c r="Z21" s="480" t="s">
        <v>165</v>
      </c>
      <c r="AA21" s="473"/>
      <c r="AB21" s="473"/>
      <c r="AC21" s="474"/>
      <c r="AD21" s="475" t="s">
        <v>166</v>
      </c>
      <c r="AE21" s="476"/>
      <c r="AF21" s="477"/>
      <c r="AG21" s="464"/>
      <c r="AH21" s="479" t="s">
        <v>810</v>
      </c>
      <c r="AJ21" s="525"/>
    </row>
    <row r="22" spans="1:36" s="50" customFormat="1" ht="46.5" customHeight="1">
      <c r="A22" s="485">
        <v>19</v>
      </c>
      <c r="B22" s="486" t="s">
        <v>1479</v>
      </c>
      <c r="C22" s="134" t="s">
        <v>1355</v>
      </c>
      <c r="D22" s="400" t="s">
        <v>1500</v>
      </c>
      <c r="E22" s="398" t="s">
        <v>42</v>
      </c>
      <c r="F22" s="487">
        <v>3000000</v>
      </c>
      <c r="G22" s="488" t="s">
        <v>88</v>
      </c>
      <c r="H22" s="489" t="s">
        <v>1501</v>
      </c>
      <c r="I22" s="490" t="s">
        <v>1499</v>
      </c>
      <c r="J22" s="491" t="s">
        <v>232</v>
      </c>
      <c r="K22" s="77">
        <v>0</v>
      </c>
      <c r="L22" s="77"/>
      <c r="M22" s="78"/>
      <c r="N22" s="79">
        <v>0</v>
      </c>
      <c r="O22" s="138"/>
      <c r="P22" s="138">
        <v>5500000</v>
      </c>
      <c r="Q22" s="138">
        <v>5500000</v>
      </c>
      <c r="R22" s="80"/>
      <c r="S22" s="80" t="s">
        <v>41</v>
      </c>
      <c r="T22" s="151" t="s">
        <v>580</v>
      </c>
      <c r="U22" s="222"/>
      <c r="V22" s="222"/>
      <c r="W22" s="222"/>
      <c r="X22" s="223"/>
      <c r="Y22" s="222"/>
      <c r="Z22" s="493" t="s">
        <v>170</v>
      </c>
      <c r="AA22" s="225"/>
      <c r="AB22" s="225"/>
      <c r="AC22" s="256"/>
      <c r="AD22" s="227" t="s">
        <v>64</v>
      </c>
      <c r="AE22" s="228"/>
      <c r="AF22" s="257"/>
      <c r="AG22" s="558"/>
      <c r="AH22" s="494" t="s">
        <v>810</v>
      </c>
    </row>
    <row r="23" spans="1:36" s="50" customFormat="1" ht="41.25" customHeight="1">
      <c r="A23" s="438">
        <v>20</v>
      </c>
      <c r="B23" s="465" t="s">
        <v>1505</v>
      </c>
      <c r="C23" s="440" t="s">
        <v>1361</v>
      </c>
      <c r="D23" s="441" t="s">
        <v>1506</v>
      </c>
      <c r="E23" s="442" t="s">
        <v>209</v>
      </c>
      <c r="F23" s="443">
        <v>30000000</v>
      </c>
      <c r="G23" s="444" t="s">
        <v>1571</v>
      </c>
      <c r="H23" s="445" t="s">
        <v>1507</v>
      </c>
      <c r="I23" s="446" t="s">
        <v>1504</v>
      </c>
      <c r="J23" s="447" t="s">
        <v>232</v>
      </c>
      <c r="K23" s="283">
        <v>1000000</v>
      </c>
      <c r="L23" s="283">
        <v>30000000</v>
      </c>
      <c r="M23" s="470"/>
      <c r="N23" s="285">
        <v>29000000</v>
      </c>
      <c r="O23" s="286"/>
      <c r="P23" s="286"/>
      <c r="Q23" s="286"/>
      <c r="R23" s="286"/>
      <c r="S23" s="287" t="s">
        <v>41</v>
      </c>
      <c r="T23" s="288" t="s">
        <v>1363</v>
      </c>
      <c r="U23" s="471"/>
      <c r="V23" s="471"/>
      <c r="W23" s="471"/>
      <c r="X23" s="472"/>
      <c r="Y23" s="471"/>
      <c r="Z23" s="480" t="s">
        <v>175</v>
      </c>
      <c r="AA23" s="473"/>
      <c r="AB23" s="473"/>
      <c r="AC23" s="474"/>
      <c r="AD23" s="475" t="s">
        <v>141</v>
      </c>
      <c r="AE23" s="476"/>
      <c r="AF23" s="477"/>
      <c r="AG23" s="464"/>
      <c r="AH23" s="479" t="s">
        <v>810</v>
      </c>
      <c r="AI23" s="514"/>
    </row>
    <row r="24" spans="1:36" s="50" customFormat="1" ht="44.45" customHeight="1">
      <c r="A24" s="485">
        <v>21</v>
      </c>
      <c r="B24" s="486" t="s">
        <v>1512</v>
      </c>
      <c r="C24" s="134" t="s">
        <v>1510</v>
      </c>
      <c r="D24" s="400" t="s">
        <v>1509</v>
      </c>
      <c r="E24" s="398" t="s">
        <v>71</v>
      </c>
      <c r="F24" s="487">
        <v>0</v>
      </c>
      <c r="G24" s="488" t="s">
        <v>230</v>
      </c>
      <c r="H24" s="489" t="s">
        <v>1511</v>
      </c>
      <c r="I24" s="490" t="s">
        <v>1508</v>
      </c>
      <c r="J24" s="491" t="s">
        <v>232</v>
      </c>
      <c r="K24" s="77">
        <v>0</v>
      </c>
      <c r="L24" s="77">
        <v>0</v>
      </c>
      <c r="M24" s="78"/>
      <c r="N24" s="79">
        <v>0</v>
      </c>
      <c r="O24" s="138"/>
      <c r="P24" s="138"/>
      <c r="Q24" s="138"/>
      <c r="R24" s="80"/>
      <c r="S24" s="80" t="s">
        <v>41</v>
      </c>
      <c r="T24" s="151" t="s">
        <v>667</v>
      </c>
      <c r="U24" s="222"/>
      <c r="V24" s="222"/>
      <c r="W24" s="222"/>
      <c r="X24" s="223"/>
      <c r="Y24" s="222"/>
      <c r="Z24" s="493" t="s">
        <v>179</v>
      </c>
      <c r="AA24" s="225"/>
      <c r="AB24" s="225"/>
      <c r="AC24" s="256"/>
      <c r="AD24" s="227" t="s">
        <v>180</v>
      </c>
      <c r="AE24" s="228"/>
      <c r="AF24" s="257"/>
      <c r="AG24" s="550"/>
      <c r="AH24" s="494" t="s">
        <v>810</v>
      </c>
      <c r="AI24" s="514"/>
    </row>
    <row r="25" spans="1:36" s="50" customFormat="1" ht="34.5" customHeight="1">
      <c r="A25" s="485">
        <v>22</v>
      </c>
      <c r="B25" s="486" t="s">
        <v>1517</v>
      </c>
      <c r="C25" s="134" t="s">
        <v>1514</v>
      </c>
      <c r="D25" s="400" t="s">
        <v>1516</v>
      </c>
      <c r="E25" s="398" t="s">
        <v>71</v>
      </c>
      <c r="F25" s="487">
        <v>4500000</v>
      </c>
      <c r="G25" s="488" t="s">
        <v>102</v>
      </c>
      <c r="H25" s="489" t="s">
        <v>1515</v>
      </c>
      <c r="I25" s="490" t="s">
        <v>1513</v>
      </c>
      <c r="J25" s="491" t="s">
        <v>232</v>
      </c>
      <c r="K25" s="77">
        <v>0</v>
      </c>
      <c r="L25" s="77">
        <v>4500000</v>
      </c>
      <c r="M25" s="78"/>
      <c r="N25" s="79">
        <v>4500000</v>
      </c>
      <c r="O25" s="138"/>
      <c r="P25" s="138"/>
      <c r="Q25" s="138"/>
      <c r="R25" s="80"/>
      <c r="S25" s="80" t="s">
        <v>41</v>
      </c>
      <c r="T25" s="151" t="s">
        <v>970</v>
      </c>
      <c r="U25" s="222"/>
      <c r="V25" s="222"/>
      <c r="W25" s="222"/>
      <c r="X25" s="223"/>
      <c r="Y25" s="222"/>
      <c r="Z25" s="493"/>
      <c r="AA25" s="225"/>
      <c r="AB25" s="225"/>
      <c r="AC25" s="256"/>
      <c r="AD25" s="227" t="s">
        <v>185</v>
      </c>
      <c r="AE25" s="228"/>
      <c r="AF25" s="257"/>
      <c r="AG25" s="550"/>
      <c r="AH25" s="494" t="s">
        <v>810</v>
      </c>
      <c r="AI25" s="514"/>
    </row>
    <row r="26" spans="1:36" s="50" customFormat="1" ht="33" customHeight="1">
      <c r="A26" s="438">
        <v>23</v>
      </c>
      <c r="B26" s="465" t="s">
        <v>1520</v>
      </c>
      <c r="C26" s="440" t="s">
        <v>1523</v>
      </c>
      <c r="D26" s="441" t="s">
        <v>1521</v>
      </c>
      <c r="E26" s="442" t="s">
        <v>71</v>
      </c>
      <c r="F26" s="443">
        <v>8000000</v>
      </c>
      <c r="G26" s="444" t="s">
        <v>1264</v>
      </c>
      <c r="H26" s="445" t="s">
        <v>1202</v>
      </c>
      <c r="I26" s="446" t="s">
        <v>1522</v>
      </c>
      <c r="J26" s="447" t="s">
        <v>232</v>
      </c>
      <c r="K26" s="283">
        <v>0</v>
      </c>
      <c r="L26" s="283">
        <v>8000000</v>
      </c>
      <c r="M26" s="470"/>
      <c r="N26" s="285">
        <v>8000000</v>
      </c>
      <c r="O26" s="483"/>
      <c r="P26" s="286"/>
      <c r="Q26" s="286"/>
      <c r="R26" s="287"/>
      <c r="S26" s="287" t="s">
        <v>41</v>
      </c>
      <c r="T26" s="288" t="s">
        <v>765</v>
      </c>
      <c r="U26" s="471"/>
      <c r="V26" s="471"/>
      <c r="W26" s="472"/>
      <c r="X26" s="472"/>
      <c r="Y26" s="471"/>
      <c r="Z26" s="473"/>
      <c r="AA26" s="473"/>
      <c r="AB26" s="473"/>
      <c r="AC26" s="474"/>
      <c r="AD26" s="475" t="s">
        <v>192</v>
      </c>
      <c r="AE26" s="476"/>
      <c r="AF26" s="477"/>
      <c r="AG26" s="508"/>
      <c r="AH26" s="479" t="s">
        <v>810</v>
      </c>
    </row>
    <row r="27" spans="1:36" s="50" customFormat="1" ht="45.75" customHeight="1">
      <c r="A27" s="438">
        <v>24</v>
      </c>
      <c r="B27" s="465" t="s">
        <v>1525</v>
      </c>
      <c r="C27" s="440" t="s">
        <v>1527</v>
      </c>
      <c r="D27" s="441" t="s">
        <v>1526</v>
      </c>
      <c r="E27" s="442" t="s">
        <v>71</v>
      </c>
      <c r="F27" s="443">
        <v>4000000</v>
      </c>
      <c r="G27" s="444" t="s">
        <v>210</v>
      </c>
      <c r="H27" s="445" t="s">
        <v>1528</v>
      </c>
      <c r="I27" s="446" t="s">
        <v>1524</v>
      </c>
      <c r="J27" s="447" t="s">
        <v>232</v>
      </c>
      <c r="K27" s="283">
        <v>0</v>
      </c>
      <c r="L27" s="283">
        <v>4000000</v>
      </c>
      <c r="M27" s="470"/>
      <c r="N27" s="285">
        <v>4000000</v>
      </c>
      <c r="O27" s="286"/>
      <c r="P27" s="286"/>
      <c r="Q27" s="286"/>
      <c r="R27" s="287"/>
      <c r="S27" s="287" t="s">
        <v>41</v>
      </c>
      <c r="T27" s="288" t="s">
        <v>686</v>
      </c>
      <c r="U27" s="471"/>
      <c r="V27" s="471"/>
      <c r="W27" s="471"/>
      <c r="X27" s="472"/>
      <c r="Y27" s="471"/>
      <c r="Z27" s="473"/>
      <c r="AA27" s="473"/>
      <c r="AB27" s="473"/>
      <c r="AC27" s="474"/>
      <c r="AD27" s="475" t="s">
        <v>197</v>
      </c>
      <c r="AE27" s="476"/>
      <c r="AF27" s="477"/>
      <c r="AG27" s="478"/>
      <c r="AH27" s="479" t="s">
        <v>810</v>
      </c>
      <c r="AI27" s="514"/>
      <c r="AJ27" s="526"/>
    </row>
    <row r="28" spans="1:36" s="50" customFormat="1" ht="33.75" customHeight="1">
      <c r="A28" s="438">
        <v>25</v>
      </c>
      <c r="B28" s="482" t="s">
        <v>1529</v>
      </c>
      <c r="C28" s="440" t="s">
        <v>1539</v>
      </c>
      <c r="D28" s="441" t="s">
        <v>1530</v>
      </c>
      <c r="E28" s="442" t="s">
        <v>71</v>
      </c>
      <c r="F28" s="443">
        <v>3640000</v>
      </c>
      <c r="G28" s="444" t="s">
        <v>1572</v>
      </c>
      <c r="H28" s="445" t="s">
        <v>1532</v>
      </c>
      <c r="I28" s="446" t="s">
        <v>1531</v>
      </c>
      <c r="J28" s="447" t="s">
        <v>232</v>
      </c>
      <c r="K28" s="283">
        <v>0</v>
      </c>
      <c r="L28" s="519">
        <v>3640000</v>
      </c>
      <c r="M28" s="283"/>
      <c r="N28" s="520">
        <v>3640000</v>
      </c>
      <c r="O28" s="286"/>
      <c r="P28" s="286"/>
      <c r="Q28" s="286"/>
      <c r="R28" s="287"/>
      <c r="S28" s="287" t="s">
        <v>41</v>
      </c>
      <c r="T28" s="288" t="s">
        <v>1442</v>
      </c>
      <c r="U28" s="471"/>
      <c r="V28" s="471"/>
      <c r="W28" s="472"/>
      <c r="X28" s="472"/>
      <c r="Y28" s="471"/>
      <c r="Z28" s="480"/>
      <c r="AA28" s="473"/>
      <c r="AB28" s="473"/>
      <c r="AC28" s="474"/>
      <c r="AD28" s="475" t="s">
        <v>202</v>
      </c>
      <c r="AE28" s="476"/>
      <c r="AF28" s="477"/>
      <c r="AG28" s="478"/>
      <c r="AH28" s="479">
        <v>0</v>
      </c>
      <c r="AI28" s="526"/>
      <c r="AJ28" s="526"/>
    </row>
    <row r="29" spans="1:36" s="50" customFormat="1" ht="44.45" customHeight="1">
      <c r="A29" s="485">
        <v>26</v>
      </c>
      <c r="B29" s="556" t="s">
        <v>1384</v>
      </c>
      <c r="C29" s="134" t="s">
        <v>1386</v>
      </c>
      <c r="D29" s="400" t="s">
        <v>1385</v>
      </c>
      <c r="E29" s="398" t="s">
        <v>71</v>
      </c>
      <c r="F29" s="487">
        <v>0</v>
      </c>
      <c r="G29" s="488" t="s">
        <v>230</v>
      </c>
      <c r="H29" s="489" t="s">
        <v>1387</v>
      </c>
      <c r="I29" s="490" t="s">
        <v>1533</v>
      </c>
      <c r="J29" s="491" t="s">
        <v>232</v>
      </c>
      <c r="K29" s="77">
        <v>0</v>
      </c>
      <c r="L29" s="77">
        <v>0</v>
      </c>
      <c r="M29" s="78"/>
      <c r="N29" s="79">
        <v>0</v>
      </c>
      <c r="O29" s="138"/>
      <c r="P29" s="557"/>
      <c r="Q29" s="138"/>
      <c r="R29" s="80"/>
      <c r="S29" s="254" t="s">
        <v>41</v>
      </c>
      <c r="T29" s="151" t="s">
        <v>822</v>
      </c>
      <c r="U29" s="222"/>
      <c r="V29" s="222"/>
      <c r="W29" s="222"/>
      <c r="X29" s="223"/>
      <c r="Y29" s="222"/>
      <c r="Z29" s="225"/>
      <c r="AA29" s="225"/>
      <c r="AB29" s="225"/>
      <c r="AC29" s="256"/>
      <c r="AD29" s="227" t="s">
        <v>3</v>
      </c>
      <c r="AE29" s="228"/>
      <c r="AF29" s="257"/>
      <c r="AG29" s="230"/>
      <c r="AH29" s="494" t="s">
        <v>810</v>
      </c>
      <c r="AI29" s="265"/>
    </row>
    <row r="30" spans="1:36" s="50" customFormat="1" ht="57.75" customHeight="1">
      <c r="A30" s="438">
        <v>27</v>
      </c>
      <c r="B30" s="482" t="s">
        <v>1536</v>
      </c>
      <c r="C30" s="440" t="s">
        <v>1538</v>
      </c>
      <c r="D30" s="441" t="s">
        <v>1535</v>
      </c>
      <c r="E30" s="442" t="s">
        <v>71</v>
      </c>
      <c r="F30" s="443">
        <v>4800000</v>
      </c>
      <c r="G30" s="444" t="s">
        <v>1573</v>
      </c>
      <c r="H30" s="445" t="s">
        <v>1537</v>
      </c>
      <c r="I30" s="446" t="s">
        <v>1534</v>
      </c>
      <c r="J30" s="447" t="s">
        <v>232</v>
      </c>
      <c r="K30" s="283">
        <v>0</v>
      </c>
      <c r="L30" s="283">
        <v>4800000</v>
      </c>
      <c r="M30" s="470"/>
      <c r="N30" s="285">
        <v>4800000</v>
      </c>
      <c r="O30" s="286" t="s">
        <v>52</v>
      </c>
      <c r="P30" s="286"/>
      <c r="Q30" s="286"/>
      <c r="R30" s="287"/>
      <c r="S30" s="466" t="s">
        <v>41</v>
      </c>
      <c r="T30" s="288" t="s">
        <v>822</v>
      </c>
      <c r="U30" s="471"/>
      <c r="V30" s="471"/>
      <c r="W30" s="471"/>
      <c r="X30" s="472"/>
      <c r="Y30" s="471"/>
      <c r="Z30" s="484"/>
      <c r="AA30" s="473"/>
      <c r="AB30" s="473"/>
      <c r="AC30" s="474"/>
      <c r="AD30" s="475" t="s">
        <v>213</v>
      </c>
      <c r="AE30" s="476"/>
      <c r="AF30" s="477"/>
      <c r="AG30" s="478"/>
      <c r="AH30" s="479" t="s">
        <v>810</v>
      </c>
      <c r="AI30" s="524"/>
    </row>
    <row r="31" spans="1:36" s="50" customFormat="1" ht="37.5" customHeight="1">
      <c r="A31" s="485">
        <v>28</v>
      </c>
      <c r="B31" s="556" t="s">
        <v>1541</v>
      </c>
      <c r="C31" s="134" t="s">
        <v>1543</v>
      </c>
      <c r="D31" s="400" t="s">
        <v>1542</v>
      </c>
      <c r="E31" s="398" t="s">
        <v>60</v>
      </c>
      <c r="F31" s="487">
        <v>4000000</v>
      </c>
      <c r="G31" s="488" t="s">
        <v>210</v>
      </c>
      <c r="H31" s="489" t="s">
        <v>1544</v>
      </c>
      <c r="I31" s="490" t="s">
        <v>1540</v>
      </c>
      <c r="J31" s="491" t="s">
        <v>232</v>
      </c>
      <c r="K31" s="77">
        <v>0</v>
      </c>
      <c r="L31" s="77">
        <v>4000000</v>
      </c>
      <c r="M31" s="78"/>
      <c r="N31" s="79">
        <v>4000000</v>
      </c>
      <c r="O31" s="138"/>
      <c r="P31" s="138"/>
      <c r="Q31" s="138"/>
      <c r="R31" s="80"/>
      <c r="S31" s="254" t="s">
        <v>41</v>
      </c>
      <c r="T31" s="151" t="s">
        <v>932</v>
      </c>
      <c r="U31" s="222"/>
      <c r="V31" s="222"/>
      <c r="W31" s="222"/>
      <c r="X31" s="223"/>
      <c r="Y31" s="222"/>
      <c r="Z31" s="225"/>
      <c r="AA31" s="225"/>
      <c r="AB31" s="225"/>
      <c r="AC31" s="256"/>
      <c r="AD31" s="227" t="s">
        <v>220</v>
      </c>
      <c r="AE31" s="228"/>
      <c r="AF31" s="257"/>
      <c r="AG31" s="230"/>
      <c r="AH31" s="494">
        <v>0</v>
      </c>
    </row>
    <row r="32" spans="1:36" s="50" customFormat="1" ht="31.7" customHeight="1">
      <c r="A32" s="193">
        <v>29</v>
      </c>
      <c r="B32" s="252" t="s">
        <v>1546</v>
      </c>
      <c r="C32" s="146" t="s">
        <v>1547</v>
      </c>
      <c r="D32" s="372" t="s">
        <v>1548</v>
      </c>
      <c r="E32" s="363" t="s">
        <v>60</v>
      </c>
      <c r="F32" s="364">
        <v>4000000</v>
      </c>
      <c r="G32" s="407" t="s">
        <v>210</v>
      </c>
      <c r="H32" s="409" t="s">
        <v>1549</v>
      </c>
      <c r="I32" s="408" t="s">
        <v>1545</v>
      </c>
      <c r="J32" s="361" t="s">
        <v>232</v>
      </c>
      <c r="K32" s="148">
        <v>0</v>
      </c>
      <c r="L32" s="148">
        <v>4000000</v>
      </c>
      <c r="M32" s="63"/>
      <c r="N32" s="64">
        <v>4000000</v>
      </c>
      <c r="O32" s="136"/>
      <c r="P32" s="64"/>
      <c r="Q32" s="136"/>
      <c r="R32" s="65"/>
      <c r="S32" s="82" t="s">
        <v>41</v>
      </c>
      <c r="T32" s="150" t="s">
        <v>818</v>
      </c>
      <c r="U32" s="24"/>
      <c r="V32" s="24"/>
      <c r="W32" s="24"/>
      <c r="X32" s="23"/>
      <c r="Y32" s="24"/>
      <c r="Z32" s="333"/>
      <c r="AC32" s="48"/>
      <c r="AD32" s="202" t="s">
        <v>226</v>
      </c>
      <c r="AE32" s="92"/>
      <c r="AF32" s="203"/>
      <c r="AG32" s="232"/>
      <c r="AH32" s="334">
        <v>0</v>
      </c>
    </row>
    <row r="33" spans="1:34" ht="35.450000000000003" customHeight="1">
      <c r="A33" s="438">
        <v>30</v>
      </c>
      <c r="B33" s="482" t="s">
        <v>1552</v>
      </c>
      <c r="C33" s="440" t="s">
        <v>1553</v>
      </c>
      <c r="D33" s="441" t="s">
        <v>1551</v>
      </c>
      <c r="E33" s="442" t="s">
        <v>71</v>
      </c>
      <c r="F33" s="443">
        <v>3000000</v>
      </c>
      <c r="G33" s="444" t="s">
        <v>88</v>
      </c>
      <c r="H33" s="445" t="s">
        <v>1554</v>
      </c>
      <c r="I33" s="446" t="s">
        <v>1550</v>
      </c>
      <c r="J33" s="447" t="s">
        <v>232</v>
      </c>
      <c r="K33" s="283">
        <v>0</v>
      </c>
      <c r="L33" s="283">
        <v>3000000</v>
      </c>
      <c r="M33" s="470"/>
      <c r="N33" s="285">
        <v>3000000</v>
      </c>
      <c r="O33" s="286"/>
      <c r="P33" s="286"/>
      <c r="Q33" s="286"/>
      <c r="R33" s="287"/>
      <c r="S33" s="466" t="s">
        <v>41</v>
      </c>
      <c r="T33" s="288" t="s">
        <v>667</v>
      </c>
      <c r="U33" s="471"/>
      <c r="V33" s="471"/>
      <c r="W33" s="471"/>
      <c r="X33" s="472"/>
      <c r="Y33" s="471"/>
      <c r="Z33" s="553"/>
      <c r="AA33" s="473"/>
      <c r="AB33" s="473"/>
      <c r="AC33" s="474"/>
      <c r="AD33" s="475" t="s">
        <v>4</v>
      </c>
      <c r="AE33" s="476"/>
      <c r="AF33" s="477"/>
      <c r="AG33" s="478"/>
      <c r="AH33" s="479" t="s">
        <v>810</v>
      </c>
    </row>
    <row r="34" spans="1:34" ht="35.450000000000003" customHeight="1">
      <c r="A34" s="485">
        <v>31</v>
      </c>
      <c r="B34" s="556" t="s">
        <v>1556</v>
      </c>
      <c r="C34" s="146" t="s">
        <v>1557</v>
      </c>
      <c r="D34" s="372" t="s">
        <v>1559</v>
      </c>
      <c r="E34" s="363" t="s">
        <v>71</v>
      </c>
      <c r="F34" s="364">
        <v>6000000</v>
      </c>
      <c r="G34" s="407" t="s">
        <v>61</v>
      </c>
      <c r="H34" s="489" t="s">
        <v>1558</v>
      </c>
      <c r="I34" s="490" t="s">
        <v>1555</v>
      </c>
      <c r="J34" s="491" t="s">
        <v>232</v>
      </c>
      <c r="K34" s="77">
        <v>0</v>
      </c>
      <c r="L34" s="77">
        <v>6000000</v>
      </c>
      <c r="M34" s="78"/>
      <c r="N34" s="79">
        <v>6000000</v>
      </c>
      <c r="O34" s="136"/>
      <c r="P34" s="136"/>
      <c r="Q34" s="136"/>
      <c r="R34" s="80"/>
      <c r="S34" s="82" t="s">
        <v>41</v>
      </c>
      <c r="T34" s="151" t="s">
        <v>667</v>
      </c>
      <c r="U34" s="24"/>
      <c r="V34" s="24"/>
      <c r="W34" s="23"/>
      <c r="X34" s="23"/>
      <c r="Y34" s="24"/>
      <c r="AC34" s="12"/>
      <c r="AD34" s="10" t="s">
        <v>236</v>
      </c>
      <c r="AE34" s="11"/>
      <c r="AF34" s="170"/>
      <c r="AG34" s="230"/>
      <c r="AH34" s="494" t="s">
        <v>810</v>
      </c>
    </row>
    <row r="35" spans="1:34" ht="30.75" customHeight="1">
      <c r="A35" s="438">
        <v>32</v>
      </c>
      <c r="B35" s="482" t="s">
        <v>1561</v>
      </c>
      <c r="C35" s="440" t="s">
        <v>1563</v>
      </c>
      <c r="D35" s="441" t="s">
        <v>1562</v>
      </c>
      <c r="E35" s="442" t="s">
        <v>71</v>
      </c>
      <c r="F35" s="443">
        <v>13000000</v>
      </c>
      <c r="G35" s="444" t="s">
        <v>749</v>
      </c>
      <c r="H35" s="445" t="s">
        <v>1564</v>
      </c>
      <c r="I35" s="446" t="s">
        <v>1560</v>
      </c>
      <c r="J35" s="447" t="s">
        <v>232</v>
      </c>
      <c r="K35" s="283">
        <v>0</v>
      </c>
      <c r="L35" s="283">
        <v>13000000</v>
      </c>
      <c r="M35" s="470"/>
      <c r="N35" s="285">
        <v>13000000</v>
      </c>
      <c r="O35" s="286"/>
      <c r="P35" s="285"/>
      <c r="Q35" s="286"/>
      <c r="R35" s="287"/>
      <c r="S35" s="466" t="s">
        <v>41</v>
      </c>
      <c r="T35" s="288" t="s">
        <v>1155</v>
      </c>
      <c r="U35" s="471"/>
      <c r="V35" s="471"/>
      <c r="W35" s="472"/>
      <c r="X35" s="472"/>
      <c r="Y35" s="471"/>
      <c r="Z35" s="473"/>
      <c r="AA35" s="473"/>
      <c r="AB35" s="473"/>
      <c r="AC35" s="474"/>
      <c r="AD35" s="475" t="s">
        <v>244</v>
      </c>
      <c r="AE35" s="476"/>
      <c r="AF35" s="477"/>
      <c r="AG35" s="478"/>
      <c r="AH35" s="479" t="s">
        <v>810</v>
      </c>
    </row>
    <row r="36" spans="1:34" ht="43.5" customHeight="1">
      <c r="A36" s="193">
        <v>33</v>
      </c>
      <c r="B36" s="252" t="s">
        <v>1567</v>
      </c>
      <c r="C36" s="146" t="s">
        <v>1568</v>
      </c>
      <c r="D36" s="372" t="s">
        <v>1566</v>
      </c>
      <c r="E36" s="363" t="s">
        <v>60</v>
      </c>
      <c r="F36" s="364">
        <v>4950000</v>
      </c>
      <c r="G36" s="407" t="s">
        <v>1574</v>
      </c>
      <c r="H36" s="409" t="s">
        <v>1125</v>
      </c>
      <c r="I36" s="408" t="s">
        <v>1565</v>
      </c>
      <c r="J36" s="361" t="s">
        <v>232</v>
      </c>
      <c r="K36" s="148">
        <v>0</v>
      </c>
      <c r="L36" s="148">
        <v>4950000</v>
      </c>
      <c r="M36" s="63"/>
      <c r="N36" s="64">
        <v>4950000</v>
      </c>
      <c r="O36" s="136"/>
      <c r="P36" s="136"/>
      <c r="Q36" s="136"/>
      <c r="R36" s="65"/>
      <c r="S36" s="82" t="s">
        <v>41</v>
      </c>
      <c r="T36" s="150" t="s">
        <v>325</v>
      </c>
      <c r="U36" s="24"/>
      <c r="V36" s="24"/>
      <c r="W36" s="23"/>
      <c r="X36" s="23"/>
      <c r="Y36" s="24"/>
      <c r="AC36" s="12"/>
      <c r="AD36" s="10" t="s">
        <v>250</v>
      </c>
      <c r="AE36" s="11"/>
      <c r="AF36" s="170"/>
      <c r="AG36" s="172"/>
      <c r="AH36" s="334" t="s">
        <v>810</v>
      </c>
    </row>
  </sheetData>
  <dataValidations count="4">
    <dataValidation type="list" allowBlank="1" showErrorMessage="1" sqref="Y4:Y6011" xr:uid="{771EC5B7-8132-4FF0-A8C6-AF873890D6CB}">
      <formula1>$AE$4:$AE$6</formula1>
    </dataValidation>
    <dataValidation type="list" allowBlank="1" sqref="V4:V6011" xr:uid="{E48BAA26-7A8C-42F4-8915-661EBC4BCCDC}">
      <formula1>$AC$4:$AC$19</formula1>
    </dataValidation>
    <dataValidation type="list" allowBlank="1" sqref="S4:S6011" xr:uid="{89BDFFCF-AA08-4873-B3ED-F8B17427B083}">
      <formula1>$AF$4:$AF$17</formula1>
    </dataValidation>
    <dataValidation type="list" allowBlank="1" sqref="W16:W19 W21:W24 W29:W33 U4:U6011" xr:uid="{78A40766-A725-47AF-8787-ADD2B8B4890C}">
      <formula1>$AD$4:$AD$36</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09E2E-C2F4-43D5-BD3F-B9AC9D61B70D}">
  <sheetPr codeName="Trang_tính14">
    <outlinePr summaryBelow="0" summaryRight="0"/>
  </sheetPr>
  <dimension ref="A1:AK29"/>
  <sheetViews>
    <sheetView zoomScale="80" zoomScaleNormal="70" workbookViewId="0">
      <pane ySplit="3" topLeftCell="A14" activePane="bottomLeft" state="frozen"/>
      <selection activeCell="D1270" sqref="D1270"/>
      <selection pane="bottomLeft" activeCell="I3" sqref="I3"/>
    </sheetView>
  </sheetViews>
  <sheetFormatPr defaultColWidth="11" defaultRowHeight="15.75" customHeight="1"/>
  <cols>
    <col min="1" max="1" width="5.875" style="1" customWidth="1"/>
    <col min="2" max="2" width="40.375" style="388" customWidth="1"/>
    <col min="3" max="3" width="67.875" style="1" customWidth="1"/>
    <col min="4" max="4" width="58.25" style="388" customWidth="1"/>
    <col min="5" max="5" width="67.375" style="1" customWidth="1"/>
    <col min="6" max="7" width="13.875" style="1" customWidth="1"/>
    <col min="8" max="8" width="29.375" style="427" customWidth="1"/>
    <col min="9" max="9" width="13.75" style="50" customWidth="1"/>
    <col min="10" max="10" width="7.625" style="156" customWidth="1"/>
    <col min="11" max="11" width="12.125" style="51" customWidth="1"/>
    <col min="12" max="12" width="23.25" style="51" customWidth="1"/>
    <col min="13" max="13" width="17.375" style="21" customWidth="1"/>
    <col min="14" max="14" width="21.375" style="1" customWidth="1"/>
    <col min="15" max="15" width="11.375" style="144" hidden="1" customWidth="1"/>
    <col min="16" max="16" width="15.25" style="144" hidden="1" customWidth="1"/>
    <col min="17" max="17" width="16.625" style="144" hidden="1" customWidth="1"/>
    <col min="18" max="18" width="18.125" style="1" customWidth="1"/>
    <col min="19" max="19" width="10.875" style="1" hidden="1" customWidth="1"/>
    <col min="20" max="20" width="40.125" style="144" customWidth="1"/>
    <col min="21" max="21" width="17" style="1" hidden="1" customWidth="1"/>
    <col min="22" max="22" width="7.625" style="1" hidden="1" customWidth="1"/>
    <col min="23" max="23" width="9" style="1" hidden="1" customWidth="1"/>
    <col min="24" max="24" width="10" style="1" hidden="1" customWidth="1"/>
    <col min="25" max="25" width="8.25" style="1" hidden="1" customWidth="1"/>
    <col min="26" max="26" width="19.125" style="1" hidden="1" customWidth="1"/>
    <col min="27" max="30" width="0" style="1" hidden="1" customWidth="1"/>
    <col min="31" max="31" width="15.875" style="1" hidden="1" customWidth="1"/>
    <col min="32" max="32" width="15.375" style="1" hidden="1" customWidth="1"/>
    <col min="33" max="33" width="29" style="1" customWidth="1"/>
    <col min="34" max="34" width="14.75" style="144" customWidth="1"/>
    <col min="35" max="35" width="15.625" style="1" bestFit="1" customWidth="1"/>
    <col min="36" max="36" width="14.375" style="1" bestFit="1" customWidth="1"/>
    <col min="37" max="37" width="12.125" style="1" bestFit="1" customWidth="1"/>
    <col min="38" max="38" width="13.125" style="1" bestFit="1" customWidth="1"/>
    <col min="39" max="16384" width="11" style="1"/>
  </cols>
  <sheetData>
    <row r="1" spans="1:37" s="39" customFormat="1" ht="17.45" customHeight="1">
      <c r="B1" s="371"/>
      <c r="D1" s="371"/>
      <c r="H1" s="371"/>
      <c r="I1" s="267"/>
      <c r="J1" s="267"/>
      <c r="K1" s="166"/>
      <c r="L1" s="166"/>
      <c r="N1" s="52">
        <f>SUM(N4:N29)</f>
        <v>100750000</v>
      </c>
      <c r="O1" s="52"/>
      <c r="P1" s="52">
        <f>SUM(P4:P29)</f>
        <v>16000000</v>
      </c>
      <c r="Q1" s="52"/>
    </row>
    <row r="3" spans="1:37" s="50" customFormat="1" ht="39.200000000000003" customHeight="1">
      <c r="A3" s="290" t="s">
        <v>5</v>
      </c>
      <c r="B3" s="294" t="s">
        <v>6</v>
      </c>
      <c r="C3" s="338" t="s">
        <v>7</v>
      </c>
      <c r="D3" s="294" t="s">
        <v>8</v>
      </c>
      <c r="E3" s="54" t="s">
        <v>9</v>
      </c>
      <c r="F3" s="54" t="s">
        <v>10</v>
      </c>
      <c r="G3" s="338" t="s">
        <v>11</v>
      </c>
      <c r="H3" s="294" t="s">
        <v>380</v>
      </c>
      <c r="I3" s="54" t="s">
        <v>6355</v>
      </c>
      <c r="J3" s="360" t="s">
        <v>13</v>
      </c>
      <c r="K3" s="291" t="s">
        <v>14</v>
      </c>
      <c r="L3" s="292" t="s">
        <v>15</v>
      </c>
      <c r="M3" s="293" t="s">
        <v>16</v>
      </c>
      <c r="N3" s="293" t="s">
        <v>17</v>
      </c>
      <c r="O3" s="293" t="s">
        <v>950</v>
      </c>
      <c r="P3" s="293" t="s">
        <v>19</v>
      </c>
      <c r="Q3" s="293" t="s">
        <v>20</v>
      </c>
      <c r="R3" s="294" t="s">
        <v>21</v>
      </c>
      <c r="S3" s="54" t="s">
        <v>22</v>
      </c>
      <c r="T3" s="54" t="s">
        <v>23</v>
      </c>
      <c r="U3" s="295" t="s">
        <v>24</v>
      </c>
      <c r="V3" s="295" t="s">
        <v>25</v>
      </c>
      <c r="W3" s="296" t="s">
        <v>26</v>
      </c>
      <c r="X3" s="296" t="s">
        <v>27</v>
      </c>
      <c r="Y3" s="296" t="s">
        <v>28</v>
      </c>
      <c r="Z3" s="297" t="s">
        <v>29</v>
      </c>
      <c r="AA3" s="298"/>
      <c r="AB3" s="298"/>
      <c r="AC3" s="299" t="s">
        <v>30</v>
      </c>
      <c r="AD3" s="299" t="s">
        <v>31</v>
      </c>
      <c r="AE3" s="299" t="s">
        <v>32</v>
      </c>
      <c r="AF3" s="93" t="s">
        <v>33</v>
      </c>
      <c r="AG3" s="54" t="s">
        <v>380</v>
      </c>
      <c r="AH3" s="294" t="s">
        <v>895</v>
      </c>
    </row>
    <row r="4" spans="1:37" s="156" customFormat="1" ht="45" customHeight="1">
      <c r="A4" s="438">
        <v>1</v>
      </c>
      <c r="B4" s="439" t="s">
        <v>1577</v>
      </c>
      <c r="C4" s="440" t="s">
        <v>1578</v>
      </c>
      <c r="D4" s="441" t="s">
        <v>1576</v>
      </c>
      <c r="E4" s="442" t="s">
        <v>71</v>
      </c>
      <c r="F4" s="443">
        <v>5000000</v>
      </c>
      <c r="G4" s="444" t="s">
        <v>190</v>
      </c>
      <c r="H4" s="445" t="s">
        <v>1579</v>
      </c>
      <c r="I4" s="446" t="s">
        <v>1575</v>
      </c>
      <c r="J4" s="447" t="s">
        <v>232</v>
      </c>
      <c r="K4" s="552">
        <v>0</v>
      </c>
      <c r="L4" s="285">
        <v>5000000</v>
      </c>
      <c r="M4" s="285">
        <f>Table13567[[#This Row],[Số tiền trên
 hợp đồng (chưa VAT)]]*0.15</f>
        <v>750000</v>
      </c>
      <c r="N4" s="285">
        <v>5000000</v>
      </c>
      <c r="O4" s="452"/>
      <c r="P4" s="286"/>
      <c r="Q4" s="452"/>
      <c r="R4" s="603"/>
      <c r="S4" s="453" t="s">
        <v>41</v>
      </c>
      <c r="T4" s="454" t="s">
        <v>1442</v>
      </c>
      <c r="U4" s="455"/>
      <c r="V4" s="456"/>
      <c r="W4" s="456"/>
      <c r="X4" s="457"/>
      <c r="Y4" s="458"/>
      <c r="Z4" s="459"/>
      <c r="AA4" s="459"/>
      <c r="AB4" s="459"/>
      <c r="AC4" s="460" t="s">
        <v>43</v>
      </c>
      <c r="AD4" s="461" t="s">
        <v>44</v>
      </c>
      <c r="AE4" s="460" t="s">
        <v>45</v>
      </c>
      <c r="AF4" s="462" t="s">
        <v>46</v>
      </c>
      <c r="AG4" s="463"/>
      <c r="AH4" s="464" t="s">
        <v>810</v>
      </c>
    </row>
    <row r="5" spans="1:37" s="156" customFormat="1" ht="36.75" customHeight="1">
      <c r="A5" s="485">
        <v>2</v>
      </c>
      <c r="B5" s="486" t="s">
        <v>1581</v>
      </c>
      <c r="C5" s="134" t="s">
        <v>1583</v>
      </c>
      <c r="D5" s="400" t="s">
        <v>1582</v>
      </c>
      <c r="E5" s="398" t="s">
        <v>209</v>
      </c>
      <c r="F5" s="487">
        <v>5000000</v>
      </c>
      <c r="G5" s="488" t="s">
        <v>190</v>
      </c>
      <c r="H5" s="489" t="s">
        <v>1584</v>
      </c>
      <c r="I5" s="490" t="s">
        <v>1580</v>
      </c>
      <c r="J5" s="491" t="s">
        <v>232</v>
      </c>
      <c r="K5" s="77">
        <v>100000</v>
      </c>
      <c r="L5" s="77">
        <v>5000000</v>
      </c>
      <c r="M5" s="79">
        <f>Table13567[[#This Row],[Số tiền trên
 hợp đồng (chưa VAT)]]*0.15</f>
        <v>750000</v>
      </c>
      <c r="N5" s="79">
        <v>4900000</v>
      </c>
      <c r="O5" s="138"/>
      <c r="P5" s="138"/>
      <c r="Q5" s="138"/>
      <c r="R5" s="584"/>
      <c r="S5" s="254" t="s">
        <v>41</v>
      </c>
      <c r="T5" s="151" t="s">
        <v>212</v>
      </c>
      <c r="U5" s="585"/>
      <c r="V5" s="585"/>
      <c r="W5" s="585"/>
      <c r="X5" s="586"/>
      <c r="Y5" s="541"/>
      <c r="Z5" s="545"/>
      <c r="AA5" s="545"/>
      <c r="AB5" s="545"/>
      <c r="AC5" s="547" t="s">
        <v>54</v>
      </c>
      <c r="AD5" s="587" t="s">
        <v>2</v>
      </c>
      <c r="AE5" s="546" t="s">
        <v>55</v>
      </c>
      <c r="AF5" s="548" t="s">
        <v>56</v>
      </c>
      <c r="AG5" s="549"/>
      <c r="AH5" s="550" t="s">
        <v>810</v>
      </c>
    </row>
    <row r="6" spans="1:37" s="50" customFormat="1" ht="47.25" customHeight="1">
      <c r="A6" s="193">
        <v>3</v>
      </c>
      <c r="B6" s="81" t="s">
        <v>1609</v>
      </c>
      <c r="C6" s="146" t="s">
        <v>1587</v>
      </c>
      <c r="D6" s="372" t="s">
        <v>1586</v>
      </c>
      <c r="E6" s="363" t="s">
        <v>60</v>
      </c>
      <c r="F6" s="364">
        <v>1800000</v>
      </c>
      <c r="G6" s="407" t="s">
        <v>80</v>
      </c>
      <c r="H6" s="415" t="s">
        <v>1588</v>
      </c>
      <c r="I6" s="408" t="s">
        <v>1585</v>
      </c>
      <c r="J6" s="361" t="s">
        <v>232</v>
      </c>
      <c r="K6" s="148">
        <v>0</v>
      </c>
      <c r="L6" s="148">
        <v>1800000</v>
      </c>
      <c r="M6" s="64">
        <f>Table13567[[#This Row],[Số tiền trên
 hợp đồng (chưa VAT)]]*0.15</f>
        <v>270000</v>
      </c>
      <c r="N6" s="64">
        <v>1800000</v>
      </c>
      <c r="O6" s="136"/>
      <c r="P6" s="136"/>
      <c r="Q6" s="136"/>
      <c r="R6" s="575"/>
      <c r="S6" s="65" t="s">
        <v>41</v>
      </c>
      <c r="T6" s="150" t="s">
        <v>681</v>
      </c>
      <c r="U6" s="24"/>
      <c r="V6" s="24"/>
      <c r="W6" s="23"/>
      <c r="X6" s="23"/>
      <c r="Y6" s="27"/>
      <c r="AC6" s="259" t="s">
        <v>64</v>
      </c>
      <c r="AD6" s="202" t="s">
        <v>65</v>
      </c>
      <c r="AE6" s="92" t="s">
        <v>66</v>
      </c>
      <c r="AF6" s="260" t="s">
        <v>67</v>
      </c>
      <c r="AG6" s="559"/>
      <c r="AH6" s="406" t="s">
        <v>810</v>
      </c>
    </row>
    <row r="7" spans="1:37" s="50" customFormat="1" ht="41.25" customHeight="1">
      <c r="A7" s="485">
        <v>4</v>
      </c>
      <c r="B7" s="486" t="s">
        <v>1590</v>
      </c>
      <c r="C7" s="134" t="s">
        <v>503</v>
      </c>
      <c r="D7" s="400" t="s">
        <v>1591</v>
      </c>
      <c r="E7" s="398" t="s">
        <v>49</v>
      </c>
      <c r="F7" s="487">
        <v>3500000</v>
      </c>
      <c r="G7" s="488" t="s">
        <v>72</v>
      </c>
      <c r="H7" s="489" t="s">
        <v>1592</v>
      </c>
      <c r="I7" s="490" t="s">
        <v>1589</v>
      </c>
      <c r="J7" s="491" t="s">
        <v>232</v>
      </c>
      <c r="K7" s="77">
        <v>0</v>
      </c>
      <c r="L7" s="77">
        <v>3500000</v>
      </c>
      <c r="M7" s="492">
        <f>Table13567[[#This Row],[Số tiền trên
 hợp đồng (chưa VAT)]]*0.15</f>
        <v>525000</v>
      </c>
      <c r="N7" s="79">
        <v>3500000</v>
      </c>
      <c r="O7" s="138"/>
      <c r="P7" s="138"/>
      <c r="Q7" s="138"/>
      <c r="R7" s="584"/>
      <c r="S7" s="80" t="s">
        <v>41</v>
      </c>
      <c r="T7" s="151" t="s">
        <v>1443</v>
      </c>
      <c r="U7" s="222"/>
      <c r="V7" s="222"/>
      <c r="W7" s="222"/>
      <c r="X7" s="223"/>
      <c r="Y7" s="222"/>
      <c r="Z7" s="225"/>
      <c r="AA7" s="225"/>
      <c r="AB7" s="225"/>
      <c r="AC7" s="588" t="s">
        <v>75</v>
      </c>
      <c r="AD7" s="227" t="s">
        <v>76</v>
      </c>
      <c r="AE7" s="228"/>
      <c r="AF7" s="229" t="s">
        <v>77</v>
      </c>
      <c r="AG7" s="589"/>
      <c r="AH7" s="494" t="s">
        <v>810</v>
      </c>
    </row>
    <row r="8" spans="1:37" s="156" customFormat="1" ht="33.75" customHeight="1">
      <c r="A8" s="438">
        <v>5</v>
      </c>
      <c r="B8" s="465" t="s">
        <v>1593</v>
      </c>
      <c r="C8" s="440" t="s">
        <v>1595</v>
      </c>
      <c r="D8" s="441" t="s">
        <v>1594</v>
      </c>
      <c r="E8" s="442" t="s">
        <v>289</v>
      </c>
      <c r="F8" s="443">
        <v>3000000</v>
      </c>
      <c r="G8" s="444" t="s">
        <v>88</v>
      </c>
      <c r="H8" s="445" t="s">
        <v>1434</v>
      </c>
      <c r="I8" s="446" t="s">
        <v>1596</v>
      </c>
      <c r="J8" s="447" t="s">
        <v>232</v>
      </c>
      <c r="K8" s="283">
        <v>400000</v>
      </c>
      <c r="L8" s="283">
        <v>3000000</v>
      </c>
      <c r="M8" s="520">
        <f>Table13567[[#This Row],[Số tiền trên
 hợp đồng (chưa VAT)]]*0.15</f>
        <v>450000</v>
      </c>
      <c r="N8" s="285">
        <v>2600000</v>
      </c>
      <c r="O8" s="286"/>
      <c r="P8" s="286"/>
      <c r="Q8" s="286"/>
      <c r="R8" s="581"/>
      <c r="S8" s="466" t="s">
        <v>41</v>
      </c>
      <c r="T8" s="288" t="s">
        <v>520</v>
      </c>
      <c r="U8" s="467"/>
      <c r="V8" s="467"/>
      <c r="W8" s="467"/>
      <c r="X8" s="468"/>
      <c r="Y8" s="455"/>
      <c r="Z8" s="459"/>
      <c r="AA8" s="459"/>
      <c r="AB8" s="459"/>
      <c r="AC8" s="460" t="s">
        <v>83</v>
      </c>
      <c r="AD8" s="522" t="s">
        <v>84</v>
      </c>
      <c r="AE8" s="460"/>
      <c r="AF8" s="462" t="s">
        <v>85</v>
      </c>
      <c r="AG8" s="463"/>
      <c r="AH8" s="479">
        <v>0</v>
      </c>
      <c r="AK8" s="594">
        <v>0.14499999999999999</v>
      </c>
    </row>
    <row r="9" spans="1:37" s="50" customFormat="1" ht="50.25" customHeight="1">
      <c r="A9" s="438">
        <v>6</v>
      </c>
      <c r="B9" s="465" t="s">
        <v>1598</v>
      </c>
      <c r="C9" s="440" t="s">
        <v>511</v>
      </c>
      <c r="D9" s="441" t="s">
        <v>1599</v>
      </c>
      <c r="E9" s="442" t="s">
        <v>42</v>
      </c>
      <c r="F9" s="443">
        <v>6000000</v>
      </c>
      <c r="G9" s="444" t="s">
        <v>61</v>
      </c>
      <c r="H9" s="445">
        <v>0</v>
      </c>
      <c r="I9" s="446" t="s">
        <v>1597</v>
      </c>
      <c r="J9" s="447" t="s">
        <v>232</v>
      </c>
      <c r="K9" s="283">
        <v>500000</v>
      </c>
      <c r="L9" s="283">
        <v>6000000</v>
      </c>
      <c r="M9" s="520">
        <f>Table13567[[#This Row],[Số tiền trên
 hợp đồng (chưa VAT)]]*0.15</f>
        <v>900000</v>
      </c>
      <c r="N9" s="285">
        <v>5500000</v>
      </c>
      <c r="O9" s="286"/>
      <c r="P9" s="286"/>
      <c r="Q9" s="286"/>
      <c r="R9" s="576"/>
      <c r="S9" s="287" t="s">
        <v>41</v>
      </c>
      <c r="T9" s="288" t="s">
        <v>1155</v>
      </c>
      <c r="U9" s="471"/>
      <c r="V9" s="471"/>
      <c r="W9" s="471"/>
      <c r="X9" s="472"/>
      <c r="Y9" s="511"/>
      <c r="Z9" s="473"/>
      <c r="AA9" s="473"/>
      <c r="AB9" s="473"/>
      <c r="AC9" s="476" t="s">
        <v>91</v>
      </c>
      <c r="AD9" s="475" t="s">
        <v>92</v>
      </c>
      <c r="AE9" s="476"/>
      <c r="AF9" s="513" t="s">
        <v>93</v>
      </c>
      <c r="AG9" s="515"/>
      <c r="AH9" s="479" t="s">
        <v>810</v>
      </c>
      <c r="AK9" s="596">
        <v>0.1333</v>
      </c>
    </row>
    <row r="10" spans="1:37" s="50" customFormat="1" ht="39.75" customHeight="1">
      <c r="A10" s="430">
        <v>7</v>
      </c>
      <c r="B10" s="242" t="s">
        <v>1447</v>
      </c>
      <c r="C10" s="132" t="s">
        <v>1458</v>
      </c>
      <c r="D10" s="373" t="s">
        <v>1448</v>
      </c>
      <c r="E10" s="365" t="s">
        <v>71</v>
      </c>
      <c r="F10" s="366">
        <v>0</v>
      </c>
      <c r="G10" s="431" t="s">
        <v>230</v>
      </c>
      <c r="H10" s="432" t="s">
        <v>1449</v>
      </c>
      <c r="I10" s="433" t="s">
        <v>1600</v>
      </c>
      <c r="J10" s="362" t="s">
        <v>232</v>
      </c>
      <c r="K10" s="69">
        <v>0</v>
      </c>
      <c r="L10" s="69">
        <v>0</v>
      </c>
      <c r="M10" s="71">
        <f>Table13567[[#This Row],[Số tiền trên
 hợp đồng (chưa VAT)]]*0.15</f>
        <v>0</v>
      </c>
      <c r="N10" s="71">
        <v>0</v>
      </c>
      <c r="O10" s="137"/>
      <c r="P10" s="137"/>
      <c r="Q10" s="137"/>
      <c r="R10" s="582"/>
      <c r="S10" s="72" t="s">
        <v>41</v>
      </c>
      <c r="T10" s="152" t="s">
        <v>1442</v>
      </c>
      <c r="U10" s="243"/>
      <c r="V10" s="243"/>
      <c r="W10" s="243"/>
      <c r="X10" s="244"/>
      <c r="Y10" s="243"/>
      <c r="Z10" s="246"/>
      <c r="AA10" s="246"/>
      <c r="AB10" s="246"/>
      <c r="AC10" s="247"/>
      <c r="AD10" s="248" t="s">
        <v>98</v>
      </c>
      <c r="AE10" s="249"/>
      <c r="AF10" s="250" t="s">
        <v>99</v>
      </c>
      <c r="AG10" s="583"/>
      <c r="AH10" s="337" t="s">
        <v>810</v>
      </c>
      <c r="AK10" s="595">
        <f>AK8-AK9</f>
        <v>1.1699999999999988E-2</v>
      </c>
    </row>
    <row r="11" spans="1:37" s="50" customFormat="1" ht="38.25" customHeight="1">
      <c r="A11" s="438">
        <v>8</v>
      </c>
      <c r="B11" s="465" t="s">
        <v>1613</v>
      </c>
      <c r="C11" s="440" t="s">
        <v>1614</v>
      </c>
      <c r="D11" s="441" t="s">
        <v>1602</v>
      </c>
      <c r="E11" s="442" t="s">
        <v>71</v>
      </c>
      <c r="F11" s="443">
        <v>4400000</v>
      </c>
      <c r="G11" s="444" t="s">
        <v>1411</v>
      </c>
      <c r="H11" s="445" t="s">
        <v>1603</v>
      </c>
      <c r="I11" s="446" t="s">
        <v>1601</v>
      </c>
      <c r="J11" s="447" t="s">
        <v>232</v>
      </c>
      <c r="K11" s="283">
        <v>0</v>
      </c>
      <c r="L11" s="528">
        <v>4400000</v>
      </c>
      <c r="M11" s="285">
        <f>Table13567[[#This Row],[Số tiền trên
 hợp đồng (chưa VAT)]]*0.15</f>
        <v>660000</v>
      </c>
      <c r="N11" s="285">
        <v>4400000</v>
      </c>
      <c r="O11" s="286"/>
      <c r="P11" s="286">
        <v>3000000</v>
      </c>
      <c r="Q11" s="286"/>
      <c r="R11" s="576"/>
      <c r="S11" s="287" t="s">
        <v>41</v>
      </c>
      <c r="T11" s="288" t="s">
        <v>1442</v>
      </c>
      <c r="U11" s="471"/>
      <c r="V11" s="471"/>
      <c r="W11" s="471"/>
      <c r="X11" s="472"/>
      <c r="Y11" s="471"/>
      <c r="Z11" s="473"/>
      <c r="AA11" s="473"/>
      <c r="AB11" s="473"/>
      <c r="AC11" s="474"/>
      <c r="AD11" s="475" t="s">
        <v>105</v>
      </c>
      <c r="AE11" s="476"/>
      <c r="AF11" s="477" t="s">
        <v>106</v>
      </c>
      <c r="AG11" s="555"/>
      <c r="AH11" s="479" t="s">
        <v>810</v>
      </c>
      <c r="AI11" s="514"/>
    </row>
    <row r="12" spans="1:37" s="50" customFormat="1" ht="36" customHeight="1">
      <c r="A12" s="430">
        <v>9</v>
      </c>
      <c r="B12" s="242" t="s">
        <v>1605</v>
      </c>
      <c r="C12" s="132" t="s">
        <v>1607</v>
      </c>
      <c r="D12" s="373" t="s">
        <v>1606</v>
      </c>
      <c r="E12" s="365" t="s">
        <v>71</v>
      </c>
      <c r="F12" s="366">
        <v>8500000</v>
      </c>
      <c r="G12" s="431" t="s">
        <v>1412</v>
      </c>
      <c r="H12" s="432" t="s">
        <v>1608</v>
      </c>
      <c r="I12" s="433" t="s">
        <v>1604</v>
      </c>
      <c r="J12" s="362" t="s">
        <v>232</v>
      </c>
      <c r="K12" s="69">
        <v>0</v>
      </c>
      <c r="L12" s="69">
        <v>8500000</v>
      </c>
      <c r="M12" s="71">
        <f>Table13567[[#This Row],[Số tiền trên
 hợp đồng (chưa VAT)]]*0.15</f>
        <v>1275000</v>
      </c>
      <c r="N12" s="71">
        <v>8500000</v>
      </c>
      <c r="O12" s="137"/>
      <c r="P12" s="137"/>
      <c r="Q12" s="137"/>
      <c r="R12" s="582"/>
      <c r="S12" s="72" t="s">
        <v>41</v>
      </c>
      <c r="T12" s="152" t="s">
        <v>627</v>
      </c>
      <c r="U12" s="243"/>
      <c r="V12" s="243"/>
      <c r="W12" s="243"/>
      <c r="X12" s="244"/>
      <c r="Y12" s="243"/>
      <c r="Z12" s="246"/>
      <c r="AA12" s="246"/>
      <c r="AB12" s="246"/>
      <c r="AC12" s="247"/>
      <c r="AD12" s="248" t="s">
        <v>65</v>
      </c>
      <c r="AE12" s="249"/>
      <c r="AF12" s="250" t="s">
        <v>112</v>
      </c>
      <c r="AG12" s="269"/>
      <c r="AH12" s="337" t="s">
        <v>810</v>
      </c>
      <c r="AI12" s="514"/>
    </row>
    <row r="13" spans="1:37" s="50" customFormat="1" ht="48.75" customHeight="1">
      <c r="A13" s="438">
        <v>10</v>
      </c>
      <c r="B13" s="465" t="s">
        <v>1611</v>
      </c>
      <c r="C13" s="440" t="s">
        <v>1464</v>
      </c>
      <c r="D13" s="441" t="s">
        <v>1612</v>
      </c>
      <c r="E13" s="442" t="s">
        <v>42</v>
      </c>
      <c r="F13" s="443">
        <v>3000000</v>
      </c>
      <c r="G13" s="444" t="s">
        <v>88</v>
      </c>
      <c r="H13" s="445" t="s">
        <v>1463</v>
      </c>
      <c r="I13" s="446" t="s">
        <v>1610</v>
      </c>
      <c r="J13" s="447" t="s">
        <v>232</v>
      </c>
      <c r="K13" s="283">
        <v>0</v>
      </c>
      <c r="L13" s="283">
        <v>3000000</v>
      </c>
      <c r="M13" s="608">
        <f>Table13567[[#This Row],[Số tiền trên
 hợp đồng (chưa VAT)]]*0.15</f>
        <v>450000</v>
      </c>
      <c r="N13" s="285">
        <v>3000000</v>
      </c>
      <c r="O13" s="286"/>
      <c r="P13" s="286"/>
      <c r="Q13" s="286"/>
      <c r="R13" s="576"/>
      <c r="S13" s="287" t="s">
        <v>41</v>
      </c>
      <c r="T13" s="288" t="s">
        <v>443</v>
      </c>
      <c r="U13" s="471"/>
      <c r="V13" s="471"/>
      <c r="W13" s="471"/>
      <c r="X13" s="472"/>
      <c r="Y13" s="471"/>
      <c r="Z13" s="473"/>
      <c r="AA13" s="473"/>
      <c r="AB13" s="473"/>
      <c r="AC13" s="474"/>
      <c r="AD13" s="475" t="s">
        <v>118</v>
      </c>
      <c r="AE13" s="476"/>
      <c r="AF13" s="477" t="s">
        <v>119</v>
      </c>
      <c r="AG13" s="463"/>
      <c r="AH13" s="479" t="s">
        <v>810</v>
      </c>
    </row>
    <row r="14" spans="1:37" s="50" customFormat="1" ht="51" customHeight="1">
      <c r="A14" s="438">
        <v>11</v>
      </c>
      <c r="B14" s="465" t="s">
        <v>1616</v>
      </c>
      <c r="C14" s="440" t="s">
        <v>1618</v>
      </c>
      <c r="D14" s="441" t="s">
        <v>1617</v>
      </c>
      <c r="E14" s="442" t="s">
        <v>71</v>
      </c>
      <c r="F14" s="443">
        <v>2500000</v>
      </c>
      <c r="G14" s="444" t="s">
        <v>50</v>
      </c>
      <c r="H14" s="445" t="s">
        <v>1646</v>
      </c>
      <c r="I14" s="446" t="s">
        <v>1615</v>
      </c>
      <c r="J14" s="447" t="s">
        <v>232</v>
      </c>
      <c r="K14" s="283">
        <v>0</v>
      </c>
      <c r="L14" s="528">
        <v>2500000</v>
      </c>
      <c r="M14" s="285">
        <f>Table13567[[#This Row],[Số tiền trên
 hợp đồng (chưa VAT)]]*0.15</f>
        <v>375000</v>
      </c>
      <c r="N14" s="285">
        <v>2500000</v>
      </c>
      <c r="O14" s="286"/>
      <c r="P14" s="286"/>
      <c r="Q14" s="286"/>
      <c r="R14" s="576"/>
      <c r="S14" s="287" t="s">
        <v>41</v>
      </c>
      <c r="T14" s="288" t="s">
        <v>667</v>
      </c>
      <c r="U14" s="471"/>
      <c r="V14" s="471"/>
      <c r="W14" s="472"/>
      <c r="X14" s="472"/>
      <c r="Y14" s="471"/>
      <c r="Z14" s="473"/>
      <c r="AA14" s="473"/>
      <c r="AB14" s="473"/>
      <c r="AC14" s="474"/>
      <c r="AD14" s="475" t="s">
        <v>123</v>
      </c>
      <c r="AE14" s="476"/>
      <c r="AF14" s="477" t="s">
        <v>124</v>
      </c>
      <c r="AG14" s="478"/>
      <c r="AH14" s="479" t="s">
        <v>810</v>
      </c>
      <c r="AI14" s="530"/>
    </row>
    <row r="15" spans="1:37" s="50" customFormat="1" ht="35.450000000000003" customHeight="1">
      <c r="A15" s="438">
        <v>12</v>
      </c>
      <c r="B15" s="465" t="s">
        <v>1620</v>
      </c>
      <c r="C15" s="440" t="s">
        <v>1471</v>
      </c>
      <c r="D15" s="441" t="s">
        <v>1621</v>
      </c>
      <c r="E15" s="442" t="s">
        <v>71</v>
      </c>
      <c r="F15" s="443">
        <v>8000000</v>
      </c>
      <c r="G15" s="444" t="s">
        <v>1264</v>
      </c>
      <c r="H15" s="445" t="s">
        <v>1622</v>
      </c>
      <c r="I15" s="446" t="s">
        <v>1626</v>
      </c>
      <c r="J15" s="447" t="s">
        <v>232</v>
      </c>
      <c r="K15" s="283">
        <v>0</v>
      </c>
      <c r="L15" s="283">
        <v>8000000</v>
      </c>
      <c r="M15" s="285">
        <f>Table13567[[#This Row],[Số tiền trên
 hợp đồng (chưa VAT)]]*0.15</f>
        <v>1200000</v>
      </c>
      <c r="N15" s="285">
        <v>8000000</v>
      </c>
      <c r="O15" s="286"/>
      <c r="P15" s="286">
        <v>4500000</v>
      </c>
      <c r="Q15" s="286"/>
      <c r="R15" s="581"/>
      <c r="S15" s="287" t="s">
        <v>41</v>
      </c>
      <c r="T15" s="288" t="s">
        <v>667</v>
      </c>
      <c r="U15" s="471"/>
      <c r="V15" s="471"/>
      <c r="W15" s="472"/>
      <c r="X15" s="472"/>
      <c r="Y15" s="471"/>
      <c r="Z15" s="473"/>
      <c r="AA15" s="473"/>
      <c r="AB15" s="473"/>
      <c r="AC15" s="474"/>
      <c r="AD15" s="475" t="s">
        <v>83</v>
      </c>
      <c r="AE15" s="476"/>
      <c r="AF15" s="477" t="s">
        <v>130</v>
      </c>
      <c r="AG15" s="508"/>
      <c r="AH15" s="479" t="s">
        <v>810</v>
      </c>
      <c r="AI15" s="526"/>
    </row>
    <row r="16" spans="1:37" s="50" customFormat="1" ht="36" customHeight="1">
      <c r="A16" s="438">
        <v>13</v>
      </c>
      <c r="B16" s="465" t="s">
        <v>1623</v>
      </c>
      <c r="C16" s="440" t="s">
        <v>1624</v>
      </c>
      <c r="D16" s="441" t="s">
        <v>1625</v>
      </c>
      <c r="E16" s="442" t="s">
        <v>71</v>
      </c>
      <c r="F16" s="443">
        <v>2500000</v>
      </c>
      <c r="G16" s="444" t="s">
        <v>50</v>
      </c>
      <c r="H16" s="445" t="s">
        <v>1640</v>
      </c>
      <c r="I16" s="446" t="s">
        <v>1645</v>
      </c>
      <c r="J16" s="447" t="s">
        <v>232</v>
      </c>
      <c r="K16" s="283">
        <v>0</v>
      </c>
      <c r="L16" s="283">
        <v>2500000</v>
      </c>
      <c r="M16" s="285">
        <f>Table13567[[#This Row],[Số tiền trên
 hợp đồng (chưa VAT)]]*0.15</f>
        <v>375000</v>
      </c>
      <c r="N16" s="285">
        <v>2500000</v>
      </c>
      <c r="O16" s="509"/>
      <c r="P16" s="286"/>
      <c r="Q16" s="286"/>
      <c r="R16" s="576"/>
      <c r="S16" s="287" t="s">
        <v>41</v>
      </c>
      <c r="T16" s="288" t="s">
        <v>822</v>
      </c>
      <c r="U16" s="471"/>
      <c r="V16" s="471"/>
      <c r="W16" s="471"/>
      <c r="X16" s="472"/>
      <c r="Y16" s="471"/>
      <c r="Z16" s="473"/>
      <c r="AA16" s="473"/>
      <c r="AB16" s="473"/>
      <c r="AC16" s="474"/>
      <c r="AD16" s="475" t="s">
        <v>133</v>
      </c>
      <c r="AE16" s="476"/>
      <c r="AF16" s="477" t="s">
        <v>134</v>
      </c>
      <c r="AG16" s="508"/>
      <c r="AH16" s="479" t="s">
        <v>810</v>
      </c>
      <c r="AI16" s="524"/>
    </row>
    <row r="17" spans="1:34" s="50" customFormat="1" ht="39.200000000000003" customHeight="1">
      <c r="A17" s="193">
        <v>14</v>
      </c>
      <c r="B17" s="81" t="s">
        <v>1628</v>
      </c>
      <c r="C17" s="146" t="s">
        <v>1629</v>
      </c>
      <c r="D17" s="372" t="s">
        <v>1631</v>
      </c>
      <c r="E17" s="363" t="s">
        <v>71</v>
      </c>
      <c r="F17" s="364">
        <v>3500000</v>
      </c>
      <c r="G17" s="407" t="s">
        <v>72</v>
      </c>
      <c r="H17" s="415" t="s">
        <v>1630</v>
      </c>
      <c r="I17" s="408" t="s">
        <v>1627</v>
      </c>
      <c r="J17" s="361" t="s">
        <v>232</v>
      </c>
      <c r="K17" s="148"/>
      <c r="L17" s="148">
        <v>3500000</v>
      </c>
      <c r="M17" s="64">
        <f>Table13567[[#This Row],[Số tiền trên
 hợp đồng (chưa VAT)]]*0.15</f>
        <v>525000</v>
      </c>
      <c r="N17" s="64">
        <v>3500000</v>
      </c>
      <c r="O17" s="136"/>
      <c r="P17" s="136"/>
      <c r="Q17" s="136"/>
      <c r="R17" s="575"/>
      <c r="S17" s="65" t="s">
        <v>41</v>
      </c>
      <c r="T17" s="150" t="s">
        <v>667</v>
      </c>
      <c r="U17" s="24"/>
      <c r="V17" s="24"/>
      <c r="W17" s="24"/>
      <c r="X17" s="23"/>
      <c r="Y17" s="24"/>
      <c r="AC17" s="48"/>
      <c r="AD17" s="202" t="s">
        <v>141</v>
      </c>
      <c r="AE17" s="92"/>
      <c r="AF17" s="203" t="s">
        <v>41</v>
      </c>
      <c r="AG17" s="232"/>
      <c r="AH17" s="406" t="s">
        <v>810</v>
      </c>
    </row>
    <row r="18" spans="1:34" s="50" customFormat="1" ht="66.2" customHeight="1">
      <c r="A18" s="438">
        <v>15</v>
      </c>
      <c r="B18" s="465" t="s">
        <v>1634</v>
      </c>
      <c r="C18" s="440" t="s">
        <v>1635</v>
      </c>
      <c r="D18" s="441" t="s">
        <v>1633</v>
      </c>
      <c r="E18" s="442" t="s">
        <v>71</v>
      </c>
      <c r="F18" s="443">
        <v>4000000</v>
      </c>
      <c r="G18" s="444" t="s">
        <v>210</v>
      </c>
      <c r="H18" s="445" t="s">
        <v>1636</v>
      </c>
      <c r="I18" s="446" t="s">
        <v>1632</v>
      </c>
      <c r="J18" s="447" t="s">
        <v>232</v>
      </c>
      <c r="K18" s="283"/>
      <c r="L18" s="283">
        <v>4000000</v>
      </c>
      <c r="M18" s="285">
        <f>Table13567[[#This Row],[Số tiền trên
 hợp đồng (chưa VAT)]]*0.15</f>
        <v>600000</v>
      </c>
      <c r="N18" s="285">
        <v>4000000</v>
      </c>
      <c r="O18" s="286"/>
      <c r="P18" s="286"/>
      <c r="Q18" s="286"/>
      <c r="R18" s="576"/>
      <c r="S18" s="287" t="s">
        <v>41</v>
      </c>
      <c r="T18" s="288" t="s">
        <v>1445</v>
      </c>
      <c r="U18" s="471"/>
      <c r="V18" s="471"/>
      <c r="W18" s="471"/>
      <c r="X18" s="472"/>
      <c r="Y18" s="471"/>
      <c r="Z18" s="473"/>
      <c r="AA18" s="473"/>
      <c r="AB18" s="473"/>
      <c r="AC18" s="474"/>
      <c r="AD18" s="475" t="s">
        <v>148</v>
      </c>
      <c r="AE18" s="476"/>
      <c r="AF18" s="477"/>
      <c r="AG18" s="478"/>
      <c r="AH18" s="479" t="s">
        <v>810</v>
      </c>
    </row>
    <row r="19" spans="1:34" s="50" customFormat="1" ht="37.5" customHeight="1">
      <c r="A19" s="485">
        <v>16</v>
      </c>
      <c r="B19" s="486" t="s">
        <v>1638</v>
      </c>
      <c r="C19" s="134" t="s">
        <v>1485</v>
      </c>
      <c r="D19" s="400" t="s">
        <v>1637</v>
      </c>
      <c r="E19" s="398" t="s">
        <v>289</v>
      </c>
      <c r="F19" s="487">
        <v>3500000</v>
      </c>
      <c r="G19" s="488" t="s">
        <v>72</v>
      </c>
      <c r="H19" s="489" t="s">
        <v>1486</v>
      </c>
      <c r="I19" s="490" t="s">
        <v>1639</v>
      </c>
      <c r="J19" s="491" t="s">
        <v>232</v>
      </c>
      <c r="K19" s="77">
        <v>0</v>
      </c>
      <c r="L19" s="77"/>
      <c r="M19" s="79">
        <f>Table13567[[#This Row],[Số tiền trên
 hợp đồng (chưa VAT)]]*0.15</f>
        <v>0</v>
      </c>
      <c r="N19" s="79">
        <v>0</v>
      </c>
      <c r="O19" s="138"/>
      <c r="P19" s="138"/>
      <c r="Q19" s="138"/>
      <c r="R19" s="590"/>
      <c r="S19" s="80" t="s">
        <v>41</v>
      </c>
      <c r="T19" s="151" t="s">
        <v>291</v>
      </c>
      <c r="U19" s="222"/>
      <c r="V19" s="222"/>
      <c r="W19" s="222"/>
      <c r="X19" s="223"/>
      <c r="Y19" s="222"/>
      <c r="Z19" s="225"/>
      <c r="AA19" s="225"/>
      <c r="AB19" s="225"/>
      <c r="AC19" s="256"/>
      <c r="AD19" s="227" t="s">
        <v>154</v>
      </c>
      <c r="AE19" s="228"/>
      <c r="AF19" s="257"/>
      <c r="AG19" s="230"/>
      <c r="AH19" s="494">
        <v>0</v>
      </c>
    </row>
    <row r="20" spans="1:34" s="50" customFormat="1" ht="41.25" customHeight="1">
      <c r="A20" s="438">
        <v>17</v>
      </c>
      <c r="B20" s="465" t="s">
        <v>1644</v>
      </c>
      <c r="C20" s="440" t="s">
        <v>1643</v>
      </c>
      <c r="D20" s="441" t="s">
        <v>1642</v>
      </c>
      <c r="E20" s="442" t="s">
        <v>71</v>
      </c>
      <c r="F20" s="443">
        <v>2700000</v>
      </c>
      <c r="G20" s="444" t="s">
        <v>163</v>
      </c>
      <c r="H20" s="445" t="s">
        <v>1537</v>
      </c>
      <c r="I20" s="446" t="s">
        <v>1641</v>
      </c>
      <c r="J20" s="447" t="s">
        <v>232</v>
      </c>
      <c r="K20" s="283">
        <v>0</v>
      </c>
      <c r="L20" s="283">
        <v>2700000</v>
      </c>
      <c r="M20" s="285">
        <f>Table13567[[#This Row],[Số tiền trên
 hợp đồng (chưa VAT)]]*0.15</f>
        <v>405000</v>
      </c>
      <c r="N20" s="285">
        <v>2700000</v>
      </c>
      <c r="O20" s="286"/>
      <c r="P20" s="286"/>
      <c r="Q20" s="286"/>
      <c r="R20" s="576"/>
      <c r="S20" s="287" t="s">
        <v>41</v>
      </c>
      <c r="T20" s="288" t="s">
        <v>667</v>
      </c>
      <c r="U20" s="471"/>
      <c r="V20" s="471"/>
      <c r="W20" s="471"/>
      <c r="X20" s="472"/>
      <c r="Y20" s="471"/>
      <c r="Z20" s="480" t="s">
        <v>160</v>
      </c>
      <c r="AA20" s="473"/>
      <c r="AB20" s="473"/>
      <c r="AC20" s="474"/>
      <c r="AD20" s="475" t="s">
        <v>75</v>
      </c>
      <c r="AE20" s="476"/>
      <c r="AF20" s="477"/>
      <c r="AG20" s="478"/>
      <c r="AH20" s="479" t="s">
        <v>810</v>
      </c>
    </row>
    <row r="21" spans="1:34" s="50" customFormat="1" ht="44.45" customHeight="1">
      <c r="A21" s="485">
        <v>18</v>
      </c>
      <c r="B21" s="486" t="s">
        <v>1648</v>
      </c>
      <c r="C21" s="134" t="s">
        <v>1649</v>
      </c>
      <c r="D21" s="400" t="s">
        <v>1647</v>
      </c>
      <c r="E21" s="398" t="s">
        <v>71</v>
      </c>
      <c r="F21" s="487">
        <v>2500000</v>
      </c>
      <c r="G21" s="488" t="s">
        <v>50</v>
      </c>
      <c r="H21" s="489" t="s">
        <v>1356</v>
      </c>
      <c r="I21" s="490" t="s">
        <v>1650</v>
      </c>
      <c r="J21" s="491" t="s">
        <v>232</v>
      </c>
      <c r="K21" s="77">
        <v>0</v>
      </c>
      <c r="L21" s="77">
        <v>2500000</v>
      </c>
      <c r="M21" s="79">
        <f>Table13567[[#This Row],[Số tiền trên
 hợp đồng (chưa VAT)]]*0.15</f>
        <v>375000</v>
      </c>
      <c r="N21" s="492">
        <v>2500000</v>
      </c>
      <c r="O21" s="138"/>
      <c r="P21" s="138">
        <v>3000000</v>
      </c>
      <c r="Q21" s="138"/>
      <c r="R21" s="600"/>
      <c r="S21" s="80" t="s">
        <v>41</v>
      </c>
      <c r="T21" s="151" t="s">
        <v>667</v>
      </c>
      <c r="U21" s="222"/>
      <c r="V21" s="222"/>
      <c r="W21" s="222"/>
      <c r="X21" s="223"/>
      <c r="Y21" s="222"/>
      <c r="Z21" s="493" t="s">
        <v>165</v>
      </c>
      <c r="AA21" s="225"/>
      <c r="AB21" s="225"/>
      <c r="AC21" s="256"/>
      <c r="AD21" s="227" t="s">
        <v>166</v>
      </c>
      <c r="AE21" s="228"/>
      <c r="AF21" s="257"/>
      <c r="AG21" s="550"/>
      <c r="AH21" s="494" t="s">
        <v>810</v>
      </c>
    </row>
    <row r="22" spans="1:34" s="50" customFormat="1" ht="46.5" customHeight="1">
      <c r="A22" s="438">
        <v>19</v>
      </c>
      <c r="B22" s="465" t="s">
        <v>1652</v>
      </c>
      <c r="C22" s="440" t="s">
        <v>1653</v>
      </c>
      <c r="D22" s="441" t="s">
        <v>1651</v>
      </c>
      <c r="E22" s="442" t="s">
        <v>71</v>
      </c>
      <c r="F22" s="443">
        <v>6000000</v>
      </c>
      <c r="G22" s="444" t="s">
        <v>61</v>
      </c>
      <c r="H22" s="445" t="s">
        <v>1654</v>
      </c>
      <c r="I22" s="446" t="s">
        <v>1655</v>
      </c>
      <c r="J22" s="447" t="s">
        <v>232</v>
      </c>
      <c r="K22" s="283">
        <v>0</v>
      </c>
      <c r="L22" s="283">
        <v>6000000</v>
      </c>
      <c r="M22" s="285">
        <f>Table13567[[#This Row],[Số tiền trên
 hợp đồng (chưa VAT)]]*0.15</f>
        <v>900000</v>
      </c>
      <c r="N22" s="285">
        <v>6000000</v>
      </c>
      <c r="O22" s="286"/>
      <c r="P22" s="286">
        <v>5500000</v>
      </c>
      <c r="Q22" s="286">
        <v>5500000</v>
      </c>
      <c r="R22" s="576"/>
      <c r="S22" s="287" t="s">
        <v>41</v>
      </c>
      <c r="T22" s="288" t="s">
        <v>667</v>
      </c>
      <c r="U22" s="471"/>
      <c r="V22" s="471"/>
      <c r="W22" s="471"/>
      <c r="X22" s="472"/>
      <c r="Y22" s="471"/>
      <c r="Z22" s="480" t="s">
        <v>170</v>
      </c>
      <c r="AA22" s="473"/>
      <c r="AB22" s="473"/>
      <c r="AC22" s="474"/>
      <c r="AD22" s="475" t="s">
        <v>64</v>
      </c>
      <c r="AE22" s="476"/>
      <c r="AF22" s="477"/>
      <c r="AG22" s="527"/>
      <c r="AH22" s="479" t="s">
        <v>810</v>
      </c>
    </row>
    <row r="23" spans="1:34" s="50" customFormat="1" ht="41.25" customHeight="1">
      <c r="A23" s="438">
        <v>20</v>
      </c>
      <c r="B23" s="465" t="s">
        <v>1678</v>
      </c>
      <c r="C23" s="440" t="s">
        <v>1664</v>
      </c>
      <c r="D23" s="441" t="s">
        <v>1662</v>
      </c>
      <c r="E23" s="442" t="s">
        <v>289</v>
      </c>
      <c r="F23" s="443">
        <v>2000000</v>
      </c>
      <c r="G23" s="444" t="s">
        <v>463</v>
      </c>
      <c r="H23" s="445" t="s">
        <v>1663</v>
      </c>
      <c r="I23" s="446" t="s">
        <v>1656</v>
      </c>
      <c r="J23" s="447" t="s">
        <v>232</v>
      </c>
      <c r="K23" s="283">
        <v>0</v>
      </c>
      <c r="L23" s="283">
        <v>2000000</v>
      </c>
      <c r="M23" s="285">
        <f>Table13567[[#This Row],[Số tiền trên
 hợp đồng (chưa VAT)]]*0.15</f>
        <v>300000</v>
      </c>
      <c r="N23" s="285">
        <v>2000000</v>
      </c>
      <c r="O23" s="286"/>
      <c r="P23" s="286"/>
      <c r="Q23" s="286"/>
      <c r="R23" s="286"/>
      <c r="S23" s="287" t="s">
        <v>41</v>
      </c>
      <c r="T23" s="288" t="s">
        <v>1369</v>
      </c>
      <c r="U23" s="471"/>
      <c r="V23" s="471"/>
      <c r="W23" s="471"/>
      <c r="X23" s="472"/>
      <c r="Y23" s="471"/>
      <c r="Z23" s="480" t="s">
        <v>175</v>
      </c>
      <c r="AA23" s="473"/>
      <c r="AB23" s="473"/>
      <c r="AC23" s="474"/>
      <c r="AD23" s="475" t="s">
        <v>141</v>
      </c>
      <c r="AE23" s="476"/>
      <c r="AF23" s="477"/>
      <c r="AG23" s="464"/>
      <c r="AH23" s="479" t="s">
        <v>810</v>
      </c>
    </row>
    <row r="24" spans="1:34" s="50" customFormat="1" ht="54" customHeight="1">
      <c r="A24" s="438">
        <v>21</v>
      </c>
      <c r="B24" s="465" t="s">
        <v>1658</v>
      </c>
      <c r="C24" s="440" t="s">
        <v>1660</v>
      </c>
      <c r="D24" s="441" t="s">
        <v>1659</v>
      </c>
      <c r="E24" s="442" t="s">
        <v>42</v>
      </c>
      <c r="F24" s="443">
        <v>3000000</v>
      </c>
      <c r="G24" s="444" t="s">
        <v>88</v>
      </c>
      <c r="H24" s="445" t="s">
        <v>1661</v>
      </c>
      <c r="I24" s="446" t="s">
        <v>1657</v>
      </c>
      <c r="J24" s="447" t="s">
        <v>232</v>
      </c>
      <c r="K24" s="283">
        <v>0</v>
      </c>
      <c r="L24" s="283">
        <v>3000000</v>
      </c>
      <c r="M24" s="285">
        <f>Table13567[[#This Row],[Số tiền trên
 hợp đồng (chưa VAT)]]*0.15</f>
        <v>450000</v>
      </c>
      <c r="N24" s="285">
        <v>3000000</v>
      </c>
      <c r="O24" s="286"/>
      <c r="P24" s="286"/>
      <c r="Q24" s="286"/>
      <c r="R24" s="576"/>
      <c r="S24" s="287" t="s">
        <v>41</v>
      </c>
      <c r="T24" s="288" t="s">
        <v>658</v>
      </c>
      <c r="U24" s="471"/>
      <c r="V24" s="471"/>
      <c r="W24" s="471"/>
      <c r="X24" s="472"/>
      <c r="Y24" s="471"/>
      <c r="Z24" s="480" t="s">
        <v>179</v>
      </c>
      <c r="AA24" s="473"/>
      <c r="AB24" s="473"/>
      <c r="AC24" s="474"/>
      <c r="AD24" s="475" t="s">
        <v>180</v>
      </c>
      <c r="AE24" s="476"/>
      <c r="AF24" s="477"/>
      <c r="AG24" s="464"/>
      <c r="AH24" s="479" t="s">
        <v>810</v>
      </c>
    </row>
    <row r="25" spans="1:34" s="50" customFormat="1" ht="48.75" customHeight="1">
      <c r="A25" s="438">
        <v>22</v>
      </c>
      <c r="B25" s="465" t="s">
        <v>1666</v>
      </c>
      <c r="C25" s="440" t="s">
        <v>1668</v>
      </c>
      <c r="D25" s="441" t="s">
        <v>1667</v>
      </c>
      <c r="E25" s="442" t="s">
        <v>71</v>
      </c>
      <c r="F25" s="443">
        <v>5500000</v>
      </c>
      <c r="G25" s="444" t="s">
        <v>384</v>
      </c>
      <c r="H25" s="445" t="s">
        <v>1669</v>
      </c>
      <c r="I25" s="446" t="s">
        <v>1665</v>
      </c>
      <c r="J25" s="447" t="s">
        <v>232</v>
      </c>
      <c r="K25" s="283">
        <v>0</v>
      </c>
      <c r="L25" s="283">
        <v>5500000</v>
      </c>
      <c r="M25" s="285">
        <f>Table13567[[#This Row],[Số tiền trên
 hợp đồng (chưa VAT)]]*0.15</f>
        <v>825000</v>
      </c>
      <c r="N25" s="285">
        <v>5500000</v>
      </c>
      <c r="O25" s="286"/>
      <c r="P25" s="286"/>
      <c r="Q25" s="286"/>
      <c r="R25" s="576"/>
      <c r="S25" s="287" t="s">
        <v>41</v>
      </c>
      <c r="T25" s="288" t="s">
        <v>822</v>
      </c>
      <c r="U25" s="471"/>
      <c r="V25" s="471"/>
      <c r="W25" s="471"/>
      <c r="X25" s="472"/>
      <c r="Y25" s="471"/>
      <c r="Z25" s="480"/>
      <c r="AA25" s="473"/>
      <c r="AB25" s="473"/>
      <c r="AC25" s="474"/>
      <c r="AD25" s="475" t="s">
        <v>185</v>
      </c>
      <c r="AE25" s="476"/>
      <c r="AF25" s="477"/>
      <c r="AG25" s="464"/>
      <c r="AH25" s="479" t="s">
        <v>810</v>
      </c>
    </row>
    <row r="26" spans="1:34" s="50" customFormat="1" ht="102">
      <c r="A26" s="438">
        <v>23</v>
      </c>
      <c r="B26" s="465" t="s">
        <v>1671</v>
      </c>
      <c r="C26" s="440" t="s">
        <v>1672</v>
      </c>
      <c r="D26" s="441" t="s">
        <v>1768</v>
      </c>
      <c r="E26" s="442" t="s">
        <v>71</v>
      </c>
      <c r="F26" s="443">
        <v>6000000</v>
      </c>
      <c r="G26" s="444" t="s">
        <v>61</v>
      </c>
      <c r="H26" s="445" t="s">
        <v>1673</v>
      </c>
      <c r="I26" s="446" t="s">
        <v>1670</v>
      </c>
      <c r="J26" s="447" t="s">
        <v>232</v>
      </c>
      <c r="K26" s="283">
        <v>0</v>
      </c>
      <c r="L26" s="283">
        <v>6000000</v>
      </c>
      <c r="M26" s="285">
        <f>Table13567[[#This Row],[Số tiền trên
 hợp đồng (chưa VAT)]]*0.15</f>
        <v>900000</v>
      </c>
      <c r="N26" s="285">
        <v>6000000</v>
      </c>
      <c r="O26" s="483"/>
      <c r="P26" s="286"/>
      <c r="Q26" s="286"/>
      <c r="R26" s="576"/>
      <c r="S26" s="287" t="s">
        <v>41</v>
      </c>
      <c r="T26" s="288" t="s">
        <v>765</v>
      </c>
      <c r="U26" s="471"/>
      <c r="V26" s="471"/>
      <c r="W26" s="472"/>
      <c r="X26" s="472"/>
      <c r="Y26" s="471"/>
      <c r="Z26" s="473"/>
      <c r="AA26" s="473"/>
      <c r="AB26" s="473"/>
      <c r="AC26" s="474"/>
      <c r="AD26" s="475" t="s">
        <v>192</v>
      </c>
      <c r="AE26" s="476"/>
      <c r="AF26" s="477"/>
      <c r="AG26" s="508"/>
      <c r="AH26" s="479" t="s">
        <v>810</v>
      </c>
    </row>
    <row r="27" spans="1:34" s="50" customFormat="1" ht="45.75" customHeight="1">
      <c r="A27" s="193">
        <v>24</v>
      </c>
      <c r="B27" s="81" t="s">
        <v>1675</v>
      </c>
      <c r="C27" s="146" t="s">
        <v>1677</v>
      </c>
      <c r="D27" s="372" t="s">
        <v>1676</v>
      </c>
      <c r="E27" s="363" t="s">
        <v>71</v>
      </c>
      <c r="F27" s="364">
        <v>5000000</v>
      </c>
      <c r="G27" s="407" t="s">
        <v>190</v>
      </c>
      <c r="H27" s="415" t="s">
        <v>1356</v>
      </c>
      <c r="I27" s="408" t="s">
        <v>1674</v>
      </c>
      <c r="J27" s="361" t="s">
        <v>232</v>
      </c>
      <c r="K27" s="148">
        <v>0</v>
      </c>
      <c r="L27" s="148">
        <v>5000000</v>
      </c>
      <c r="M27" s="64">
        <f>Table13567[[#This Row],[Số tiền trên
 hợp đồng (chưa VAT)]]*0.15</f>
        <v>750000</v>
      </c>
      <c r="N27" s="64">
        <v>5000000</v>
      </c>
      <c r="O27" s="136"/>
      <c r="P27" s="136"/>
      <c r="Q27" s="136"/>
      <c r="R27" s="575"/>
      <c r="S27" s="65" t="s">
        <v>41</v>
      </c>
      <c r="T27" s="150" t="s">
        <v>822</v>
      </c>
      <c r="U27" s="24"/>
      <c r="V27" s="24"/>
      <c r="W27" s="24"/>
      <c r="X27" s="23"/>
      <c r="Y27" s="24"/>
      <c r="AC27" s="48"/>
      <c r="AD27" s="202" t="s">
        <v>197</v>
      </c>
      <c r="AE27" s="92"/>
      <c r="AF27" s="203"/>
      <c r="AG27" s="232"/>
      <c r="AH27" s="406" t="s">
        <v>810</v>
      </c>
    </row>
    <row r="28" spans="1:34" s="50" customFormat="1" ht="38.25" customHeight="1">
      <c r="A28" s="438">
        <v>25</v>
      </c>
      <c r="B28" s="482" t="s">
        <v>1681</v>
      </c>
      <c r="C28" s="440" t="s">
        <v>1682</v>
      </c>
      <c r="D28" s="441" t="s">
        <v>1680</v>
      </c>
      <c r="E28" s="442" t="s">
        <v>71</v>
      </c>
      <c r="F28" s="443">
        <v>4550000</v>
      </c>
      <c r="G28" s="444" t="s">
        <v>1689</v>
      </c>
      <c r="H28" s="445" t="s">
        <v>1683</v>
      </c>
      <c r="I28" s="446" t="s">
        <v>1679</v>
      </c>
      <c r="J28" s="447" t="s">
        <v>232</v>
      </c>
      <c r="K28" s="283">
        <v>0</v>
      </c>
      <c r="L28" s="519">
        <v>4550000</v>
      </c>
      <c r="M28" s="283">
        <f>Table13567[[#This Row],[Số tiền trên
 hợp đồng (chưa VAT)]]*0.15</f>
        <v>682500</v>
      </c>
      <c r="N28" s="520">
        <v>4550000</v>
      </c>
      <c r="O28" s="286"/>
      <c r="P28" s="286"/>
      <c r="Q28" s="286"/>
      <c r="R28" s="576"/>
      <c r="S28" s="287" t="s">
        <v>41</v>
      </c>
      <c r="T28" s="288" t="s">
        <v>822</v>
      </c>
      <c r="U28" s="471"/>
      <c r="V28" s="471"/>
      <c r="W28" s="472"/>
      <c r="X28" s="472"/>
      <c r="Y28" s="471"/>
      <c r="Z28" s="480"/>
      <c r="AA28" s="473"/>
      <c r="AB28" s="473"/>
      <c r="AC28" s="474"/>
      <c r="AD28" s="475" t="s">
        <v>202</v>
      </c>
      <c r="AE28" s="476"/>
      <c r="AF28" s="477"/>
      <c r="AG28" s="478"/>
      <c r="AH28" s="479" t="s">
        <v>810</v>
      </c>
    </row>
    <row r="29" spans="1:34" s="50" customFormat="1" ht="44.45" customHeight="1">
      <c r="A29" s="193">
        <v>26</v>
      </c>
      <c r="B29" s="252" t="s">
        <v>1687</v>
      </c>
      <c r="C29" s="146" t="s">
        <v>1688</v>
      </c>
      <c r="D29" s="372" t="s">
        <v>1686</v>
      </c>
      <c r="E29" s="363" t="s">
        <v>71</v>
      </c>
      <c r="F29" s="364">
        <v>3800000</v>
      </c>
      <c r="G29" s="407" t="s">
        <v>1690</v>
      </c>
      <c r="H29" s="415" t="s">
        <v>1685</v>
      </c>
      <c r="I29" s="408" t="s">
        <v>1684</v>
      </c>
      <c r="J29" s="361" t="s">
        <v>232</v>
      </c>
      <c r="K29" s="148">
        <v>0</v>
      </c>
      <c r="L29" s="148">
        <v>3800000</v>
      </c>
      <c r="M29" s="64">
        <f>Table13567[[#This Row],[Số tiền trên
 hợp đồng (chưa VAT)]]*0.15</f>
        <v>570000</v>
      </c>
      <c r="N29" s="64">
        <v>3800000</v>
      </c>
      <c r="O29" s="136"/>
      <c r="P29" s="142"/>
      <c r="Q29" s="136"/>
      <c r="R29" s="575"/>
      <c r="S29" s="82" t="s">
        <v>41</v>
      </c>
      <c r="T29" s="150" t="s">
        <v>822</v>
      </c>
      <c r="U29" s="24"/>
      <c r="V29" s="24"/>
      <c r="W29" s="24"/>
      <c r="X29" s="23"/>
      <c r="Y29" s="24"/>
      <c r="AC29" s="48"/>
      <c r="AD29" s="202" t="s">
        <v>3</v>
      </c>
      <c r="AE29" s="92"/>
      <c r="AF29" s="203"/>
      <c r="AG29" s="232"/>
      <c r="AH29" s="406" t="s">
        <v>810</v>
      </c>
    </row>
  </sheetData>
  <dataValidations count="4">
    <dataValidation type="list" allowBlank="1" sqref="V4:V6005" xr:uid="{5FB9D8BE-39AC-49D6-A19D-0A3E8B62645F}">
      <formula1>$AC$4:$AC$19</formula1>
    </dataValidation>
    <dataValidation type="list" allowBlank="1" showErrorMessage="1" sqref="Y4:Y6005" xr:uid="{BA24A366-519F-4401-95DA-3F97AB8B3E3E}">
      <formula1>$AE$4:$AE$6</formula1>
    </dataValidation>
    <dataValidation type="list" allowBlank="1" sqref="W16:W19 W21:W24 W29 U4:U6005" xr:uid="{4A763C76-1510-4A3C-B9A2-11DAE1ABAEAE}">
      <formula1>$AD$4:$AD$29</formula1>
    </dataValidation>
    <dataValidation type="list" allowBlank="1" sqref="S4:S6005" xr:uid="{81C389EC-9EB5-4D58-9BAD-F168C61655C9}">
      <formula1>$AF$4:$AF$17</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FD9A3-B02B-4507-B3E1-DC830B3B5451}">
  <sheetPr codeName="Trang_tính21">
    <outlinePr summaryBelow="0" summaryRight="0"/>
  </sheetPr>
  <dimension ref="A1:AK23"/>
  <sheetViews>
    <sheetView zoomScale="80" zoomScaleNormal="70" workbookViewId="0">
      <pane ySplit="3" topLeftCell="A12" activePane="bottomLeft" state="frozen"/>
      <selection activeCell="D1270" sqref="D1270"/>
      <selection pane="bottomLeft" activeCell="I3" sqref="I3"/>
    </sheetView>
  </sheetViews>
  <sheetFormatPr defaultColWidth="11" defaultRowHeight="15.75" customHeight="1"/>
  <cols>
    <col min="1" max="1" width="5.875" style="1" customWidth="1"/>
    <col min="2" max="2" width="40.375" style="388" customWidth="1"/>
    <col min="3" max="3" width="67.875" style="1" customWidth="1"/>
    <col min="4" max="4" width="58.25" style="388" customWidth="1"/>
    <col min="5" max="5" width="67.375" style="1" customWidth="1"/>
    <col min="6" max="7" width="13.875" style="1" customWidth="1"/>
    <col min="8" max="8" width="29.375" style="427" customWidth="1"/>
    <col min="9" max="9" width="13.75" style="50" customWidth="1"/>
    <col min="10" max="10" width="7.625" style="156" customWidth="1"/>
    <col min="11" max="11" width="12.125" style="51" customWidth="1"/>
    <col min="12" max="12" width="23.25" style="51" customWidth="1"/>
    <col min="13" max="13" width="17.375" style="1" customWidth="1"/>
    <col min="14" max="14" width="21.375" style="1" customWidth="1"/>
    <col min="15" max="15" width="11.375" style="144" hidden="1" customWidth="1"/>
    <col min="16" max="16" width="15.25" style="144" hidden="1" customWidth="1"/>
    <col min="17" max="17" width="16.625" style="144" hidden="1" customWidth="1"/>
    <col min="18" max="18" width="18.125" style="1" customWidth="1"/>
    <col min="19" max="19" width="10.875" style="1" hidden="1" customWidth="1"/>
    <col min="20" max="20" width="40.125" style="144" customWidth="1"/>
    <col min="21" max="21" width="17" style="1" hidden="1" customWidth="1"/>
    <col min="22" max="22" width="7.625" style="1" hidden="1" customWidth="1"/>
    <col min="23" max="23" width="9" style="1" hidden="1" customWidth="1"/>
    <col min="24" max="24" width="10" style="1" hidden="1" customWidth="1"/>
    <col min="25" max="25" width="8.25" style="1" hidden="1" customWidth="1"/>
    <col min="26" max="26" width="19.125" style="1" hidden="1" customWidth="1"/>
    <col min="27" max="30" width="0" style="1" hidden="1" customWidth="1"/>
    <col min="31" max="31" width="15.875" style="1" hidden="1" customWidth="1"/>
    <col min="32" max="32" width="15.375" style="1" hidden="1" customWidth="1"/>
    <col min="33" max="33" width="29" style="1" customWidth="1"/>
    <col min="34" max="34" width="14.75" style="144" customWidth="1"/>
    <col min="35" max="35" width="15.625" style="1" bestFit="1" customWidth="1"/>
    <col min="36" max="36" width="14.375" style="1" bestFit="1" customWidth="1"/>
    <col min="37" max="37" width="12.125" style="1" bestFit="1" customWidth="1"/>
    <col min="38" max="38" width="13.125" style="1" bestFit="1" customWidth="1"/>
    <col min="39" max="16384" width="11" style="1"/>
  </cols>
  <sheetData>
    <row r="1" spans="1:37" s="39" customFormat="1" ht="17.45" customHeight="1">
      <c r="B1" s="371"/>
      <c r="D1" s="371"/>
      <c r="H1" s="371"/>
      <c r="I1" s="267"/>
      <c r="J1" s="267"/>
      <c r="K1" s="166"/>
      <c r="L1" s="166"/>
      <c r="N1" s="52">
        <f>SUM(N4:N23)</f>
        <v>154850000</v>
      </c>
      <c r="O1" s="52"/>
      <c r="P1" s="52">
        <f>SUM(P4:P23)</f>
        <v>16000000</v>
      </c>
      <c r="Q1" s="52"/>
    </row>
    <row r="3" spans="1:37" s="50" customFormat="1" ht="39.200000000000003" customHeight="1">
      <c r="A3" s="290" t="s">
        <v>5</v>
      </c>
      <c r="B3" s="294" t="s">
        <v>6</v>
      </c>
      <c r="C3" s="338" t="s">
        <v>7</v>
      </c>
      <c r="D3" s="294" t="s">
        <v>8</v>
      </c>
      <c r="E3" s="54" t="s">
        <v>9</v>
      </c>
      <c r="F3" s="54" t="s">
        <v>10</v>
      </c>
      <c r="G3" s="338" t="s">
        <v>11</v>
      </c>
      <c r="H3" s="294" t="s">
        <v>380</v>
      </c>
      <c r="I3" s="54" t="s">
        <v>6355</v>
      </c>
      <c r="J3" s="360" t="s">
        <v>13</v>
      </c>
      <c r="K3" s="291" t="s">
        <v>14</v>
      </c>
      <c r="L3" s="292" t="s">
        <v>15</v>
      </c>
      <c r="M3" s="293" t="s">
        <v>16</v>
      </c>
      <c r="N3" s="293" t="s">
        <v>17</v>
      </c>
      <c r="O3" s="293" t="s">
        <v>950</v>
      </c>
      <c r="P3" s="293" t="s">
        <v>19</v>
      </c>
      <c r="Q3" s="293" t="s">
        <v>20</v>
      </c>
      <c r="R3" s="294" t="s">
        <v>21</v>
      </c>
      <c r="S3" s="54" t="s">
        <v>22</v>
      </c>
      <c r="T3" s="54" t="s">
        <v>23</v>
      </c>
      <c r="U3" s="295" t="s">
        <v>24</v>
      </c>
      <c r="V3" s="295" t="s">
        <v>25</v>
      </c>
      <c r="W3" s="296" t="s">
        <v>26</v>
      </c>
      <c r="X3" s="296" t="s">
        <v>27</v>
      </c>
      <c r="Y3" s="296" t="s">
        <v>28</v>
      </c>
      <c r="Z3" s="297" t="s">
        <v>29</v>
      </c>
      <c r="AA3" s="298"/>
      <c r="AB3" s="298"/>
      <c r="AC3" s="299" t="s">
        <v>30</v>
      </c>
      <c r="AD3" s="299" t="s">
        <v>31</v>
      </c>
      <c r="AE3" s="299" t="s">
        <v>32</v>
      </c>
      <c r="AF3" s="93" t="s">
        <v>33</v>
      </c>
      <c r="AG3" s="54" t="s">
        <v>380</v>
      </c>
      <c r="AH3" s="294" t="s">
        <v>895</v>
      </c>
    </row>
    <row r="4" spans="1:37" s="156" customFormat="1" ht="45" customHeight="1">
      <c r="A4" s="438">
        <v>1</v>
      </c>
      <c r="B4" s="439" t="s">
        <v>1692</v>
      </c>
      <c r="C4" s="440" t="s">
        <v>1694</v>
      </c>
      <c r="D4" s="441" t="s">
        <v>1767</v>
      </c>
      <c r="E4" s="442" t="s">
        <v>71</v>
      </c>
      <c r="F4" s="443">
        <v>8150000</v>
      </c>
      <c r="G4" s="444" t="s">
        <v>1788</v>
      </c>
      <c r="H4" s="445" t="s">
        <v>1693</v>
      </c>
      <c r="I4" s="446" t="s">
        <v>1691</v>
      </c>
      <c r="J4" s="447" t="s">
        <v>232</v>
      </c>
      <c r="K4" s="552">
        <v>0</v>
      </c>
      <c r="L4" s="283">
        <v>8150000</v>
      </c>
      <c r="M4" s="285"/>
      <c r="N4" s="285">
        <v>8150000</v>
      </c>
      <c r="O4" s="452"/>
      <c r="P4" s="286"/>
      <c r="Q4" s="452"/>
      <c r="R4" s="603"/>
      <c r="S4" s="453" t="s">
        <v>41</v>
      </c>
      <c r="T4" s="454" t="s">
        <v>667</v>
      </c>
      <c r="U4" s="455"/>
      <c r="V4" s="456"/>
      <c r="W4" s="456"/>
      <c r="X4" s="457"/>
      <c r="Y4" s="458"/>
      <c r="Z4" s="459"/>
      <c r="AA4" s="459"/>
      <c r="AB4" s="459"/>
      <c r="AC4" s="460" t="s">
        <v>43</v>
      </c>
      <c r="AD4" s="461" t="s">
        <v>44</v>
      </c>
      <c r="AE4" s="460" t="s">
        <v>45</v>
      </c>
      <c r="AF4" s="462" t="s">
        <v>46</v>
      </c>
      <c r="AG4" s="463"/>
      <c r="AH4" s="464" t="s">
        <v>810</v>
      </c>
    </row>
    <row r="5" spans="1:37" s="156" customFormat="1" ht="49.7" customHeight="1">
      <c r="A5" s="438">
        <v>2</v>
      </c>
      <c r="B5" s="465" t="s">
        <v>1696</v>
      </c>
      <c r="C5" s="440" t="s">
        <v>1703</v>
      </c>
      <c r="D5" s="441" t="s">
        <v>1701</v>
      </c>
      <c r="E5" s="442" t="s">
        <v>42</v>
      </c>
      <c r="F5" s="443">
        <v>5000000</v>
      </c>
      <c r="G5" s="444" t="s">
        <v>190</v>
      </c>
      <c r="H5" s="445" t="s">
        <v>1702</v>
      </c>
      <c r="I5" s="446" t="s">
        <v>1695</v>
      </c>
      <c r="J5" s="447" t="s">
        <v>232</v>
      </c>
      <c r="K5" s="283">
        <v>0</v>
      </c>
      <c r="L5" s="283">
        <v>5000000</v>
      </c>
      <c r="M5" s="285"/>
      <c r="N5" s="285">
        <v>5000000</v>
      </c>
      <c r="O5" s="286"/>
      <c r="P5" s="286"/>
      <c r="Q5" s="286"/>
      <c r="R5" s="581"/>
      <c r="S5" s="466" t="s">
        <v>41</v>
      </c>
      <c r="T5" s="288" t="s">
        <v>1443</v>
      </c>
      <c r="U5" s="467"/>
      <c r="V5" s="467"/>
      <c r="W5" s="467"/>
      <c r="X5" s="468"/>
      <c r="Y5" s="455"/>
      <c r="Z5" s="459"/>
      <c r="AA5" s="459"/>
      <c r="AB5" s="459"/>
      <c r="AC5" s="461" t="s">
        <v>54</v>
      </c>
      <c r="AD5" s="469" t="s">
        <v>2</v>
      </c>
      <c r="AE5" s="460" t="s">
        <v>55</v>
      </c>
      <c r="AF5" s="462" t="s">
        <v>56</v>
      </c>
      <c r="AG5" s="463"/>
      <c r="AH5" s="464" t="s">
        <v>810</v>
      </c>
    </row>
    <row r="6" spans="1:37" s="50" customFormat="1" ht="47.25" customHeight="1">
      <c r="A6" s="438">
        <v>3</v>
      </c>
      <c r="B6" s="465" t="s">
        <v>1697</v>
      </c>
      <c r="C6" s="440" t="s">
        <v>1704</v>
      </c>
      <c r="D6" s="441" t="s">
        <v>1698</v>
      </c>
      <c r="E6" s="442" t="s">
        <v>71</v>
      </c>
      <c r="F6" s="443">
        <v>4500000</v>
      </c>
      <c r="G6" s="444" t="s">
        <v>102</v>
      </c>
      <c r="H6" s="445" t="s">
        <v>1700</v>
      </c>
      <c r="I6" s="446" t="s">
        <v>1699</v>
      </c>
      <c r="J6" s="447" t="s">
        <v>232</v>
      </c>
      <c r="K6" s="283">
        <v>0</v>
      </c>
      <c r="L6" s="283">
        <v>4500000</v>
      </c>
      <c r="M6" s="470"/>
      <c r="N6" s="285">
        <v>4500000</v>
      </c>
      <c r="O6" s="286"/>
      <c r="P6" s="286"/>
      <c r="Q6" s="286"/>
      <c r="R6" s="602" t="s">
        <v>1769</v>
      </c>
      <c r="S6" s="287" t="s">
        <v>41</v>
      </c>
      <c r="T6" s="288" t="s">
        <v>765</v>
      </c>
      <c r="U6" s="471"/>
      <c r="V6" s="471"/>
      <c r="W6" s="472"/>
      <c r="X6" s="472"/>
      <c r="Y6" s="511"/>
      <c r="Z6" s="473"/>
      <c r="AA6" s="473"/>
      <c r="AB6" s="473"/>
      <c r="AC6" s="512" t="s">
        <v>64</v>
      </c>
      <c r="AD6" s="475" t="s">
        <v>65</v>
      </c>
      <c r="AE6" s="476" t="s">
        <v>66</v>
      </c>
      <c r="AF6" s="513" t="s">
        <v>67</v>
      </c>
      <c r="AG6" s="555"/>
      <c r="AH6" s="479" t="s">
        <v>810</v>
      </c>
    </row>
    <row r="7" spans="1:37" s="50" customFormat="1" ht="41.25" customHeight="1">
      <c r="A7" s="438">
        <v>4</v>
      </c>
      <c r="B7" s="465" t="s">
        <v>1705</v>
      </c>
      <c r="C7" s="440" t="s">
        <v>1708</v>
      </c>
      <c r="D7" s="441" t="s">
        <v>1706</v>
      </c>
      <c r="E7" s="442" t="s">
        <v>289</v>
      </c>
      <c r="F7" s="443">
        <v>2500000</v>
      </c>
      <c r="G7" s="444" t="s">
        <v>50</v>
      </c>
      <c r="H7" s="445" t="s">
        <v>1709</v>
      </c>
      <c r="I7" s="446" t="s">
        <v>1707</v>
      </c>
      <c r="J7" s="447" t="s">
        <v>232</v>
      </c>
      <c r="K7" s="283">
        <v>0</v>
      </c>
      <c r="L7" s="283">
        <v>2500000</v>
      </c>
      <c r="M7" s="284"/>
      <c r="N7" s="285">
        <v>2500000</v>
      </c>
      <c r="O7" s="286"/>
      <c r="P7" s="286"/>
      <c r="Q7" s="286"/>
      <c r="R7" s="581"/>
      <c r="S7" s="287" t="s">
        <v>41</v>
      </c>
      <c r="T7" s="288" t="s">
        <v>520</v>
      </c>
      <c r="U7" s="471"/>
      <c r="V7" s="471"/>
      <c r="W7" s="471"/>
      <c r="X7" s="472"/>
      <c r="Y7" s="471"/>
      <c r="Z7" s="473"/>
      <c r="AA7" s="473"/>
      <c r="AB7" s="473"/>
      <c r="AC7" s="523" t="s">
        <v>75</v>
      </c>
      <c r="AD7" s="475" t="s">
        <v>76</v>
      </c>
      <c r="AE7" s="476"/>
      <c r="AF7" s="513" t="s">
        <v>77</v>
      </c>
      <c r="AG7" s="612"/>
      <c r="AH7" s="479" t="s">
        <v>810</v>
      </c>
    </row>
    <row r="8" spans="1:37" s="156" customFormat="1" ht="45" customHeight="1">
      <c r="A8" s="438">
        <v>5</v>
      </c>
      <c r="B8" s="465" t="s">
        <v>1711</v>
      </c>
      <c r="C8" s="440" t="s">
        <v>1713</v>
      </c>
      <c r="D8" s="441" t="s">
        <v>1712</v>
      </c>
      <c r="E8" s="442" t="s">
        <v>71</v>
      </c>
      <c r="F8" s="443">
        <v>5500000</v>
      </c>
      <c r="G8" s="444" t="s">
        <v>384</v>
      </c>
      <c r="H8" s="445" t="s">
        <v>1714</v>
      </c>
      <c r="I8" s="446" t="s">
        <v>1710</v>
      </c>
      <c r="J8" s="447" t="s">
        <v>232</v>
      </c>
      <c r="K8" s="283">
        <v>0</v>
      </c>
      <c r="L8" s="283">
        <v>5500000</v>
      </c>
      <c r="M8" s="520"/>
      <c r="N8" s="285">
        <v>5500000</v>
      </c>
      <c r="O8" s="286"/>
      <c r="P8" s="286"/>
      <c r="Q8" s="286"/>
      <c r="R8" s="581"/>
      <c r="S8" s="466" t="s">
        <v>41</v>
      </c>
      <c r="T8" s="288" t="s">
        <v>667</v>
      </c>
      <c r="U8" s="467"/>
      <c r="V8" s="467"/>
      <c r="W8" s="467"/>
      <c r="X8" s="468"/>
      <c r="Y8" s="455"/>
      <c r="Z8" s="459"/>
      <c r="AA8" s="459"/>
      <c r="AB8" s="459"/>
      <c r="AC8" s="460" t="s">
        <v>83</v>
      </c>
      <c r="AD8" s="522" t="s">
        <v>84</v>
      </c>
      <c r="AE8" s="460"/>
      <c r="AF8" s="462" t="s">
        <v>85</v>
      </c>
      <c r="AG8" s="463"/>
      <c r="AH8" s="479">
        <v>0</v>
      </c>
      <c r="AI8" s="332"/>
      <c r="AK8" s="594">
        <v>0.14499999999999999</v>
      </c>
    </row>
    <row r="9" spans="1:37" s="50" customFormat="1" ht="50.25" customHeight="1">
      <c r="A9" s="438">
        <v>6</v>
      </c>
      <c r="B9" s="465" t="s">
        <v>1716</v>
      </c>
      <c r="C9" s="440" t="s">
        <v>560</v>
      </c>
      <c r="D9" s="441" t="s">
        <v>1718</v>
      </c>
      <c r="E9" s="442" t="s">
        <v>71</v>
      </c>
      <c r="F9" s="443">
        <v>4000000</v>
      </c>
      <c r="G9" s="444" t="s">
        <v>210</v>
      </c>
      <c r="H9" s="445" t="s">
        <v>1717</v>
      </c>
      <c r="I9" s="446" t="s">
        <v>1715</v>
      </c>
      <c r="J9" s="447" t="s">
        <v>232</v>
      </c>
      <c r="K9" s="283">
        <v>0</v>
      </c>
      <c r="L9" s="283">
        <v>4000000</v>
      </c>
      <c r="M9" s="284" t="s">
        <v>176</v>
      </c>
      <c r="N9" s="285">
        <v>4000000</v>
      </c>
      <c r="O9" s="286"/>
      <c r="P9" s="286"/>
      <c r="Q9" s="286"/>
      <c r="R9" s="576"/>
      <c r="S9" s="287" t="s">
        <v>41</v>
      </c>
      <c r="T9" s="288" t="s">
        <v>667</v>
      </c>
      <c r="U9" s="471"/>
      <c r="V9" s="471"/>
      <c r="W9" s="471"/>
      <c r="X9" s="472"/>
      <c r="Y9" s="511"/>
      <c r="Z9" s="473"/>
      <c r="AA9" s="473"/>
      <c r="AB9" s="473"/>
      <c r="AC9" s="476" t="s">
        <v>91</v>
      </c>
      <c r="AD9" s="475" t="s">
        <v>92</v>
      </c>
      <c r="AE9" s="476"/>
      <c r="AF9" s="513" t="s">
        <v>93</v>
      </c>
      <c r="AG9" s="515"/>
      <c r="AH9" s="479" t="s">
        <v>810</v>
      </c>
      <c r="AI9" s="332"/>
      <c r="AK9" s="596">
        <v>0.1333</v>
      </c>
    </row>
    <row r="10" spans="1:37" s="50" customFormat="1" ht="39.75" customHeight="1">
      <c r="A10" s="485">
        <v>7</v>
      </c>
      <c r="B10" s="486" t="s">
        <v>1720</v>
      </c>
      <c r="C10" s="134" t="s">
        <v>1458</v>
      </c>
      <c r="D10" s="400" t="s">
        <v>1721</v>
      </c>
      <c r="E10" s="398" t="s">
        <v>71</v>
      </c>
      <c r="F10" s="487">
        <v>0</v>
      </c>
      <c r="G10" s="488" t="s">
        <v>230</v>
      </c>
      <c r="H10" s="489" t="s">
        <v>1726</v>
      </c>
      <c r="I10" s="490" t="s">
        <v>1719</v>
      </c>
      <c r="J10" s="491" t="s">
        <v>232</v>
      </c>
      <c r="K10" s="77">
        <v>0</v>
      </c>
      <c r="L10" s="77">
        <v>0</v>
      </c>
      <c r="M10" s="78"/>
      <c r="N10" s="79">
        <v>0</v>
      </c>
      <c r="O10" s="138"/>
      <c r="P10" s="138"/>
      <c r="Q10" s="138"/>
      <c r="R10" s="600"/>
      <c r="S10" s="80" t="s">
        <v>41</v>
      </c>
      <c r="T10" s="151" t="s">
        <v>1444</v>
      </c>
      <c r="U10" s="222"/>
      <c r="V10" s="222"/>
      <c r="W10" s="222"/>
      <c r="X10" s="223"/>
      <c r="Y10" s="222"/>
      <c r="Z10" s="225"/>
      <c r="AA10" s="225"/>
      <c r="AB10" s="225"/>
      <c r="AC10" s="256"/>
      <c r="AD10" s="227" t="s">
        <v>98</v>
      </c>
      <c r="AE10" s="228"/>
      <c r="AF10" s="257" t="s">
        <v>99</v>
      </c>
      <c r="AG10" s="604"/>
      <c r="AH10" s="494" t="s">
        <v>810</v>
      </c>
      <c r="AK10" s="595">
        <f>AK8-AK9</f>
        <v>1.1699999999999988E-2</v>
      </c>
    </row>
    <row r="11" spans="1:37" s="50" customFormat="1" ht="38.25" customHeight="1">
      <c r="A11" s="438">
        <v>8</v>
      </c>
      <c r="B11" s="465" t="s">
        <v>1722</v>
      </c>
      <c r="C11" s="440" t="s">
        <v>1724</v>
      </c>
      <c r="D11" s="441" t="s">
        <v>1723</v>
      </c>
      <c r="E11" s="442" t="s">
        <v>71</v>
      </c>
      <c r="F11" s="443">
        <v>3000000</v>
      </c>
      <c r="G11" s="444" t="s">
        <v>88</v>
      </c>
      <c r="H11" s="445" t="s">
        <v>1725</v>
      </c>
      <c r="I11" s="446" t="s">
        <v>1727</v>
      </c>
      <c r="J11" s="447" t="s">
        <v>232</v>
      </c>
      <c r="K11" s="283">
        <v>0</v>
      </c>
      <c r="L11" s="528">
        <v>3000000</v>
      </c>
      <c r="M11" s="470"/>
      <c r="N11" s="285">
        <v>3000000</v>
      </c>
      <c r="O11" s="286"/>
      <c r="P11" s="286">
        <v>3000000</v>
      </c>
      <c r="Q11" s="286"/>
      <c r="R11" s="576"/>
      <c r="S11" s="287" t="s">
        <v>41</v>
      </c>
      <c r="T11" s="288" t="s">
        <v>667</v>
      </c>
      <c r="U11" s="471"/>
      <c r="V11" s="471"/>
      <c r="W11" s="471"/>
      <c r="X11" s="472"/>
      <c r="Y11" s="471"/>
      <c r="Z11" s="473"/>
      <c r="AA11" s="473"/>
      <c r="AB11" s="473"/>
      <c r="AC11" s="474"/>
      <c r="AD11" s="475" t="s">
        <v>105</v>
      </c>
      <c r="AE11" s="476"/>
      <c r="AF11" s="477" t="s">
        <v>106</v>
      </c>
      <c r="AG11" s="555"/>
      <c r="AH11" s="479" t="s">
        <v>810</v>
      </c>
      <c r="AI11" s="514"/>
    </row>
    <row r="12" spans="1:37" s="50" customFormat="1" ht="46.5" customHeight="1">
      <c r="A12" s="485">
        <v>9</v>
      </c>
      <c r="B12" s="486" t="s">
        <v>1730</v>
      </c>
      <c r="C12" s="134" t="s">
        <v>1731</v>
      </c>
      <c r="D12" s="400" t="s">
        <v>1729</v>
      </c>
      <c r="E12" s="398" t="s">
        <v>71</v>
      </c>
      <c r="F12" s="487">
        <v>2500000</v>
      </c>
      <c r="G12" s="488" t="s">
        <v>50</v>
      </c>
      <c r="H12" s="489" t="s">
        <v>1732</v>
      </c>
      <c r="I12" s="490" t="s">
        <v>1728</v>
      </c>
      <c r="J12" s="491" t="s">
        <v>232</v>
      </c>
      <c r="K12" s="77">
        <v>0</v>
      </c>
      <c r="L12" s="77">
        <v>2500000</v>
      </c>
      <c r="M12" s="78"/>
      <c r="N12" s="79">
        <v>2500000</v>
      </c>
      <c r="O12" s="138"/>
      <c r="P12" s="138"/>
      <c r="Q12" s="138"/>
      <c r="R12" s="600"/>
      <c r="S12" s="80" t="s">
        <v>41</v>
      </c>
      <c r="T12" s="151" t="s">
        <v>627</v>
      </c>
      <c r="U12" s="222"/>
      <c r="V12" s="222"/>
      <c r="W12" s="222"/>
      <c r="X12" s="223"/>
      <c r="Y12" s="222"/>
      <c r="Z12" s="225"/>
      <c r="AA12" s="225"/>
      <c r="AB12" s="225"/>
      <c r="AC12" s="256"/>
      <c r="AD12" s="227" t="s">
        <v>65</v>
      </c>
      <c r="AE12" s="228"/>
      <c r="AF12" s="257" t="s">
        <v>112</v>
      </c>
      <c r="AG12" s="529"/>
      <c r="AH12" s="494" t="s">
        <v>810</v>
      </c>
      <c r="AI12" s="514"/>
    </row>
    <row r="13" spans="1:37" s="50" customFormat="1" ht="48.75" customHeight="1">
      <c r="A13" s="438">
        <v>10</v>
      </c>
      <c r="B13" s="465" t="s">
        <v>1741</v>
      </c>
      <c r="C13" s="440" t="s">
        <v>1734</v>
      </c>
      <c r="D13" s="441" t="s">
        <v>1733</v>
      </c>
      <c r="E13" s="442" t="s">
        <v>71</v>
      </c>
      <c r="F13" s="443">
        <v>2500000</v>
      </c>
      <c r="G13" s="444" t="s">
        <v>50</v>
      </c>
      <c r="H13" s="445" t="s">
        <v>1735</v>
      </c>
      <c r="I13" s="446" t="s">
        <v>1736</v>
      </c>
      <c r="J13" s="447" t="s">
        <v>232</v>
      </c>
      <c r="K13" s="283">
        <v>0</v>
      </c>
      <c r="L13" s="283">
        <v>2500000</v>
      </c>
      <c r="M13" s="510"/>
      <c r="N13" s="285">
        <v>2500000</v>
      </c>
      <c r="O13" s="286"/>
      <c r="P13" s="286"/>
      <c r="Q13" s="286"/>
      <c r="R13" s="576"/>
      <c r="S13" s="287" t="s">
        <v>41</v>
      </c>
      <c r="T13" s="288" t="s">
        <v>822</v>
      </c>
      <c r="U13" s="471"/>
      <c r="V13" s="471"/>
      <c r="W13" s="471"/>
      <c r="X13" s="472"/>
      <c r="Y13" s="471"/>
      <c r="Z13" s="473"/>
      <c r="AA13" s="473"/>
      <c r="AB13" s="473"/>
      <c r="AC13" s="474"/>
      <c r="AD13" s="475" t="s">
        <v>118</v>
      </c>
      <c r="AE13" s="476"/>
      <c r="AF13" s="477" t="s">
        <v>119</v>
      </c>
      <c r="AG13" s="463"/>
      <c r="AH13" s="479" t="s">
        <v>810</v>
      </c>
    </row>
    <row r="14" spans="1:37" s="50" customFormat="1" ht="51" customHeight="1">
      <c r="A14" s="485">
        <v>11</v>
      </c>
      <c r="B14" s="486" t="s">
        <v>1738</v>
      </c>
      <c r="C14" s="134" t="s">
        <v>983</v>
      </c>
      <c r="D14" s="400" t="s">
        <v>1739</v>
      </c>
      <c r="E14" s="398" t="s">
        <v>71</v>
      </c>
      <c r="F14" s="487">
        <v>4000000</v>
      </c>
      <c r="G14" s="488" t="s">
        <v>210</v>
      </c>
      <c r="H14" s="489" t="s">
        <v>1740</v>
      </c>
      <c r="I14" s="490" t="s">
        <v>1737</v>
      </c>
      <c r="J14" s="491" t="s">
        <v>232</v>
      </c>
      <c r="K14" s="77">
        <v>600000</v>
      </c>
      <c r="L14" s="605">
        <v>4000000</v>
      </c>
      <c r="M14" s="78"/>
      <c r="N14" s="79">
        <v>3400000</v>
      </c>
      <c r="O14" s="138"/>
      <c r="P14" s="138"/>
      <c r="Q14" s="138"/>
      <c r="R14" s="600"/>
      <c r="S14" s="80" t="s">
        <v>41</v>
      </c>
      <c r="T14" s="151" t="s">
        <v>1443</v>
      </c>
      <c r="U14" s="222"/>
      <c r="V14" s="222"/>
      <c r="W14" s="223"/>
      <c r="X14" s="223"/>
      <c r="Y14" s="222"/>
      <c r="Z14" s="225"/>
      <c r="AA14" s="225"/>
      <c r="AB14" s="225"/>
      <c r="AC14" s="256"/>
      <c r="AD14" s="227" t="s">
        <v>123</v>
      </c>
      <c r="AE14" s="228"/>
      <c r="AF14" s="257" t="s">
        <v>124</v>
      </c>
      <c r="AG14" s="230"/>
      <c r="AH14" s="494" t="s">
        <v>810</v>
      </c>
      <c r="AI14" s="530"/>
    </row>
    <row r="15" spans="1:37" s="50" customFormat="1" ht="49.7" customHeight="1">
      <c r="A15" s="438">
        <v>12</v>
      </c>
      <c r="B15" s="465" t="s">
        <v>1743</v>
      </c>
      <c r="C15" s="440" t="s">
        <v>1745</v>
      </c>
      <c r="D15" s="441" t="s">
        <v>1744</v>
      </c>
      <c r="E15" s="442" t="s">
        <v>189</v>
      </c>
      <c r="F15" s="443">
        <v>40000000</v>
      </c>
      <c r="G15" s="444" t="s">
        <v>968</v>
      </c>
      <c r="H15" s="445" t="s">
        <v>1746</v>
      </c>
      <c r="I15" s="446" t="s">
        <v>1742</v>
      </c>
      <c r="J15" s="447" t="s">
        <v>232</v>
      </c>
      <c r="K15" s="283">
        <v>400000</v>
      </c>
      <c r="L15" s="283">
        <v>40000000</v>
      </c>
      <c r="M15" s="470"/>
      <c r="N15" s="285">
        <v>39600000</v>
      </c>
      <c r="O15" s="286"/>
      <c r="P15" s="286">
        <v>4500000</v>
      </c>
      <c r="Q15" s="286"/>
      <c r="R15" s="581"/>
      <c r="S15" s="287" t="s">
        <v>41</v>
      </c>
      <c r="T15" s="288" t="s">
        <v>38</v>
      </c>
      <c r="U15" s="471"/>
      <c r="V15" s="471"/>
      <c r="W15" s="472"/>
      <c r="X15" s="472"/>
      <c r="Y15" s="471"/>
      <c r="Z15" s="473"/>
      <c r="AA15" s="473"/>
      <c r="AB15" s="473"/>
      <c r="AC15" s="474"/>
      <c r="AD15" s="475" t="s">
        <v>83</v>
      </c>
      <c r="AE15" s="476"/>
      <c r="AF15" s="477" t="s">
        <v>130</v>
      </c>
      <c r="AG15" s="508"/>
      <c r="AH15" s="479" t="s">
        <v>810</v>
      </c>
      <c r="AI15" s="526"/>
    </row>
    <row r="16" spans="1:37" s="50" customFormat="1" ht="40.700000000000003" customHeight="1">
      <c r="A16" s="438">
        <v>13</v>
      </c>
      <c r="B16" s="465" t="s">
        <v>1749</v>
      </c>
      <c r="C16" s="440" t="s">
        <v>1751</v>
      </c>
      <c r="D16" s="441" t="s">
        <v>1748</v>
      </c>
      <c r="E16" s="442" t="s">
        <v>71</v>
      </c>
      <c r="F16" s="443">
        <v>5000000</v>
      </c>
      <c r="G16" s="444" t="s">
        <v>190</v>
      </c>
      <c r="H16" s="445" t="s">
        <v>1750</v>
      </c>
      <c r="I16" s="446" t="s">
        <v>1747</v>
      </c>
      <c r="J16" s="447" t="s">
        <v>232</v>
      </c>
      <c r="K16" s="283">
        <v>0</v>
      </c>
      <c r="L16" s="283">
        <v>5000000</v>
      </c>
      <c r="M16" s="470"/>
      <c r="N16" s="285">
        <v>5000000</v>
      </c>
      <c r="O16" s="509"/>
      <c r="P16" s="286"/>
      <c r="Q16" s="286"/>
      <c r="R16" s="576"/>
      <c r="S16" s="287" t="s">
        <v>41</v>
      </c>
      <c r="T16" s="288" t="s">
        <v>822</v>
      </c>
      <c r="U16" s="471"/>
      <c r="V16" s="471"/>
      <c r="W16" s="471"/>
      <c r="X16" s="472"/>
      <c r="Y16" s="471"/>
      <c r="Z16" s="473"/>
      <c r="AA16" s="473"/>
      <c r="AB16" s="473"/>
      <c r="AC16" s="474"/>
      <c r="AD16" s="475" t="s">
        <v>133</v>
      </c>
      <c r="AE16" s="476"/>
      <c r="AF16" s="477" t="s">
        <v>134</v>
      </c>
      <c r="AG16" s="464"/>
      <c r="AH16" s="479" t="s">
        <v>810</v>
      </c>
      <c r="AI16" s="524"/>
    </row>
    <row r="17" spans="1:34" s="50" customFormat="1" ht="39.200000000000003" customHeight="1">
      <c r="A17" s="438">
        <v>14</v>
      </c>
      <c r="B17" s="465" t="s">
        <v>1752</v>
      </c>
      <c r="C17" s="440" t="s">
        <v>1754</v>
      </c>
      <c r="D17" s="441" t="s">
        <v>1753</v>
      </c>
      <c r="E17" s="442" t="s">
        <v>71</v>
      </c>
      <c r="F17" s="443">
        <v>5000000</v>
      </c>
      <c r="G17" s="444" t="s">
        <v>190</v>
      </c>
      <c r="H17" s="445" t="s">
        <v>1755</v>
      </c>
      <c r="I17" s="446" t="s">
        <v>1756</v>
      </c>
      <c r="J17" s="447" t="s">
        <v>232</v>
      </c>
      <c r="K17" s="283"/>
      <c r="L17" s="283">
        <v>6500000</v>
      </c>
      <c r="M17" s="286"/>
      <c r="N17" s="285">
        <v>6500000</v>
      </c>
      <c r="O17" s="286"/>
      <c r="P17" s="286"/>
      <c r="Q17" s="286"/>
      <c r="R17" s="576"/>
      <c r="S17" s="287" t="s">
        <v>41</v>
      </c>
      <c r="T17" s="288" t="s">
        <v>667</v>
      </c>
      <c r="U17" s="471"/>
      <c r="V17" s="471"/>
      <c r="W17" s="471"/>
      <c r="X17" s="472"/>
      <c r="Y17" s="471"/>
      <c r="Z17" s="473"/>
      <c r="AA17" s="473"/>
      <c r="AB17" s="473"/>
      <c r="AC17" s="474"/>
      <c r="AD17" s="475" t="s">
        <v>141</v>
      </c>
      <c r="AE17" s="476"/>
      <c r="AF17" s="477" t="s">
        <v>41</v>
      </c>
      <c r="AG17" s="478"/>
      <c r="AH17" s="479" t="s">
        <v>810</v>
      </c>
    </row>
    <row r="18" spans="1:34" s="50" customFormat="1" ht="54.75" customHeight="1">
      <c r="A18" s="485">
        <v>15</v>
      </c>
      <c r="B18" s="486" t="s">
        <v>1764</v>
      </c>
      <c r="C18" s="134" t="s">
        <v>1703</v>
      </c>
      <c r="D18" s="400" t="s">
        <v>1765</v>
      </c>
      <c r="E18" s="398" t="s">
        <v>71</v>
      </c>
      <c r="F18" s="487">
        <v>44000000</v>
      </c>
      <c r="G18" s="488" t="s">
        <v>1789</v>
      </c>
      <c r="H18" s="489" t="s">
        <v>1766</v>
      </c>
      <c r="I18" s="490" t="s">
        <v>1763</v>
      </c>
      <c r="J18" s="491" t="s">
        <v>232</v>
      </c>
      <c r="K18" s="77"/>
      <c r="L18" s="77">
        <v>44000000</v>
      </c>
      <c r="M18" s="78"/>
      <c r="N18" s="79">
        <v>44000000</v>
      </c>
      <c r="O18" s="138"/>
      <c r="P18" s="138"/>
      <c r="Q18" s="138"/>
      <c r="R18" s="600"/>
      <c r="S18" s="80" t="s">
        <v>41</v>
      </c>
      <c r="T18" s="151" t="s">
        <v>1442</v>
      </c>
      <c r="U18" s="222"/>
      <c r="V18" s="222"/>
      <c r="W18" s="222"/>
      <c r="X18" s="223"/>
      <c r="Y18" s="222"/>
      <c r="Z18" s="225"/>
      <c r="AA18" s="225"/>
      <c r="AB18" s="225"/>
      <c r="AC18" s="256"/>
      <c r="AD18" s="227" t="s">
        <v>148</v>
      </c>
      <c r="AE18" s="228"/>
      <c r="AF18" s="257"/>
      <c r="AG18" s="230"/>
      <c r="AH18" s="494" t="s">
        <v>810</v>
      </c>
    </row>
    <row r="19" spans="1:34" s="50" customFormat="1" ht="40.700000000000003" customHeight="1">
      <c r="A19" s="485">
        <v>16</v>
      </c>
      <c r="B19" s="486" t="s">
        <v>1771</v>
      </c>
      <c r="C19" s="134" t="s">
        <v>1485</v>
      </c>
      <c r="D19" s="400" t="s">
        <v>1772</v>
      </c>
      <c r="E19" s="398" t="s">
        <v>1422</v>
      </c>
      <c r="F19" s="487">
        <v>37300000</v>
      </c>
      <c r="G19" s="488" t="s">
        <v>1790</v>
      </c>
      <c r="H19" s="489" t="s">
        <v>1486</v>
      </c>
      <c r="I19" s="490" t="s">
        <v>1770</v>
      </c>
      <c r="J19" s="491" t="s">
        <v>232</v>
      </c>
      <c r="K19" s="77">
        <v>0</v>
      </c>
      <c r="L19" s="77"/>
      <c r="M19" s="78"/>
      <c r="N19" s="79">
        <v>0</v>
      </c>
      <c r="O19" s="138"/>
      <c r="P19" s="138"/>
      <c r="Q19" s="138"/>
      <c r="R19" s="590"/>
      <c r="S19" s="80" t="s">
        <v>41</v>
      </c>
      <c r="T19" s="151" t="s">
        <v>1423</v>
      </c>
      <c r="U19" s="222"/>
      <c r="V19" s="222"/>
      <c r="W19" s="222"/>
      <c r="X19" s="223"/>
      <c r="Y19" s="222"/>
      <c r="Z19" s="225"/>
      <c r="AA19" s="225"/>
      <c r="AB19" s="225"/>
      <c r="AC19" s="256"/>
      <c r="AD19" s="227" t="s">
        <v>154</v>
      </c>
      <c r="AE19" s="228"/>
      <c r="AF19" s="257"/>
      <c r="AG19" s="230"/>
      <c r="AH19" s="494">
        <v>0</v>
      </c>
    </row>
    <row r="20" spans="1:34" s="50" customFormat="1" ht="82.5" customHeight="1">
      <c r="A20" s="438">
        <v>17</v>
      </c>
      <c r="B20" s="465" t="s">
        <v>1775</v>
      </c>
      <c r="C20" s="440" t="s">
        <v>1643</v>
      </c>
      <c r="D20" s="441" t="s">
        <v>1796</v>
      </c>
      <c r="E20" s="442" t="s">
        <v>71</v>
      </c>
      <c r="F20" s="443">
        <v>6500000</v>
      </c>
      <c r="G20" s="444" t="s">
        <v>965</v>
      </c>
      <c r="H20" s="445" t="s">
        <v>1774</v>
      </c>
      <c r="I20" s="446" t="s">
        <v>1773</v>
      </c>
      <c r="J20" s="447" t="s">
        <v>232</v>
      </c>
      <c r="K20" s="283">
        <v>0</v>
      </c>
      <c r="L20" s="283">
        <v>6500000</v>
      </c>
      <c r="M20" s="470"/>
      <c r="N20" s="285">
        <v>6500000</v>
      </c>
      <c r="O20" s="286"/>
      <c r="P20" s="286"/>
      <c r="Q20" s="286"/>
      <c r="R20" s="576"/>
      <c r="S20" s="287" t="s">
        <v>41</v>
      </c>
      <c r="T20" s="288" t="s">
        <v>667</v>
      </c>
      <c r="U20" s="471"/>
      <c r="V20" s="471"/>
      <c r="W20" s="471"/>
      <c r="X20" s="472"/>
      <c r="Y20" s="471"/>
      <c r="Z20" s="480" t="s">
        <v>160</v>
      </c>
      <c r="AA20" s="473"/>
      <c r="AB20" s="473"/>
      <c r="AC20" s="474"/>
      <c r="AD20" s="475" t="s">
        <v>75</v>
      </c>
      <c r="AE20" s="476"/>
      <c r="AF20" s="477"/>
      <c r="AG20" s="478"/>
      <c r="AH20" s="479" t="s">
        <v>810</v>
      </c>
    </row>
    <row r="21" spans="1:34" s="50" customFormat="1" ht="44.45" customHeight="1">
      <c r="A21" s="438">
        <v>18</v>
      </c>
      <c r="B21" s="465" t="s">
        <v>1777</v>
      </c>
      <c r="C21" s="440" t="s">
        <v>1649</v>
      </c>
      <c r="D21" s="441" t="s">
        <v>1778</v>
      </c>
      <c r="E21" s="442" t="s">
        <v>42</v>
      </c>
      <c r="F21" s="443">
        <v>2500000</v>
      </c>
      <c r="G21" s="444" t="s">
        <v>50</v>
      </c>
      <c r="H21" s="445" t="s">
        <v>1779</v>
      </c>
      <c r="I21" s="446" t="s">
        <v>1776</v>
      </c>
      <c r="J21" s="447" t="s">
        <v>232</v>
      </c>
      <c r="K21" s="283">
        <v>300000</v>
      </c>
      <c r="L21" s="283">
        <v>2500000</v>
      </c>
      <c r="M21" s="470"/>
      <c r="N21" s="520">
        <v>2200000</v>
      </c>
      <c r="O21" s="286"/>
      <c r="P21" s="286">
        <v>3000000</v>
      </c>
      <c r="Q21" s="286"/>
      <c r="R21" s="576"/>
      <c r="S21" s="287" t="s">
        <v>41</v>
      </c>
      <c r="T21" s="288" t="s">
        <v>927</v>
      </c>
      <c r="U21" s="471"/>
      <c r="V21" s="471"/>
      <c r="W21" s="471"/>
      <c r="X21" s="472"/>
      <c r="Y21" s="471"/>
      <c r="Z21" s="480" t="s">
        <v>165</v>
      </c>
      <c r="AA21" s="473"/>
      <c r="AB21" s="473"/>
      <c r="AC21" s="474"/>
      <c r="AD21" s="475" t="s">
        <v>166</v>
      </c>
      <c r="AE21" s="476"/>
      <c r="AF21" s="477"/>
      <c r="AG21" s="464"/>
      <c r="AH21" s="479" t="s">
        <v>810</v>
      </c>
    </row>
    <row r="22" spans="1:34" s="50" customFormat="1" ht="48.2" customHeight="1">
      <c r="A22" s="193">
        <v>19</v>
      </c>
      <c r="B22" s="81" t="s">
        <v>1781</v>
      </c>
      <c r="C22" s="146" t="s">
        <v>1782</v>
      </c>
      <c r="D22" s="372" t="s">
        <v>1784</v>
      </c>
      <c r="E22" s="363" t="s">
        <v>42</v>
      </c>
      <c r="F22" s="364">
        <v>6000000</v>
      </c>
      <c r="G22" s="407" t="s">
        <v>61</v>
      </c>
      <c r="H22" s="415" t="s">
        <v>1783</v>
      </c>
      <c r="I22" s="408" t="s">
        <v>1780</v>
      </c>
      <c r="J22" s="361" t="s">
        <v>232</v>
      </c>
      <c r="K22" s="148">
        <v>0</v>
      </c>
      <c r="L22" s="148">
        <v>6000000</v>
      </c>
      <c r="M22" s="63"/>
      <c r="N22" s="64">
        <v>6000000</v>
      </c>
      <c r="O22" s="136"/>
      <c r="P22" s="136">
        <v>5500000</v>
      </c>
      <c r="Q22" s="136">
        <v>5500000</v>
      </c>
      <c r="R22" s="575"/>
      <c r="S22" s="65" t="s">
        <v>41</v>
      </c>
      <c r="T22" s="150" t="s">
        <v>667</v>
      </c>
      <c r="U22" s="24"/>
      <c r="V22" s="24"/>
      <c r="W22" s="24"/>
      <c r="X22" s="23"/>
      <c r="Y22" s="24"/>
      <c r="Z22" s="231" t="s">
        <v>170</v>
      </c>
      <c r="AC22" s="48"/>
      <c r="AD22" s="202" t="s">
        <v>64</v>
      </c>
      <c r="AE22" s="92"/>
      <c r="AF22" s="203"/>
      <c r="AG22" s="598"/>
      <c r="AH22" s="406" t="s">
        <v>810</v>
      </c>
    </row>
    <row r="23" spans="1:34" s="50" customFormat="1" ht="41.25" customHeight="1">
      <c r="A23" s="438">
        <v>20</v>
      </c>
      <c r="B23" s="465" t="s">
        <v>1786</v>
      </c>
      <c r="C23" s="440" t="s">
        <v>1797</v>
      </c>
      <c r="D23" s="441" t="s">
        <v>1787</v>
      </c>
      <c r="E23" s="442" t="s">
        <v>71</v>
      </c>
      <c r="F23" s="443">
        <v>4000000</v>
      </c>
      <c r="G23" s="444" t="s">
        <v>210</v>
      </c>
      <c r="H23" s="445" t="s">
        <v>1798</v>
      </c>
      <c r="I23" s="446" t="s">
        <v>1785</v>
      </c>
      <c r="J23" s="447" t="s">
        <v>232</v>
      </c>
      <c r="K23" s="283">
        <v>0</v>
      </c>
      <c r="L23" s="283">
        <v>4000000</v>
      </c>
      <c r="M23" s="470"/>
      <c r="N23" s="285">
        <v>4000000</v>
      </c>
      <c r="O23" s="286"/>
      <c r="P23" s="286"/>
      <c r="Q23" s="286"/>
      <c r="R23" s="286"/>
      <c r="S23" s="287" t="s">
        <v>41</v>
      </c>
      <c r="T23" s="288" t="s">
        <v>1444</v>
      </c>
      <c r="U23" s="471"/>
      <c r="V23" s="471"/>
      <c r="W23" s="471"/>
      <c r="X23" s="472"/>
      <c r="Y23" s="471"/>
      <c r="Z23" s="480" t="s">
        <v>175</v>
      </c>
      <c r="AA23" s="473"/>
      <c r="AB23" s="473"/>
      <c r="AC23" s="474"/>
      <c r="AD23" s="475" t="s">
        <v>141</v>
      </c>
      <c r="AE23" s="476"/>
      <c r="AF23" s="477"/>
      <c r="AG23" s="464"/>
      <c r="AH23" s="479" t="s">
        <v>810</v>
      </c>
    </row>
  </sheetData>
  <dataValidations count="4">
    <dataValidation type="list" allowBlank="1" showErrorMessage="1" sqref="Y4:Y5996" xr:uid="{85ADE116-2BA4-48B0-9D98-B627B3847154}">
      <formula1>$AE$4:$AE$6</formula1>
    </dataValidation>
    <dataValidation type="list" allowBlank="1" sqref="V4:V5996" xr:uid="{90DA3900-B3F3-4CFE-A922-8EF702F68C4C}">
      <formula1>$AC$4:$AC$19</formula1>
    </dataValidation>
    <dataValidation type="list" allowBlank="1" sqref="S4:S5996" xr:uid="{9F0B2FEE-DA49-44B4-BB7D-98E4D82AFF81}">
      <formula1>$AF$4:$AF$17</formula1>
    </dataValidation>
    <dataValidation type="list" allowBlank="1" sqref="W16:W19 W21:W23 U4:U5996" xr:uid="{4C7AC69E-3D89-4D16-B0F1-147635BCC3C7}">
      <formula1>$AD$4:$AD$23</formula1>
    </dataValidation>
  </dataValidations>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7C956-7B32-4221-B169-C4D8B9610778}">
  <sheetPr codeName="Trang_tính22">
    <outlinePr summaryBelow="0" summaryRight="0"/>
  </sheetPr>
  <dimension ref="A1:AH23"/>
  <sheetViews>
    <sheetView zoomScaleNormal="100" workbookViewId="0">
      <pane ySplit="3" topLeftCell="A4" activePane="bottomLeft" state="frozen"/>
      <selection activeCell="D1270" sqref="D1270"/>
      <selection pane="bottomLeft" activeCell="I3" sqref="I3"/>
    </sheetView>
  </sheetViews>
  <sheetFormatPr defaultColWidth="11" defaultRowHeight="15.75" customHeight="1"/>
  <cols>
    <col min="1" max="1" width="5.875" style="1" customWidth="1"/>
    <col min="2" max="2" width="40.375" style="388" customWidth="1"/>
    <col min="3" max="3" width="67.875" style="1" customWidth="1"/>
    <col min="4" max="4" width="58.25" style="388" customWidth="1"/>
    <col min="5" max="5" width="67.375" style="1" customWidth="1"/>
    <col min="6" max="7" width="13.875" style="1" customWidth="1"/>
    <col min="8" max="8" width="29.375" style="427" customWidth="1"/>
    <col min="9" max="9" width="13.75" style="50" customWidth="1"/>
    <col min="10" max="10" width="7.625" style="156" customWidth="1"/>
    <col min="11" max="11" width="12.125" style="51" customWidth="1"/>
    <col min="12" max="12" width="23.25" style="51" customWidth="1"/>
    <col min="13" max="13" width="17.375" style="1" customWidth="1"/>
    <col min="14" max="14" width="21.375" style="1" customWidth="1"/>
    <col min="15" max="15" width="11.375" style="144" hidden="1" customWidth="1"/>
    <col min="16" max="16" width="15.25" style="144" hidden="1" customWidth="1"/>
    <col min="17" max="17" width="16.625" style="144" hidden="1" customWidth="1"/>
    <col min="18" max="18" width="18.125" style="1" customWidth="1"/>
    <col min="19" max="19" width="10.875" style="1" hidden="1" customWidth="1"/>
    <col min="20" max="20" width="40.125" style="144" customWidth="1"/>
    <col min="21" max="21" width="17" style="1" hidden="1" customWidth="1"/>
    <col min="22" max="22" width="7.625" style="1" hidden="1" customWidth="1"/>
    <col min="23" max="23" width="9" style="1" hidden="1" customWidth="1"/>
    <col min="24" max="24" width="10" style="1" hidden="1" customWidth="1"/>
    <col min="25" max="25" width="8.25" style="1" hidden="1" customWidth="1"/>
    <col min="26" max="26" width="19.125" style="1" hidden="1" customWidth="1"/>
    <col min="27" max="30" width="0" style="1" hidden="1" customWidth="1"/>
    <col min="31" max="31" width="15.875" style="1" hidden="1" customWidth="1"/>
    <col min="32" max="32" width="15.375" style="1" hidden="1" customWidth="1"/>
    <col min="33" max="33" width="29" style="1" customWidth="1"/>
    <col min="34" max="34" width="14.75" style="144" customWidth="1"/>
    <col min="35" max="35" width="15.625" style="1" bestFit="1" customWidth="1"/>
    <col min="36" max="36" width="14.375" style="1" bestFit="1" customWidth="1"/>
    <col min="37" max="37" width="12.125" style="1" bestFit="1" customWidth="1"/>
    <col min="38" max="38" width="13.125" style="1" bestFit="1" customWidth="1"/>
    <col min="39" max="16384" width="11" style="1"/>
  </cols>
  <sheetData>
    <row r="1" spans="1:34" s="39" customFormat="1" ht="17.45" customHeight="1">
      <c r="B1" s="371"/>
      <c r="D1" s="371"/>
      <c r="H1" s="371"/>
      <c r="I1" s="267"/>
      <c r="J1" s="267"/>
      <c r="K1" s="166"/>
      <c r="L1" s="166"/>
      <c r="N1" s="52">
        <f>SUM(N4:N18)</f>
        <v>58550000</v>
      </c>
      <c r="O1" s="52"/>
      <c r="P1" s="52">
        <f>SUM(P4:P18)</f>
        <v>7500000</v>
      </c>
      <c r="Q1" s="52"/>
    </row>
    <row r="3" spans="1:34" s="50" customFormat="1" ht="39.200000000000003" customHeight="1">
      <c r="A3" s="290" t="s">
        <v>5</v>
      </c>
      <c r="B3" s="294" t="s">
        <v>6</v>
      </c>
      <c r="C3" s="338" t="s">
        <v>7</v>
      </c>
      <c r="D3" s="294" t="s">
        <v>8</v>
      </c>
      <c r="E3" s="54" t="s">
        <v>9</v>
      </c>
      <c r="F3" s="54" t="s">
        <v>10</v>
      </c>
      <c r="G3" s="338" t="s">
        <v>11</v>
      </c>
      <c r="H3" s="294" t="s">
        <v>380</v>
      </c>
      <c r="I3" s="54" t="s">
        <v>6355</v>
      </c>
      <c r="J3" s="360" t="s">
        <v>13</v>
      </c>
      <c r="K3" s="291" t="s">
        <v>14</v>
      </c>
      <c r="L3" s="292" t="s">
        <v>15</v>
      </c>
      <c r="M3" s="293" t="s">
        <v>16</v>
      </c>
      <c r="N3" s="293" t="s">
        <v>17</v>
      </c>
      <c r="O3" s="293" t="s">
        <v>950</v>
      </c>
      <c r="P3" s="293" t="s">
        <v>19</v>
      </c>
      <c r="Q3" s="293" t="s">
        <v>20</v>
      </c>
      <c r="R3" s="294" t="s">
        <v>21</v>
      </c>
      <c r="S3" s="54" t="s">
        <v>22</v>
      </c>
      <c r="T3" s="54" t="s">
        <v>23</v>
      </c>
      <c r="U3" s="295" t="s">
        <v>24</v>
      </c>
      <c r="V3" s="295" t="s">
        <v>25</v>
      </c>
      <c r="W3" s="296" t="s">
        <v>26</v>
      </c>
      <c r="X3" s="296" t="s">
        <v>27</v>
      </c>
      <c r="Y3" s="296" t="s">
        <v>28</v>
      </c>
      <c r="Z3" s="297" t="s">
        <v>29</v>
      </c>
      <c r="AA3" s="298"/>
      <c r="AB3" s="298"/>
      <c r="AC3" s="299" t="s">
        <v>30</v>
      </c>
      <c r="AD3" s="299" t="s">
        <v>31</v>
      </c>
      <c r="AE3" s="299" t="s">
        <v>32</v>
      </c>
      <c r="AF3" s="93" t="s">
        <v>33</v>
      </c>
      <c r="AG3" s="54" t="s">
        <v>380</v>
      </c>
      <c r="AH3" s="294" t="s">
        <v>895</v>
      </c>
    </row>
    <row r="4" spans="1:34" s="156" customFormat="1" ht="25.5">
      <c r="A4" s="438">
        <v>1</v>
      </c>
      <c r="B4" s="439" t="s">
        <v>1795</v>
      </c>
      <c r="C4" s="440" t="s">
        <v>1794</v>
      </c>
      <c r="D4" s="441" t="s">
        <v>1792</v>
      </c>
      <c r="E4" s="442" t="s">
        <v>71</v>
      </c>
      <c r="F4" s="443">
        <v>3500000</v>
      </c>
      <c r="G4" s="444" t="s">
        <v>72</v>
      </c>
      <c r="H4" s="445" t="s">
        <v>1793</v>
      </c>
      <c r="I4" s="446" t="s">
        <v>1791</v>
      </c>
      <c r="J4" s="447" t="s">
        <v>232</v>
      </c>
      <c r="K4" s="552">
        <v>0</v>
      </c>
      <c r="L4" s="283">
        <v>3500000</v>
      </c>
      <c r="M4" s="285"/>
      <c r="N4" s="285">
        <v>3500000</v>
      </c>
      <c r="O4" s="452"/>
      <c r="P4" s="286"/>
      <c r="Q4" s="452"/>
      <c r="R4" s="603"/>
      <c r="S4" s="453" t="s">
        <v>41</v>
      </c>
      <c r="T4" s="454" t="s">
        <v>667</v>
      </c>
      <c r="U4" s="455"/>
      <c r="V4" s="456"/>
      <c r="W4" s="456"/>
      <c r="X4" s="457"/>
      <c r="Y4" s="458"/>
      <c r="Z4" s="459"/>
      <c r="AA4" s="459"/>
      <c r="AB4" s="459"/>
      <c r="AC4" s="460" t="s">
        <v>43</v>
      </c>
      <c r="AD4" s="461" t="s">
        <v>44</v>
      </c>
      <c r="AE4" s="460" t="s">
        <v>45</v>
      </c>
      <c r="AF4" s="462" t="s">
        <v>46</v>
      </c>
      <c r="AG4" s="463"/>
      <c r="AH4" s="464" t="s">
        <v>810</v>
      </c>
    </row>
    <row r="5" spans="1:34" s="156" customFormat="1" ht="25.5">
      <c r="A5" s="485">
        <v>2</v>
      </c>
      <c r="B5" s="486" t="s">
        <v>1800</v>
      </c>
      <c r="C5" s="134" t="s">
        <v>1802</v>
      </c>
      <c r="D5" s="400" t="s">
        <v>1801</v>
      </c>
      <c r="E5" s="398" t="s">
        <v>71</v>
      </c>
      <c r="F5" s="487">
        <v>3500000</v>
      </c>
      <c r="G5" s="488" t="s">
        <v>72</v>
      </c>
      <c r="H5" s="489" t="s">
        <v>1803</v>
      </c>
      <c r="I5" s="490" t="s">
        <v>1799</v>
      </c>
      <c r="J5" s="491" t="s">
        <v>232</v>
      </c>
      <c r="K5" s="77">
        <v>0</v>
      </c>
      <c r="L5" s="77">
        <v>3500000</v>
      </c>
      <c r="M5" s="79"/>
      <c r="N5" s="79">
        <v>3500000</v>
      </c>
      <c r="O5" s="138"/>
      <c r="P5" s="138"/>
      <c r="Q5" s="138"/>
      <c r="R5" s="584"/>
      <c r="S5" s="254" t="s">
        <v>41</v>
      </c>
      <c r="T5" s="151" t="s">
        <v>1445</v>
      </c>
      <c r="U5" s="585"/>
      <c r="V5" s="585"/>
      <c r="W5" s="585"/>
      <c r="X5" s="586"/>
      <c r="Y5" s="541"/>
      <c r="Z5" s="545"/>
      <c r="AA5" s="545"/>
      <c r="AB5" s="545"/>
      <c r="AC5" s="547" t="s">
        <v>54</v>
      </c>
      <c r="AD5" s="587" t="s">
        <v>2</v>
      </c>
      <c r="AE5" s="546" t="s">
        <v>55</v>
      </c>
      <c r="AF5" s="548" t="s">
        <v>56</v>
      </c>
      <c r="AG5" s="549"/>
      <c r="AH5" s="550" t="s">
        <v>810</v>
      </c>
    </row>
    <row r="6" spans="1:34" s="50" customFormat="1" ht="38.25" customHeight="1">
      <c r="A6" s="438">
        <v>3</v>
      </c>
      <c r="B6" s="465" t="s">
        <v>1805</v>
      </c>
      <c r="C6" s="440" t="s">
        <v>1807</v>
      </c>
      <c r="D6" s="441" t="s">
        <v>1806</v>
      </c>
      <c r="E6" s="442" t="s">
        <v>71</v>
      </c>
      <c r="F6" s="443">
        <v>3500000</v>
      </c>
      <c r="G6" s="444" t="s">
        <v>72</v>
      </c>
      <c r="H6" s="445" t="s">
        <v>1808</v>
      </c>
      <c r="I6" s="446" t="s">
        <v>1804</v>
      </c>
      <c r="J6" s="447" t="s">
        <v>232</v>
      </c>
      <c r="K6" s="283">
        <v>0</v>
      </c>
      <c r="L6" s="283">
        <v>3500000</v>
      </c>
      <c r="M6" s="285"/>
      <c r="N6" s="285">
        <v>3500000</v>
      </c>
      <c r="O6" s="286"/>
      <c r="P6" s="286"/>
      <c r="Q6" s="286"/>
      <c r="R6" s="611"/>
      <c r="S6" s="287" t="s">
        <v>41</v>
      </c>
      <c r="T6" s="288" t="s">
        <v>1445</v>
      </c>
      <c r="U6" s="471"/>
      <c r="V6" s="471"/>
      <c r="W6" s="472"/>
      <c r="X6" s="472"/>
      <c r="Y6" s="511"/>
      <c r="Z6" s="473"/>
      <c r="AA6" s="473"/>
      <c r="AB6" s="473"/>
      <c r="AC6" s="512" t="s">
        <v>64</v>
      </c>
      <c r="AD6" s="475" t="s">
        <v>65</v>
      </c>
      <c r="AE6" s="476" t="s">
        <v>66</v>
      </c>
      <c r="AF6" s="513" t="s">
        <v>67</v>
      </c>
      <c r="AG6" s="555"/>
      <c r="AH6" s="479" t="s">
        <v>810</v>
      </c>
    </row>
    <row r="7" spans="1:34" s="50" customFormat="1" ht="32.25" customHeight="1">
      <c r="A7" s="438">
        <v>4</v>
      </c>
      <c r="B7" s="465" t="s">
        <v>1822</v>
      </c>
      <c r="C7" s="440" t="s">
        <v>1823</v>
      </c>
      <c r="D7" s="441" t="s">
        <v>1810</v>
      </c>
      <c r="E7" s="442" t="s">
        <v>71</v>
      </c>
      <c r="F7" s="443">
        <v>3800000</v>
      </c>
      <c r="G7" s="444" t="s">
        <v>1690</v>
      </c>
      <c r="H7" s="445" t="s">
        <v>1811</v>
      </c>
      <c r="I7" s="446" t="s">
        <v>1809</v>
      </c>
      <c r="J7" s="447" t="s">
        <v>232</v>
      </c>
      <c r="K7" s="283">
        <v>0</v>
      </c>
      <c r="L7" s="283">
        <v>3800000</v>
      </c>
      <c r="M7" s="520"/>
      <c r="N7" s="285">
        <v>3800000</v>
      </c>
      <c r="O7" s="286"/>
      <c r="P7" s="286"/>
      <c r="Q7" s="286"/>
      <c r="R7" s="581"/>
      <c r="S7" s="287" t="s">
        <v>41</v>
      </c>
      <c r="T7" s="288" t="s">
        <v>1445</v>
      </c>
      <c r="U7" s="471"/>
      <c r="V7" s="471"/>
      <c r="W7" s="471"/>
      <c r="X7" s="472"/>
      <c r="Y7" s="471"/>
      <c r="Z7" s="473"/>
      <c r="AA7" s="473"/>
      <c r="AB7" s="473"/>
      <c r="AC7" s="523" t="s">
        <v>75</v>
      </c>
      <c r="AD7" s="475" t="s">
        <v>76</v>
      </c>
      <c r="AE7" s="476"/>
      <c r="AF7" s="513" t="s">
        <v>77</v>
      </c>
      <c r="AG7" s="612"/>
      <c r="AH7" s="479" t="s">
        <v>810</v>
      </c>
    </row>
    <row r="8" spans="1:34" s="156" customFormat="1" ht="25.5">
      <c r="A8" s="438">
        <v>5</v>
      </c>
      <c r="B8" s="465" t="s">
        <v>1812</v>
      </c>
      <c r="C8" s="440" t="s">
        <v>1814</v>
      </c>
      <c r="D8" s="441" t="s">
        <v>1813</v>
      </c>
      <c r="E8" s="442" t="s">
        <v>71</v>
      </c>
      <c r="F8" s="443">
        <v>4400000</v>
      </c>
      <c r="G8" s="444" t="s">
        <v>1411</v>
      </c>
      <c r="H8" s="445" t="s">
        <v>1815</v>
      </c>
      <c r="I8" s="446" t="s">
        <v>1860</v>
      </c>
      <c r="J8" s="447" t="s">
        <v>232</v>
      </c>
      <c r="K8" s="283">
        <v>0</v>
      </c>
      <c r="L8" s="283">
        <v>4400000</v>
      </c>
      <c r="M8" s="520"/>
      <c r="N8" s="285">
        <v>4400000</v>
      </c>
      <c r="O8" s="286"/>
      <c r="P8" s="286"/>
      <c r="Q8" s="286"/>
      <c r="R8" s="581"/>
      <c r="S8" s="466" t="s">
        <v>41</v>
      </c>
      <c r="T8" s="288" t="s">
        <v>667</v>
      </c>
      <c r="U8" s="467"/>
      <c r="V8" s="467"/>
      <c r="W8" s="467"/>
      <c r="X8" s="468"/>
      <c r="Y8" s="455"/>
      <c r="Z8" s="459"/>
      <c r="AA8" s="459"/>
      <c r="AB8" s="459"/>
      <c r="AC8" s="460" t="s">
        <v>83</v>
      </c>
      <c r="AD8" s="522" t="s">
        <v>84</v>
      </c>
      <c r="AE8" s="460"/>
      <c r="AF8" s="462" t="s">
        <v>85</v>
      </c>
      <c r="AG8" s="618" t="s">
        <v>1861</v>
      </c>
      <c r="AH8" s="479">
        <v>0</v>
      </c>
    </row>
    <row r="9" spans="1:34" s="50" customFormat="1" ht="30.75" customHeight="1">
      <c r="A9" s="438">
        <v>6</v>
      </c>
      <c r="B9" s="465" t="s">
        <v>1818</v>
      </c>
      <c r="C9" s="440" t="s">
        <v>1820</v>
      </c>
      <c r="D9" s="441" t="s">
        <v>1819</v>
      </c>
      <c r="E9" s="442" t="s">
        <v>71</v>
      </c>
      <c r="F9" s="443">
        <v>4300000</v>
      </c>
      <c r="G9" s="444" t="s">
        <v>1923</v>
      </c>
      <c r="H9" s="445" t="s">
        <v>1821</v>
      </c>
      <c r="I9" s="446" t="s">
        <v>1816</v>
      </c>
      <c r="J9" s="447" t="s">
        <v>232</v>
      </c>
      <c r="K9" s="283">
        <v>0</v>
      </c>
      <c r="L9" s="443">
        <v>4300000</v>
      </c>
      <c r="M9" s="520"/>
      <c r="N9" s="443">
        <v>4300000</v>
      </c>
      <c r="O9" s="286"/>
      <c r="P9" s="286"/>
      <c r="Q9" s="286"/>
      <c r="R9" s="576"/>
      <c r="S9" s="287" t="s">
        <v>41</v>
      </c>
      <c r="T9" s="288" t="s">
        <v>1444</v>
      </c>
      <c r="U9" s="471"/>
      <c r="V9" s="471"/>
      <c r="W9" s="471"/>
      <c r="X9" s="472"/>
      <c r="Y9" s="511"/>
      <c r="Z9" s="473"/>
      <c r="AA9" s="473"/>
      <c r="AB9" s="473"/>
      <c r="AC9" s="476" t="s">
        <v>91</v>
      </c>
      <c r="AD9" s="475" t="s">
        <v>92</v>
      </c>
      <c r="AE9" s="476"/>
      <c r="AF9" s="513" t="s">
        <v>93</v>
      </c>
      <c r="AG9" s="627" t="s">
        <v>1924</v>
      </c>
      <c r="AH9" s="479" t="s">
        <v>810</v>
      </c>
    </row>
    <row r="10" spans="1:34" s="50" customFormat="1" ht="25.5">
      <c r="A10" s="438">
        <v>7</v>
      </c>
      <c r="B10" s="465" t="s">
        <v>1840</v>
      </c>
      <c r="C10" s="440" t="s">
        <v>1837</v>
      </c>
      <c r="D10" s="441" t="s">
        <v>1839</v>
      </c>
      <c r="E10" s="442" t="s">
        <v>71</v>
      </c>
      <c r="F10" s="443">
        <v>7000000</v>
      </c>
      <c r="G10" s="444" t="s">
        <v>359</v>
      </c>
      <c r="H10" s="445" t="s">
        <v>1838</v>
      </c>
      <c r="I10" s="446" t="s">
        <v>1817</v>
      </c>
      <c r="J10" s="447" t="s">
        <v>232</v>
      </c>
      <c r="K10" s="283">
        <v>0</v>
      </c>
      <c r="L10" s="283">
        <v>7000000</v>
      </c>
      <c r="M10" s="470"/>
      <c r="N10" s="285">
        <v>7000000</v>
      </c>
      <c r="O10" s="286"/>
      <c r="P10" s="286"/>
      <c r="Q10" s="286"/>
      <c r="R10" s="576"/>
      <c r="S10" s="287" t="s">
        <v>41</v>
      </c>
      <c r="T10" s="288" t="s">
        <v>667</v>
      </c>
      <c r="U10" s="471"/>
      <c r="V10" s="471"/>
      <c r="W10" s="471"/>
      <c r="X10" s="472"/>
      <c r="Y10" s="471"/>
      <c r="Z10" s="473"/>
      <c r="AA10" s="473"/>
      <c r="AB10" s="473"/>
      <c r="AC10" s="474"/>
      <c r="AD10" s="475" t="s">
        <v>98</v>
      </c>
      <c r="AE10" s="476"/>
      <c r="AF10" s="477" t="s">
        <v>99</v>
      </c>
      <c r="AG10" s="555"/>
      <c r="AH10" s="479" t="s">
        <v>810</v>
      </c>
    </row>
    <row r="11" spans="1:34" s="50" customFormat="1" ht="25.5">
      <c r="A11" s="438">
        <v>8</v>
      </c>
      <c r="B11" s="465" t="s">
        <v>1825</v>
      </c>
      <c r="C11" s="440" t="s">
        <v>1834</v>
      </c>
      <c r="D11" s="441" t="s">
        <v>1826</v>
      </c>
      <c r="E11" s="442" t="s">
        <v>71</v>
      </c>
      <c r="F11" s="443">
        <v>2500000</v>
      </c>
      <c r="G11" s="444" t="s">
        <v>50</v>
      </c>
      <c r="H11" s="445" t="s">
        <v>1829</v>
      </c>
      <c r="I11" s="446" t="s">
        <v>1824</v>
      </c>
      <c r="J11" s="447" t="s">
        <v>232</v>
      </c>
      <c r="K11" s="283">
        <v>0</v>
      </c>
      <c r="L11" s="528">
        <v>2500000</v>
      </c>
      <c r="M11" s="470"/>
      <c r="N11" s="285">
        <v>2500000</v>
      </c>
      <c r="O11" s="286"/>
      <c r="P11" s="286">
        <v>3000000</v>
      </c>
      <c r="Q11" s="286"/>
      <c r="R11" s="576"/>
      <c r="S11" s="287" t="s">
        <v>41</v>
      </c>
      <c r="T11" s="288" t="s">
        <v>765</v>
      </c>
      <c r="U11" s="471"/>
      <c r="V11" s="471"/>
      <c r="W11" s="471"/>
      <c r="X11" s="472"/>
      <c r="Y11" s="471"/>
      <c r="Z11" s="473"/>
      <c r="AA11" s="473"/>
      <c r="AB11" s="473"/>
      <c r="AC11" s="474"/>
      <c r="AD11" s="475" t="s">
        <v>105</v>
      </c>
      <c r="AE11" s="476"/>
      <c r="AF11" s="477" t="s">
        <v>106</v>
      </c>
      <c r="AG11" s="555"/>
      <c r="AH11" s="479" t="s">
        <v>810</v>
      </c>
    </row>
    <row r="12" spans="1:34" s="50" customFormat="1" ht="49.7" customHeight="1">
      <c r="A12" s="193">
        <v>9</v>
      </c>
      <c r="B12" s="81" t="s">
        <v>1479</v>
      </c>
      <c r="C12" s="146" t="s">
        <v>1365</v>
      </c>
      <c r="D12" s="372" t="s">
        <v>1828</v>
      </c>
      <c r="E12" s="363" t="s">
        <v>42</v>
      </c>
      <c r="F12" s="364">
        <v>3000000</v>
      </c>
      <c r="G12" s="407" t="s">
        <v>88</v>
      </c>
      <c r="H12" s="415" t="s">
        <v>1835</v>
      </c>
      <c r="I12" s="408" t="s">
        <v>1827</v>
      </c>
      <c r="J12" s="361" t="s">
        <v>232</v>
      </c>
      <c r="K12" s="148">
        <v>0</v>
      </c>
      <c r="L12" s="148">
        <v>3000000</v>
      </c>
      <c r="M12" s="64"/>
      <c r="N12" s="64">
        <v>3000000</v>
      </c>
      <c r="O12" s="136"/>
      <c r="P12" s="136"/>
      <c r="Q12" s="136"/>
      <c r="R12" s="575"/>
      <c r="S12" s="65" t="s">
        <v>41</v>
      </c>
      <c r="T12" s="150" t="s">
        <v>580</v>
      </c>
      <c r="U12" s="24"/>
      <c r="V12" s="24"/>
      <c r="W12" s="24"/>
      <c r="X12" s="23"/>
      <c r="Y12" s="24"/>
      <c r="AC12" s="48"/>
      <c r="AD12" s="202" t="s">
        <v>65</v>
      </c>
      <c r="AE12" s="92"/>
      <c r="AF12" s="203" t="s">
        <v>112</v>
      </c>
      <c r="AG12" s="218"/>
      <c r="AH12" s="406" t="s">
        <v>810</v>
      </c>
    </row>
    <row r="13" spans="1:34" s="50" customFormat="1" ht="25.5">
      <c r="A13" s="438">
        <v>10</v>
      </c>
      <c r="B13" s="465" t="s">
        <v>1830</v>
      </c>
      <c r="C13" s="440" t="s">
        <v>1832</v>
      </c>
      <c r="D13" s="441" t="s">
        <v>1833</v>
      </c>
      <c r="E13" s="442" t="s">
        <v>49</v>
      </c>
      <c r="F13" s="443">
        <v>2200000</v>
      </c>
      <c r="G13" s="444" t="s">
        <v>109</v>
      </c>
      <c r="H13" s="445" t="s">
        <v>1836</v>
      </c>
      <c r="I13" s="446" t="s">
        <v>1831</v>
      </c>
      <c r="J13" s="447" t="s">
        <v>232</v>
      </c>
      <c r="K13" s="283">
        <v>300000</v>
      </c>
      <c r="L13" s="283">
        <v>2200000</v>
      </c>
      <c r="M13" s="608"/>
      <c r="N13" s="285">
        <v>1900000</v>
      </c>
      <c r="O13" s="286"/>
      <c r="P13" s="286"/>
      <c r="Q13" s="286"/>
      <c r="R13" s="576"/>
      <c r="S13" s="287" t="s">
        <v>41</v>
      </c>
      <c r="T13" s="288" t="s">
        <v>404</v>
      </c>
      <c r="U13" s="471"/>
      <c r="V13" s="471"/>
      <c r="W13" s="471"/>
      <c r="X13" s="472"/>
      <c r="Y13" s="471"/>
      <c r="Z13" s="473"/>
      <c r="AA13" s="473"/>
      <c r="AB13" s="473"/>
      <c r="AC13" s="474"/>
      <c r="AD13" s="475" t="s">
        <v>118</v>
      </c>
      <c r="AE13" s="476"/>
      <c r="AF13" s="477" t="s">
        <v>119</v>
      </c>
      <c r="AG13" s="463"/>
      <c r="AH13" s="479" t="s">
        <v>810</v>
      </c>
    </row>
    <row r="14" spans="1:34" s="50" customFormat="1" ht="36" customHeight="1">
      <c r="A14" s="438">
        <v>11</v>
      </c>
      <c r="B14" s="465" t="s">
        <v>1842</v>
      </c>
      <c r="C14" s="440" t="s">
        <v>1844</v>
      </c>
      <c r="D14" s="441" t="s">
        <v>1843</v>
      </c>
      <c r="E14" s="442" t="s">
        <v>49</v>
      </c>
      <c r="F14" s="443">
        <v>1500000</v>
      </c>
      <c r="G14" s="444" t="s">
        <v>241</v>
      </c>
      <c r="H14" s="445" t="s">
        <v>1845</v>
      </c>
      <c r="I14" s="446" t="s">
        <v>1841</v>
      </c>
      <c r="J14" s="447" t="s">
        <v>232</v>
      </c>
      <c r="K14" s="283">
        <v>0</v>
      </c>
      <c r="L14" s="528">
        <v>1500000</v>
      </c>
      <c r="M14" s="285"/>
      <c r="N14" s="285">
        <v>1500000</v>
      </c>
      <c r="O14" s="286"/>
      <c r="P14" s="286"/>
      <c r="Q14" s="286"/>
      <c r="R14" s="576"/>
      <c r="S14" s="287" t="s">
        <v>41</v>
      </c>
      <c r="T14" s="288" t="s">
        <v>391</v>
      </c>
      <c r="U14" s="471"/>
      <c r="V14" s="471"/>
      <c r="W14" s="472"/>
      <c r="X14" s="472"/>
      <c r="Y14" s="471"/>
      <c r="Z14" s="473"/>
      <c r="AA14" s="473"/>
      <c r="AB14" s="473"/>
      <c r="AC14" s="474"/>
      <c r="AD14" s="475" t="s">
        <v>123</v>
      </c>
      <c r="AE14" s="476"/>
      <c r="AF14" s="477" t="s">
        <v>124</v>
      </c>
      <c r="AG14" s="478"/>
      <c r="AH14" s="479" t="s">
        <v>810</v>
      </c>
    </row>
    <row r="15" spans="1:34" s="50" customFormat="1" ht="36" customHeight="1">
      <c r="A15" s="438">
        <v>12</v>
      </c>
      <c r="B15" s="465" t="s">
        <v>1847</v>
      </c>
      <c r="C15" s="440" t="s">
        <v>1849</v>
      </c>
      <c r="D15" s="441" t="s">
        <v>1848</v>
      </c>
      <c r="E15" s="442" t="s">
        <v>71</v>
      </c>
      <c r="F15" s="443">
        <v>2500000</v>
      </c>
      <c r="G15" s="444" t="s">
        <v>50</v>
      </c>
      <c r="H15" s="445" t="s">
        <v>1850</v>
      </c>
      <c r="I15" s="446" t="s">
        <v>1846</v>
      </c>
      <c r="J15" s="447" t="s">
        <v>232</v>
      </c>
      <c r="K15" s="283">
        <v>0</v>
      </c>
      <c r="L15" s="283">
        <v>2500000</v>
      </c>
      <c r="M15" s="285"/>
      <c r="N15" s="285">
        <v>2500000</v>
      </c>
      <c r="O15" s="286"/>
      <c r="P15" s="286">
        <v>4500000</v>
      </c>
      <c r="Q15" s="286"/>
      <c r="R15" s="581"/>
      <c r="S15" s="287" t="s">
        <v>41</v>
      </c>
      <c r="T15" s="288" t="s">
        <v>1445</v>
      </c>
      <c r="U15" s="471"/>
      <c r="V15" s="471"/>
      <c r="W15" s="472"/>
      <c r="X15" s="472"/>
      <c r="Y15" s="471"/>
      <c r="Z15" s="473"/>
      <c r="AA15" s="473"/>
      <c r="AB15" s="473"/>
      <c r="AC15" s="474"/>
      <c r="AD15" s="475" t="s">
        <v>83</v>
      </c>
      <c r="AE15" s="476"/>
      <c r="AF15" s="477" t="s">
        <v>130</v>
      </c>
      <c r="AG15" s="508"/>
      <c r="AH15" s="479" t="s">
        <v>810</v>
      </c>
    </row>
    <row r="16" spans="1:34" s="50" customFormat="1" ht="40.700000000000003" customHeight="1">
      <c r="A16" s="438">
        <v>13</v>
      </c>
      <c r="B16" s="465" t="s">
        <v>2195</v>
      </c>
      <c r="C16" s="440" t="s">
        <v>1853</v>
      </c>
      <c r="D16" s="441" t="s">
        <v>1852</v>
      </c>
      <c r="E16" s="442" t="s">
        <v>71</v>
      </c>
      <c r="F16" s="443">
        <v>5250000</v>
      </c>
      <c r="G16" s="444" t="s">
        <v>1866</v>
      </c>
      <c r="H16" s="445" t="s">
        <v>1854</v>
      </c>
      <c r="I16" s="446" t="s">
        <v>1851</v>
      </c>
      <c r="J16" s="447" t="s">
        <v>232</v>
      </c>
      <c r="K16" s="283">
        <v>0</v>
      </c>
      <c r="L16" s="283">
        <v>5250000</v>
      </c>
      <c r="M16" s="285"/>
      <c r="N16" s="283">
        <v>5250000</v>
      </c>
      <c r="O16" s="509"/>
      <c r="P16" s="286"/>
      <c r="Q16" s="286"/>
      <c r="R16" s="576"/>
      <c r="S16" s="287" t="s">
        <v>41</v>
      </c>
      <c r="T16" s="288" t="s">
        <v>1445</v>
      </c>
      <c r="U16" s="471"/>
      <c r="V16" s="471"/>
      <c r="W16" s="471"/>
      <c r="X16" s="472"/>
      <c r="Y16" s="471"/>
      <c r="Z16" s="473"/>
      <c r="AA16" s="473"/>
      <c r="AB16" s="473"/>
      <c r="AC16" s="474"/>
      <c r="AD16" s="475" t="s">
        <v>133</v>
      </c>
      <c r="AE16" s="476"/>
      <c r="AF16" s="477" t="s">
        <v>134</v>
      </c>
      <c r="AG16" s="464"/>
      <c r="AH16" s="479" t="s">
        <v>810</v>
      </c>
    </row>
    <row r="17" spans="1:34" s="50" customFormat="1" ht="26.45" customHeight="1">
      <c r="A17" s="438">
        <v>14</v>
      </c>
      <c r="B17" s="465" t="s">
        <v>1856</v>
      </c>
      <c r="C17" s="440" t="s">
        <v>1858</v>
      </c>
      <c r="D17" s="441" t="s">
        <v>1857</v>
      </c>
      <c r="E17" s="442" t="s">
        <v>49</v>
      </c>
      <c r="F17" s="443">
        <v>2200000</v>
      </c>
      <c r="G17" s="444" t="s">
        <v>109</v>
      </c>
      <c r="H17" s="445" t="s">
        <v>1859</v>
      </c>
      <c r="I17" s="446" t="s">
        <v>1855</v>
      </c>
      <c r="J17" s="447" t="s">
        <v>232</v>
      </c>
      <c r="K17" s="283">
        <v>300000</v>
      </c>
      <c r="L17" s="283">
        <v>2200000</v>
      </c>
      <c r="M17" s="470"/>
      <c r="N17" s="285">
        <f>Table13567910[[#This Row],[Số tiền trên
 hợp đồng (chưa VAT)]]-Table13567910[[#This Row],[CPKS + CTV]]</f>
        <v>1900000</v>
      </c>
      <c r="O17" s="286"/>
      <c r="P17" s="286"/>
      <c r="Q17" s="286"/>
      <c r="R17" s="576"/>
      <c r="S17" s="287" t="s">
        <v>41</v>
      </c>
      <c r="T17" s="288" t="s">
        <v>404</v>
      </c>
      <c r="U17" s="471"/>
      <c r="V17" s="471"/>
      <c r="W17" s="471"/>
      <c r="X17" s="472"/>
      <c r="Y17" s="471"/>
      <c r="Z17" s="473"/>
      <c r="AA17" s="473"/>
      <c r="AB17" s="473"/>
      <c r="AC17" s="474"/>
      <c r="AD17" s="475" t="s">
        <v>141</v>
      </c>
      <c r="AE17" s="476"/>
      <c r="AF17" s="477" t="s">
        <v>41</v>
      </c>
      <c r="AG17" s="478"/>
      <c r="AH17" s="479" t="s">
        <v>810</v>
      </c>
    </row>
    <row r="18" spans="1:34" s="50" customFormat="1" ht="36.75" customHeight="1">
      <c r="A18" s="438">
        <v>15</v>
      </c>
      <c r="B18" s="465" t="s">
        <v>1764</v>
      </c>
      <c r="C18" s="146" t="s">
        <v>1703</v>
      </c>
      <c r="D18" s="372" t="s">
        <v>1862</v>
      </c>
      <c r="E18" s="363" t="s">
        <v>71</v>
      </c>
      <c r="F18" s="364">
        <v>10000000</v>
      </c>
      <c r="G18" s="407" t="s">
        <v>200</v>
      </c>
      <c r="H18" s="445" t="s">
        <v>1864</v>
      </c>
      <c r="I18" s="446" t="s">
        <v>1863</v>
      </c>
      <c r="J18" s="447" t="s">
        <v>232</v>
      </c>
      <c r="K18" s="283"/>
      <c r="L18" s="283">
        <v>10000000</v>
      </c>
      <c r="M18" s="285"/>
      <c r="N18" s="285">
        <v>10000000</v>
      </c>
      <c r="O18" s="136"/>
      <c r="P18" s="136"/>
      <c r="Q18" s="136"/>
      <c r="R18" s="576"/>
      <c r="S18" s="65" t="s">
        <v>41</v>
      </c>
      <c r="T18" s="288" t="s">
        <v>1445</v>
      </c>
      <c r="U18" s="24"/>
      <c r="V18" s="24"/>
      <c r="W18" s="24"/>
      <c r="X18" s="23"/>
      <c r="Y18" s="24"/>
      <c r="AC18" s="48"/>
      <c r="AD18" s="202" t="s">
        <v>148</v>
      </c>
      <c r="AE18" s="92"/>
      <c r="AF18" s="203"/>
      <c r="AG18" s="478"/>
      <c r="AH18" s="479" t="s">
        <v>810</v>
      </c>
    </row>
    <row r="21" spans="1:34" ht="29.25" customHeight="1"/>
    <row r="23" spans="1:34" ht="15.75" customHeight="1">
      <c r="A23" s="50"/>
    </row>
  </sheetData>
  <dataValidations count="4">
    <dataValidation type="list" allowBlank="1" showErrorMessage="1" sqref="Y4:Y5994" xr:uid="{C226A578-D2A5-4D79-A762-6CCB84AA07BA}">
      <formula1>$AE$4:$AE$6</formula1>
    </dataValidation>
    <dataValidation type="list" allowBlank="1" sqref="W16:W18 U4:U5994" xr:uid="{9D2EB354-4330-4C63-880B-58AC74C33CCA}">
      <formula1>$AD$4:$AD$18</formula1>
    </dataValidation>
    <dataValidation type="list" allowBlank="1" sqref="V4:V5994" xr:uid="{6FA8BACF-780D-4208-AF70-28CDEE508FB0}">
      <formula1>$AC$4:$AC$18</formula1>
    </dataValidation>
    <dataValidation type="list" allowBlank="1" sqref="S4:S5994" xr:uid="{6D9A36FB-BF3A-4FD4-9CC9-09363846BA13}">
      <formula1>$AF$4:$AF$17</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C2D0B-1D93-4529-9533-8DBF68099815}">
  <sheetPr codeName="Trang_tính23">
    <outlinePr summaryBelow="0" summaryRight="0"/>
  </sheetPr>
  <dimension ref="A1:AK38"/>
  <sheetViews>
    <sheetView zoomScale="80" zoomScaleNormal="70" workbookViewId="0">
      <pane ySplit="3" topLeftCell="A4" activePane="bottomLeft" state="frozen"/>
      <selection activeCell="D1270" sqref="D1270"/>
      <selection pane="bottomLeft" activeCell="I3" sqref="I3"/>
    </sheetView>
  </sheetViews>
  <sheetFormatPr defaultColWidth="11" defaultRowHeight="15.75" customHeight="1"/>
  <cols>
    <col min="1" max="1" width="5.875" style="1" customWidth="1"/>
    <col min="2" max="2" width="40.375" style="388" customWidth="1"/>
    <col min="3" max="3" width="67.875" style="1" customWidth="1"/>
    <col min="4" max="4" width="58.25" style="388" customWidth="1"/>
    <col min="5" max="5" width="67.375" style="1" customWidth="1"/>
    <col min="6" max="7" width="13.875" style="1" customWidth="1"/>
    <col min="8" max="8" width="31.75" style="427" customWidth="1"/>
    <col min="9" max="9" width="13.75" style="50" customWidth="1"/>
    <col min="10" max="10" width="7.625" style="156" customWidth="1"/>
    <col min="11" max="11" width="12.125" style="51" customWidth="1"/>
    <col min="12" max="12" width="23.25" style="51" customWidth="1"/>
    <col min="13" max="13" width="17.375" style="1" customWidth="1"/>
    <col min="14" max="14" width="21.375" style="1" customWidth="1"/>
    <col min="15" max="15" width="11.375" style="144" hidden="1" customWidth="1"/>
    <col min="16" max="16" width="15.25" style="144" hidden="1" customWidth="1"/>
    <col min="17" max="17" width="16.625" style="144" hidden="1" customWidth="1"/>
    <col min="18" max="18" width="18.125" style="1" customWidth="1"/>
    <col min="19" max="19" width="10.875" style="1" hidden="1" customWidth="1"/>
    <col min="20" max="20" width="40.125" style="144" customWidth="1"/>
    <col min="21" max="21" width="17" style="1" hidden="1" customWidth="1"/>
    <col min="22" max="22" width="7.625" style="1" hidden="1" customWidth="1"/>
    <col min="23" max="23" width="9" style="1" hidden="1" customWidth="1"/>
    <col min="24" max="24" width="10" style="1" hidden="1" customWidth="1"/>
    <col min="25" max="25" width="8.25" style="1" hidden="1" customWidth="1"/>
    <col min="26" max="26" width="19.125" style="1" hidden="1" customWidth="1"/>
    <col min="27" max="30" width="0" style="1" hidden="1" customWidth="1"/>
    <col min="31" max="31" width="15.875" style="1" hidden="1" customWidth="1"/>
    <col min="32" max="32" width="15.375" style="1" hidden="1" customWidth="1"/>
    <col min="33" max="33" width="29" style="1" customWidth="1"/>
    <col min="34" max="34" width="14.75" style="144" customWidth="1"/>
    <col min="35" max="35" width="25.375" style="1" customWidth="1"/>
    <col min="36" max="36" width="14.375" style="1" bestFit="1" customWidth="1"/>
    <col min="37" max="37" width="12.125" style="1" bestFit="1" customWidth="1"/>
    <col min="38" max="38" width="13.125" style="1" bestFit="1" customWidth="1"/>
    <col min="39" max="16384" width="11" style="1"/>
  </cols>
  <sheetData>
    <row r="1" spans="1:37" s="39" customFormat="1" ht="17.45" customHeight="1">
      <c r="B1" s="371"/>
      <c r="D1" s="371"/>
      <c r="H1" s="371"/>
      <c r="I1" s="267"/>
      <c r="J1" s="267"/>
      <c r="K1" s="166"/>
      <c r="L1" s="166"/>
      <c r="N1" s="52">
        <f>SUM(N4:N38)</f>
        <v>158195454.54545456</v>
      </c>
      <c r="O1" s="52"/>
      <c r="P1" s="52">
        <f>SUM(P4:P38)</f>
        <v>16000000</v>
      </c>
      <c r="Q1" s="52"/>
    </row>
    <row r="3" spans="1:37" s="50" customFormat="1" ht="39.200000000000003" customHeight="1">
      <c r="A3" s="290" t="s">
        <v>5</v>
      </c>
      <c r="B3" s="294" t="s">
        <v>6</v>
      </c>
      <c r="C3" s="338" t="s">
        <v>7</v>
      </c>
      <c r="D3" s="294" t="s">
        <v>8</v>
      </c>
      <c r="E3" s="54" t="s">
        <v>9</v>
      </c>
      <c r="F3" s="54" t="s">
        <v>10</v>
      </c>
      <c r="G3" s="338" t="s">
        <v>11</v>
      </c>
      <c r="H3" s="294" t="s">
        <v>380</v>
      </c>
      <c r="I3" s="54" t="s">
        <v>6355</v>
      </c>
      <c r="J3" s="360" t="s">
        <v>13</v>
      </c>
      <c r="K3" s="291" t="s">
        <v>14</v>
      </c>
      <c r="L3" s="292" t="s">
        <v>15</v>
      </c>
      <c r="M3" s="293" t="s">
        <v>16</v>
      </c>
      <c r="N3" s="293" t="s">
        <v>17</v>
      </c>
      <c r="O3" s="293" t="s">
        <v>950</v>
      </c>
      <c r="P3" s="293" t="s">
        <v>19</v>
      </c>
      <c r="Q3" s="293" t="s">
        <v>20</v>
      </c>
      <c r="R3" s="294" t="s">
        <v>21</v>
      </c>
      <c r="S3" s="54" t="s">
        <v>22</v>
      </c>
      <c r="T3" s="54" t="s">
        <v>23</v>
      </c>
      <c r="U3" s="295" t="s">
        <v>24</v>
      </c>
      <c r="V3" s="295" t="s">
        <v>25</v>
      </c>
      <c r="W3" s="296" t="s">
        <v>26</v>
      </c>
      <c r="X3" s="296" t="s">
        <v>27</v>
      </c>
      <c r="Y3" s="296" t="s">
        <v>28</v>
      </c>
      <c r="Z3" s="297" t="s">
        <v>29</v>
      </c>
      <c r="AA3" s="298"/>
      <c r="AB3" s="298"/>
      <c r="AC3" s="299" t="s">
        <v>30</v>
      </c>
      <c r="AD3" s="299" t="s">
        <v>31</v>
      </c>
      <c r="AE3" s="299" t="s">
        <v>32</v>
      </c>
      <c r="AF3" s="93" t="s">
        <v>33</v>
      </c>
      <c r="AG3" s="54" t="s">
        <v>380</v>
      </c>
      <c r="AH3" s="294" t="s">
        <v>895</v>
      </c>
    </row>
    <row r="4" spans="1:37" s="156" customFormat="1" ht="51" customHeight="1">
      <c r="A4" s="438">
        <v>1</v>
      </c>
      <c r="B4" s="439" t="s">
        <v>1868</v>
      </c>
      <c r="C4" s="440" t="s">
        <v>1870</v>
      </c>
      <c r="D4" s="441" t="s">
        <v>1869</v>
      </c>
      <c r="E4" s="442" t="s">
        <v>71</v>
      </c>
      <c r="F4" s="443">
        <v>4000000</v>
      </c>
      <c r="G4" s="444" t="s">
        <v>210</v>
      </c>
      <c r="H4" s="445" t="s">
        <v>1871</v>
      </c>
      <c r="I4" s="446" t="s">
        <v>1867</v>
      </c>
      <c r="J4" s="447" t="s">
        <v>232</v>
      </c>
      <c r="K4" s="552">
        <v>0</v>
      </c>
      <c r="L4" s="283">
        <v>4000000</v>
      </c>
      <c r="M4" s="285"/>
      <c r="N4" s="285">
        <v>4000000</v>
      </c>
      <c r="O4" s="452"/>
      <c r="P4" s="286"/>
      <c r="Q4" s="452"/>
      <c r="R4" s="603"/>
      <c r="S4" s="453" t="s">
        <v>41</v>
      </c>
      <c r="T4" s="454" t="s">
        <v>667</v>
      </c>
      <c r="U4" s="455"/>
      <c r="V4" s="456"/>
      <c r="W4" s="456"/>
      <c r="X4" s="457"/>
      <c r="Y4" s="458"/>
      <c r="Z4" s="459"/>
      <c r="AA4" s="459"/>
      <c r="AB4" s="459"/>
      <c r="AC4" s="460" t="s">
        <v>43</v>
      </c>
      <c r="AD4" s="461" t="s">
        <v>44</v>
      </c>
      <c r="AE4" s="460" t="s">
        <v>45</v>
      </c>
      <c r="AF4" s="462" t="s">
        <v>46</v>
      </c>
      <c r="AG4" s="463"/>
      <c r="AH4" s="464" t="s">
        <v>810</v>
      </c>
    </row>
    <row r="5" spans="1:37" s="156" customFormat="1" ht="49.7" customHeight="1">
      <c r="A5" s="438">
        <v>2</v>
      </c>
      <c r="B5" s="465" t="s">
        <v>1873</v>
      </c>
      <c r="C5" s="440" t="s">
        <v>1875</v>
      </c>
      <c r="D5" s="441" t="s">
        <v>1876</v>
      </c>
      <c r="E5" s="442" t="s">
        <v>71</v>
      </c>
      <c r="F5" s="443">
        <v>4000000</v>
      </c>
      <c r="G5" s="444" t="s">
        <v>210</v>
      </c>
      <c r="H5" s="445" t="s">
        <v>1874</v>
      </c>
      <c r="I5" s="446" t="s">
        <v>1872</v>
      </c>
      <c r="J5" s="447" t="s">
        <v>232</v>
      </c>
      <c r="K5" s="283">
        <v>0</v>
      </c>
      <c r="L5" s="283">
        <v>4000000</v>
      </c>
      <c r="M5" s="285"/>
      <c r="N5" s="285">
        <v>4000000</v>
      </c>
      <c r="O5" s="286"/>
      <c r="P5" s="286"/>
      <c r="Q5" s="286"/>
      <c r="R5" s="581"/>
      <c r="S5" s="466" t="s">
        <v>41</v>
      </c>
      <c r="T5" s="288" t="s">
        <v>2116</v>
      </c>
      <c r="U5" s="467"/>
      <c r="V5" s="467"/>
      <c r="W5" s="467"/>
      <c r="X5" s="468"/>
      <c r="Y5" s="455"/>
      <c r="Z5" s="459"/>
      <c r="AA5" s="459"/>
      <c r="AB5" s="459"/>
      <c r="AC5" s="461" t="s">
        <v>54</v>
      </c>
      <c r="AD5" s="469" t="s">
        <v>2</v>
      </c>
      <c r="AE5" s="460" t="s">
        <v>55</v>
      </c>
      <c r="AF5" s="462" t="s">
        <v>56</v>
      </c>
      <c r="AG5" s="463"/>
      <c r="AH5" s="464" t="s">
        <v>810</v>
      </c>
    </row>
    <row r="6" spans="1:37" s="50" customFormat="1" ht="47.25" customHeight="1">
      <c r="A6" s="438">
        <v>3</v>
      </c>
      <c r="B6" s="465" t="s">
        <v>1881</v>
      </c>
      <c r="C6" s="440" t="s">
        <v>1877</v>
      </c>
      <c r="D6" s="441" t="s">
        <v>1880</v>
      </c>
      <c r="E6" s="442" t="s">
        <v>49</v>
      </c>
      <c r="F6" s="443">
        <v>2100000</v>
      </c>
      <c r="G6" s="444" t="s">
        <v>964</v>
      </c>
      <c r="H6" s="445" t="s">
        <v>1878</v>
      </c>
      <c r="I6" s="446" t="s">
        <v>1879</v>
      </c>
      <c r="J6" s="447" t="s">
        <v>232</v>
      </c>
      <c r="K6" s="283">
        <v>0</v>
      </c>
      <c r="L6" s="283">
        <v>2100000</v>
      </c>
      <c r="M6" s="285"/>
      <c r="N6" s="285">
        <v>2100000</v>
      </c>
      <c r="O6" s="286"/>
      <c r="P6" s="286"/>
      <c r="Q6" s="286"/>
      <c r="R6" s="611"/>
      <c r="S6" s="287" t="s">
        <v>41</v>
      </c>
      <c r="T6" s="288" t="s">
        <v>391</v>
      </c>
      <c r="U6" s="471"/>
      <c r="V6" s="471"/>
      <c r="W6" s="472"/>
      <c r="X6" s="472"/>
      <c r="Y6" s="511"/>
      <c r="Z6" s="473"/>
      <c r="AA6" s="473"/>
      <c r="AB6" s="473"/>
      <c r="AC6" s="512" t="s">
        <v>64</v>
      </c>
      <c r="AD6" s="475" t="s">
        <v>65</v>
      </c>
      <c r="AE6" s="476" t="s">
        <v>66</v>
      </c>
      <c r="AF6" s="513" t="s">
        <v>67</v>
      </c>
      <c r="AG6" s="555"/>
      <c r="AH6" s="479" t="s">
        <v>810</v>
      </c>
    </row>
    <row r="7" spans="1:37" s="50" customFormat="1" ht="41.25" customHeight="1">
      <c r="A7" s="438">
        <v>4</v>
      </c>
      <c r="B7" s="465" t="s">
        <v>1886</v>
      </c>
      <c r="C7" s="440" t="s">
        <v>1884</v>
      </c>
      <c r="D7" s="441" t="s">
        <v>1883</v>
      </c>
      <c r="E7" s="442" t="s">
        <v>71</v>
      </c>
      <c r="F7" s="443">
        <v>2200000</v>
      </c>
      <c r="G7" s="444" t="s">
        <v>109</v>
      </c>
      <c r="H7" s="445" t="s">
        <v>1885</v>
      </c>
      <c r="I7" s="446" t="s">
        <v>1882</v>
      </c>
      <c r="J7" s="447" t="s">
        <v>232</v>
      </c>
      <c r="K7" s="283">
        <v>0</v>
      </c>
      <c r="L7" s="283">
        <v>2200000</v>
      </c>
      <c r="M7" s="284"/>
      <c r="N7" s="285">
        <v>2200000</v>
      </c>
      <c r="O7" s="286"/>
      <c r="P7" s="286"/>
      <c r="Q7" s="286"/>
      <c r="R7" s="581"/>
      <c r="S7" s="287" t="s">
        <v>41</v>
      </c>
      <c r="T7" s="288" t="s">
        <v>2245</v>
      </c>
      <c r="U7" s="471"/>
      <c r="V7" s="471"/>
      <c r="W7" s="471"/>
      <c r="X7" s="472"/>
      <c r="Y7" s="471"/>
      <c r="Z7" s="473"/>
      <c r="AA7" s="473"/>
      <c r="AB7" s="473"/>
      <c r="AC7" s="523" t="s">
        <v>75</v>
      </c>
      <c r="AD7" s="475" t="s">
        <v>76</v>
      </c>
      <c r="AE7" s="476"/>
      <c r="AF7" s="513" t="s">
        <v>77</v>
      </c>
      <c r="AG7" s="623"/>
      <c r="AH7" s="479" t="s">
        <v>810</v>
      </c>
    </row>
    <row r="8" spans="1:37" s="156" customFormat="1" ht="45" customHeight="1">
      <c r="A8" s="438">
        <v>5</v>
      </c>
      <c r="B8" s="465" t="s">
        <v>1986</v>
      </c>
      <c r="C8" s="440" t="s">
        <v>1989</v>
      </c>
      <c r="D8" s="441" t="s">
        <v>1988</v>
      </c>
      <c r="E8" s="442" t="s">
        <v>1925</v>
      </c>
      <c r="F8" s="443">
        <v>2200000</v>
      </c>
      <c r="G8" s="444" t="s">
        <v>109</v>
      </c>
      <c r="H8" s="445" t="s">
        <v>1987</v>
      </c>
      <c r="I8" s="446" t="s">
        <v>1891</v>
      </c>
      <c r="J8" s="447" t="s">
        <v>232</v>
      </c>
      <c r="K8" s="283">
        <v>200000</v>
      </c>
      <c r="L8" s="283">
        <v>2200000</v>
      </c>
      <c r="M8" s="520"/>
      <c r="N8" s="285">
        <v>2000000</v>
      </c>
      <c r="O8" s="286"/>
      <c r="P8" s="286"/>
      <c r="Q8" s="286"/>
      <c r="R8" s="581"/>
      <c r="S8" s="466" t="s">
        <v>41</v>
      </c>
      <c r="T8" s="288" t="s">
        <v>404</v>
      </c>
      <c r="U8" s="467"/>
      <c r="V8" s="467"/>
      <c r="W8" s="467"/>
      <c r="X8" s="468"/>
      <c r="Y8" s="455"/>
      <c r="Z8" s="459"/>
      <c r="AA8" s="459"/>
      <c r="AB8" s="459"/>
      <c r="AC8" s="460" t="s">
        <v>83</v>
      </c>
      <c r="AD8" s="522" t="s">
        <v>84</v>
      </c>
      <c r="AE8" s="460"/>
      <c r="AF8" s="462" t="s">
        <v>85</v>
      </c>
      <c r="AG8" s="627"/>
      <c r="AH8" s="479" t="s">
        <v>810</v>
      </c>
      <c r="AI8" s="622"/>
      <c r="AJ8" s="614"/>
      <c r="AK8" s="615">
        <v>0.14499999999999999</v>
      </c>
    </row>
    <row r="9" spans="1:37" s="50" customFormat="1" ht="50.25" customHeight="1">
      <c r="A9" s="438">
        <v>6</v>
      </c>
      <c r="B9" s="465" t="s">
        <v>1888</v>
      </c>
      <c r="C9" s="440" t="s">
        <v>1890</v>
      </c>
      <c r="D9" s="441" t="s">
        <v>1889</v>
      </c>
      <c r="E9" s="442" t="s">
        <v>71</v>
      </c>
      <c r="F9" s="443">
        <v>3700000</v>
      </c>
      <c r="G9" s="444" t="s">
        <v>2033</v>
      </c>
      <c r="H9" s="445" t="s">
        <v>1356</v>
      </c>
      <c r="I9" s="446" t="s">
        <v>1887</v>
      </c>
      <c r="J9" s="447" t="s">
        <v>232</v>
      </c>
      <c r="K9" s="283">
        <v>0</v>
      </c>
      <c r="L9" s="283">
        <v>3700000</v>
      </c>
      <c r="M9" s="284"/>
      <c r="N9" s="285">
        <v>3700000</v>
      </c>
      <c r="O9" s="286"/>
      <c r="P9" s="286"/>
      <c r="Q9" s="286"/>
      <c r="R9" s="576"/>
      <c r="S9" s="287" t="s">
        <v>41</v>
      </c>
      <c r="T9" s="288" t="s">
        <v>667</v>
      </c>
      <c r="U9" s="471"/>
      <c r="V9" s="471"/>
      <c r="W9" s="471"/>
      <c r="X9" s="472"/>
      <c r="Y9" s="511"/>
      <c r="Z9" s="473"/>
      <c r="AA9" s="473"/>
      <c r="AB9" s="473"/>
      <c r="AC9" s="476" t="s">
        <v>91</v>
      </c>
      <c r="AD9" s="475" t="s">
        <v>92</v>
      </c>
      <c r="AE9" s="476"/>
      <c r="AF9" s="513" t="s">
        <v>93</v>
      </c>
      <c r="AG9" s="628"/>
      <c r="AH9" s="479" t="s">
        <v>810</v>
      </c>
      <c r="AI9" s="613"/>
      <c r="AJ9" s="614"/>
      <c r="AK9" s="616">
        <v>0.1333</v>
      </c>
    </row>
    <row r="10" spans="1:37" s="50" customFormat="1" ht="51" customHeight="1">
      <c r="A10" s="438">
        <v>7</v>
      </c>
      <c r="B10" s="465" t="s">
        <v>1479</v>
      </c>
      <c r="C10" s="440" t="s">
        <v>293</v>
      </c>
      <c r="D10" s="441" t="s">
        <v>1892</v>
      </c>
      <c r="E10" s="442" t="s">
        <v>42</v>
      </c>
      <c r="F10" s="443">
        <v>3000000</v>
      </c>
      <c r="G10" s="444" t="s">
        <v>88</v>
      </c>
      <c r="H10" s="445" t="s">
        <v>1893</v>
      </c>
      <c r="I10" s="446" t="s">
        <v>1894</v>
      </c>
      <c r="J10" s="447" t="s">
        <v>232</v>
      </c>
      <c r="K10" s="283">
        <v>0</v>
      </c>
      <c r="L10" s="283">
        <v>3000000</v>
      </c>
      <c r="M10" s="285"/>
      <c r="N10" s="285">
        <v>3000000</v>
      </c>
      <c r="O10" s="286"/>
      <c r="P10" s="286"/>
      <c r="Q10" s="286"/>
      <c r="R10" s="576"/>
      <c r="S10" s="287" t="s">
        <v>41</v>
      </c>
      <c r="T10" s="288" t="s">
        <v>1363</v>
      </c>
      <c r="U10" s="471"/>
      <c r="V10" s="471"/>
      <c r="W10" s="471"/>
      <c r="X10" s="472"/>
      <c r="Y10" s="471"/>
      <c r="Z10" s="473"/>
      <c r="AA10" s="473"/>
      <c r="AB10" s="473"/>
      <c r="AC10" s="474"/>
      <c r="AD10" s="475" t="s">
        <v>98</v>
      </c>
      <c r="AE10" s="476"/>
      <c r="AF10" s="477" t="s">
        <v>99</v>
      </c>
      <c r="AG10" s="555"/>
      <c r="AH10" s="479" t="s">
        <v>810</v>
      </c>
      <c r="AI10" s="617"/>
      <c r="AJ10" s="614"/>
      <c r="AK10" s="615">
        <f>AK8-AK9</f>
        <v>1.1699999999999988E-2</v>
      </c>
    </row>
    <row r="11" spans="1:37" s="50" customFormat="1" ht="38.25" customHeight="1">
      <c r="A11" s="438">
        <v>8</v>
      </c>
      <c r="B11" s="465" t="s">
        <v>1919</v>
      </c>
      <c r="C11" s="440" t="s">
        <v>1922</v>
      </c>
      <c r="D11" s="441" t="s">
        <v>1895</v>
      </c>
      <c r="E11" s="442" t="s">
        <v>71</v>
      </c>
      <c r="F11" s="443">
        <v>3786363.6363636362</v>
      </c>
      <c r="G11" s="444" t="s">
        <v>2034</v>
      </c>
      <c r="H11" s="445" t="s">
        <v>1920</v>
      </c>
      <c r="I11" s="446" t="s">
        <v>1900</v>
      </c>
      <c r="J11" s="447" t="s">
        <v>232</v>
      </c>
      <c r="K11" s="283">
        <v>0</v>
      </c>
      <c r="L11" s="528">
        <v>3786363.6363636362</v>
      </c>
      <c r="M11" s="470"/>
      <c r="N11" s="285">
        <v>3786363.6363636362</v>
      </c>
      <c r="O11" s="286"/>
      <c r="P11" s="286">
        <v>3000000</v>
      </c>
      <c r="Q11" s="286"/>
      <c r="R11" s="576"/>
      <c r="S11" s="287" t="s">
        <v>41</v>
      </c>
      <c r="T11" s="288" t="s">
        <v>821</v>
      </c>
      <c r="U11" s="471"/>
      <c r="V11" s="471"/>
      <c r="W11" s="471"/>
      <c r="X11" s="472"/>
      <c r="Y11" s="471"/>
      <c r="Z11" s="473"/>
      <c r="AA11" s="473"/>
      <c r="AB11" s="473"/>
      <c r="AC11" s="474"/>
      <c r="AD11" s="475" t="s">
        <v>105</v>
      </c>
      <c r="AE11" s="476"/>
      <c r="AF11" s="477" t="s">
        <v>106</v>
      </c>
      <c r="AG11" s="555"/>
      <c r="AH11" s="479">
        <v>0</v>
      </c>
      <c r="AI11" s="514"/>
    </row>
    <row r="12" spans="1:37" s="50" customFormat="1" ht="46.5" customHeight="1">
      <c r="A12" s="438">
        <v>9</v>
      </c>
      <c r="B12" s="465" t="s">
        <v>1921</v>
      </c>
      <c r="C12" s="440" t="s">
        <v>1898</v>
      </c>
      <c r="D12" s="441" t="s">
        <v>1897</v>
      </c>
      <c r="E12" s="442" t="s">
        <v>71</v>
      </c>
      <c r="F12" s="443">
        <v>3000000</v>
      </c>
      <c r="G12" s="444" t="s">
        <v>88</v>
      </c>
      <c r="H12" s="445" t="s">
        <v>1899</v>
      </c>
      <c r="I12" s="446" t="s">
        <v>1896</v>
      </c>
      <c r="J12" s="447" t="s">
        <v>232</v>
      </c>
      <c r="K12" s="283">
        <v>0</v>
      </c>
      <c r="L12" s="283">
        <v>3000000</v>
      </c>
      <c r="M12" s="470"/>
      <c r="N12" s="285">
        <v>3000000</v>
      </c>
      <c r="O12" s="286"/>
      <c r="P12" s="286"/>
      <c r="Q12" s="286"/>
      <c r="R12" s="576"/>
      <c r="S12" s="287" t="s">
        <v>41</v>
      </c>
      <c r="T12" s="288" t="s">
        <v>821</v>
      </c>
      <c r="U12" s="471"/>
      <c r="V12" s="471"/>
      <c r="W12" s="471"/>
      <c r="X12" s="472"/>
      <c r="Y12" s="471"/>
      <c r="Z12" s="473"/>
      <c r="AA12" s="473"/>
      <c r="AB12" s="473"/>
      <c r="AC12" s="474"/>
      <c r="AD12" s="475" t="s">
        <v>65</v>
      </c>
      <c r="AE12" s="476"/>
      <c r="AF12" s="477" t="s">
        <v>112</v>
      </c>
      <c r="AG12" s="508"/>
      <c r="AH12" s="479" t="s">
        <v>810</v>
      </c>
      <c r="AI12" s="514"/>
    </row>
    <row r="13" spans="1:37" s="50" customFormat="1" ht="48.75" customHeight="1">
      <c r="A13" s="438">
        <v>10</v>
      </c>
      <c r="B13" s="465" t="s">
        <v>1906</v>
      </c>
      <c r="C13" s="440" t="s">
        <v>1904</v>
      </c>
      <c r="D13" s="441" t="s">
        <v>1905</v>
      </c>
      <c r="E13" s="442" t="s">
        <v>71</v>
      </c>
      <c r="F13" s="443">
        <v>3000000</v>
      </c>
      <c r="G13" s="444" t="s">
        <v>88</v>
      </c>
      <c r="H13" s="445" t="s">
        <v>1463</v>
      </c>
      <c r="I13" s="446" t="s">
        <v>1901</v>
      </c>
      <c r="J13" s="447" t="s">
        <v>232</v>
      </c>
      <c r="K13" s="283">
        <v>0</v>
      </c>
      <c r="L13" s="283">
        <v>3000000</v>
      </c>
      <c r="M13" s="510"/>
      <c r="N13" s="285">
        <v>3000000</v>
      </c>
      <c r="O13" s="286"/>
      <c r="P13" s="286"/>
      <c r="Q13" s="286"/>
      <c r="R13" s="576"/>
      <c r="S13" s="287" t="s">
        <v>41</v>
      </c>
      <c r="T13" s="288" t="s">
        <v>667</v>
      </c>
      <c r="U13" s="471"/>
      <c r="V13" s="471"/>
      <c r="W13" s="471"/>
      <c r="X13" s="472"/>
      <c r="Y13" s="471"/>
      <c r="Z13" s="473"/>
      <c r="AA13" s="473"/>
      <c r="AB13" s="473"/>
      <c r="AC13" s="474"/>
      <c r="AD13" s="475" t="s">
        <v>118</v>
      </c>
      <c r="AE13" s="476"/>
      <c r="AF13" s="477" t="s">
        <v>119</v>
      </c>
      <c r="AG13" s="464"/>
      <c r="AH13" s="479" t="s">
        <v>810</v>
      </c>
    </row>
    <row r="14" spans="1:37" s="50" customFormat="1" ht="51" customHeight="1">
      <c r="A14" s="438">
        <v>11</v>
      </c>
      <c r="B14" s="465" t="s">
        <v>1907</v>
      </c>
      <c r="C14" s="440" t="s">
        <v>466</v>
      </c>
      <c r="D14" s="441" t="s">
        <v>1908</v>
      </c>
      <c r="E14" s="442" t="s">
        <v>49</v>
      </c>
      <c r="F14" s="443">
        <v>2200000</v>
      </c>
      <c r="G14" s="444" t="s">
        <v>109</v>
      </c>
      <c r="H14" s="445" t="s">
        <v>1903</v>
      </c>
      <c r="I14" s="446" t="s">
        <v>1902</v>
      </c>
      <c r="J14" s="447" t="s">
        <v>232</v>
      </c>
      <c r="K14" s="283">
        <v>100000</v>
      </c>
      <c r="L14" s="528">
        <v>2200000</v>
      </c>
      <c r="M14" s="470"/>
      <c r="N14" s="285">
        <v>2100000</v>
      </c>
      <c r="O14" s="286"/>
      <c r="P14" s="286"/>
      <c r="Q14" s="286"/>
      <c r="R14" s="576"/>
      <c r="S14" s="287" t="s">
        <v>41</v>
      </c>
      <c r="T14" s="288" t="s">
        <v>391</v>
      </c>
      <c r="U14" s="471"/>
      <c r="V14" s="471"/>
      <c r="W14" s="472"/>
      <c r="X14" s="472"/>
      <c r="Y14" s="471"/>
      <c r="Z14" s="473"/>
      <c r="AA14" s="473"/>
      <c r="AB14" s="473"/>
      <c r="AC14" s="474"/>
      <c r="AD14" s="475" t="s">
        <v>123</v>
      </c>
      <c r="AE14" s="476"/>
      <c r="AF14" s="477" t="s">
        <v>124</v>
      </c>
      <c r="AG14" s="478"/>
      <c r="AH14" s="479" t="s">
        <v>810</v>
      </c>
      <c r="AI14" s="530"/>
    </row>
    <row r="15" spans="1:37" s="50" customFormat="1" ht="49.7" customHeight="1">
      <c r="A15" s="438">
        <v>12</v>
      </c>
      <c r="B15" s="465" t="s">
        <v>1910</v>
      </c>
      <c r="C15" s="440" t="s">
        <v>1913</v>
      </c>
      <c r="D15" s="441" t="s">
        <v>1911</v>
      </c>
      <c r="E15" s="442" t="s">
        <v>49</v>
      </c>
      <c r="F15" s="443">
        <v>2200000</v>
      </c>
      <c r="G15" s="444" t="s">
        <v>109</v>
      </c>
      <c r="H15" s="445" t="s">
        <v>1912</v>
      </c>
      <c r="I15" s="446" t="s">
        <v>1909</v>
      </c>
      <c r="J15" s="447" t="s">
        <v>232</v>
      </c>
      <c r="K15" s="283">
        <v>0</v>
      </c>
      <c r="L15" s="283">
        <v>2200000</v>
      </c>
      <c r="M15" s="470"/>
      <c r="N15" s="285">
        <v>2200000</v>
      </c>
      <c r="O15" s="286"/>
      <c r="P15" s="286">
        <v>4500000</v>
      </c>
      <c r="Q15" s="286"/>
      <c r="R15" s="581"/>
      <c r="S15" s="287" t="s">
        <v>41</v>
      </c>
      <c r="T15" s="288" t="s">
        <v>391</v>
      </c>
      <c r="U15" s="471"/>
      <c r="V15" s="471"/>
      <c r="W15" s="472"/>
      <c r="X15" s="472"/>
      <c r="Y15" s="471"/>
      <c r="Z15" s="473"/>
      <c r="AA15" s="473"/>
      <c r="AB15" s="473"/>
      <c r="AC15" s="474"/>
      <c r="AD15" s="475" t="s">
        <v>83</v>
      </c>
      <c r="AE15" s="476"/>
      <c r="AF15" s="477" t="s">
        <v>130</v>
      </c>
      <c r="AG15" s="508"/>
      <c r="AH15" s="479" t="s">
        <v>810</v>
      </c>
      <c r="AI15" s="526"/>
    </row>
    <row r="16" spans="1:37" s="50" customFormat="1" ht="40.700000000000003" customHeight="1">
      <c r="A16" s="485">
        <v>13</v>
      </c>
      <c r="B16" s="486" t="s">
        <v>1917</v>
      </c>
      <c r="C16" s="134" t="s">
        <v>1918</v>
      </c>
      <c r="D16" s="400" t="s">
        <v>1915</v>
      </c>
      <c r="E16" s="398" t="s">
        <v>71</v>
      </c>
      <c r="F16" s="487">
        <v>3000000</v>
      </c>
      <c r="G16" s="488" t="s">
        <v>88</v>
      </c>
      <c r="H16" s="489" t="s">
        <v>1916</v>
      </c>
      <c r="I16" s="490" t="s">
        <v>1914</v>
      </c>
      <c r="J16" s="491" t="s">
        <v>232</v>
      </c>
      <c r="K16" s="77">
        <v>0</v>
      </c>
      <c r="L16" s="77">
        <v>3000000</v>
      </c>
      <c r="M16" s="78"/>
      <c r="N16" s="79">
        <v>3000000</v>
      </c>
      <c r="O16" s="621"/>
      <c r="P16" s="138"/>
      <c r="Q16" s="138"/>
      <c r="R16" s="600"/>
      <c r="S16" s="80" t="s">
        <v>41</v>
      </c>
      <c r="T16" s="151" t="s">
        <v>1445</v>
      </c>
      <c r="U16" s="222"/>
      <c r="V16" s="222"/>
      <c r="W16" s="222"/>
      <c r="X16" s="223"/>
      <c r="Y16" s="222"/>
      <c r="Z16" s="225"/>
      <c r="AA16" s="225"/>
      <c r="AB16" s="225"/>
      <c r="AC16" s="256"/>
      <c r="AD16" s="227" t="s">
        <v>133</v>
      </c>
      <c r="AE16" s="228"/>
      <c r="AF16" s="257" t="s">
        <v>134</v>
      </c>
      <c r="AG16" s="550"/>
      <c r="AH16" s="494" t="s">
        <v>810</v>
      </c>
      <c r="AI16" s="524"/>
    </row>
    <row r="17" spans="1:37" s="50" customFormat="1" ht="45.75" customHeight="1">
      <c r="A17" s="438">
        <v>14</v>
      </c>
      <c r="B17" s="465" t="s">
        <v>1928</v>
      </c>
      <c r="C17" s="440" t="s">
        <v>1929</v>
      </c>
      <c r="D17" s="441" t="s">
        <v>1927</v>
      </c>
      <c r="E17" s="442" t="s">
        <v>71</v>
      </c>
      <c r="F17" s="443">
        <v>3000000</v>
      </c>
      <c r="G17" s="444" t="s">
        <v>88</v>
      </c>
      <c r="H17" s="445" t="s">
        <v>1930</v>
      </c>
      <c r="I17" s="446" t="s">
        <v>1926</v>
      </c>
      <c r="J17" s="447" t="s">
        <v>232</v>
      </c>
      <c r="K17" s="283"/>
      <c r="L17" s="283">
        <v>3000000</v>
      </c>
      <c r="M17" s="470"/>
      <c r="N17" s="285">
        <v>3000000</v>
      </c>
      <c r="O17" s="286"/>
      <c r="P17" s="286"/>
      <c r="Q17" s="286"/>
      <c r="R17" s="576"/>
      <c r="S17" s="287" t="s">
        <v>41</v>
      </c>
      <c r="T17" s="288" t="s">
        <v>686</v>
      </c>
      <c r="U17" s="471"/>
      <c r="V17" s="471"/>
      <c r="W17" s="471"/>
      <c r="X17" s="472"/>
      <c r="Y17" s="471"/>
      <c r="Z17" s="473"/>
      <c r="AA17" s="473"/>
      <c r="AB17" s="473"/>
      <c r="AC17" s="474"/>
      <c r="AD17" s="475" t="s">
        <v>141</v>
      </c>
      <c r="AE17" s="476"/>
      <c r="AF17" s="477" t="s">
        <v>41</v>
      </c>
      <c r="AG17" s="478"/>
      <c r="AH17" s="479" t="s">
        <v>810</v>
      </c>
    </row>
    <row r="18" spans="1:37" s="50" customFormat="1" ht="44.45" customHeight="1">
      <c r="A18" s="485">
        <v>15</v>
      </c>
      <c r="B18" s="486" t="s">
        <v>1932</v>
      </c>
      <c r="C18" s="134" t="s">
        <v>1934</v>
      </c>
      <c r="D18" s="400" t="s">
        <v>1933</v>
      </c>
      <c r="E18" s="398" t="s">
        <v>71</v>
      </c>
      <c r="F18" s="487">
        <v>9000000</v>
      </c>
      <c r="G18" s="488" t="s">
        <v>2035</v>
      </c>
      <c r="H18" s="489" t="s">
        <v>1935</v>
      </c>
      <c r="I18" s="490" t="s">
        <v>1931</v>
      </c>
      <c r="J18" s="491" t="s">
        <v>232</v>
      </c>
      <c r="K18" s="77"/>
      <c r="L18" s="77">
        <v>9000000</v>
      </c>
      <c r="M18" s="79"/>
      <c r="N18" s="79">
        <v>9000000</v>
      </c>
      <c r="O18" s="138"/>
      <c r="P18" s="138"/>
      <c r="Q18" s="138"/>
      <c r="R18" s="600"/>
      <c r="S18" s="80" t="s">
        <v>41</v>
      </c>
      <c r="T18" s="151" t="s">
        <v>765</v>
      </c>
      <c r="U18" s="222"/>
      <c r="V18" s="222"/>
      <c r="W18" s="222"/>
      <c r="X18" s="223"/>
      <c r="Y18" s="222"/>
      <c r="Z18" s="225"/>
      <c r="AA18" s="225"/>
      <c r="AB18" s="225"/>
      <c r="AC18" s="256"/>
      <c r="AD18" s="227" t="s">
        <v>148</v>
      </c>
      <c r="AE18" s="228"/>
      <c r="AF18" s="257"/>
      <c r="AG18" s="230"/>
      <c r="AH18" s="494" t="s">
        <v>810</v>
      </c>
    </row>
    <row r="19" spans="1:37" s="50" customFormat="1" ht="41.25" customHeight="1">
      <c r="A19" s="485">
        <v>16</v>
      </c>
      <c r="B19" s="486" t="s">
        <v>1936</v>
      </c>
      <c r="C19" s="134" t="s">
        <v>1865</v>
      </c>
      <c r="D19" s="400" t="s">
        <v>1938</v>
      </c>
      <c r="E19" s="398" t="s">
        <v>42</v>
      </c>
      <c r="F19" s="487">
        <v>3000000</v>
      </c>
      <c r="G19" s="488" t="s">
        <v>88</v>
      </c>
      <c r="H19" s="489" t="s">
        <v>1947</v>
      </c>
      <c r="I19" s="490" t="s">
        <v>1937</v>
      </c>
      <c r="J19" s="491" t="s">
        <v>232</v>
      </c>
      <c r="K19" s="77">
        <v>0</v>
      </c>
      <c r="L19" s="77">
        <v>3000000</v>
      </c>
      <c r="M19" s="78"/>
      <c r="N19" s="79">
        <v>3000000</v>
      </c>
      <c r="O19" s="138"/>
      <c r="P19" s="138"/>
      <c r="Q19" s="138"/>
      <c r="R19" s="590"/>
      <c r="S19" s="80" t="s">
        <v>41</v>
      </c>
      <c r="T19" s="151" t="s">
        <v>822</v>
      </c>
      <c r="U19" s="222"/>
      <c r="V19" s="222"/>
      <c r="W19" s="222"/>
      <c r="X19" s="223"/>
      <c r="Y19" s="222"/>
      <c r="Z19" s="225"/>
      <c r="AA19" s="225"/>
      <c r="AB19" s="225"/>
      <c r="AC19" s="256"/>
      <c r="AD19" s="227" t="s">
        <v>154</v>
      </c>
      <c r="AE19" s="228"/>
      <c r="AF19" s="257"/>
      <c r="AG19" s="230"/>
      <c r="AH19" s="494" t="s">
        <v>810</v>
      </c>
      <c r="AJ19" s="516"/>
    </row>
    <row r="20" spans="1:37" s="50" customFormat="1" ht="42" customHeight="1">
      <c r="A20" s="438">
        <v>17</v>
      </c>
      <c r="B20" s="465" t="s">
        <v>1953</v>
      </c>
      <c r="C20" s="440" t="s">
        <v>1954</v>
      </c>
      <c r="D20" s="441" t="s">
        <v>1940</v>
      </c>
      <c r="E20" s="442" t="s">
        <v>71</v>
      </c>
      <c r="F20" s="443">
        <v>3400000</v>
      </c>
      <c r="G20" s="444" t="s">
        <v>2036</v>
      </c>
      <c r="H20" s="445" t="s">
        <v>1941</v>
      </c>
      <c r="I20" s="446" t="s">
        <v>1939</v>
      </c>
      <c r="J20" s="447" t="s">
        <v>232</v>
      </c>
      <c r="K20" s="283">
        <v>0</v>
      </c>
      <c r="L20" s="283">
        <v>3400000</v>
      </c>
      <c r="M20" s="470"/>
      <c r="N20" s="285">
        <v>3400000</v>
      </c>
      <c r="O20" s="286"/>
      <c r="P20" s="286"/>
      <c r="Q20" s="286"/>
      <c r="R20" s="576"/>
      <c r="S20" s="287" t="s">
        <v>41</v>
      </c>
      <c r="T20" s="288" t="s">
        <v>970</v>
      </c>
      <c r="U20" s="471"/>
      <c r="V20" s="471"/>
      <c r="W20" s="471"/>
      <c r="X20" s="472"/>
      <c r="Y20" s="471"/>
      <c r="Z20" s="480" t="s">
        <v>160</v>
      </c>
      <c r="AA20" s="473"/>
      <c r="AB20" s="473"/>
      <c r="AC20" s="474"/>
      <c r="AD20" s="475" t="s">
        <v>75</v>
      </c>
      <c r="AE20" s="476"/>
      <c r="AF20" s="477"/>
      <c r="AG20" s="478"/>
      <c r="AH20" s="479" t="s">
        <v>810</v>
      </c>
      <c r="AI20" s="524">
        <f>Table1356791011[[#This Row],[Số tiền trên
 hợp đồng (chưa VAT)]]/1.1</f>
        <v>3090909.0909090908</v>
      </c>
      <c r="AJ20" s="524">
        <f>AI20*0.15</f>
        <v>463636.36363636359</v>
      </c>
    </row>
    <row r="21" spans="1:37" s="50" customFormat="1" ht="39.75" customHeight="1">
      <c r="A21" s="193">
        <v>18</v>
      </c>
      <c r="B21" s="81" t="s">
        <v>1943</v>
      </c>
      <c r="C21" s="146" t="s">
        <v>1944</v>
      </c>
      <c r="D21" s="372" t="s">
        <v>1945</v>
      </c>
      <c r="E21" s="363" t="s">
        <v>60</v>
      </c>
      <c r="F21" s="364">
        <v>4000000</v>
      </c>
      <c r="G21" s="407" t="s">
        <v>210</v>
      </c>
      <c r="H21" s="415" t="s">
        <v>1946</v>
      </c>
      <c r="I21" s="408" t="s">
        <v>1942</v>
      </c>
      <c r="J21" s="361" t="s">
        <v>232</v>
      </c>
      <c r="K21" s="148">
        <v>100000</v>
      </c>
      <c r="L21" s="148">
        <v>4000000</v>
      </c>
      <c r="M21" s="63"/>
      <c r="N21" s="258">
        <v>3900000</v>
      </c>
      <c r="O21" s="136"/>
      <c r="P21" s="136">
        <v>3000000</v>
      </c>
      <c r="Q21" s="136"/>
      <c r="R21" s="575"/>
      <c r="S21" s="65" t="s">
        <v>41</v>
      </c>
      <c r="T21" s="150" t="s">
        <v>459</v>
      </c>
      <c r="U21" s="24"/>
      <c r="V21" s="24"/>
      <c r="W21" s="24"/>
      <c r="X21" s="23"/>
      <c r="Y21" s="24"/>
      <c r="Z21" s="231" t="s">
        <v>165</v>
      </c>
      <c r="AC21" s="48"/>
      <c r="AD21" s="202" t="s">
        <v>166</v>
      </c>
      <c r="AE21" s="92"/>
      <c r="AF21" s="203"/>
      <c r="AG21" s="414"/>
      <c r="AH21" s="406" t="s">
        <v>810</v>
      </c>
      <c r="AJ21" s="525"/>
      <c r="AK21" s="514"/>
    </row>
    <row r="22" spans="1:37" s="156" customFormat="1" ht="25.5">
      <c r="A22" s="438">
        <v>19</v>
      </c>
      <c r="B22" s="465" t="s">
        <v>1951</v>
      </c>
      <c r="C22" s="440" t="s">
        <v>1952</v>
      </c>
      <c r="D22" s="441" t="s">
        <v>1949</v>
      </c>
      <c r="E22" s="442" t="s">
        <v>71</v>
      </c>
      <c r="F22" s="443">
        <v>2720000</v>
      </c>
      <c r="G22" s="444" t="s">
        <v>2037</v>
      </c>
      <c r="H22" s="445" t="s">
        <v>1950</v>
      </c>
      <c r="I22" s="446" t="s">
        <v>1948</v>
      </c>
      <c r="J22" s="447" t="s">
        <v>232</v>
      </c>
      <c r="K22" s="283">
        <v>0</v>
      </c>
      <c r="L22" s="283">
        <v>2720000</v>
      </c>
      <c r="M22" s="285"/>
      <c r="N22" s="285">
        <v>2720000</v>
      </c>
      <c r="O22" s="286"/>
      <c r="P22" s="286">
        <v>5500000</v>
      </c>
      <c r="Q22" s="286">
        <v>5500000</v>
      </c>
      <c r="R22" s="581"/>
      <c r="S22" s="466" t="s">
        <v>41</v>
      </c>
      <c r="T22" s="288" t="s">
        <v>1443</v>
      </c>
      <c r="U22" s="467"/>
      <c r="V22" s="467"/>
      <c r="W22" s="467"/>
      <c r="X22" s="468"/>
      <c r="Y22" s="467"/>
      <c r="Z22" s="624" t="s">
        <v>170</v>
      </c>
      <c r="AA22" s="459"/>
      <c r="AB22" s="459"/>
      <c r="AC22" s="625"/>
      <c r="AD22" s="522" t="s">
        <v>64</v>
      </c>
      <c r="AE22" s="460"/>
      <c r="AF22" s="626"/>
      <c r="AG22" s="527"/>
      <c r="AH22" s="479" t="s">
        <v>810</v>
      </c>
    </row>
    <row r="23" spans="1:37" s="50" customFormat="1" ht="54.75" customHeight="1">
      <c r="A23" s="438">
        <v>20</v>
      </c>
      <c r="B23" s="465" t="s">
        <v>1965</v>
      </c>
      <c r="C23" s="440" t="s">
        <v>1660</v>
      </c>
      <c r="D23" s="441" t="s">
        <v>1957</v>
      </c>
      <c r="E23" s="442" t="s">
        <v>42</v>
      </c>
      <c r="F23" s="443">
        <v>3000000</v>
      </c>
      <c r="G23" s="444" t="s">
        <v>88</v>
      </c>
      <c r="H23" s="445" t="s">
        <v>1956</v>
      </c>
      <c r="I23" s="446" t="s">
        <v>1955</v>
      </c>
      <c r="J23" s="447" t="s">
        <v>232</v>
      </c>
      <c r="K23" s="283">
        <v>0</v>
      </c>
      <c r="L23" s="283">
        <v>3000000</v>
      </c>
      <c r="M23" s="285"/>
      <c r="N23" s="285">
        <v>3000000</v>
      </c>
      <c r="O23" s="286"/>
      <c r="P23" s="286"/>
      <c r="Q23" s="286"/>
      <c r="R23" s="286"/>
      <c r="S23" s="287" t="s">
        <v>41</v>
      </c>
      <c r="T23" s="288" t="s">
        <v>526</v>
      </c>
      <c r="U23" s="471"/>
      <c r="V23" s="471"/>
      <c r="W23" s="471"/>
      <c r="X23" s="472"/>
      <c r="Y23" s="471"/>
      <c r="Z23" s="480" t="s">
        <v>175</v>
      </c>
      <c r="AA23" s="473"/>
      <c r="AB23" s="473"/>
      <c r="AC23" s="474"/>
      <c r="AD23" s="475" t="s">
        <v>141</v>
      </c>
      <c r="AE23" s="476"/>
      <c r="AF23" s="477"/>
      <c r="AG23" s="464"/>
      <c r="AH23" s="479" t="s">
        <v>810</v>
      </c>
      <c r="AI23" s="514"/>
    </row>
    <row r="24" spans="1:37" s="50" customFormat="1" ht="41.25" customHeight="1">
      <c r="A24" s="438">
        <v>21</v>
      </c>
      <c r="B24" s="465" t="s">
        <v>1959</v>
      </c>
      <c r="C24" s="440" t="s">
        <v>1962</v>
      </c>
      <c r="D24" s="441" t="s">
        <v>1960</v>
      </c>
      <c r="E24" s="442" t="s">
        <v>1925</v>
      </c>
      <c r="F24" s="443">
        <v>2200000</v>
      </c>
      <c r="G24" s="444" t="s">
        <v>109</v>
      </c>
      <c r="H24" s="445" t="s">
        <v>1961</v>
      </c>
      <c r="I24" s="446" t="s">
        <v>1958</v>
      </c>
      <c r="J24" s="447" t="s">
        <v>232</v>
      </c>
      <c r="K24" s="283">
        <v>0</v>
      </c>
      <c r="L24" s="283">
        <v>2200000</v>
      </c>
      <c r="M24" s="285"/>
      <c r="N24" s="285">
        <v>2200000</v>
      </c>
      <c r="O24" s="286"/>
      <c r="P24" s="286"/>
      <c r="Q24" s="286"/>
      <c r="R24" s="576"/>
      <c r="S24" s="287" t="s">
        <v>41</v>
      </c>
      <c r="T24" s="288" t="s">
        <v>391</v>
      </c>
      <c r="U24" s="471"/>
      <c r="V24" s="471"/>
      <c r="W24" s="471"/>
      <c r="X24" s="472"/>
      <c r="Y24" s="471"/>
      <c r="Z24" s="480" t="s">
        <v>179</v>
      </c>
      <c r="AA24" s="473"/>
      <c r="AB24" s="473"/>
      <c r="AC24" s="474"/>
      <c r="AD24" s="475" t="s">
        <v>180</v>
      </c>
      <c r="AE24" s="476"/>
      <c r="AF24" s="477"/>
      <c r="AG24" s="464"/>
      <c r="AH24" s="479" t="s">
        <v>810</v>
      </c>
      <c r="AI24" s="514"/>
    </row>
    <row r="25" spans="1:37" s="50" customFormat="1" ht="48.75" customHeight="1">
      <c r="A25" s="438">
        <v>22</v>
      </c>
      <c r="B25" s="465" t="s">
        <v>1970</v>
      </c>
      <c r="C25" s="440" t="s">
        <v>1971</v>
      </c>
      <c r="D25" s="441" t="s">
        <v>1964</v>
      </c>
      <c r="E25" s="442" t="s">
        <v>71</v>
      </c>
      <c r="F25" s="443">
        <v>20000000</v>
      </c>
      <c r="G25" s="444" t="s">
        <v>436</v>
      </c>
      <c r="H25" s="445" t="s">
        <v>1964</v>
      </c>
      <c r="I25" s="446" t="s">
        <v>1963</v>
      </c>
      <c r="J25" s="447" t="s">
        <v>232</v>
      </c>
      <c r="K25" s="283">
        <v>1000000</v>
      </c>
      <c r="L25" s="283">
        <v>20000000</v>
      </c>
      <c r="M25" s="470"/>
      <c r="N25" s="285">
        <v>19000000</v>
      </c>
      <c r="O25" s="286"/>
      <c r="P25" s="286"/>
      <c r="Q25" s="286"/>
      <c r="R25" s="576"/>
      <c r="S25" s="287" t="s">
        <v>41</v>
      </c>
      <c r="T25" s="288" t="s">
        <v>755</v>
      </c>
      <c r="U25" s="471"/>
      <c r="V25" s="471"/>
      <c r="W25" s="471"/>
      <c r="X25" s="472"/>
      <c r="Y25" s="471"/>
      <c r="Z25" s="480"/>
      <c r="AA25" s="473"/>
      <c r="AB25" s="473"/>
      <c r="AC25" s="474"/>
      <c r="AD25" s="475" t="s">
        <v>185</v>
      </c>
      <c r="AE25" s="476"/>
      <c r="AF25" s="477"/>
      <c r="AG25" s="464"/>
      <c r="AH25" s="479" t="s">
        <v>810</v>
      </c>
      <c r="AI25" s="514"/>
    </row>
    <row r="26" spans="1:37" s="50" customFormat="1" ht="33" customHeight="1">
      <c r="A26" s="438">
        <v>23</v>
      </c>
      <c r="B26" s="465" t="s">
        <v>1972</v>
      </c>
      <c r="C26" s="440" t="s">
        <v>1968</v>
      </c>
      <c r="D26" s="441" t="s">
        <v>1967</v>
      </c>
      <c r="E26" s="442" t="s">
        <v>71</v>
      </c>
      <c r="F26" s="443">
        <v>20909090.909090906</v>
      </c>
      <c r="G26" s="444" t="s">
        <v>2038</v>
      </c>
      <c r="H26" s="445" t="s">
        <v>1969</v>
      </c>
      <c r="I26" s="446" t="s">
        <v>1966</v>
      </c>
      <c r="J26" s="447" t="s">
        <v>232</v>
      </c>
      <c r="K26" s="283">
        <v>0</v>
      </c>
      <c r="L26" s="283">
        <v>20909090.909090906</v>
      </c>
      <c r="M26" s="470"/>
      <c r="N26" s="285">
        <v>20909090.909090906</v>
      </c>
      <c r="O26" s="483"/>
      <c r="P26" s="286"/>
      <c r="Q26" s="286"/>
      <c r="R26" s="576"/>
      <c r="S26" s="287" t="s">
        <v>41</v>
      </c>
      <c r="T26" s="288" t="s">
        <v>765</v>
      </c>
      <c r="U26" s="471"/>
      <c r="V26" s="471"/>
      <c r="W26" s="472"/>
      <c r="X26" s="472"/>
      <c r="Y26" s="471"/>
      <c r="Z26" s="473"/>
      <c r="AA26" s="473"/>
      <c r="AB26" s="473"/>
      <c r="AC26" s="474"/>
      <c r="AD26" s="475" t="s">
        <v>192</v>
      </c>
      <c r="AE26" s="476"/>
      <c r="AF26" s="477"/>
      <c r="AG26" s="508"/>
      <c r="AH26" s="479" t="s">
        <v>810</v>
      </c>
    </row>
    <row r="27" spans="1:37" s="50" customFormat="1" ht="45.75" customHeight="1">
      <c r="A27" s="485">
        <v>24</v>
      </c>
      <c r="B27" s="486" t="s">
        <v>1976</v>
      </c>
      <c r="C27" s="134" t="s">
        <v>1977</v>
      </c>
      <c r="D27" s="400" t="s">
        <v>1975</v>
      </c>
      <c r="E27" s="398" t="s">
        <v>71</v>
      </c>
      <c r="F27" s="487">
        <v>2000000</v>
      </c>
      <c r="G27" s="488" t="s">
        <v>463</v>
      </c>
      <c r="H27" s="489" t="s">
        <v>1978</v>
      </c>
      <c r="I27" s="490" t="s">
        <v>1974</v>
      </c>
      <c r="J27" s="491" t="s">
        <v>232</v>
      </c>
      <c r="K27" s="77">
        <v>0</v>
      </c>
      <c r="L27" s="77">
        <v>2000000</v>
      </c>
      <c r="M27" s="78"/>
      <c r="N27" s="79">
        <v>2000000</v>
      </c>
      <c r="O27" s="138"/>
      <c r="P27" s="138"/>
      <c r="Q27" s="138"/>
      <c r="R27" s="600"/>
      <c r="S27" s="80" t="s">
        <v>41</v>
      </c>
      <c r="T27" s="151" t="s">
        <v>755</v>
      </c>
      <c r="U27" s="222"/>
      <c r="V27" s="222"/>
      <c r="W27" s="222"/>
      <c r="X27" s="223"/>
      <c r="Y27" s="222"/>
      <c r="Z27" s="225"/>
      <c r="AA27" s="225"/>
      <c r="AB27" s="225"/>
      <c r="AC27" s="256"/>
      <c r="AD27" s="227" t="s">
        <v>197</v>
      </c>
      <c r="AE27" s="228"/>
      <c r="AF27" s="257"/>
      <c r="AG27" s="230"/>
      <c r="AH27" s="494" t="s">
        <v>810</v>
      </c>
      <c r="AI27" s="514"/>
      <c r="AJ27" s="526"/>
    </row>
    <row r="28" spans="1:37" s="50" customFormat="1" ht="38.25" customHeight="1">
      <c r="A28" s="438">
        <v>25</v>
      </c>
      <c r="B28" s="482" t="s">
        <v>2012</v>
      </c>
      <c r="C28" s="440" t="s">
        <v>2011</v>
      </c>
      <c r="D28" s="441" t="s">
        <v>1979</v>
      </c>
      <c r="E28" s="442" t="s">
        <v>1925</v>
      </c>
      <c r="F28" s="443">
        <v>2200000</v>
      </c>
      <c r="G28" s="444" t="s">
        <v>109</v>
      </c>
      <c r="H28" s="445" t="s">
        <v>1980</v>
      </c>
      <c r="I28" s="446" t="s">
        <v>1973</v>
      </c>
      <c r="J28" s="447" t="s">
        <v>232</v>
      </c>
      <c r="K28" s="283">
        <v>200000</v>
      </c>
      <c r="L28" s="519">
        <v>2200000</v>
      </c>
      <c r="M28" s="283"/>
      <c r="N28" s="520">
        <v>2000000</v>
      </c>
      <c r="O28" s="286"/>
      <c r="P28" s="286"/>
      <c r="Q28" s="286"/>
      <c r="R28" s="576"/>
      <c r="S28" s="287" t="s">
        <v>41</v>
      </c>
      <c r="T28" s="288" t="s">
        <v>404</v>
      </c>
      <c r="U28" s="471"/>
      <c r="V28" s="471"/>
      <c r="W28" s="472"/>
      <c r="X28" s="472"/>
      <c r="Y28" s="471"/>
      <c r="Z28" s="480"/>
      <c r="AA28" s="473"/>
      <c r="AB28" s="473"/>
      <c r="AC28" s="474"/>
      <c r="AD28" s="475" t="s">
        <v>202</v>
      </c>
      <c r="AE28" s="476"/>
      <c r="AF28" s="477"/>
      <c r="AG28" s="478"/>
      <c r="AH28" s="479" t="s">
        <v>810</v>
      </c>
      <c r="AI28" s="526"/>
      <c r="AJ28" s="526"/>
    </row>
    <row r="29" spans="1:37" s="50" customFormat="1" ht="44.45" customHeight="1">
      <c r="A29" s="438">
        <v>26</v>
      </c>
      <c r="B29" s="482" t="s">
        <v>1982</v>
      </c>
      <c r="C29" s="440" t="s">
        <v>1983</v>
      </c>
      <c r="D29" s="441" t="s">
        <v>2010</v>
      </c>
      <c r="E29" s="442" t="s">
        <v>42</v>
      </c>
      <c r="F29" s="443">
        <v>6000000</v>
      </c>
      <c r="G29" s="444" t="s">
        <v>61</v>
      </c>
      <c r="H29" s="445" t="s">
        <v>1984</v>
      </c>
      <c r="I29" s="446" t="s">
        <v>1985</v>
      </c>
      <c r="J29" s="447" t="s">
        <v>232</v>
      </c>
      <c r="K29" s="283">
        <v>0</v>
      </c>
      <c r="L29" s="283">
        <v>6000000</v>
      </c>
      <c r="M29" s="470"/>
      <c r="N29" s="285">
        <v>6000000</v>
      </c>
      <c r="O29" s="286"/>
      <c r="P29" s="483"/>
      <c r="Q29" s="286"/>
      <c r="R29" s="576"/>
      <c r="S29" s="466" t="s">
        <v>41</v>
      </c>
      <c r="T29" s="288" t="s">
        <v>822</v>
      </c>
      <c r="U29" s="471"/>
      <c r="V29" s="471"/>
      <c r="W29" s="471"/>
      <c r="X29" s="472"/>
      <c r="Y29" s="471"/>
      <c r="Z29" s="473"/>
      <c r="AA29" s="473"/>
      <c r="AB29" s="473"/>
      <c r="AC29" s="474"/>
      <c r="AD29" s="475" t="s">
        <v>3</v>
      </c>
      <c r="AE29" s="476"/>
      <c r="AF29" s="477"/>
      <c r="AG29" s="478"/>
      <c r="AH29" s="479" t="s">
        <v>810</v>
      </c>
      <c r="AI29" s="265"/>
    </row>
    <row r="30" spans="1:37" s="50" customFormat="1" ht="39.75" customHeight="1">
      <c r="A30" s="640">
        <v>27</v>
      </c>
      <c r="B30" s="252" t="s">
        <v>1991</v>
      </c>
      <c r="C30" s="146" t="s">
        <v>1992</v>
      </c>
      <c r="D30" s="372" t="s">
        <v>1990</v>
      </c>
      <c r="E30" s="363" t="s">
        <v>71</v>
      </c>
      <c r="F30" s="364">
        <v>5000000</v>
      </c>
      <c r="G30" s="407" t="s">
        <v>190</v>
      </c>
      <c r="H30" s="415" t="s">
        <v>1993</v>
      </c>
      <c r="I30" s="641" t="s">
        <v>1981</v>
      </c>
      <c r="J30" s="361" t="s">
        <v>232</v>
      </c>
      <c r="K30" s="148">
        <v>0</v>
      </c>
      <c r="L30" s="148">
        <v>5000000</v>
      </c>
      <c r="M30" s="66"/>
      <c r="N30" s="258">
        <v>5000000</v>
      </c>
      <c r="O30" s="642" t="s">
        <v>52</v>
      </c>
      <c r="P30" s="642"/>
      <c r="Q30" s="642"/>
      <c r="R30" s="575"/>
      <c r="S30" s="82" t="s">
        <v>41</v>
      </c>
      <c r="T30" s="150" t="s">
        <v>1445</v>
      </c>
      <c r="U30" s="24"/>
      <c r="V30" s="24"/>
      <c r="W30" s="24"/>
      <c r="X30" s="23"/>
      <c r="Y30" s="24"/>
      <c r="Z30" s="643"/>
      <c r="AC30" s="48"/>
      <c r="AD30" s="202" t="s">
        <v>213</v>
      </c>
      <c r="AE30" s="92"/>
      <c r="AF30" s="203"/>
      <c r="AG30" s="232"/>
      <c r="AH30" s="406" t="s">
        <v>810</v>
      </c>
      <c r="AI30" s="524"/>
    </row>
    <row r="31" spans="1:37" s="50" customFormat="1" ht="37.5" customHeight="1">
      <c r="A31" s="485">
        <v>28</v>
      </c>
      <c r="B31" s="556" t="s">
        <v>1996</v>
      </c>
      <c r="C31" s="134" t="s">
        <v>1997</v>
      </c>
      <c r="D31" s="400" t="s">
        <v>1995</v>
      </c>
      <c r="E31" s="398" t="s">
        <v>71</v>
      </c>
      <c r="F31" s="487">
        <v>12780000</v>
      </c>
      <c r="G31" s="488" t="s">
        <v>2039</v>
      </c>
      <c r="H31" s="489" t="s">
        <v>1998</v>
      </c>
      <c r="I31" s="490" t="s">
        <v>1994</v>
      </c>
      <c r="J31" s="491" t="s">
        <v>232</v>
      </c>
      <c r="K31" s="77">
        <v>0</v>
      </c>
      <c r="L31" s="77">
        <v>12780000</v>
      </c>
      <c r="M31" s="78"/>
      <c r="N31" s="79">
        <v>12780000</v>
      </c>
      <c r="O31" s="138"/>
      <c r="P31" s="138"/>
      <c r="Q31" s="138"/>
      <c r="R31" s="600"/>
      <c r="S31" s="254" t="s">
        <v>41</v>
      </c>
      <c r="T31" s="151" t="s">
        <v>1445</v>
      </c>
      <c r="U31" s="222"/>
      <c r="V31" s="222"/>
      <c r="W31" s="222"/>
      <c r="X31" s="223"/>
      <c r="Y31" s="222"/>
      <c r="Z31" s="225"/>
      <c r="AA31" s="225"/>
      <c r="AB31" s="225"/>
      <c r="AC31" s="256"/>
      <c r="AD31" s="227" t="s">
        <v>220</v>
      </c>
      <c r="AE31" s="228"/>
      <c r="AF31" s="257"/>
      <c r="AG31" s="230"/>
      <c r="AH31" s="494">
        <v>0</v>
      </c>
    </row>
    <row r="32" spans="1:37" s="50" customFormat="1" ht="43.5" customHeight="1">
      <c r="A32" s="438">
        <v>29</v>
      </c>
      <c r="B32" s="482" t="s">
        <v>2000</v>
      </c>
      <c r="C32" s="440" t="s">
        <v>2027</v>
      </c>
      <c r="D32" s="441" t="s">
        <v>2089</v>
      </c>
      <c r="E32" s="442" t="s">
        <v>1925</v>
      </c>
      <c r="F32" s="443">
        <v>3000000</v>
      </c>
      <c r="G32" s="444" t="s">
        <v>88</v>
      </c>
      <c r="H32" s="445" t="s">
        <v>2026</v>
      </c>
      <c r="I32" s="446" t="s">
        <v>1999</v>
      </c>
      <c r="J32" s="447" t="s">
        <v>232</v>
      </c>
      <c r="K32" s="283">
        <v>300000</v>
      </c>
      <c r="L32" s="283">
        <v>3000000</v>
      </c>
      <c r="M32" s="284"/>
      <c r="N32" s="285">
        <v>2700000</v>
      </c>
      <c r="O32" s="286"/>
      <c r="P32" s="285"/>
      <c r="Q32" s="286"/>
      <c r="R32" s="576"/>
      <c r="S32" s="466" t="s">
        <v>41</v>
      </c>
      <c r="T32" s="288" t="s">
        <v>249</v>
      </c>
      <c r="U32" s="471"/>
      <c r="V32" s="471"/>
      <c r="W32" s="471"/>
      <c r="X32" s="472"/>
      <c r="Y32" s="471"/>
      <c r="Z32" s="560"/>
      <c r="AA32" s="473"/>
      <c r="AB32" s="473"/>
      <c r="AC32" s="474"/>
      <c r="AD32" s="475" t="s">
        <v>226</v>
      </c>
      <c r="AE32" s="476"/>
      <c r="AF32" s="477"/>
      <c r="AG32" s="478"/>
      <c r="AH32" s="479" t="s">
        <v>810</v>
      </c>
    </row>
    <row r="33" spans="1:34" ht="35.450000000000003" customHeight="1">
      <c r="A33" s="485">
        <v>30</v>
      </c>
      <c r="B33" s="556" t="s">
        <v>2003</v>
      </c>
      <c r="C33" s="134" t="s">
        <v>2002</v>
      </c>
      <c r="D33" s="400" t="s">
        <v>1551</v>
      </c>
      <c r="E33" s="398" t="s">
        <v>71</v>
      </c>
      <c r="F33" s="487">
        <v>3000000</v>
      </c>
      <c r="G33" s="488" t="s">
        <v>88</v>
      </c>
      <c r="H33" s="489" t="s">
        <v>2004</v>
      </c>
      <c r="I33" s="490" t="s">
        <v>2001</v>
      </c>
      <c r="J33" s="491" t="s">
        <v>232</v>
      </c>
      <c r="K33" s="77">
        <v>0</v>
      </c>
      <c r="L33" s="77">
        <v>3000000</v>
      </c>
      <c r="M33" s="78"/>
      <c r="N33" s="79">
        <v>3000000</v>
      </c>
      <c r="O33" s="138"/>
      <c r="P33" s="138"/>
      <c r="Q33" s="138"/>
      <c r="R33" s="600"/>
      <c r="S33" s="254" t="s">
        <v>41</v>
      </c>
      <c r="T33" s="151" t="s">
        <v>667</v>
      </c>
      <c r="U33" s="222"/>
      <c r="V33" s="222"/>
      <c r="W33" s="222"/>
      <c r="X33" s="223"/>
      <c r="Y33" s="222"/>
      <c r="Z33" s="633"/>
      <c r="AA33" s="225"/>
      <c r="AB33" s="225"/>
      <c r="AC33" s="256"/>
      <c r="AD33" s="227" t="s">
        <v>4</v>
      </c>
      <c r="AE33" s="228"/>
      <c r="AF33" s="257"/>
      <c r="AG33" s="230"/>
      <c r="AH33" s="494" t="s">
        <v>810</v>
      </c>
    </row>
    <row r="34" spans="1:34" ht="32.25" customHeight="1">
      <c r="A34" s="438">
        <v>31</v>
      </c>
      <c r="B34" s="482" t="s">
        <v>2007</v>
      </c>
      <c r="C34" s="440" t="s">
        <v>2008</v>
      </c>
      <c r="D34" s="441" t="s">
        <v>2005</v>
      </c>
      <c r="E34" s="442" t="s">
        <v>71</v>
      </c>
      <c r="F34" s="443">
        <v>3000000</v>
      </c>
      <c r="G34" s="444" t="s">
        <v>88</v>
      </c>
      <c r="H34" s="445" t="s">
        <v>2009</v>
      </c>
      <c r="I34" s="446" t="s">
        <v>2006</v>
      </c>
      <c r="J34" s="447" t="s">
        <v>232</v>
      </c>
      <c r="K34" s="283">
        <v>0</v>
      </c>
      <c r="L34" s="283">
        <v>3000000</v>
      </c>
      <c r="M34" s="470"/>
      <c r="N34" s="285">
        <v>3000000</v>
      </c>
      <c r="O34" s="286"/>
      <c r="P34" s="286"/>
      <c r="Q34" s="286"/>
      <c r="R34" s="576"/>
      <c r="S34" s="466" t="s">
        <v>41</v>
      </c>
      <c r="T34" s="288" t="s">
        <v>765</v>
      </c>
      <c r="U34" s="471"/>
      <c r="V34" s="471"/>
      <c r="W34" s="472"/>
      <c r="X34" s="472"/>
      <c r="Y34" s="471"/>
      <c r="Z34" s="473"/>
      <c r="AA34" s="473"/>
      <c r="AB34" s="473"/>
      <c r="AC34" s="474"/>
      <c r="AD34" s="475" t="s">
        <v>236</v>
      </c>
      <c r="AE34" s="476"/>
      <c r="AF34" s="477"/>
      <c r="AG34" s="478"/>
      <c r="AH34" s="479" t="s">
        <v>810</v>
      </c>
    </row>
    <row r="35" spans="1:34" ht="36.75" customHeight="1">
      <c r="A35" s="485">
        <v>32</v>
      </c>
      <c r="B35" s="556" t="s">
        <v>2014</v>
      </c>
      <c r="C35" s="134" t="s">
        <v>2016</v>
      </c>
      <c r="D35" s="400" t="s">
        <v>2015</v>
      </c>
      <c r="E35" s="398" t="s">
        <v>71</v>
      </c>
      <c r="F35" s="487">
        <v>5000000</v>
      </c>
      <c r="G35" s="488" t="s">
        <v>190</v>
      </c>
      <c r="H35" s="489" t="s">
        <v>2017</v>
      </c>
      <c r="I35" s="490" t="s">
        <v>2013</v>
      </c>
      <c r="J35" s="491" t="s">
        <v>232</v>
      </c>
      <c r="K35" s="77">
        <v>0</v>
      </c>
      <c r="L35" s="77">
        <v>5000000</v>
      </c>
      <c r="M35" s="78"/>
      <c r="N35" s="79">
        <v>5000000</v>
      </c>
      <c r="O35" s="138"/>
      <c r="P35" s="79"/>
      <c r="Q35" s="138"/>
      <c r="R35" s="600"/>
      <c r="S35" s="254" t="s">
        <v>41</v>
      </c>
      <c r="T35" s="151" t="s">
        <v>1445</v>
      </c>
      <c r="U35" s="222"/>
      <c r="V35" s="222"/>
      <c r="W35" s="223"/>
      <c r="X35" s="223"/>
      <c r="Y35" s="222"/>
      <c r="Z35" s="225"/>
      <c r="AA35" s="225"/>
      <c r="AB35" s="225"/>
      <c r="AC35" s="256"/>
      <c r="AD35" s="227" t="s">
        <v>244</v>
      </c>
      <c r="AE35" s="228"/>
      <c r="AF35" s="257"/>
      <c r="AG35" s="230"/>
      <c r="AH35" s="494" t="s">
        <v>810</v>
      </c>
    </row>
    <row r="36" spans="1:34" ht="57.2" customHeight="1">
      <c r="A36" s="438">
        <v>33</v>
      </c>
      <c r="B36" s="482" t="s">
        <v>1479</v>
      </c>
      <c r="C36" s="440" t="s">
        <v>1365</v>
      </c>
      <c r="D36" s="441" t="s">
        <v>2019</v>
      </c>
      <c r="E36" s="442" t="s">
        <v>42</v>
      </c>
      <c r="F36" s="443">
        <v>3000000</v>
      </c>
      <c r="G36" s="444" t="s">
        <v>88</v>
      </c>
      <c r="H36" s="445" t="s">
        <v>2020</v>
      </c>
      <c r="I36" s="446" t="s">
        <v>2018</v>
      </c>
      <c r="J36" s="447" t="s">
        <v>232</v>
      </c>
      <c r="K36" s="283">
        <v>500000</v>
      </c>
      <c r="L36" s="283">
        <v>3000000</v>
      </c>
      <c r="M36" s="470"/>
      <c r="N36" s="285">
        <v>2500000</v>
      </c>
      <c r="O36" s="286"/>
      <c r="P36" s="286"/>
      <c r="Q36" s="286"/>
      <c r="R36" s="576"/>
      <c r="S36" s="466" t="s">
        <v>41</v>
      </c>
      <c r="T36" s="288" t="s">
        <v>658</v>
      </c>
      <c r="U36" s="471"/>
      <c r="V36" s="471"/>
      <c r="W36" s="472"/>
      <c r="X36" s="472"/>
      <c r="Y36" s="471"/>
      <c r="Z36" s="473"/>
      <c r="AA36" s="473"/>
      <c r="AB36" s="473"/>
      <c r="AC36" s="474"/>
      <c r="AD36" s="475" t="s">
        <v>250</v>
      </c>
      <c r="AE36" s="476"/>
      <c r="AF36" s="477"/>
      <c r="AG36" s="478"/>
      <c r="AH36" s="479" t="s">
        <v>810</v>
      </c>
    </row>
    <row r="37" spans="1:34" ht="35.450000000000003" customHeight="1">
      <c r="A37" s="438">
        <v>34</v>
      </c>
      <c r="B37" s="482" t="s">
        <v>2024</v>
      </c>
      <c r="C37" s="440" t="s">
        <v>2023</v>
      </c>
      <c r="D37" s="441" t="s">
        <v>2022</v>
      </c>
      <c r="E37" s="442" t="s">
        <v>71</v>
      </c>
      <c r="F37" s="443">
        <v>4000000</v>
      </c>
      <c r="G37" s="444" t="s">
        <v>210</v>
      </c>
      <c r="H37" s="445" t="s">
        <v>2025</v>
      </c>
      <c r="I37" s="446" t="s">
        <v>2021</v>
      </c>
      <c r="J37" s="447" t="s">
        <v>232</v>
      </c>
      <c r="K37" s="283">
        <v>0</v>
      </c>
      <c r="L37" s="283">
        <v>4000000</v>
      </c>
      <c r="M37" s="470"/>
      <c r="N37" s="520">
        <v>4000000</v>
      </c>
      <c r="O37" s="286"/>
      <c r="P37" s="286"/>
      <c r="Q37" s="286"/>
      <c r="R37" s="576"/>
      <c r="S37" s="466" t="s">
        <v>41</v>
      </c>
      <c r="T37" s="288" t="s">
        <v>820</v>
      </c>
      <c r="U37" s="471"/>
      <c r="V37" s="471"/>
      <c r="W37" s="471"/>
      <c r="X37" s="472"/>
      <c r="Y37" s="471"/>
      <c r="Z37" s="480"/>
      <c r="AA37" s="473"/>
      <c r="AB37" s="473"/>
      <c r="AC37" s="474"/>
      <c r="AD37" s="475" t="s">
        <v>255</v>
      </c>
      <c r="AE37" s="476"/>
      <c r="AF37" s="477"/>
      <c r="AG37" s="478"/>
      <c r="AH37" s="479" t="s">
        <v>810</v>
      </c>
    </row>
    <row r="38" spans="1:34" ht="31.7" customHeight="1">
      <c r="A38" s="438">
        <v>35</v>
      </c>
      <c r="B38" s="482" t="s">
        <v>2031</v>
      </c>
      <c r="C38" s="440" t="s">
        <v>2030</v>
      </c>
      <c r="D38" s="441" t="s">
        <v>2029</v>
      </c>
      <c r="E38" s="442" t="s">
        <v>289</v>
      </c>
      <c r="F38" s="443">
        <v>2000000</v>
      </c>
      <c r="G38" s="444" t="s">
        <v>463</v>
      </c>
      <c r="H38" s="445" t="s">
        <v>2032</v>
      </c>
      <c r="I38" s="446" t="s">
        <v>2028</v>
      </c>
      <c r="J38" s="447" t="s">
        <v>232</v>
      </c>
      <c r="K38" s="283">
        <v>0</v>
      </c>
      <c r="L38" s="283">
        <v>2000000</v>
      </c>
      <c r="M38" s="470"/>
      <c r="N38" s="285">
        <v>2000000</v>
      </c>
      <c r="O38" s="286"/>
      <c r="P38" s="286"/>
      <c r="Q38" s="286"/>
      <c r="R38" s="576"/>
      <c r="S38" s="466" t="s">
        <v>41</v>
      </c>
      <c r="T38" s="288" t="s">
        <v>1369</v>
      </c>
      <c r="U38" s="471"/>
      <c r="V38" s="471"/>
      <c r="W38" s="472"/>
      <c r="X38" s="472"/>
      <c r="Y38" s="471"/>
      <c r="Z38" s="473"/>
      <c r="AA38" s="473"/>
      <c r="AB38" s="473"/>
      <c r="AC38" s="474"/>
      <c r="AD38" s="475" t="s">
        <v>261</v>
      </c>
      <c r="AE38" s="476"/>
      <c r="AF38" s="477"/>
      <c r="AG38" s="478"/>
      <c r="AH38" s="479" t="s">
        <v>810</v>
      </c>
    </row>
  </sheetData>
  <dataValidations count="4">
    <dataValidation type="list" allowBlank="1" showErrorMessage="1" sqref="Y4:Y5687" xr:uid="{94174C29-53AC-4129-8C1D-CB647970B732}">
      <formula1>$AE$4:$AE$6</formula1>
    </dataValidation>
    <dataValidation type="list" allowBlank="1" sqref="V4:V5687" xr:uid="{2830C792-EFE9-4644-A5EA-6F1D60FC792E}">
      <formula1>$AC$4:$AC$19</formula1>
    </dataValidation>
    <dataValidation type="list" allowBlank="1" sqref="S4:S5687" xr:uid="{476CA320-07E9-4F92-8858-2A1A1F4A655F}">
      <formula1>$AF$4:$AF$17</formula1>
    </dataValidation>
    <dataValidation type="list" allowBlank="1" sqref="W16:W19 W21:W24 W29:W33 U4:U5687" xr:uid="{1A525A0D-141C-4B29-87FE-2EB19053E1D6}">
      <formula1>$AD$4:$AD$38</formula1>
    </dataValidation>
  </dataValidation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EB168-4226-4DEF-B24E-F3D365974F95}">
  <sheetPr codeName="Trang_tính24">
    <outlinePr summaryBelow="0" summaryRight="0"/>
  </sheetPr>
  <dimension ref="A1:AK43"/>
  <sheetViews>
    <sheetView zoomScale="80" zoomScaleNormal="70" workbookViewId="0">
      <pane ySplit="3" topLeftCell="A28" activePane="bottomLeft" state="frozen"/>
      <selection activeCell="D1270" sqref="D1270"/>
      <selection pane="bottomLeft" activeCell="I3" sqref="I3"/>
    </sheetView>
  </sheetViews>
  <sheetFormatPr defaultColWidth="11" defaultRowHeight="15.75" customHeight="1"/>
  <cols>
    <col min="1" max="1" width="5.875" style="1" customWidth="1"/>
    <col min="2" max="2" width="42.75" style="388" customWidth="1"/>
    <col min="3" max="3" width="67.875" style="1" customWidth="1"/>
    <col min="4" max="4" width="58.25" style="388" customWidth="1"/>
    <col min="5" max="5" width="67.375" style="1" customWidth="1"/>
    <col min="6" max="7" width="13.875" style="1" customWidth="1"/>
    <col min="8" max="8" width="31.375" style="427" customWidth="1"/>
    <col min="9" max="9" width="13.75" style="50" customWidth="1"/>
    <col min="10" max="10" width="9.25" style="156" customWidth="1"/>
    <col min="11" max="11" width="12.125" style="51" customWidth="1"/>
    <col min="12" max="12" width="23.25" style="51" customWidth="1"/>
    <col min="13" max="13" width="17.375" style="1" customWidth="1"/>
    <col min="14" max="14" width="21.375" style="1" customWidth="1"/>
    <col min="15" max="15" width="11.375" style="144" hidden="1" customWidth="1"/>
    <col min="16" max="16" width="15.25" style="144" hidden="1" customWidth="1"/>
    <col min="17" max="17" width="16.625" style="144" hidden="1" customWidth="1"/>
    <col min="18" max="18" width="18.125" style="1" customWidth="1"/>
    <col min="19" max="19" width="10.875" style="1" hidden="1" customWidth="1"/>
    <col min="20" max="20" width="40.125" style="144" customWidth="1"/>
    <col min="21" max="21" width="17" style="1" hidden="1" customWidth="1"/>
    <col min="22" max="22" width="7.625" style="1" hidden="1" customWidth="1"/>
    <col min="23" max="23" width="9" style="1" hidden="1" customWidth="1"/>
    <col min="24" max="24" width="10" style="1" hidden="1" customWidth="1"/>
    <col min="25" max="25" width="8.25" style="1" hidden="1" customWidth="1"/>
    <col min="26" max="26" width="19.125" style="1" hidden="1" customWidth="1"/>
    <col min="27" max="30" width="0" style="1" hidden="1" customWidth="1"/>
    <col min="31" max="31" width="15.875" style="1" hidden="1" customWidth="1"/>
    <col min="32" max="32" width="15.375" style="1" hidden="1" customWidth="1"/>
    <col min="33" max="33" width="29" style="1" customWidth="1"/>
    <col min="34" max="34" width="14.75" style="144" customWidth="1"/>
    <col min="35" max="35" width="25.375" style="1" customWidth="1"/>
    <col min="36" max="36" width="14.375" style="1" bestFit="1" customWidth="1"/>
    <col min="37" max="37" width="12.125" style="1" bestFit="1" customWidth="1"/>
    <col min="38" max="38" width="13.125" style="1" bestFit="1" customWidth="1"/>
    <col min="39" max="16384" width="11" style="1"/>
  </cols>
  <sheetData>
    <row r="1" spans="1:37" s="39" customFormat="1" ht="17.45" customHeight="1">
      <c r="B1" s="371"/>
      <c r="D1" s="371"/>
      <c r="H1" s="371"/>
      <c r="I1" s="267"/>
      <c r="J1" s="267"/>
      <c r="K1" s="166"/>
      <c r="L1" s="166"/>
      <c r="N1" s="52">
        <f>SUM(N4:N36)</f>
        <v>134990909.09090909</v>
      </c>
      <c r="O1" s="52"/>
      <c r="P1" s="52">
        <f>SUM(P4:P36)</f>
        <v>16000000</v>
      </c>
      <c r="Q1" s="52"/>
    </row>
    <row r="3" spans="1:37" s="50" customFormat="1" ht="39.200000000000003" customHeight="1">
      <c r="A3" s="290" t="s">
        <v>5</v>
      </c>
      <c r="B3" s="294" t="s">
        <v>6</v>
      </c>
      <c r="C3" s="338" t="s">
        <v>7</v>
      </c>
      <c r="D3" s="294" t="s">
        <v>8</v>
      </c>
      <c r="E3" s="54" t="s">
        <v>9</v>
      </c>
      <c r="F3" s="54" t="s">
        <v>10</v>
      </c>
      <c r="G3" s="338" t="s">
        <v>11</v>
      </c>
      <c r="H3" s="294" t="s">
        <v>380</v>
      </c>
      <c r="I3" s="54" t="s">
        <v>6355</v>
      </c>
      <c r="J3" s="360" t="s">
        <v>13</v>
      </c>
      <c r="K3" s="291" t="s">
        <v>14</v>
      </c>
      <c r="L3" s="292" t="s">
        <v>15</v>
      </c>
      <c r="M3" s="293" t="s">
        <v>16</v>
      </c>
      <c r="N3" s="293" t="s">
        <v>17</v>
      </c>
      <c r="O3" s="293" t="s">
        <v>950</v>
      </c>
      <c r="P3" s="293" t="s">
        <v>19</v>
      </c>
      <c r="Q3" s="293" t="s">
        <v>20</v>
      </c>
      <c r="R3" s="294" t="s">
        <v>21</v>
      </c>
      <c r="S3" s="54" t="s">
        <v>22</v>
      </c>
      <c r="T3" s="54" t="s">
        <v>23</v>
      </c>
      <c r="U3" s="295" t="s">
        <v>24</v>
      </c>
      <c r="V3" s="295" t="s">
        <v>25</v>
      </c>
      <c r="W3" s="296" t="s">
        <v>26</v>
      </c>
      <c r="X3" s="296" t="s">
        <v>27</v>
      </c>
      <c r="Y3" s="296" t="s">
        <v>28</v>
      </c>
      <c r="Z3" s="297" t="s">
        <v>29</v>
      </c>
      <c r="AA3" s="298"/>
      <c r="AB3" s="298"/>
      <c r="AC3" s="299" t="s">
        <v>30</v>
      </c>
      <c r="AD3" s="299" t="s">
        <v>31</v>
      </c>
      <c r="AE3" s="299" t="s">
        <v>32</v>
      </c>
      <c r="AF3" s="93" t="s">
        <v>33</v>
      </c>
      <c r="AG3" s="54" t="s">
        <v>380</v>
      </c>
      <c r="AH3" s="294" t="s">
        <v>895</v>
      </c>
    </row>
    <row r="4" spans="1:37" s="156" customFormat="1" ht="51" customHeight="1">
      <c r="A4" s="438">
        <v>1</v>
      </c>
      <c r="B4" s="439" t="s">
        <v>1479</v>
      </c>
      <c r="C4" s="440" t="s">
        <v>1365</v>
      </c>
      <c r="D4" s="441" t="s">
        <v>2041</v>
      </c>
      <c r="E4" s="442" t="s">
        <v>209</v>
      </c>
      <c r="F4" s="443">
        <v>3000000</v>
      </c>
      <c r="G4" s="444" t="s">
        <v>88</v>
      </c>
      <c r="H4" s="445" t="s">
        <v>2043</v>
      </c>
      <c r="I4" s="446" t="s">
        <v>2042</v>
      </c>
      <c r="J4" s="447" t="s">
        <v>232</v>
      </c>
      <c r="K4" s="552">
        <v>500000</v>
      </c>
      <c r="L4" s="283">
        <v>3000000</v>
      </c>
      <c r="M4" s="285"/>
      <c r="N4" s="285">
        <v>2500000</v>
      </c>
      <c r="O4" s="452"/>
      <c r="P4" s="286"/>
      <c r="Q4" s="452"/>
      <c r="R4" s="603"/>
      <c r="S4" s="453" t="s">
        <v>41</v>
      </c>
      <c r="T4" s="454" t="s">
        <v>408</v>
      </c>
      <c r="U4" s="455"/>
      <c r="V4" s="456"/>
      <c r="W4" s="456"/>
      <c r="X4" s="457"/>
      <c r="Y4" s="458"/>
      <c r="Z4" s="459"/>
      <c r="AA4" s="459"/>
      <c r="AB4" s="459"/>
      <c r="AC4" s="460" t="s">
        <v>43</v>
      </c>
      <c r="AD4" s="461" t="s">
        <v>44</v>
      </c>
      <c r="AE4" s="460" t="s">
        <v>45</v>
      </c>
      <c r="AF4" s="462" t="s">
        <v>46</v>
      </c>
      <c r="AG4" s="463"/>
      <c r="AH4" s="464" t="s">
        <v>810</v>
      </c>
    </row>
    <row r="5" spans="1:37" s="156" customFormat="1" ht="42" customHeight="1">
      <c r="A5" s="485">
        <v>2</v>
      </c>
      <c r="B5" s="486" t="s">
        <v>2045</v>
      </c>
      <c r="C5" s="134" t="s">
        <v>2047</v>
      </c>
      <c r="D5" s="400" t="s">
        <v>2046</v>
      </c>
      <c r="E5" s="398" t="s">
        <v>71</v>
      </c>
      <c r="F5" s="487">
        <v>3000000</v>
      </c>
      <c r="G5" s="488" t="s">
        <v>88</v>
      </c>
      <c r="H5" s="489" t="s">
        <v>2048</v>
      </c>
      <c r="I5" s="490" t="s">
        <v>2044</v>
      </c>
      <c r="J5" s="491" t="s">
        <v>232</v>
      </c>
      <c r="K5" s="77">
        <v>0</v>
      </c>
      <c r="L5" s="77">
        <v>3000000</v>
      </c>
      <c r="M5" s="79"/>
      <c r="N5" s="79">
        <v>3000000</v>
      </c>
      <c r="O5" s="138"/>
      <c r="P5" s="138"/>
      <c r="Q5" s="138"/>
      <c r="R5" s="584"/>
      <c r="S5" s="254" t="s">
        <v>41</v>
      </c>
      <c r="T5" s="151" t="s">
        <v>1445</v>
      </c>
      <c r="U5" s="585"/>
      <c r="V5" s="585"/>
      <c r="W5" s="585"/>
      <c r="X5" s="586"/>
      <c r="Y5" s="541"/>
      <c r="Z5" s="545"/>
      <c r="AA5" s="545"/>
      <c r="AB5" s="545"/>
      <c r="AC5" s="547" t="s">
        <v>54</v>
      </c>
      <c r="AD5" s="587" t="s">
        <v>2</v>
      </c>
      <c r="AE5" s="546" t="s">
        <v>55</v>
      </c>
      <c r="AF5" s="548" t="s">
        <v>56</v>
      </c>
      <c r="AG5" s="549"/>
      <c r="AH5" s="550" t="s">
        <v>810</v>
      </c>
    </row>
    <row r="6" spans="1:37" s="50" customFormat="1" ht="51.75" customHeight="1">
      <c r="A6" s="193">
        <v>3</v>
      </c>
      <c r="B6" s="81" t="s">
        <v>2051</v>
      </c>
      <c r="C6" s="146" t="s">
        <v>2052</v>
      </c>
      <c r="D6" s="372" t="s">
        <v>2050</v>
      </c>
      <c r="E6" s="363" t="s">
        <v>71</v>
      </c>
      <c r="F6" s="364">
        <v>6000000</v>
      </c>
      <c r="G6" s="407" t="s">
        <v>61</v>
      </c>
      <c r="H6" s="415" t="s">
        <v>2053</v>
      </c>
      <c r="I6" s="408" t="s">
        <v>2049</v>
      </c>
      <c r="J6" s="361" t="s">
        <v>232</v>
      </c>
      <c r="K6" s="148">
        <v>0</v>
      </c>
      <c r="L6" s="148">
        <v>6000000</v>
      </c>
      <c r="M6" s="64"/>
      <c r="N6" s="64">
        <v>6000000</v>
      </c>
      <c r="O6" s="136"/>
      <c r="P6" s="136"/>
      <c r="Q6" s="136"/>
      <c r="R6" s="629"/>
      <c r="S6" s="65" t="s">
        <v>41</v>
      </c>
      <c r="T6" s="150" t="s">
        <v>1443</v>
      </c>
      <c r="U6" s="24"/>
      <c r="V6" s="24"/>
      <c r="W6" s="23"/>
      <c r="X6" s="23"/>
      <c r="Y6" s="27"/>
      <c r="AC6" s="259" t="s">
        <v>64</v>
      </c>
      <c r="AD6" s="202" t="s">
        <v>65</v>
      </c>
      <c r="AE6" s="92" t="s">
        <v>66</v>
      </c>
      <c r="AF6" s="260" t="s">
        <v>67</v>
      </c>
      <c r="AG6" s="559"/>
      <c r="AH6" s="406">
        <v>0</v>
      </c>
    </row>
    <row r="7" spans="1:37" s="50" customFormat="1" ht="41.25" customHeight="1">
      <c r="A7" s="438">
        <v>4</v>
      </c>
      <c r="B7" s="465" t="s">
        <v>2147</v>
      </c>
      <c r="C7" s="440" t="s">
        <v>2057</v>
      </c>
      <c r="D7" s="441" t="s">
        <v>2055</v>
      </c>
      <c r="E7" s="442" t="s">
        <v>71</v>
      </c>
      <c r="F7" s="443">
        <v>3000000</v>
      </c>
      <c r="G7" s="444" t="s">
        <v>88</v>
      </c>
      <c r="H7" s="445" t="s">
        <v>2056</v>
      </c>
      <c r="I7" s="446" t="s">
        <v>2054</v>
      </c>
      <c r="J7" s="447" t="s">
        <v>232</v>
      </c>
      <c r="K7" s="283">
        <v>0</v>
      </c>
      <c r="L7" s="283">
        <v>3000000</v>
      </c>
      <c r="M7" s="284"/>
      <c r="N7" s="285">
        <v>3000000</v>
      </c>
      <c r="O7" s="286"/>
      <c r="P7" s="286"/>
      <c r="Q7" s="286"/>
      <c r="R7" s="581"/>
      <c r="S7" s="287" t="s">
        <v>41</v>
      </c>
      <c r="T7" s="288" t="s">
        <v>1443</v>
      </c>
      <c r="U7" s="471"/>
      <c r="V7" s="471"/>
      <c r="W7" s="471"/>
      <c r="X7" s="472"/>
      <c r="Y7" s="471"/>
      <c r="Z7" s="473"/>
      <c r="AA7" s="473"/>
      <c r="AB7" s="473"/>
      <c r="AC7" s="523" t="s">
        <v>75</v>
      </c>
      <c r="AD7" s="475" t="s">
        <v>76</v>
      </c>
      <c r="AE7" s="476"/>
      <c r="AF7" s="513" t="s">
        <v>77</v>
      </c>
      <c r="AG7" s="623"/>
      <c r="AH7" s="479" t="s">
        <v>810</v>
      </c>
    </row>
    <row r="8" spans="1:37" s="156" customFormat="1" ht="45" customHeight="1">
      <c r="A8" s="438">
        <v>5</v>
      </c>
      <c r="B8" s="465" t="s">
        <v>2059</v>
      </c>
      <c r="C8" s="440" t="s">
        <v>2117</v>
      </c>
      <c r="D8" s="441" t="s">
        <v>2118</v>
      </c>
      <c r="E8" s="442" t="s">
        <v>71</v>
      </c>
      <c r="F8" s="443">
        <v>3000000</v>
      </c>
      <c r="G8" s="444" t="s">
        <v>88</v>
      </c>
      <c r="H8" s="445" t="s">
        <v>2119</v>
      </c>
      <c r="I8" s="446" t="s">
        <v>2058</v>
      </c>
      <c r="J8" s="447" t="s">
        <v>232</v>
      </c>
      <c r="K8" s="283">
        <v>0</v>
      </c>
      <c r="L8" s="283">
        <v>3000000</v>
      </c>
      <c r="M8" s="520"/>
      <c r="N8" s="285">
        <v>3000000</v>
      </c>
      <c r="O8" s="286"/>
      <c r="P8" s="286"/>
      <c r="Q8" s="286"/>
      <c r="R8" s="581"/>
      <c r="S8" s="466" t="s">
        <v>41</v>
      </c>
      <c r="T8" s="288" t="s">
        <v>667</v>
      </c>
      <c r="U8" s="467"/>
      <c r="V8" s="467"/>
      <c r="W8" s="467"/>
      <c r="X8" s="468"/>
      <c r="Y8" s="455"/>
      <c r="Z8" s="459"/>
      <c r="AA8" s="459"/>
      <c r="AB8" s="459"/>
      <c r="AC8" s="460" t="s">
        <v>83</v>
      </c>
      <c r="AD8" s="522" t="s">
        <v>84</v>
      </c>
      <c r="AE8" s="460"/>
      <c r="AF8" s="462" t="s">
        <v>85</v>
      </c>
      <c r="AG8" s="627"/>
      <c r="AH8" s="479" t="s">
        <v>810</v>
      </c>
      <c r="AI8" s="622"/>
      <c r="AJ8" s="614"/>
      <c r="AK8" s="615">
        <v>0.14499999999999999</v>
      </c>
    </row>
    <row r="9" spans="1:37" s="50" customFormat="1" ht="50.25" customHeight="1">
      <c r="A9" s="438">
        <v>6</v>
      </c>
      <c r="B9" s="465" t="s">
        <v>2061</v>
      </c>
      <c r="C9" s="440" t="s">
        <v>2063</v>
      </c>
      <c r="D9" s="441" t="s">
        <v>2062</v>
      </c>
      <c r="E9" s="442" t="s">
        <v>71</v>
      </c>
      <c r="F9" s="443">
        <v>3000000</v>
      </c>
      <c r="G9" s="444" t="s">
        <v>88</v>
      </c>
      <c r="H9" s="445" t="s">
        <v>2064</v>
      </c>
      <c r="I9" s="446" t="s">
        <v>2060</v>
      </c>
      <c r="J9" s="447" t="s">
        <v>232</v>
      </c>
      <c r="K9" s="283">
        <v>0</v>
      </c>
      <c r="L9" s="283">
        <v>3000000</v>
      </c>
      <c r="M9" s="284"/>
      <c r="N9" s="285">
        <v>3000000</v>
      </c>
      <c r="O9" s="286"/>
      <c r="P9" s="286"/>
      <c r="Q9" s="286"/>
      <c r="R9" s="576"/>
      <c r="S9" s="287" t="s">
        <v>41</v>
      </c>
      <c r="T9" s="288" t="s">
        <v>667</v>
      </c>
      <c r="U9" s="471"/>
      <c r="V9" s="471"/>
      <c r="W9" s="471"/>
      <c r="X9" s="472"/>
      <c r="Y9" s="511"/>
      <c r="Z9" s="473"/>
      <c r="AA9" s="473"/>
      <c r="AB9" s="473"/>
      <c r="AC9" s="476" t="s">
        <v>91</v>
      </c>
      <c r="AD9" s="475" t="s">
        <v>92</v>
      </c>
      <c r="AE9" s="476"/>
      <c r="AF9" s="513" t="s">
        <v>93</v>
      </c>
      <c r="AG9" s="628"/>
      <c r="AH9" s="479" t="s">
        <v>810</v>
      </c>
      <c r="AI9" s="613"/>
      <c r="AJ9" s="614"/>
      <c r="AK9" s="616">
        <v>0.1333</v>
      </c>
    </row>
    <row r="10" spans="1:37" s="50" customFormat="1" ht="51" customHeight="1">
      <c r="A10" s="485">
        <v>7</v>
      </c>
      <c r="B10" s="486" t="s">
        <v>2066</v>
      </c>
      <c r="C10" s="134" t="s">
        <v>2068</v>
      </c>
      <c r="D10" s="400" t="s">
        <v>2067</v>
      </c>
      <c r="E10" s="398" t="s">
        <v>71</v>
      </c>
      <c r="F10" s="487">
        <v>5000000</v>
      </c>
      <c r="G10" s="488" t="s">
        <v>190</v>
      </c>
      <c r="H10" s="489" t="s">
        <v>2069</v>
      </c>
      <c r="I10" s="490" t="s">
        <v>2065</v>
      </c>
      <c r="J10" s="491" t="s">
        <v>232</v>
      </c>
      <c r="K10" s="77">
        <v>0</v>
      </c>
      <c r="L10" s="77">
        <v>5000000</v>
      </c>
      <c r="M10" s="79"/>
      <c r="N10" s="79">
        <v>5000000</v>
      </c>
      <c r="O10" s="138"/>
      <c r="P10" s="138"/>
      <c r="Q10" s="138"/>
      <c r="R10" s="600"/>
      <c r="S10" s="80" t="s">
        <v>41</v>
      </c>
      <c r="T10" s="151" t="s">
        <v>1445</v>
      </c>
      <c r="U10" s="222"/>
      <c r="V10" s="222"/>
      <c r="W10" s="222"/>
      <c r="X10" s="223"/>
      <c r="Y10" s="222"/>
      <c r="Z10" s="225"/>
      <c r="AA10" s="225"/>
      <c r="AB10" s="225"/>
      <c r="AC10" s="256"/>
      <c r="AD10" s="227" t="s">
        <v>98</v>
      </c>
      <c r="AE10" s="228"/>
      <c r="AF10" s="257" t="s">
        <v>99</v>
      </c>
      <c r="AG10" s="604"/>
      <c r="AH10" s="494" t="s">
        <v>810</v>
      </c>
      <c r="AI10" s="617"/>
      <c r="AJ10" s="614"/>
      <c r="AK10" s="615">
        <f>AK8-AK9</f>
        <v>1.1699999999999988E-2</v>
      </c>
    </row>
    <row r="11" spans="1:37" s="50" customFormat="1" ht="38.25" customHeight="1">
      <c r="A11" s="193">
        <v>8</v>
      </c>
      <c r="B11" s="81" t="s">
        <v>2071</v>
      </c>
      <c r="C11" s="146" t="s">
        <v>2073</v>
      </c>
      <c r="D11" s="372" t="s">
        <v>2072</v>
      </c>
      <c r="E11" s="363" t="s">
        <v>71</v>
      </c>
      <c r="F11" s="364">
        <v>3000000</v>
      </c>
      <c r="G11" s="407" t="s">
        <v>88</v>
      </c>
      <c r="H11" s="415" t="s">
        <v>1725</v>
      </c>
      <c r="I11" s="408" t="s">
        <v>2070</v>
      </c>
      <c r="J11" s="361" t="s">
        <v>232</v>
      </c>
      <c r="K11" s="148">
        <v>0</v>
      </c>
      <c r="L11" s="263">
        <v>3000000</v>
      </c>
      <c r="M11" s="63"/>
      <c r="N11" s="64">
        <v>3000000</v>
      </c>
      <c r="O11" s="136"/>
      <c r="P11" s="136">
        <v>3000000</v>
      </c>
      <c r="Q11" s="136"/>
      <c r="R11" s="575"/>
      <c r="S11" s="65" t="s">
        <v>41</v>
      </c>
      <c r="T11" s="150" t="s">
        <v>765</v>
      </c>
      <c r="U11" s="24"/>
      <c r="V11" s="24"/>
      <c r="W11" s="24"/>
      <c r="X11" s="23"/>
      <c r="Y11" s="24"/>
      <c r="AC11" s="48"/>
      <c r="AD11" s="202" t="s">
        <v>105</v>
      </c>
      <c r="AE11" s="92"/>
      <c r="AF11" s="203" t="s">
        <v>106</v>
      </c>
      <c r="AG11" s="559"/>
      <c r="AH11" s="406">
        <v>0</v>
      </c>
      <c r="AI11" s="514"/>
    </row>
    <row r="12" spans="1:37" s="50" customFormat="1" ht="46.5" customHeight="1">
      <c r="A12" s="438">
        <v>9</v>
      </c>
      <c r="B12" s="465" t="s">
        <v>2090</v>
      </c>
      <c r="C12" s="440" t="s">
        <v>2075</v>
      </c>
      <c r="D12" s="441" t="s">
        <v>2076</v>
      </c>
      <c r="E12" s="442" t="s">
        <v>1925</v>
      </c>
      <c r="F12" s="443">
        <v>2200000</v>
      </c>
      <c r="G12" s="444" t="s">
        <v>109</v>
      </c>
      <c r="H12" s="445" t="s">
        <v>2077</v>
      </c>
      <c r="I12" s="446" t="s">
        <v>2074</v>
      </c>
      <c r="J12" s="447" t="s">
        <v>232</v>
      </c>
      <c r="K12" s="283">
        <v>100000</v>
      </c>
      <c r="L12" s="283">
        <v>2200000</v>
      </c>
      <c r="M12" s="470"/>
      <c r="N12" s="285">
        <v>2100000</v>
      </c>
      <c r="O12" s="286"/>
      <c r="P12" s="286"/>
      <c r="Q12" s="286"/>
      <c r="R12" s="576"/>
      <c r="S12" s="287" t="s">
        <v>41</v>
      </c>
      <c r="T12" s="288" t="s">
        <v>111</v>
      </c>
      <c r="U12" s="471"/>
      <c r="V12" s="471"/>
      <c r="W12" s="471"/>
      <c r="X12" s="472"/>
      <c r="Y12" s="471"/>
      <c r="Z12" s="473"/>
      <c r="AA12" s="473"/>
      <c r="AB12" s="473"/>
      <c r="AC12" s="474"/>
      <c r="AD12" s="475" t="s">
        <v>65</v>
      </c>
      <c r="AE12" s="476"/>
      <c r="AF12" s="477" t="s">
        <v>112</v>
      </c>
      <c r="AG12" s="508"/>
      <c r="AH12" s="479" t="s">
        <v>810</v>
      </c>
      <c r="AI12" s="514"/>
    </row>
    <row r="13" spans="1:37" s="50" customFormat="1" ht="48.75" customHeight="1">
      <c r="A13" s="438">
        <v>10</v>
      </c>
      <c r="B13" s="465" t="s">
        <v>2080</v>
      </c>
      <c r="C13" s="440" t="s">
        <v>2081</v>
      </c>
      <c r="D13" s="441" t="s">
        <v>2079</v>
      </c>
      <c r="E13" s="442" t="s">
        <v>71</v>
      </c>
      <c r="F13" s="443">
        <v>3000000</v>
      </c>
      <c r="G13" s="444" t="s">
        <v>88</v>
      </c>
      <c r="H13" s="445" t="s">
        <v>2082</v>
      </c>
      <c r="I13" s="446" t="s">
        <v>2078</v>
      </c>
      <c r="J13" s="447" t="s">
        <v>232</v>
      </c>
      <c r="K13" s="283">
        <v>0</v>
      </c>
      <c r="L13" s="283">
        <v>3000000</v>
      </c>
      <c r="M13" s="510"/>
      <c r="N13" s="285">
        <v>3000000</v>
      </c>
      <c r="O13" s="286"/>
      <c r="P13" s="286"/>
      <c r="Q13" s="286"/>
      <c r="R13" s="576"/>
      <c r="S13" s="287" t="s">
        <v>41</v>
      </c>
      <c r="T13" s="288" t="s">
        <v>667</v>
      </c>
      <c r="U13" s="471"/>
      <c r="V13" s="471"/>
      <c r="W13" s="471"/>
      <c r="X13" s="472"/>
      <c r="Y13" s="471"/>
      <c r="Z13" s="473"/>
      <c r="AA13" s="473"/>
      <c r="AB13" s="473"/>
      <c r="AC13" s="474"/>
      <c r="AD13" s="475" t="s">
        <v>118</v>
      </c>
      <c r="AE13" s="476"/>
      <c r="AF13" s="477" t="s">
        <v>119</v>
      </c>
      <c r="AG13" s="464"/>
      <c r="AH13" s="479" t="s">
        <v>810</v>
      </c>
    </row>
    <row r="14" spans="1:37" s="50" customFormat="1" ht="51" customHeight="1">
      <c r="A14" s="193">
        <v>11</v>
      </c>
      <c r="B14" s="81" t="s">
        <v>2085</v>
      </c>
      <c r="C14" s="146" t="s">
        <v>2087</v>
      </c>
      <c r="D14" s="372" t="s">
        <v>2086</v>
      </c>
      <c r="E14" s="363" t="s">
        <v>71</v>
      </c>
      <c r="F14" s="364">
        <v>16000000</v>
      </c>
      <c r="G14" s="407" t="s">
        <v>2196</v>
      </c>
      <c r="H14" s="415" t="s">
        <v>2088</v>
      </c>
      <c r="I14" s="408" t="s">
        <v>2083</v>
      </c>
      <c r="J14" s="361" t="s">
        <v>232</v>
      </c>
      <c r="K14" s="148">
        <v>0</v>
      </c>
      <c r="L14" s="263">
        <v>16000000</v>
      </c>
      <c r="M14" s="63"/>
      <c r="N14" s="64">
        <v>16000000</v>
      </c>
      <c r="O14" s="136"/>
      <c r="P14" s="136"/>
      <c r="Q14" s="136"/>
      <c r="R14" s="575"/>
      <c r="S14" s="65" t="s">
        <v>41</v>
      </c>
      <c r="T14" s="150" t="s">
        <v>1445</v>
      </c>
      <c r="U14" s="24"/>
      <c r="V14" s="24"/>
      <c r="W14" s="23"/>
      <c r="X14" s="23"/>
      <c r="Y14" s="24"/>
      <c r="AC14" s="48"/>
      <c r="AD14" s="202" t="s">
        <v>123</v>
      </c>
      <c r="AE14" s="92"/>
      <c r="AF14" s="203" t="s">
        <v>124</v>
      </c>
      <c r="AG14" s="232"/>
      <c r="AH14" s="406" t="s">
        <v>810</v>
      </c>
      <c r="AI14" s="530"/>
    </row>
    <row r="15" spans="1:37" s="50" customFormat="1" ht="49.7" customHeight="1">
      <c r="A15" s="485">
        <v>12</v>
      </c>
      <c r="B15" s="486" t="s">
        <v>1910</v>
      </c>
      <c r="C15" s="134" t="s">
        <v>1913</v>
      </c>
      <c r="D15" s="400" t="s">
        <v>1911</v>
      </c>
      <c r="E15" s="398" t="s">
        <v>49</v>
      </c>
      <c r="F15" s="487">
        <v>0</v>
      </c>
      <c r="G15" s="488" t="s">
        <v>230</v>
      </c>
      <c r="H15" s="489" t="s">
        <v>1912</v>
      </c>
      <c r="I15" s="490" t="s">
        <v>2084</v>
      </c>
      <c r="J15" s="491" t="s">
        <v>232</v>
      </c>
      <c r="K15" s="77">
        <v>0</v>
      </c>
      <c r="L15" s="77">
        <v>0</v>
      </c>
      <c r="M15" s="78"/>
      <c r="N15" s="79">
        <v>0</v>
      </c>
      <c r="O15" s="138"/>
      <c r="P15" s="138">
        <v>4500000</v>
      </c>
      <c r="Q15" s="138"/>
      <c r="R15" s="584"/>
      <c r="S15" s="80" t="s">
        <v>41</v>
      </c>
      <c r="T15" s="151" t="s">
        <v>391</v>
      </c>
      <c r="U15" s="222"/>
      <c r="V15" s="222"/>
      <c r="W15" s="223"/>
      <c r="X15" s="223"/>
      <c r="Y15" s="222"/>
      <c r="Z15" s="225"/>
      <c r="AA15" s="225"/>
      <c r="AB15" s="225"/>
      <c r="AC15" s="256"/>
      <c r="AD15" s="227" t="s">
        <v>83</v>
      </c>
      <c r="AE15" s="228"/>
      <c r="AF15" s="257" t="s">
        <v>130</v>
      </c>
      <c r="AG15" s="529"/>
      <c r="AH15" s="494" t="s">
        <v>810</v>
      </c>
      <c r="AI15" s="526"/>
    </row>
    <row r="16" spans="1:37" s="50" customFormat="1" ht="63" customHeight="1">
      <c r="A16" s="438">
        <v>13</v>
      </c>
      <c r="B16" s="465" t="s">
        <v>2091</v>
      </c>
      <c r="C16" s="440" t="s">
        <v>2092</v>
      </c>
      <c r="D16" s="441" t="s">
        <v>2145</v>
      </c>
      <c r="E16" s="442" t="s">
        <v>71</v>
      </c>
      <c r="F16" s="443">
        <v>6500000</v>
      </c>
      <c r="G16" s="444" t="s">
        <v>965</v>
      </c>
      <c r="H16" s="445" t="s">
        <v>2093</v>
      </c>
      <c r="I16" s="446" t="s">
        <v>2094</v>
      </c>
      <c r="J16" s="447" t="s">
        <v>232</v>
      </c>
      <c r="K16" s="283">
        <v>0</v>
      </c>
      <c r="L16" s="283">
        <v>6500000</v>
      </c>
      <c r="M16" s="470"/>
      <c r="N16" s="285">
        <v>6500000</v>
      </c>
      <c r="O16" s="509"/>
      <c r="P16" s="286"/>
      <c r="Q16" s="286"/>
      <c r="R16" s="576"/>
      <c r="S16" s="287" t="s">
        <v>41</v>
      </c>
      <c r="T16" s="288" t="s">
        <v>1445</v>
      </c>
      <c r="U16" s="471"/>
      <c r="V16" s="471"/>
      <c r="W16" s="471"/>
      <c r="X16" s="472"/>
      <c r="Y16" s="471"/>
      <c r="Z16" s="473"/>
      <c r="AA16" s="473"/>
      <c r="AB16" s="473"/>
      <c r="AC16" s="474"/>
      <c r="AD16" s="475" t="s">
        <v>133</v>
      </c>
      <c r="AE16" s="476"/>
      <c r="AF16" s="477" t="s">
        <v>134</v>
      </c>
      <c r="AG16" s="464"/>
      <c r="AH16" s="479" t="s">
        <v>810</v>
      </c>
      <c r="AI16" s="524"/>
    </row>
    <row r="17" spans="1:35" s="50" customFormat="1" ht="45.75" customHeight="1">
      <c r="A17" s="438">
        <v>14</v>
      </c>
      <c r="B17" s="465" t="s">
        <v>2096</v>
      </c>
      <c r="C17" s="440" t="s">
        <v>2098</v>
      </c>
      <c r="D17" s="441" t="s">
        <v>2097</v>
      </c>
      <c r="E17" s="442" t="s">
        <v>71</v>
      </c>
      <c r="F17" s="443">
        <v>3500000</v>
      </c>
      <c r="G17" s="444" t="s">
        <v>72</v>
      </c>
      <c r="H17" s="445" t="s">
        <v>2099</v>
      </c>
      <c r="I17" s="446" t="s">
        <v>2095</v>
      </c>
      <c r="J17" s="447" t="s">
        <v>232</v>
      </c>
      <c r="K17" s="283"/>
      <c r="L17" s="283">
        <v>3500000</v>
      </c>
      <c r="M17" s="470"/>
      <c r="N17" s="285">
        <v>3500000</v>
      </c>
      <c r="O17" s="286"/>
      <c r="P17" s="286"/>
      <c r="Q17" s="286"/>
      <c r="R17" s="576"/>
      <c r="S17" s="287" t="s">
        <v>41</v>
      </c>
      <c r="T17" s="288" t="s">
        <v>1442</v>
      </c>
      <c r="U17" s="471"/>
      <c r="V17" s="471"/>
      <c r="W17" s="471"/>
      <c r="X17" s="472"/>
      <c r="Y17" s="471"/>
      <c r="Z17" s="473"/>
      <c r="AA17" s="473"/>
      <c r="AB17" s="473"/>
      <c r="AC17" s="474"/>
      <c r="AD17" s="475" t="s">
        <v>141</v>
      </c>
      <c r="AE17" s="476"/>
      <c r="AF17" s="477" t="s">
        <v>41</v>
      </c>
      <c r="AG17" s="478"/>
      <c r="AH17" s="479" t="s">
        <v>810</v>
      </c>
    </row>
    <row r="18" spans="1:35" s="50" customFormat="1" ht="44.45" customHeight="1">
      <c r="A18" s="438">
        <v>15</v>
      </c>
      <c r="B18" s="465" t="s">
        <v>2101</v>
      </c>
      <c r="C18" s="440" t="s">
        <v>1614</v>
      </c>
      <c r="D18" s="441" t="s">
        <v>2103</v>
      </c>
      <c r="E18" s="442" t="s">
        <v>71</v>
      </c>
      <c r="F18" s="443">
        <v>4090909.0909090904</v>
      </c>
      <c r="G18" s="444" t="s">
        <v>588</v>
      </c>
      <c r="H18" s="445" t="s">
        <v>2102</v>
      </c>
      <c r="I18" s="446" t="s">
        <v>2100</v>
      </c>
      <c r="J18" s="447" t="s">
        <v>232</v>
      </c>
      <c r="K18" s="283"/>
      <c r="L18" s="283">
        <v>4090909.0909090904</v>
      </c>
      <c r="M18" s="285"/>
      <c r="N18" s="285">
        <v>4090909.0909090904</v>
      </c>
      <c r="O18" s="286"/>
      <c r="P18" s="286"/>
      <c r="Q18" s="286"/>
      <c r="R18" s="576"/>
      <c r="S18" s="287" t="s">
        <v>41</v>
      </c>
      <c r="T18" s="288" t="s">
        <v>765</v>
      </c>
      <c r="U18" s="471"/>
      <c r="V18" s="471"/>
      <c r="W18" s="471"/>
      <c r="X18" s="472"/>
      <c r="Y18" s="471"/>
      <c r="Z18" s="473"/>
      <c r="AA18" s="473"/>
      <c r="AB18" s="473"/>
      <c r="AC18" s="474"/>
      <c r="AD18" s="475" t="s">
        <v>148</v>
      </c>
      <c r="AE18" s="476"/>
      <c r="AF18" s="477"/>
      <c r="AG18" s="478"/>
      <c r="AH18" s="479" t="s">
        <v>810</v>
      </c>
    </row>
    <row r="19" spans="1:35" s="50" customFormat="1" ht="41.25" customHeight="1">
      <c r="A19" s="438">
        <v>16</v>
      </c>
      <c r="B19" s="465" t="s">
        <v>2112</v>
      </c>
      <c r="C19" s="440" t="s">
        <v>2114</v>
      </c>
      <c r="D19" s="441" t="s">
        <v>2113</v>
      </c>
      <c r="E19" s="442" t="s">
        <v>71</v>
      </c>
      <c r="F19" s="443">
        <v>7500000</v>
      </c>
      <c r="G19" s="444" t="s">
        <v>1569</v>
      </c>
      <c r="H19" s="445" t="s">
        <v>2115</v>
      </c>
      <c r="I19" s="446" t="s">
        <v>2104</v>
      </c>
      <c r="J19" s="447" t="s">
        <v>232</v>
      </c>
      <c r="K19" s="283">
        <v>0</v>
      </c>
      <c r="L19" s="283">
        <v>7500000</v>
      </c>
      <c r="M19" s="285"/>
      <c r="N19" s="285">
        <v>7500000</v>
      </c>
      <c r="O19" s="286"/>
      <c r="P19" s="286"/>
      <c r="Q19" s="286"/>
      <c r="R19" s="632"/>
      <c r="S19" s="287" t="s">
        <v>41</v>
      </c>
      <c r="T19" s="288" t="s">
        <v>667</v>
      </c>
      <c r="U19" s="471"/>
      <c r="V19" s="471"/>
      <c r="W19" s="471"/>
      <c r="X19" s="472"/>
      <c r="Y19" s="471"/>
      <c r="Z19" s="473"/>
      <c r="AA19" s="473"/>
      <c r="AB19" s="473"/>
      <c r="AC19" s="474"/>
      <c r="AD19" s="475" t="s">
        <v>154</v>
      </c>
      <c r="AE19" s="476"/>
      <c r="AF19" s="477"/>
      <c r="AG19" s="478"/>
      <c r="AH19" s="479" t="s">
        <v>810</v>
      </c>
    </row>
    <row r="20" spans="1:35" s="50" customFormat="1" ht="42" customHeight="1">
      <c r="A20" s="438">
        <v>17</v>
      </c>
      <c r="B20" s="465" t="s">
        <v>2107</v>
      </c>
      <c r="C20" s="440" t="s">
        <v>2108</v>
      </c>
      <c r="D20" s="441" t="s">
        <v>2109</v>
      </c>
      <c r="E20" s="442" t="s">
        <v>42</v>
      </c>
      <c r="F20" s="443">
        <v>2000000</v>
      </c>
      <c r="G20" s="444" t="s">
        <v>463</v>
      </c>
      <c r="H20" s="445" t="s">
        <v>2106</v>
      </c>
      <c r="I20" s="446" t="s">
        <v>2105</v>
      </c>
      <c r="J20" s="447" t="s">
        <v>232</v>
      </c>
      <c r="K20" s="283">
        <v>0</v>
      </c>
      <c r="L20" s="283">
        <v>2000000</v>
      </c>
      <c r="M20" s="285"/>
      <c r="N20" s="285">
        <v>2000000</v>
      </c>
      <c r="O20" s="286"/>
      <c r="P20" s="286"/>
      <c r="Q20" s="286"/>
      <c r="R20" s="576"/>
      <c r="S20" s="287" t="s">
        <v>41</v>
      </c>
      <c r="T20" s="288" t="s">
        <v>284</v>
      </c>
      <c r="U20" s="471"/>
      <c r="V20" s="471"/>
      <c r="W20" s="471"/>
      <c r="X20" s="472"/>
      <c r="Y20" s="471"/>
      <c r="Z20" s="480" t="s">
        <v>160</v>
      </c>
      <c r="AA20" s="473"/>
      <c r="AB20" s="473"/>
      <c r="AC20" s="474"/>
      <c r="AD20" s="475" t="s">
        <v>75</v>
      </c>
      <c r="AE20" s="476"/>
      <c r="AF20" s="477"/>
      <c r="AG20" s="478"/>
      <c r="AH20" s="479" t="s">
        <v>810</v>
      </c>
    </row>
    <row r="21" spans="1:35" s="50" customFormat="1" ht="39.75" customHeight="1">
      <c r="A21" s="438">
        <v>18</v>
      </c>
      <c r="B21" s="465" t="s">
        <v>2111</v>
      </c>
      <c r="C21" s="440" t="s">
        <v>1989</v>
      </c>
      <c r="D21" s="441" t="s">
        <v>2146</v>
      </c>
      <c r="E21" s="442" t="s">
        <v>1925</v>
      </c>
      <c r="F21" s="443">
        <v>2200000</v>
      </c>
      <c r="G21" s="444" t="s">
        <v>109</v>
      </c>
      <c r="H21" s="445" t="s">
        <v>1329</v>
      </c>
      <c r="I21" s="446" t="s">
        <v>2110</v>
      </c>
      <c r="J21" s="447" t="s">
        <v>232</v>
      </c>
      <c r="K21" s="283">
        <v>0</v>
      </c>
      <c r="L21" s="283">
        <v>2200000</v>
      </c>
      <c r="M21" s="470"/>
      <c r="N21" s="520">
        <v>2200000</v>
      </c>
      <c r="O21" s="286"/>
      <c r="P21" s="286">
        <v>3000000</v>
      </c>
      <c r="Q21" s="286"/>
      <c r="R21" s="576"/>
      <c r="S21" s="287" t="s">
        <v>41</v>
      </c>
      <c r="T21" s="288" t="s">
        <v>404</v>
      </c>
      <c r="U21" s="471"/>
      <c r="V21" s="471"/>
      <c r="W21" s="471"/>
      <c r="X21" s="472"/>
      <c r="Y21" s="471"/>
      <c r="Z21" s="480" t="s">
        <v>165</v>
      </c>
      <c r="AA21" s="473"/>
      <c r="AB21" s="473"/>
      <c r="AC21" s="474"/>
      <c r="AD21" s="475" t="s">
        <v>166</v>
      </c>
      <c r="AE21" s="476"/>
      <c r="AF21" s="477"/>
      <c r="AG21" s="464"/>
      <c r="AH21" s="479" t="s">
        <v>810</v>
      </c>
    </row>
    <row r="22" spans="1:35" s="156" customFormat="1" ht="42.75" customHeight="1">
      <c r="A22" s="193">
        <v>19</v>
      </c>
      <c r="B22" s="81" t="s">
        <v>2121</v>
      </c>
      <c r="C22" s="146" t="s">
        <v>2123</v>
      </c>
      <c r="D22" s="372" t="s">
        <v>2122</v>
      </c>
      <c r="E22" s="363" t="s">
        <v>71</v>
      </c>
      <c r="F22" s="364">
        <v>5000000</v>
      </c>
      <c r="G22" s="407" t="s">
        <v>190</v>
      </c>
      <c r="H22" s="415" t="s">
        <v>2124</v>
      </c>
      <c r="I22" s="408" t="s">
        <v>2120</v>
      </c>
      <c r="J22" s="361" t="s">
        <v>232</v>
      </c>
      <c r="K22" s="148">
        <v>0</v>
      </c>
      <c r="L22" s="148">
        <v>5000000</v>
      </c>
      <c r="M22" s="64"/>
      <c r="N22" s="64">
        <v>5000000</v>
      </c>
      <c r="O22" s="136"/>
      <c r="P22" s="136">
        <v>5500000</v>
      </c>
      <c r="Q22" s="136">
        <v>5500000</v>
      </c>
      <c r="R22" s="597"/>
      <c r="S22" s="82" t="s">
        <v>41</v>
      </c>
      <c r="T22" s="150" t="s">
        <v>667</v>
      </c>
      <c r="U22" s="325"/>
      <c r="V22" s="325"/>
      <c r="W22" s="325"/>
      <c r="X22" s="326"/>
      <c r="Y22" s="325"/>
      <c r="Z22" s="630" t="s">
        <v>170</v>
      </c>
      <c r="AC22" s="631"/>
      <c r="AD22" s="507" t="s">
        <v>64</v>
      </c>
      <c r="AE22" s="299"/>
      <c r="AF22" s="93"/>
      <c r="AG22" s="598"/>
      <c r="AH22" s="406" t="s">
        <v>810</v>
      </c>
      <c r="AI22" s="634">
        <f>Table135679101112[[#This Row],[Số tiền trên
 hợp đồng (chưa VAT)]]*0.85</f>
        <v>4250000</v>
      </c>
    </row>
    <row r="23" spans="1:35" s="50" customFormat="1" ht="51">
      <c r="A23" s="485">
        <v>20</v>
      </c>
      <c r="B23" s="486" t="s">
        <v>2126</v>
      </c>
      <c r="C23" s="134" t="s">
        <v>2129</v>
      </c>
      <c r="D23" s="400" t="s">
        <v>2127</v>
      </c>
      <c r="E23" s="398" t="s">
        <v>42</v>
      </c>
      <c r="F23" s="487">
        <v>4000000</v>
      </c>
      <c r="G23" s="488" t="s">
        <v>210</v>
      </c>
      <c r="H23" s="489" t="s">
        <v>2128</v>
      </c>
      <c r="I23" s="490" t="s">
        <v>2125</v>
      </c>
      <c r="J23" s="491" t="s">
        <v>232</v>
      </c>
      <c r="K23" s="77">
        <v>500000</v>
      </c>
      <c r="L23" s="77">
        <v>4000000</v>
      </c>
      <c r="M23" s="79"/>
      <c r="N23" s="79">
        <v>3500000</v>
      </c>
      <c r="O23" s="138"/>
      <c r="P23" s="138"/>
      <c r="Q23" s="138"/>
      <c r="R23" s="138"/>
      <c r="S23" s="80" t="s">
        <v>41</v>
      </c>
      <c r="T23" s="151" t="s">
        <v>822</v>
      </c>
      <c r="U23" s="222"/>
      <c r="V23" s="222"/>
      <c r="W23" s="222"/>
      <c r="X23" s="223"/>
      <c r="Y23" s="222"/>
      <c r="Z23" s="493" t="s">
        <v>175</v>
      </c>
      <c r="AA23" s="225"/>
      <c r="AB23" s="225"/>
      <c r="AC23" s="256"/>
      <c r="AD23" s="227" t="s">
        <v>141</v>
      </c>
      <c r="AE23" s="228"/>
      <c r="AF23" s="257"/>
      <c r="AG23" s="550"/>
      <c r="AH23" s="494" t="s">
        <v>810</v>
      </c>
      <c r="AI23" s="524"/>
    </row>
    <row r="24" spans="1:35" s="50" customFormat="1" ht="41.25" customHeight="1">
      <c r="A24" s="438" t="s">
        <v>176</v>
      </c>
      <c r="B24" s="465" t="s">
        <v>2131</v>
      </c>
      <c r="C24" s="440" t="s">
        <v>2132</v>
      </c>
      <c r="D24" s="441" t="s">
        <v>2135</v>
      </c>
      <c r="E24" s="442" t="s">
        <v>71</v>
      </c>
      <c r="F24" s="443">
        <v>5000000</v>
      </c>
      <c r="G24" s="444" t="s">
        <v>190</v>
      </c>
      <c r="H24" s="445" t="s">
        <v>2133</v>
      </c>
      <c r="I24" s="446" t="s">
        <v>2130</v>
      </c>
      <c r="J24" s="447" t="s">
        <v>232</v>
      </c>
      <c r="K24" s="283">
        <v>0</v>
      </c>
      <c r="L24" s="283">
        <v>5000000</v>
      </c>
      <c r="M24" s="285"/>
      <c r="N24" s="285">
        <v>5000000</v>
      </c>
      <c r="O24" s="286"/>
      <c r="P24" s="286"/>
      <c r="Q24" s="286"/>
      <c r="R24" s="576"/>
      <c r="S24" s="287" t="s">
        <v>41</v>
      </c>
      <c r="T24" s="288" t="s">
        <v>1445</v>
      </c>
      <c r="U24" s="471"/>
      <c r="V24" s="471"/>
      <c r="W24" s="471"/>
      <c r="X24" s="472"/>
      <c r="Y24" s="471"/>
      <c r="Z24" s="480" t="s">
        <v>179</v>
      </c>
      <c r="AA24" s="473"/>
      <c r="AB24" s="473"/>
      <c r="AC24" s="474"/>
      <c r="AD24" s="475" t="s">
        <v>180</v>
      </c>
      <c r="AE24" s="476"/>
      <c r="AF24" s="477"/>
      <c r="AG24" s="464"/>
      <c r="AH24" s="479" t="s">
        <v>810</v>
      </c>
      <c r="AI24" s="524"/>
    </row>
    <row r="25" spans="1:35" s="50" customFormat="1" ht="48.75" customHeight="1">
      <c r="A25" s="485">
        <v>22</v>
      </c>
      <c r="B25" s="486" t="s">
        <v>2137</v>
      </c>
      <c r="C25" s="134" t="s">
        <v>2138</v>
      </c>
      <c r="D25" s="400" t="s">
        <v>2136</v>
      </c>
      <c r="E25" s="398" t="s">
        <v>71</v>
      </c>
      <c r="F25" s="487">
        <v>5000000</v>
      </c>
      <c r="G25" s="488" t="s">
        <v>190</v>
      </c>
      <c r="H25" s="489" t="s">
        <v>2139</v>
      </c>
      <c r="I25" s="490" t="s">
        <v>2134</v>
      </c>
      <c r="J25" s="491" t="s">
        <v>232</v>
      </c>
      <c r="K25" s="77">
        <v>0</v>
      </c>
      <c r="L25" s="77">
        <v>5000000</v>
      </c>
      <c r="M25" s="79"/>
      <c r="N25" s="79">
        <v>5000000</v>
      </c>
      <c r="O25" s="138"/>
      <c r="P25" s="138"/>
      <c r="Q25" s="138"/>
      <c r="R25" s="600"/>
      <c r="S25" s="80" t="s">
        <v>41</v>
      </c>
      <c r="T25" s="151" t="s">
        <v>1445</v>
      </c>
      <c r="U25" s="222"/>
      <c r="V25" s="222"/>
      <c r="W25" s="222"/>
      <c r="X25" s="223"/>
      <c r="Y25" s="222"/>
      <c r="Z25" s="493"/>
      <c r="AA25" s="225"/>
      <c r="AB25" s="225"/>
      <c r="AC25" s="256"/>
      <c r="AD25" s="227" t="s">
        <v>185</v>
      </c>
      <c r="AE25" s="228"/>
      <c r="AF25" s="257"/>
      <c r="AG25" s="550"/>
      <c r="AH25" s="494" t="s">
        <v>810</v>
      </c>
    </row>
    <row r="26" spans="1:35" s="50" customFormat="1" ht="33" customHeight="1">
      <c r="A26" s="485">
        <v>23</v>
      </c>
      <c r="B26" s="486" t="s">
        <v>1972</v>
      </c>
      <c r="C26" s="134" t="s">
        <v>1968</v>
      </c>
      <c r="D26" s="400" t="s">
        <v>1967</v>
      </c>
      <c r="E26" s="398" t="s">
        <v>71</v>
      </c>
      <c r="F26" s="487">
        <v>0</v>
      </c>
      <c r="G26" s="488" t="s">
        <v>230</v>
      </c>
      <c r="H26" s="489" t="s">
        <v>1969</v>
      </c>
      <c r="I26" s="490" t="s">
        <v>2040</v>
      </c>
      <c r="J26" s="491" t="s">
        <v>232</v>
      </c>
      <c r="K26" s="77">
        <v>0</v>
      </c>
      <c r="L26" s="77">
        <v>0</v>
      </c>
      <c r="M26" s="78"/>
      <c r="N26" s="79">
        <v>0</v>
      </c>
      <c r="O26" s="557"/>
      <c r="P26" s="138"/>
      <c r="Q26" s="138"/>
      <c r="R26" s="600"/>
      <c r="S26" s="80" t="s">
        <v>41</v>
      </c>
      <c r="T26" s="151" t="s">
        <v>765</v>
      </c>
      <c r="U26" s="222"/>
      <c r="V26" s="222"/>
      <c r="W26" s="223"/>
      <c r="X26" s="223"/>
      <c r="Y26" s="222"/>
      <c r="Z26" s="225"/>
      <c r="AA26" s="225"/>
      <c r="AB26" s="225"/>
      <c r="AC26" s="256"/>
      <c r="AD26" s="227" t="s">
        <v>192</v>
      </c>
      <c r="AE26" s="228"/>
      <c r="AF26" s="257"/>
      <c r="AG26" s="529"/>
      <c r="AH26" s="494" t="s">
        <v>810</v>
      </c>
    </row>
    <row r="27" spans="1:35" s="50" customFormat="1" ht="39.200000000000003" customHeight="1">
      <c r="A27" s="438">
        <v>24</v>
      </c>
      <c r="B27" s="465" t="s">
        <v>2141</v>
      </c>
      <c r="C27" s="440" t="s">
        <v>2142</v>
      </c>
      <c r="D27" s="441" t="s">
        <v>2144</v>
      </c>
      <c r="E27" s="442" t="s">
        <v>71</v>
      </c>
      <c r="F27" s="443">
        <v>5400000</v>
      </c>
      <c r="G27" s="444" t="s">
        <v>1407</v>
      </c>
      <c r="H27" s="445" t="s">
        <v>2143</v>
      </c>
      <c r="I27" s="446" t="s">
        <v>2140</v>
      </c>
      <c r="J27" s="447" t="s">
        <v>232</v>
      </c>
      <c r="K27" s="283">
        <v>0</v>
      </c>
      <c r="L27" s="283">
        <v>5400000</v>
      </c>
      <c r="M27" s="470"/>
      <c r="N27" s="285">
        <v>5400000</v>
      </c>
      <c r="O27" s="286"/>
      <c r="P27" s="286"/>
      <c r="Q27" s="286"/>
      <c r="R27" s="576"/>
      <c r="S27" s="287" t="s">
        <v>41</v>
      </c>
      <c r="T27" s="288" t="s">
        <v>1442</v>
      </c>
      <c r="U27" s="471"/>
      <c r="V27" s="471"/>
      <c r="W27" s="471"/>
      <c r="X27" s="472"/>
      <c r="Y27" s="471"/>
      <c r="Z27" s="473"/>
      <c r="AA27" s="473"/>
      <c r="AB27" s="473"/>
      <c r="AC27" s="474"/>
      <c r="AD27" s="475" t="s">
        <v>197</v>
      </c>
      <c r="AE27" s="476"/>
      <c r="AF27" s="477"/>
      <c r="AG27" s="478"/>
      <c r="AH27" s="479" t="s">
        <v>810</v>
      </c>
    </row>
    <row r="28" spans="1:35" s="50" customFormat="1" ht="38.25" customHeight="1">
      <c r="A28" s="438">
        <v>25</v>
      </c>
      <c r="B28" s="482" t="s">
        <v>2151</v>
      </c>
      <c r="C28" s="440" t="s">
        <v>2152</v>
      </c>
      <c r="D28" s="441" t="s">
        <v>2150</v>
      </c>
      <c r="E28" s="442" t="s">
        <v>1925</v>
      </c>
      <c r="F28" s="443">
        <v>2200000</v>
      </c>
      <c r="G28" s="444" t="s">
        <v>109</v>
      </c>
      <c r="H28" s="445" t="s">
        <v>2153</v>
      </c>
      <c r="I28" s="446" t="s">
        <v>2149</v>
      </c>
      <c r="J28" s="447" t="s">
        <v>232</v>
      </c>
      <c r="K28" s="283">
        <v>200000</v>
      </c>
      <c r="L28" s="519">
        <v>2200000</v>
      </c>
      <c r="M28" s="283"/>
      <c r="N28" s="520">
        <v>2000000</v>
      </c>
      <c r="O28" s="286"/>
      <c r="P28" s="286"/>
      <c r="Q28" s="286"/>
      <c r="R28" s="576"/>
      <c r="S28" s="287" t="s">
        <v>41</v>
      </c>
      <c r="T28" s="288" t="s">
        <v>2148</v>
      </c>
      <c r="U28" s="471"/>
      <c r="V28" s="471"/>
      <c r="W28" s="472"/>
      <c r="X28" s="472"/>
      <c r="Y28" s="471"/>
      <c r="Z28" s="480"/>
      <c r="AA28" s="473"/>
      <c r="AB28" s="473"/>
      <c r="AC28" s="474"/>
      <c r="AD28" s="475" t="s">
        <v>202</v>
      </c>
      <c r="AE28" s="476"/>
      <c r="AF28" s="477"/>
      <c r="AG28" s="478"/>
      <c r="AH28" s="479" t="s">
        <v>810</v>
      </c>
    </row>
    <row r="29" spans="1:35" s="50" customFormat="1" ht="44.45" customHeight="1">
      <c r="A29" s="193">
        <v>26</v>
      </c>
      <c r="B29" s="252" t="s">
        <v>2160</v>
      </c>
      <c r="C29" s="146" t="s">
        <v>2157</v>
      </c>
      <c r="D29" s="372" t="s">
        <v>2156</v>
      </c>
      <c r="E29" s="363" t="s">
        <v>289</v>
      </c>
      <c r="F29" s="364">
        <v>2000000</v>
      </c>
      <c r="G29" s="407" t="s">
        <v>463</v>
      </c>
      <c r="H29" s="415" t="s">
        <v>2158</v>
      </c>
      <c r="I29" s="408" t="s">
        <v>2154</v>
      </c>
      <c r="J29" s="361" t="s">
        <v>232</v>
      </c>
      <c r="K29" s="148">
        <v>0</v>
      </c>
      <c r="L29" s="148">
        <v>2000000</v>
      </c>
      <c r="M29" s="63"/>
      <c r="N29" s="64">
        <v>2000000</v>
      </c>
      <c r="O29" s="136"/>
      <c r="P29" s="142"/>
      <c r="Q29" s="136"/>
      <c r="R29" s="575"/>
      <c r="S29" s="82" t="s">
        <v>41</v>
      </c>
      <c r="T29" s="150" t="s">
        <v>2159</v>
      </c>
      <c r="U29" s="24"/>
      <c r="V29" s="24"/>
      <c r="W29" s="24"/>
      <c r="X29" s="23"/>
      <c r="Y29" s="24"/>
      <c r="AC29" s="48"/>
      <c r="AD29" s="202" t="s">
        <v>3</v>
      </c>
      <c r="AE29" s="92"/>
      <c r="AF29" s="203"/>
      <c r="AG29" s="414" t="s">
        <v>2155</v>
      </c>
      <c r="AH29" s="406" t="s">
        <v>810</v>
      </c>
    </row>
    <row r="30" spans="1:35" s="50" customFormat="1" ht="45.75" customHeight="1">
      <c r="A30" s="438">
        <v>27</v>
      </c>
      <c r="B30" s="482" t="s">
        <v>2162</v>
      </c>
      <c r="C30" s="440" t="s">
        <v>1992</v>
      </c>
      <c r="D30" s="441" t="s">
        <v>2163</v>
      </c>
      <c r="E30" s="442" t="s">
        <v>209</v>
      </c>
      <c r="F30" s="443">
        <v>3000000</v>
      </c>
      <c r="G30" s="444" t="s">
        <v>88</v>
      </c>
      <c r="H30" s="445" t="s">
        <v>2164</v>
      </c>
      <c r="I30" s="446" t="s">
        <v>2161</v>
      </c>
      <c r="J30" s="447" t="s">
        <v>232</v>
      </c>
      <c r="K30" s="283">
        <v>500000</v>
      </c>
      <c r="L30" s="283">
        <v>3000000</v>
      </c>
      <c r="M30" s="470"/>
      <c r="N30" s="285">
        <v>2500000</v>
      </c>
      <c r="O30" s="286" t="s">
        <v>52</v>
      </c>
      <c r="P30" s="286"/>
      <c r="Q30" s="286"/>
      <c r="R30" s="576"/>
      <c r="S30" s="466" t="s">
        <v>41</v>
      </c>
      <c r="T30" s="288" t="s">
        <v>408</v>
      </c>
      <c r="U30" s="471"/>
      <c r="V30" s="471"/>
      <c r="W30" s="471"/>
      <c r="X30" s="472"/>
      <c r="Y30" s="471"/>
      <c r="Z30" s="484"/>
      <c r="AA30" s="473"/>
      <c r="AB30" s="473"/>
      <c r="AC30" s="474"/>
      <c r="AD30" s="475" t="s">
        <v>213</v>
      </c>
      <c r="AE30" s="476"/>
      <c r="AF30" s="477"/>
      <c r="AG30" s="478"/>
      <c r="AH30" s="479" t="s">
        <v>810</v>
      </c>
      <c r="AI30" s="524">
        <v>6000000</v>
      </c>
    </row>
    <row r="31" spans="1:35" s="50" customFormat="1" ht="37.5" customHeight="1">
      <c r="A31" s="438">
        <v>28</v>
      </c>
      <c r="B31" s="482" t="s">
        <v>2166</v>
      </c>
      <c r="C31" s="440" t="s">
        <v>2168</v>
      </c>
      <c r="D31" s="441" t="s">
        <v>2167</v>
      </c>
      <c r="E31" s="442" t="s">
        <v>71</v>
      </c>
      <c r="F31" s="443">
        <v>3000000</v>
      </c>
      <c r="G31" s="444" t="s">
        <v>88</v>
      </c>
      <c r="H31" s="445" t="s">
        <v>2169</v>
      </c>
      <c r="I31" s="446" t="s">
        <v>2165</v>
      </c>
      <c r="J31" s="447" t="s">
        <v>232</v>
      </c>
      <c r="K31" s="283">
        <v>0</v>
      </c>
      <c r="L31" s="283">
        <v>3000000</v>
      </c>
      <c r="M31" s="470"/>
      <c r="N31" s="285">
        <v>3000000</v>
      </c>
      <c r="O31" s="286"/>
      <c r="P31" s="286"/>
      <c r="Q31" s="286"/>
      <c r="R31" s="576"/>
      <c r="S31" s="466" t="s">
        <v>41</v>
      </c>
      <c r="T31" s="288" t="s">
        <v>1443</v>
      </c>
      <c r="U31" s="471"/>
      <c r="V31" s="471"/>
      <c r="W31" s="471"/>
      <c r="X31" s="472"/>
      <c r="Y31" s="471"/>
      <c r="Z31" s="473"/>
      <c r="AA31" s="473"/>
      <c r="AB31" s="473"/>
      <c r="AC31" s="474"/>
      <c r="AD31" s="475" t="s">
        <v>220</v>
      </c>
      <c r="AE31" s="476"/>
      <c r="AF31" s="477"/>
      <c r="AG31" s="478"/>
      <c r="AH31" s="479" t="s">
        <v>810</v>
      </c>
      <c r="AI31" s="524">
        <f>AI30*0.15</f>
        <v>900000</v>
      </c>
    </row>
    <row r="32" spans="1:35" s="50" customFormat="1" ht="47.25" customHeight="1">
      <c r="A32" s="193">
        <v>29</v>
      </c>
      <c r="B32" s="252" t="s">
        <v>2173</v>
      </c>
      <c r="C32" s="146" t="s">
        <v>2174</v>
      </c>
      <c r="D32" s="372" t="s">
        <v>2171</v>
      </c>
      <c r="E32" s="363" t="s">
        <v>71</v>
      </c>
      <c r="F32" s="364">
        <v>7000000</v>
      </c>
      <c r="G32" s="407" t="s">
        <v>359</v>
      </c>
      <c r="H32" s="415" t="s">
        <v>2175</v>
      </c>
      <c r="I32" s="408" t="s">
        <v>2170</v>
      </c>
      <c r="J32" s="361" t="s">
        <v>232</v>
      </c>
      <c r="K32" s="148">
        <v>200000</v>
      </c>
      <c r="L32" s="148">
        <v>7000000</v>
      </c>
      <c r="M32" s="63"/>
      <c r="N32" s="64">
        <v>6800000</v>
      </c>
      <c r="O32" s="136"/>
      <c r="P32" s="64"/>
      <c r="Q32" s="136"/>
      <c r="R32" s="575"/>
      <c r="S32" s="82" t="s">
        <v>41</v>
      </c>
      <c r="T32" s="150" t="s">
        <v>2172</v>
      </c>
      <c r="U32" s="24"/>
      <c r="V32" s="24"/>
      <c r="W32" s="24"/>
      <c r="X32" s="23"/>
      <c r="Y32" s="24"/>
      <c r="Z32" s="333"/>
      <c r="AC32" s="48"/>
      <c r="AD32" s="202" t="s">
        <v>226</v>
      </c>
      <c r="AE32" s="92"/>
      <c r="AF32" s="203"/>
      <c r="AG32" s="232"/>
      <c r="AH32" s="406" t="s">
        <v>810</v>
      </c>
      <c r="AI32" s="50">
        <v>3</v>
      </c>
    </row>
    <row r="33" spans="1:34" ht="45" customHeight="1">
      <c r="A33" s="485">
        <v>30</v>
      </c>
      <c r="B33" s="556" t="s">
        <v>2178</v>
      </c>
      <c r="C33" s="134" t="s">
        <v>2179</v>
      </c>
      <c r="D33" s="400" t="s">
        <v>2177</v>
      </c>
      <c r="E33" s="398" t="s">
        <v>71</v>
      </c>
      <c r="F33" s="487">
        <v>7000000</v>
      </c>
      <c r="G33" s="488" t="s">
        <v>359</v>
      </c>
      <c r="H33" s="489" t="s">
        <v>2180</v>
      </c>
      <c r="I33" s="490" t="s">
        <v>2176</v>
      </c>
      <c r="J33" s="491" t="s">
        <v>232</v>
      </c>
      <c r="K33" s="77">
        <v>100000</v>
      </c>
      <c r="L33" s="77">
        <v>7000000</v>
      </c>
      <c r="M33" s="78"/>
      <c r="N33" s="79">
        <v>6900000</v>
      </c>
      <c r="O33" s="138"/>
      <c r="P33" s="138"/>
      <c r="Q33" s="138"/>
      <c r="R33" s="600"/>
      <c r="S33" s="254" t="s">
        <v>41</v>
      </c>
      <c r="T33" s="151" t="s">
        <v>1445</v>
      </c>
      <c r="U33" s="222"/>
      <c r="V33" s="222"/>
      <c r="W33" s="222"/>
      <c r="X33" s="223"/>
      <c r="Y33" s="222"/>
      <c r="Z33" s="633"/>
      <c r="AA33" s="225"/>
      <c r="AB33" s="225"/>
      <c r="AC33" s="256"/>
      <c r="AD33" s="227" t="s">
        <v>4</v>
      </c>
      <c r="AE33" s="228"/>
      <c r="AF33" s="257"/>
      <c r="AG33" s="230"/>
      <c r="AH33" s="494" t="s">
        <v>810</v>
      </c>
    </row>
    <row r="34" spans="1:34" ht="42" customHeight="1">
      <c r="A34" s="485">
        <v>31</v>
      </c>
      <c r="B34" s="556" t="s">
        <v>2182</v>
      </c>
      <c r="C34" s="134" t="s">
        <v>2183</v>
      </c>
      <c r="D34" s="400" t="s">
        <v>2184</v>
      </c>
      <c r="E34" s="398" t="s">
        <v>71</v>
      </c>
      <c r="F34" s="487">
        <v>5000000</v>
      </c>
      <c r="G34" s="488" t="s">
        <v>190</v>
      </c>
      <c r="H34" s="489" t="s">
        <v>2185</v>
      </c>
      <c r="I34" s="490" t="s">
        <v>2181</v>
      </c>
      <c r="J34" s="491" t="s">
        <v>232</v>
      </c>
      <c r="K34" s="77">
        <v>0</v>
      </c>
      <c r="L34" s="77">
        <v>5000000</v>
      </c>
      <c r="M34" s="78"/>
      <c r="N34" s="79">
        <v>5000000</v>
      </c>
      <c r="O34" s="138"/>
      <c r="P34" s="138"/>
      <c r="Q34" s="138"/>
      <c r="R34" s="600"/>
      <c r="S34" s="254" t="s">
        <v>41</v>
      </c>
      <c r="T34" s="151" t="s">
        <v>1445</v>
      </c>
      <c r="U34" s="222"/>
      <c r="V34" s="222"/>
      <c r="W34" s="223"/>
      <c r="X34" s="223"/>
      <c r="Y34" s="222"/>
      <c r="Z34" s="225"/>
      <c r="AA34" s="225"/>
      <c r="AB34" s="225"/>
      <c r="AC34" s="256"/>
      <c r="AD34" s="227" t="s">
        <v>236</v>
      </c>
      <c r="AE34" s="228"/>
      <c r="AF34" s="257"/>
      <c r="AG34" s="230"/>
      <c r="AH34" s="494" t="s">
        <v>810</v>
      </c>
    </row>
    <row r="35" spans="1:34" ht="36.75" customHeight="1">
      <c r="A35" s="193">
        <v>32</v>
      </c>
      <c r="B35" s="252" t="s">
        <v>2187</v>
      </c>
      <c r="C35" s="146" t="s">
        <v>2188</v>
      </c>
      <c r="D35" s="372" t="s">
        <v>2190</v>
      </c>
      <c r="E35" s="363" t="s">
        <v>71</v>
      </c>
      <c r="F35" s="364">
        <v>2500000</v>
      </c>
      <c r="G35" s="407" t="s">
        <v>2206</v>
      </c>
      <c r="H35" s="415" t="s">
        <v>2189</v>
      </c>
      <c r="I35" s="408" t="s">
        <v>2186</v>
      </c>
      <c r="J35" s="361" t="s">
        <v>232</v>
      </c>
      <c r="K35" s="148">
        <v>0</v>
      </c>
      <c r="L35" s="148">
        <v>2500000</v>
      </c>
      <c r="M35" s="63"/>
      <c r="N35" s="64">
        <v>2500000</v>
      </c>
      <c r="O35" s="136"/>
      <c r="P35" s="64"/>
      <c r="Q35" s="136"/>
      <c r="R35" s="575"/>
      <c r="S35" s="82" t="s">
        <v>41</v>
      </c>
      <c r="T35" s="150" t="s">
        <v>667</v>
      </c>
      <c r="U35" s="24"/>
      <c r="V35" s="24"/>
      <c r="W35" s="23"/>
      <c r="X35" s="23"/>
      <c r="Y35" s="24"/>
      <c r="Z35" s="50"/>
      <c r="AA35" s="50"/>
      <c r="AB35" s="50"/>
      <c r="AC35" s="48"/>
      <c r="AD35" s="202" t="s">
        <v>244</v>
      </c>
      <c r="AE35" s="92"/>
      <c r="AF35" s="203"/>
      <c r="AG35" s="232"/>
      <c r="AH35" s="406" t="s">
        <v>810</v>
      </c>
    </row>
    <row r="36" spans="1:34" ht="41.25" customHeight="1">
      <c r="A36" s="438">
        <v>33</v>
      </c>
      <c r="B36" s="482" t="s">
        <v>2192</v>
      </c>
      <c r="C36" s="440" t="s">
        <v>2194</v>
      </c>
      <c r="D36" s="441" t="s">
        <v>2193</v>
      </c>
      <c r="E36" s="442" t="s">
        <v>71</v>
      </c>
      <c r="F36" s="443">
        <v>5000000</v>
      </c>
      <c r="G36" s="444" t="s">
        <v>190</v>
      </c>
      <c r="H36" s="445" t="s">
        <v>1725</v>
      </c>
      <c r="I36" s="446" t="s">
        <v>2191</v>
      </c>
      <c r="J36" s="447" t="s">
        <v>232</v>
      </c>
      <c r="K36" s="283">
        <v>0</v>
      </c>
      <c r="L36" s="283">
        <v>5000000</v>
      </c>
      <c r="M36" s="470"/>
      <c r="N36" s="285">
        <v>5000000</v>
      </c>
      <c r="O36" s="286"/>
      <c r="P36" s="286"/>
      <c r="Q36" s="286"/>
      <c r="R36" s="576"/>
      <c r="S36" s="466" t="s">
        <v>41</v>
      </c>
      <c r="T36" s="288" t="s">
        <v>1445</v>
      </c>
      <c r="U36" s="471"/>
      <c r="V36" s="471"/>
      <c r="W36" s="472"/>
      <c r="X36" s="472"/>
      <c r="Y36" s="471"/>
      <c r="Z36" s="473"/>
      <c r="AA36" s="473"/>
      <c r="AB36" s="473"/>
      <c r="AC36" s="474"/>
      <c r="AD36" s="475" t="s">
        <v>250</v>
      </c>
      <c r="AE36" s="476"/>
      <c r="AF36" s="477"/>
      <c r="AG36" s="478"/>
      <c r="AH36" s="479" t="s">
        <v>810</v>
      </c>
    </row>
    <row r="37" spans="1:34" ht="15.75" customHeight="1">
      <c r="A37" s="712"/>
      <c r="B37" s="713"/>
      <c r="C37" s="714"/>
      <c r="D37" s="715"/>
      <c r="E37" s="716"/>
      <c r="F37" s="716"/>
      <c r="G37" s="716"/>
      <c r="H37" s="717"/>
      <c r="I37" s="718"/>
      <c r="J37" s="719"/>
      <c r="K37" s="1231"/>
      <c r="L37" s="1231">
        <f>L24/1.1</f>
        <v>4545454.5454545449</v>
      </c>
      <c r="M37" s="722"/>
      <c r="N37" s="722"/>
      <c r="O37" s="772"/>
      <c r="P37" s="772"/>
      <c r="Q37" s="772"/>
      <c r="R37" s="1232"/>
      <c r="S37" s="1233"/>
      <c r="T37" s="723"/>
      <c r="U37" s="1234"/>
      <c r="V37" s="1234"/>
      <c r="W37" s="1235"/>
      <c r="X37" s="1234"/>
      <c r="Y37" s="1234"/>
      <c r="Z37" s="1216"/>
    </row>
    <row r="39" spans="1:34" ht="15.75" customHeight="1">
      <c r="N39" s="635">
        <v>4500000000</v>
      </c>
    </row>
    <row r="40" spans="1:34" ht="15.75" customHeight="1">
      <c r="N40" s="635">
        <f>N39/0.7</f>
        <v>6428571428.5714293</v>
      </c>
    </row>
    <row r="41" spans="1:34" ht="15.75" customHeight="1">
      <c r="N41" s="635"/>
    </row>
    <row r="43" spans="1:34" ht="15.75" customHeight="1">
      <c r="N43" s="635"/>
    </row>
  </sheetData>
  <dataValidations count="4">
    <dataValidation type="list" allowBlank="1" showErrorMessage="1" sqref="Y4:Y36 Y38:Y6013" xr:uid="{367C6876-0CFA-465A-AAC7-CD2660794C75}">
      <formula1>$AE$4:$AE$6</formula1>
    </dataValidation>
    <dataValidation type="list" allowBlank="1" sqref="W16:W19 W21:W24 W29:W33 U4:U36 U38:U6013" xr:uid="{51548335-6AC8-42BB-A350-4320A0814EBB}">
      <formula1>$AD$4:$AD$36</formula1>
    </dataValidation>
    <dataValidation type="list" allowBlank="1" sqref="V4:V36 V38:V6013" xr:uid="{FEF6D55E-80FB-42D4-A978-C58E7E417EE8}">
      <formula1>$AC$4:$AC$19</formula1>
    </dataValidation>
    <dataValidation type="list" allowBlank="1" sqref="S4:S36 S38:S6013" xr:uid="{0A9390E6-D7F2-4A6C-A057-4F249B1D0294}">
      <formula1>$AF$4:$AF$17</formula1>
    </dataValidation>
  </dataValidation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EEAC9-7AB3-48D9-A954-A66BB1B05F69}">
  <sheetPr codeName="Trang_tính25">
    <outlinePr summaryBelow="0" summaryRight="0"/>
  </sheetPr>
  <dimension ref="A1:AL58"/>
  <sheetViews>
    <sheetView zoomScale="80" zoomScaleNormal="70" workbookViewId="0">
      <pane ySplit="3" topLeftCell="A4" activePane="bottomLeft" state="frozen"/>
      <selection activeCell="D1270" sqref="D1270"/>
      <selection pane="bottomLeft" activeCell="I3" sqref="I3"/>
    </sheetView>
  </sheetViews>
  <sheetFormatPr defaultColWidth="11" defaultRowHeight="15.75" customHeight="1"/>
  <cols>
    <col min="1" max="1" width="5.875" style="1" customWidth="1"/>
    <col min="2" max="2" width="42.75" style="388" customWidth="1"/>
    <col min="3" max="3" width="67.875" style="1" customWidth="1"/>
    <col min="4" max="4" width="58.25" style="388" customWidth="1"/>
    <col min="5" max="5" width="67.375" style="1" customWidth="1"/>
    <col min="6" max="6" width="13.875" style="1" customWidth="1"/>
    <col min="7" max="7" width="8.375" style="1" customWidth="1"/>
    <col min="8" max="8" width="31.375" style="427" customWidth="1"/>
    <col min="9" max="9" width="13.75" style="50" customWidth="1"/>
    <col min="10" max="10" width="9.25" style="156" customWidth="1"/>
    <col min="11" max="11" width="12.125" style="51" customWidth="1"/>
    <col min="12" max="12" width="23.25" style="51" customWidth="1"/>
    <col min="13" max="13" width="17.375" style="1" customWidth="1"/>
    <col min="14" max="14" width="34.25" style="1" customWidth="1"/>
    <col min="15" max="15" width="11.375" style="144" hidden="1" customWidth="1"/>
    <col min="16" max="16" width="15.25" style="144" hidden="1" customWidth="1"/>
    <col min="17" max="17" width="16.625" style="144" hidden="1" customWidth="1"/>
    <col min="18" max="18" width="19.75" style="1" customWidth="1"/>
    <col min="19" max="19" width="10.875" style="1" hidden="1" customWidth="1"/>
    <col min="20" max="20" width="40.125" style="144" customWidth="1"/>
    <col min="21" max="21" width="17" style="1" hidden="1" customWidth="1"/>
    <col min="22" max="22" width="7.625" style="1" hidden="1" customWidth="1"/>
    <col min="23" max="23" width="9" style="1" hidden="1" customWidth="1"/>
    <col min="24" max="24" width="10" style="1" hidden="1" customWidth="1"/>
    <col min="25" max="25" width="8.25" style="1" hidden="1" customWidth="1"/>
    <col min="26" max="26" width="19.125" style="1" hidden="1" customWidth="1"/>
    <col min="27" max="30" width="0" style="1" hidden="1" customWidth="1"/>
    <col min="31" max="31" width="15.875" style="1" hidden="1" customWidth="1"/>
    <col min="32" max="32" width="15.375" style="1" hidden="1" customWidth="1"/>
    <col min="33" max="33" width="29" style="1" customWidth="1"/>
    <col min="34" max="34" width="14.75" style="144" customWidth="1"/>
    <col min="35" max="35" width="25.375" style="1" customWidth="1"/>
    <col min="36" max="36" width="14.375" style="1" bestFit="1" customWidth="1"/>
    <col min="37" max="37" width="12.125" style="1" bestFit="1" customWidth="1"/>
    <col min="38" max="38" width="13.125" style="1" bestFit="1" customWidth="1"/>
    <col min="39" max="16384" width="11" style="1"/>
  </cols>
  <sheetData>
    <row r="1" spans="1:37" s="39" customFormat="1" ht="17.45" customHeight="1">
      <c r="B1" s="371"/>
      <c r="D1" s="371"/>
      <c r="H1" s="371"/>
      <c r="I1" s="267"/>
      <c r="J1" s="267"/>
      <c r="K1" s="166"/>
      <c r="L1" s="166"/>
      <c r="N1" s="52">
        <f>SUM(N4:N33)</f>
        <v>179400000</v>
      </c>
      <c r="O1" s="52"/>
      <c r="P1" s="52">
        <f>SUM(P4:P33)</f>
        <v>16000000</v>
      </c>
      <c r="Q1" s="52"/>
    </row>
    <row r="3" spans="1:37" s="50" customFormat="1" ht="39.200000000000003" customHeight="1">
      <c r="A3" s="290" t="s">
        <v>5</v>
      </c>
      <c r="B3" s="294" t="s">
        <v>6</v>
      </c>
      <c r="C3" s="338" t="s">
        <v>7</v>
      </c>
      <c r="D3" s="294" t="s">
        <v>8</v>
      </c>
      <c r="E3" s="54" t="s">
        <v>9</v>
      </c>
      <c r="F3" s="54" t="s">
        <v>10</v>
      </c>
      <c r="G3" s="338" t="s">
        <v>11</v>
      </c>
      <c r="H3" s="294" t="s">
        <v>380</v>
      </c>
      <c r="I3" s="54" t="s">
        <v>6355</v>
      </c>
      <c r="J3" s="360" t="s">
        <v>13</v>
      </c>
      <c r="K3" s="291" t="s">
        <v>14</v>
      </c>
      <c r="L3" s="292" t="s">
        <v>15</v>
      </c>
      <c r="M3" s="293" t="s">
        <v>16</v>
      </c>
      <c r="N3" s="293" t="s">
        <v>17</v>
      </c>
      <c r="O3" s="293" t="s">
        <v>950</v>
      </c>
      <c r="P3" s="293" t="s">
        <v>19</v>
      </c>
      <c r="Q3" s="293" t="s">
        <v>20</v>
      </c>
      <c r="R3" s="294" t="s">
        <v>21</v>
      </c>
      <c r="S3" s="54" t="s">
        <v>22</v>
      </c>
      <c r="T3" s="54" t="s">
        <v>23</v>
      </c>
      <c r="U3" s="295" t="s">
        <v>24</v>
      </c>
      <c r="V3" s="295" t="s">
        <v>25</v>
      </c>
      <c r="W3" s="296" t="s">
        <v>26</v>
      </c>
      <c r="X3" s="296" t="s">
        <v>27</v>
      </c>
      <c r="Y3" s="296" t="s">
        <v>28</v>
      </c>
      <c r="Z3" s="297" t="s">
        <v>29</v>
      </c>
      <c r="AA3" s="298"/>
      <c r="AB3" s="298"/>
      <c r="AC3" s="299" t="s">
        <v>30</v>
      </c>
      <c r="AD3" s="299" t="s">
        <v>31</v>
      </c>
      <c r="AE3" s="299" t="s">
        <v>32</v>
      </c>
      <c r="AF3" s="93" t="s">
        <v>33</v>
      </c>
      <c r="AG3" s="54" t="s">
        <v>380</v>
      </c>
      <c r="AH3" s="294" t="s">
        <v>895</v>
      </c>
    </row>
    <row r="4" spans="1:37" s="156" customFormat="1" ht="53.45" customHeight="1">
      <c r="A4" s="438">
        <v>1</v>
      </c>
      <c r="B4" s="439" t="s">
        <v>2200</v>
      </c>
      <c r="C4" s="440" t="s">
        <v>1365</v>
      </c>
      <c r="D4" s="441" t="s">
        <v>2198</v>
      </c>
      <c r="E4" s="442" t="s">
        <v>42</v>
      </c>
      <c r="F4" s="443">
        <v>4000000</v>
      </c>
      <c r="G4" s="444" t="s">
        <v>210</v>
      </c>
      <c r="H4" s="445" t="s">
        <v>2201</v>
      </c>
      <c r="I4" s="446" t="s">
        <v>2197</v>
      </c>
      <c r="J4" s="447" t="s">
        <v>232</v>
      </c>
      <c r="K4" s="552">
        <v>0</v>
      </c>
      <c r="L4" s="283">
        <v>4000000</v>
      </c>
      <c r="M4" s="285"/>
      <c r="N4" s="285">
        <v>4000000</v>
      </c>
      <c r="O4" s="452"/>
      <c r="P4" s="286"/>
      <c r="Q4" s="452"/>
      <c r="R4" s="603"/>
      <c r="S4" s="453" t="s">
        <v>41</v>
      </c>
      <c r="T4" s="454" t="s">
        <v>2199</v>
      </c>
      <c r="U4" s="455"/>
      <c r="V4" s="456"/>
      <c r="W4" s="456"/>
      <c r="X4" s="457"/>
      <c r="Y4" s="458"/>
      <c r="Z4" s="459"/>
      <c r="AA4" s="459"/>
      <c r="AB4" s="459"/>
      <c r="AC4" s="460" t="s">
        <v>43</v>
      </c>
      <c r="AD4" s="461" t="s">
        <v>44</v>
      </c>
      <c r="AE4" s="460" t="s">
        <v>45</v>
      </c>
      <c r="AF4" s="462" t="s">
        <v>46</v>
      </c>
      <c r="AG4" s="463"/>
      <c r="AH4" s="464">
        <v>0</v>
      </c>
    </row>
    <row r="5" spans="1:37" s="156" customFormat="1" ht="45.75" customHeight="1">
      <c r="A5" s="485">
        <v>2</v>
      </c>
      <c r="B5" s="486" t="s">
        <v>2045</v>
      </c>
      <c r="C5" s="134" t="s">
        <v>2047</v>
      </c>
      <c r="D5" s="400" t="s">
        <v>2046</v>
      </c>
      <c r="E5" s="398" t="s">
        <v>71</v>
      </c>
      <c r="F5" s="487">
        <v>0</v>
      </c>
      <c r="G5" s="488" t="s">
        <v>230</v>
      </c>
      <c r="H5" s="489" t="s">
        <v>2048</v>
      </c>
      <c r="I5" s="490" t="s">
        <v>2207</v>
      </c>
      <c r="J5" s="491" t="s">
        <v>232</v>
      </c>
      <c r="K5" s="77">
        <v>0</v>
      </c>
      <c r="L5" s="77">
        <v>0</v>
      </c>
      <c r="M5" s="79"/>
      <c r="N5" s="79">
        <v>0</v>
      </c>
      <c r="O5" s="138"/>
      <c r="P5" s="138"/>
      <c r="Q5" s="138"/>
      <c r="R5" s="584"/>
      <c r="S5" s="254" t="s">
        <v>41</v>
      </c>
      <c r="T5" s="151" t="s">
        <v>1445</v>
      </c>
      <c r="U5" s="585"/>
      <c r="V5" s="585"/>
      <c r="W5" s="585"/>
      <c r="X5" s="586"/>
      <c r="Y5" s="541"/>
      <c r="Z5" s="545"/>
      <c r="AA5" s="545"/>
      <c r="AB5" s="545"/>
      <c r="AC5" s="547" t="s">
        <v>54</v>
      </c>
      <c r="AD5" s="587" t="s">
        <v>2</v>
      </c>
      <c r="AE5" s="546" t="s">
        <v>55</v>
      </c>
      <c r="AF5" s="548" t="s">
        <v>56</v>
      </c>
      <c r="AG5" s="549"/>
      <c r="AH5" s="550">
        <v>0</v>
      </c>
    </row>
    <row r="6" spans="1:37" s="50" customFormat="1" ht="51.75" customHeight="1">
      <c r="A6" s="438">
        <v>3</v>
      </c>
      <c r="B6" s="465" t="s">
        <v>2202</v>
      </c>
      <c r="C6" s="440" t="s">
        <v>1471</v>
      </c>
      <c r="D6" s="441" t="s">
        <v>2204</v>
      </c>
      <c r="E6" s="442" t="s">
        <v>71</v>
      </c>
      <c r="F6" s="443">
        <v>2500000</v>
      </c>
      <c r="G6" s="444" t="s">
        <v>50</v>
      </c>
      <c r="H6" s="445" t="s">
        <v>2203</v>
      </c>
      <c r="I6" s="446" t="s">
        <v>2205</v>
      </c>
      <c r="J6" s="447" t="s">
        <v>232</v>
      </c>
      <c r="K6" s="283">
        <v>0</v>
      </c>
      <c r="L6" s="283">
        <v>2500000</v>
      </c>
      <c r="M6" s="285"/>
      <c r="N6" s="285">
        <v>2500000</v>
      </c>
      <c r="O6" s="286"/>
      <c r="P6" s="286"/>
      <c r="Q6" s="286"/>
      <c r="R6" s="611"/>
      <c r="S6" s="287" t="s">
        <v>41</v>
      </c>
      <c r="T6" s="288" t="s">
        <v>1443</v>
      </c>
      <c r="U6" s="471"/>
      <c r="V6" s="471"/>
      <c r="W6" s="472"/>
      <c r="X6" s="472"/>
      <c r="Y6" s="511"/>
      <c r="Z6" s="473"/>
      <c r="AA6" s="473"/>
      <c r="AB6" s="473"/>
      <c r="AC6" s="512" t="s">
        <v>64</v>
      </c>
      <c r="AD6" s="475" t="s">
        <v>65</v>
      </c>
      <c r="AE6" s="476" t="s">
        <v>66</v>
      </c>
      <c r="AF6" s="513" t="s">
        <v>67</v>
      </c>
      <c r="AG6" s="555"/>
      <c r="AH6" s="479">
        <v>0</v>
      </c>
    </row>
    <row r="7" spans="1:37" s="50" customFormat="1" ht="47.25" customHeight="1">
      <c r="A7" s="485">
        <v>4</v>
      </c>
      <c r="B7" s="486" t="s">
        <v>2210</v>
      </c>
      <c r="C7" s="134" t="s">
        <v>1365</v>
      </c>
      <c r="D7" s="400" t="s">
        <v>2209</v>
      </c>
      <c r="E7" s="398" t="s">
        <v>42</v>
      </c>
      <c r="F7" s="487">
        <v>6000000</v>
      </c>
      <c r="G7" s="488" t="s">
        <v>61</v>
      </c>
      <c r="H7" s="489" t="s">
        <v>2211</v>
      </c>
      <c r="I7" s="490" t="s">
        <v>2208</v>
      </c>
      <c r="J7" s="491" t="s">
        <v>232</v>
      </c>
      <c r="K7" s="77">
        <v>500000</v>
      </c>
      <c r="L7" s="77">
        <v>6000000</v>
      </c>
      <c r="M7" s="518"/>
      <c r="N7" s="79">
        <v>5500000</v>
      </c>
      <c r="O7" s="138"/>
      <c r="P7" s="138"/>
      <c r="Q7" s="138"/>
      <c r="R7" s="584"/>
      <c r="S7" s="80" t="s">
        <v>41</v>
      </c>
      <c r="T7" s="151" t="s">
        <v>580</v>
      </c>
      <c r="U7" s="222"/>
      <c r="V7" s="222"/>
      <c r="W7" s="222"/>
      <c r="X7" s="223"/>
      <c r="Y7" s="222"/>
      <c r="Z7" s="225"/>
      <c r="AA7" s="225"/>
      <c r="AB7" s="225"/>
      <c r="AC7" s="588" t="s">
        <v>75</v>
      </c>
      <c r="AD7" s="227" t="s">
        <v>76</v>
      </c>
      <c r="AE7" s="228"/>
      <c r="AF7" s="229" t="s">
        <v>77</v>
      </c>
      <c r="AG7" s="650"/>
      <c r="AH7" s="494">
        <v>0</v>
      </c>
    </row>
    <row r="8" spans="1:37" s="156" customFormat="1" ht="45" customHeight="1">
      <c r="A8" s="485">
        <v>5</v>
      </c>
      <c r="B8" s="486" t="s">
        <v>2213</v>
      </c>
      <c r="C8" s="134" t="s">
        <v>2215</v>
      </c>
      <c r="D8" s="400" t="s">
        <v>2214</v>
      </c>
      <c r="E8" s="398" t="s">
        <v>71</v>
      </c>
      <c r="F8" s="487">
        <v>4000000</v>
      </c>
      <c r="G8" s="488" t="s">
        <v>210</v>
      </c>
      <c r="H8" s="489" t="s">
        <v>2216</v>
      </c>
      <c r="I8" s="490" t="s">
        <v>2212</v>
      </c>
      <c r="J8" s="491" t="s">
        <v>232</v>
      </c>
      <c r="K8" s="77">
        <v>200000</v>
      </c>
      <c r="L8" s="77">
        <v>4000000</v>
      </c>
      <c r="M8" s="492"/>
      <c r="N8" s="79">
        <v>3800000</v>
      </c>
      <c r="O8" s="138"/>
      <c r="P8" s="138"/>
      <c r="Q8" s="138"/>
      <c r="R8" s="584"/>
      <c r="S8" s="254" t="s">
        <v>41</v>
      </c>
      <c r="T8" s="151" t="s">
        <v>667</v>
      </c>
      <c r="U8" s="585"/>
      <c r="V8" s="585"/>
      <c r="W8" s="585"/>
      <c r="X8" s="586"/>
      <c r="Y8" s="541"/>
      <c r="Z8" s="545"/>
      <c r="AA8" s="545"/>
      <c r="AB8" s="545"/>
      <c r="AC8" s="546" t="s">
        <v>83</v>
      </c>
      <c r="AD8" s="593" t="s">
        <v>84</v>
      </c>
      <c r="AE8" s="546"/>
      <c r="AF8" s="548" t="s">
        <v>85</v>
      </c>
      <c r="AG8" s="649"/>
      <c r="AH8" s="494">
        <v>0</v>
      </c>
      <c r="AI8" s="622"/>
      <c r="AJ8" s="614"/>
      <c r="AK8" s="615">
        <v>0.14499999999999999</v>
      </c>
    </row>
    <row r="9" spans="1:37" s="50" customFormat="1" ht="50.25" customHeight="1">
      <c r="A9" s="438">
        <v>6</v>
      </c>
      <c r="B9" s="465" t="s">
        <v>2225</v>
      </c>
      <c r="C9" s="440" t="s">
        <v>2219</v>
      </c>
      <c r="D9" s="441" t="s">
        <v>2226</v>
      </c>
      <c r="E9" s="442" t="s">
        <v>209</v>
      </c>
      <c r="F9" s="443">
        <v>5000000</v>
      </c>
      <c r="G9" s="444" t="s">
        <v>190</v>
      </c>
      <c r="H9" s="445" t="s">
        <v>2218</v>
      </c>
      <c r="I9" s="446" t="s">
        <v>2217</v>
      </c>
      <c r="J9" s="447" t="s">
        <v>232</v>
      </c>
      <c r="K9" s="283">
        <v>0</v>
      </c>
      <c r="L9" s="283">
        <v>5000000</v>
      </c>
      <c r="M9" s="284"/>
      <c r="N9" s="285">
        <v>5000000</v>
      </c>
      <c r="O9" s="286"/>
      <c r="P9" s="286"/>
      <c r="Q9" s="286"/>
      <c r="R9" s="576"/>
      <c r="S9" s="287" t="s">
        <v>41</v>
      </c>
      <c r="T9" s="288" t="s">
        <v>526</v>
      </c>
      <c r="U9" s="471"/>
      <c r="V9" s="471"/>
      <c r="W9" s="471"/>
      <c r="X9" s="472"/>
      <c r="Y9" s="511"/>
      <c r="Z9" s="473"/>
      <c r="AA9" s="473"/>
      <c r="AB9" s="473"/>
      <c r="AC9" s="476" t="s">
        <v>91</v>
      </c>
      <c r="AD9" s="475" t="s">
        <v>92</v>
      </c>
      <c r="AE9" s="476"/>
      <c r="AF9" s="513" t="s">
        <v>93</v>
      </c>
      <c r="AG9" s="628"/>
      <c r="AH9" s="479">
        <v>0</v>
      </c>
      <c r="AI9" s="613"/>
      <c r="AJ9" s="614"/>
      <c r="AK9" s="616">
        <v>0.1333</v>
      </c>
    </row>
    <row r="10" spans="1:37" s="50" customFormat="1" ht="51" customHeight="1">
      <c r="A10" s="438">
        <v>7</v>
      </c>
      <c r="B10" s="465" t="s">
        <v>2222</v>
      </c>
      <c r="C10" s="440" t="s">
        <v>2224</v>
      </c>
      <c r="D10" s="441" t="s">
        <v>2220</v>
      </c>
      <c r="E10" s="442" t="s">
        <v>71</v>
      </c>
      <c r="F10" s="443">
        <v>3000000</v>
      </c>
      <c r="G10" s="444" t="s">
        <v>88</v>
      </c>
      <c r="H10" s="445" t="s">
        <v>2223</v>
      </c>
      <c r="I10" s="446" t="s">
        <v>2221</v>
      </c>
      <c r="J10" s="447" t="s">
        <v>232</v>
      </c>
      <c r="K10" s="283">
        <v>0</v>
      </c>
      <c r="L10" s="283">
        <v>3000000</v>
      </c>
      <c r="M10" s="285"/>
      <c r="N10" s="285">
        <v>3000000</v>
      </c>
      <c r="O10" s="286"/>
      <c r="P10" s="286"/>
      <c r="Q10" s="286"/>
      <c r="R10" s="576"/>
      <c r="S10" s="287" t="s">
        <v>41</v>
      </c>
      <c r="T10" s="288" t="s">
        <v>953</v>
      </c>
      <c r="U10" s="471"/>
      <c r="V10" s="471"/>
      <c r="W10" s="471"/>
      <c r="X10" s="472"/>
      <c r="Y10" s="471"/>
      <c r="Z10" s="473"/>
      <c r="AA10" s="473"/>
      <c r="AB10" s="473"/>
      <c r="AC10" s="474"/>
      <c r="AD10" s="475" t="s">
        <v>98</v>
      </c>
      <c r="AE10" s="476"/>
      <c r="AF10" s="477" t="s">
        <v>99</v>
      </c>
      <c r="AG10" s="555"/>
      <c r="AH10" s="479">
        <v>0</v>
      </c>
      <c r="AI10" s="617"/>
      <c r="AJ10" s="614"/>
      <c r="AK10" s="615">
        <f>AK8-AK9</f>
        <v>1.1699999999999988E-2</v>
      </c>
    </row>
    <row r="11" spans="1:37" s="50" customFormat="1" ht="38.25" customHeight="1">
      <c r="A11" s="438">
        <v>8</v>
      </c>
      <c r="B11" s="465" t="s">
        <v>2228</v>
      </c>
      <c r="C11" s="440" t="s">
        <v>914</v>
      </c>
      <c r="D11" s="441" t="s">
        <v>2230</v>
      </c>
      <c r="E11" s="442" t="s">
        <v>1188</v>
      </c>
      <c r="F11" s="443">
        <v>3000000</v>
      </c>
      <c r="G11" s="444" t="s">
        <v>88</v>
      </c>
      <c r="H11" s="445" t="s">
        <v>2229</v>
      </c>
      <c r="I11" s="446" t="s">
        <v>2227</v>
      </c>
      <c r="J11" s="447" t="s">
        <v>232</v>
      </c>
      <c r="K11" s="283">
        <v>200000</v>
      </c>
      <c r="L11" s="528">
        <v>3000000</v>
      </c>
      <c r="M11" s="470"/>
      <c r="N11" s="285">
        <v>2800000</v>
      </c>
      <c r="O11" s="286"/>
      <c r="P11" s="286">
        <v>3000000</v>
      </c>
      <c r="Q11" s="286"/>
      <c r="R11" s="576"/>
      <c r="S11" s="287" t="s">
        <v>41</v>
      </c>
      <c r="T11" s="288" t="s">
        <v>1189</v>
      </c>
      <c r="U11" s="471"/>
      <c r="V11" s="471"/>
      <c r="W11" s="471"/>
      <c r="X11" s="472"/>
      <c r="Y11" s="471"/>
      <c r="Z11" s="473"/>
      <c r="AA11" s="473"/>
      <c r="AB11" s="473"/>
      <c r="AC11" s="474"/>
      <c r="AD11" s="475" t="s">
        <v>105</v>
      </c>
      <c r="AE11" s="476"/>
      <c r="AF11" s="477" t="s">
        <v>106</v>
      </c>
      <c r="AG11" s="555"/>
      <c r="AH11" s="479">
        <v>0</v>
      </c>
      <c r="AI11" s="514"/>
    </row>
    <row r="12" spans="1:37" s="50" customFormat="1" ht="46.5" customHeight="1">
      <c r="A12" s="438">
        <v>9</v>
      </c>
      <c r="B12" s="465" t="s">
        <v>2233</v>
      </c>
      <c r="C12" s="440" t="s">
        <v>2234</v>
      </c>
      <c r="D12" s="441" t="s">
        <v>2232</v>
      </c>
      <c r="E12" s="442" t="s">
        <v>71</v>
      </c>
      <c r="F12" s="443">
        <v>3000000</v>
      </c>
      <c r="G12" s="444" t="s">
        <v>88</v>
      </c>
      <c r="H12" s="445" t="s">
        <v>2265</v>
      </c>
      <c r="I12" s="446" t="s">
        <v>2231</v>
      </c>
      <c r="J12" s="447" t="s">
        <v>232</v>
      </c>
      <c r="K12" s="283">
        <v>200000</v>
      </c>
      <c r="L12" s="283">
        <v>3000000</v>
      </c>
      <c r="M12" s="470"/>
      <c r="N12" s="285">
        <v>2800000</v>
      </c>
      <c r="O12" s="286"/>
      <c r="P12" s="286"/>
      <c r="Q12" s="286"/>
      <c r="R12" s="576"/>
      <c r="S12" s="287" t="s">
        <v>41</v>
      </c>
      <c r="T12" s="288" t="s">
        <v>755</v>
      </c>
      <c r="U12" s="471"/>
      <c r="V12" s="471"/>
      <c r="W12" s="471"/>
      <c r="X12" s="472"/>
      <c r="Y12" s="471"/>
      <c r="Z12" s="473"/>
      <c r="AA12" s="473"/>
      <c r="AB12" s="473"/>
      <c r="AC12" s="474"/>
      <c r="AD12" s="475" t="s">
        <v>65</v>
      </c>
      <c r="AE12" s="476"/>
      <c r="AF12" s="477" t="s">
        <v>112</v>
      </c>
      <c r="AG12" s="508"/>
      <c r="AH12" s="479">
        <v>0</v>
      </c>
      <c r="AI12" s="514"/>
    </row>
    <row r="13" spans="1:37" s="50" customFormat="1" ht="48.75" customHeight="1">
      <c r="A13" s="485">
        <v>10</v>
      </c>
      <c r="B13" s="486" t="s">
        <v>2236</v>
      </c>
      <c r="C13" s="134" t="s">
        <v>2238</v>
      </c>
      <c r="D13" s="400" t="s">
        <v>2237</v>
      </c>
      <c r="E13" s="398" t="s">
        <v>71</v>
      </c>
      <c r="F13" s="487">
        <v>0</v>
      </c>
      <c r="G13" s="488" t="s">
        <v>230</v>
      </c>
      <c r="H13" s="489" t="s">
        <v>2239</v>
      </c>
      <c r="I13" s="490" t="s">
        <v>2235</v>
      </c>
      <c r="J13" s="491" t="s">
        <v>232</v>
      </c>
      <c r="K13" s="77">
        <v>0</v>
      </c>
      <c r="L13" s="77">
        <v>0</v>
      </c>
      <c r="M13" s="531"/>
      <c r="N13" s="79">
        <v>0</v>
      </c>
      <c r="O13" s="138"/>
      <c r="P13" s="138"/>
      <c r="Q13" s="138"/>
      <c r="R13" s="600"/>
      <c r="S13" s="80" t="s">
        <v>41</v>
      </c>
      <c r="T13" s="151" t="s">
        <v>627</v>
      </c>
      <c r="U13" s="222"/>
      <c r="V13" s="222"/>
      <c r="W13" s="222"/>
      <c r="X13" s="223"/>
      <c r="Y13" s="222"/>
      <c r="Z13" s="225"/>
      <c r="AA13" s="225"/>
      <c r="AB13" s="225"/>
      <c r="AC13" s="256"/>
      <c r="AD13" s="227" t="s">
        <v>118</v>
      </c>
      <c r="AE13" s="228"/>
      <c r="AF13" s="257" t="s">
        <v>119</v>
      </c>
      <c r="AG13" s="550"/>
      <c r="AH13" s="494">
        <v>0</v>
      </c>
    </row>
    <row r="14" spans="1:37" s="50" customFormat="1" ht="51" customHeight="1">
      <c r="A14" s="438">
        <v>11</v>
      </c>
      <c r="B14" s="465" t="s">
        <v>2242</v>
      </c>
      <c r="C14" s="440" t="s">
        <v>2243</v>
      </c>
      <c r="D14" s="441" t="s">
        <v>2241</v>
      </c>
      <c r="E14" s="442" t="s">
        <v>71</v>
      </c>
      <c r="F14" s="443">
        <v>5000000</v>
      </c>
      <c r="G14" s="444" t="s">
        <v>190</v>
      </c>
      <c r="H14" s="445" t="s">
        <v>2244</v>
      </c>
      <c r="I14" s="446" t="s">
        <v>2240</v>
      </c>
      <c r="J14" s="447" t="s">
        <v>232</v>
      </c>
      <c r="K14" s="283">
        <v>0</v>
      </c>
      <c r="L14" s="528">
        <v>5000000</v>
      </c>
      <c r="M14" s="470"/>
      <c r="N14" s="285">
        <v>5000000</v>
      </c>
      <c r="O14" s="286"/>
      <c r="P14" s="286"/>
      <c r="Q14" s="286"/>
      <c r="R14" s="576"/>
      <c r="S14" s="287" t="s">
        <v>41</v>
      </c>
      <c r="T14" s="288" t="s">
        <v>627</v>
      </c>
      <c r="U14" s="471"/>
      <c r="V14" s="471"/>
      <c r="W14" s="472"/>
      <c r="X14" s="472"/>
      <c r="Y14" s="471"/>
      <c r="Z14" s="473"/>
      <c r="AA14" s="473"/>
      <c r="AB14" s="473"/>
      <c r="AC14" s="474"/>
      <c r="AD14" s="475" t="s">
        <v>123</v>
      </c>
      <c r="AE14" s="476"/>
      <c r="AF14" s="477" t="s">
        <v>124</v>
      </c>
      <c r="AG14" s="478"/>
      <c r="AH14" s="479">
        <v>0</v>
      </c>
      <c r="AI14" s="530"/>
    </row>
    <row r="15" spans="1:37" s="50" customFormat="1" ht="45" customHeight="1">
      <c r="A15" s="438">
        <v>12</v>
      </c>
      <c r="B15" s="465" t="s">
        <v>2496</v>
      </c>
      <c r="C15" s="440" t="s">
        <v>2497</v>
      </c>
      <c r="D15" s="441" t="s">
        <v>2246</v>
      </c>
      <c r="E15" s="442" t="s">
        <v>71</v>
      </c>
      <c r="F15" s="443">
        <v>5000000</v>
      </c>
      <c r="G15" s="444" t="s">
        <v>190</v>
      </c>
      <c r="H15" s="445" t="s">
        <v>2247</v>
      </c>
      <c r="I15" s="446" t="s">
        <v>2248</v>
      </c>
      <c r="J15" s="447" t="s">
        <v>232</v>
      </c>
      <c r="K15" s="283">
        <v>1000000</v>
      </c>
      <c r="L15" s="283">
        <v>5000000</v>
      </c>
      <c r="M15" s="470"/>
      <c r="N15" s="285">
        <v>4000000</v>
      </c>
      <c r="O15" s="286"/>
      <c r="P15" s="286">
        <v>4500000</v>
      </c>
      <c r="Q15" s="286"/>
      <c r="R15" s="581"/>
      <c r="S15" s="287" t="s">
        <v>41</v>
      </c>
      <c r="T15" s="288" t="s">
        <v>1445</v>
      </c>
      <c r="U15" s="471"/>
      <c r="V15" s="471"/>
      <c r="W15" s="472"/>
      <c r="X15" s="472"/>
      <c r="Y15" s="471"/>
      <c r="Z15" s="473"/>
      <c r="AA15" s="473"/>
      <c r="AB15" s="473"/>
      <c r="AC15" s="474"/>
      <c r="AD15" s="475" t="s">
        <v>83</v>
      </c>
      <c r="AE15" s="476"/>
      <c r="AF15" s="477" t="s">
        <v>130</v>
      </c>
      <c r="AG15" s="508"/>
      <c r="AH15" s="479">
        <v>0</v>
      </c>
      <c r="AI15" s="526">
        <f>Table13567910111213[[#This Row],[Số tiền trên
 hợp đồng (chưa VAT)]]/3</f>
        <v>1666666.6666666667</v>
      </c>
    </row>
    <row r="16" spans="1:37" s="50" customFormat="1" ht="62.45" customHeight="1">
      <c r="A16" s="193">
        <v>13</v>
      </c>
      <c r="B16" s="81" t="s">
        <v>2251</v>
      </c>
      <c r="C16" s="146" t="s">
        <v>293</v>
      </c>
      <c r="D16" s="372" t="s">
        <v>2250</v>
      </c>
      <c r="E16" s="363" t="s">
        <v>42</v>
      </c>
      <c r="F16" s="364">
        <v>6000000</v>
      </c>
      <c r="G16" s="407" t="s">
        <v>61</v>
      </c>
      <c r="H16" s="415" t="s">
        <v>2252</v>
      </c>
      <c r="I16" s="408" t="s">
        <v>2249</v>
      </c>
      <c r="J16" s="361" t="s">
        <v>232</v>
      </c>
      <c r="K16" s="148">
        <v>500000</v>
      </c>
      <c r="L16" s="148">
        <v>6000000</v>
      </c>
      <c r="M16" s="63"/>
      <c r="N16" s="64">
        <v>5500000</v>
      </c>
      <c r="O16" s="301"/>
      <c r="P16" s="136"/>
      <c r="Q16" s="136"/>
      <c r="R16" s="575"/>
      <c r="S16" s="65" t="s">
        <v>41</v>
      </c>
      <c r="T16" s="150" t="s">
        <v>580</v>
      </c>
      <c r="U16" s="24"/>
      <c r="V16" s="24"/>
      <c r="W16" s="24"/>
      <c r="X16" s="23"/>
      <c r="Y16" s="24"/>
      <c r="AC16" s="48"/>
      <c r="AD16" s="202" t="s">
        <v>133</v>
      </c>
      <c r="AE16" s="92"/>
      <c r="AF16" s="203" t="s">
        <v>134</v>
      </c>
      <c r="AG16" s="414"/>
      <c r="AH16" s="406">
        <v>0</v>
      </c>
      <c r="AI16" s="524"/>
    </row>
    <row r="17" spans="1:35" s="50" customFormat="1" ht="45.75" customHeight="1">
      <c r="A17" s="485">
        <v>14</v>
      </c>
      <c r="B17" s="486" t="s">
        <v>1052</v>
      </c>
      <c r="C17" s="134" t="s">
        <v>1254</v>
      </c>
      <c r="D17" s="400" t="s">
        <v>2254</v>
      </c>
      <c r="E17" s="398" t="s">
        <v>71</v>
      </c>
      <c r="F17" s="487">
        <v>3500000</v>
      </c>
      <c r="G17" s="488" t="s">
        <v>72</v>
      </c>
      <c r="H17" s="489" t="s">
        <v>2255</v>
      </c>
      <c r="I17" s="490" t="s">
        <v>2253</v>
      </c>
      <c r="J17" s="491" t="s">
        <v>232</v>
      </c>
      <c r="K17" s="77"/>
      <c r="L17" s="77">
        <v>3500000</v>
      </c>
      <c r="M17" s="78"/>
      <c r="N17" s="79">
        <v>3500000</v>
      </c>
      <c r="O17" s="138"/>
      <c r="P17" s="138"/>
      <c r="Q17" s="138"/>
      <c r="R17" s="600"/>
      <c r="S17" s="80" t="s">
        <v>41</v>
      </c>
      <c r="T17" s="151" t="s">
        <v>820</v>
      </c>
      <c r="U17" s="222"/>
      <c r="V17" s="222"/>
      <c r="W17" s="222"/>
      <c r="X17" s="223"/>
      <c r="Y17" s="222"/>
      <c r="Z17" s="225"/>
      <c r="AA17" s="225"/>
      <c r="AB17" s="225"/>
      <c r="AC17" s="256"/>
      <c r="AD17" s="227" t="s">
        <v>141</v>
      </c>
      <c r="AE17" s="228"/>
      <c r="AF17" s="257" t="s">
        <v>41</v>
      </c>
      <c r="AG17" s="230"/>
      <c r="AH17" s="494">
        <v>0</v>
      </c>
    </row>
    <row r="18" spans="1:35" s="50" customFormat="1" ht="44.45" customHeight="1">
      <c r="A18" s="193">
        <v>15</v>
      </c>
      <c r="B18" s="81" t="s">
        <v>2256</v>
      </c>
      <c r="C18" s="146" t="s">
        <v>2259</v>
      </c>
      <c r="D18" s="372" t="s">
        <v>2258</v>
      </c>
      <c r="E18" s="363" t="s">
        <v>71</v>
      </c>
      <c r="F18" s="364">
        <v>2000000</v>
      </c>
      <c r="G18" s="407" t="s">
        <v>463</v>
      </c>
      <c r="H18" s="415" t="s">
        <v>2260</v>
      </c>
      <c r="I18" s="408" t="s">
        <v>2257</v>
      </c>
      <c r="J18" s="361" t="s">
        <v>232</v>
      </c>
      <c r="K18" s="148"/>
      <c r="L18" s="148">
        <v>2000000</v>
      </c>
      <c r="M18" s="64"/>
      <c r="N18" s="64">
        <v>2000000</v>
      </c>
      <c r="O18" s="136"/>
      <c r="P18" s="136"/>
      <c r="Q18" s="136"/>
      <c r="R18" s="575"/>
      <c r="S18" s="65" t="s">
        <v>41</v>
      </c>
      <c r="T18" s="150" t="s">
        <v>627</v>
      </c>
      <c r="U18" s="24"/>
      <c r="V18" s="24"/>
      <c r="W18" s="24"/>
      <c r="X18" s="23"/>
      <c r="Y18" s="24"/>
      <c r="AC18" s="48"/>
      <c r="AD18" s="202" t="s">
        <v>148</v>
      </c>
      <c r="AE18" s="92"/>
      <c r="AF18" s="203"/>
      <c r="AG18" s="232"/>
      <c r="AH18" s="406">
        <v>0</v>
      </c>
    </row>
    <row r="19" spans="1:35" s="50" customFormat="1" ht="41.25" customHeight="1">
      <c r="A19" s="430">
        <v>16</v>
      </c>
      <c r="B19" s="242" t="s">
        <v>2349</v>
      </c>
      <c r="C19" s="132" t="s">
        <v>2263</v>
      </c>
      <c r="D19" s="373" t="s">
        <v>2262</v>
      </c>
      <c r="E19" s="365" t="s">
        <v>71</v>
      </c>
      <c r="F19" s="366">
        <v>6300000</v>
      </c>
      <c r="G19" s="431" t="s">
        <v>2324</v>
      </c>
      <c r="H19" s="432" t="s">
        <v>2264</v>
      </c>
      <c r="I19" s="433" t="s">
        <v>2261</v>
      </c>
      <c r="J19" s="362" t="s">
        <v>232</v>
      </c>
      <c r="K19" s="69">
        <v>0</v>
      </c>
      <c r="L19" s="69">
        <v>6300000</v>
      </c>
      <c r="M19" s="688" t="s">
        <v>2574</v>
      </c>
      <c r="N19" s="71">
        <v>6300000</v>
      </c>
      <c r="O19" s="137"/>
      <c r="P19" s="137"/>
      <c r="Q19" s="137"/>
      <c r="R19" s="687"/>
      <c r="S19" s="72" t="s">
        <v>41</v>
      </c>
      <c r="T19" s="152" t="s">
        <v>1445</v>
      </c>
      <c r="U19" s="243"/>
      <c r="V19" s="243"/>
      <c r="W19" s="243"/>
      <c r="X19" s="244"/>
      <c r="Y19" s="243"/>
      <c r="Z19" s="246"/>
      <c r="AA19" s="246"/>
      <c r="AB19" s="246"/>
      <c r="AC19" s="247"/>
      <c r="AD19" s="248" t="s">
        <v>154</v>
      </c>
      <c r="AE19" s="249"/>
      <c r="AF19" s="250"/>
      <c r="AG19" s="251"/>
      <c r="AH19" s="337">
        <v>0</v>
      </c>
    </row>
    <row r="20" spans="1:35" s="50" customFormat="1" ht="42" customHeight="1">
      <c r="A20" s="193">
        <v>17</v>
      </c>
      <c r="B20" s="81" t="s">
        <v>2267</v>
      </c>
      <c r="C20" s="146" t="s">
        <v>2108</v>
      </c>
      <c r="D20" s="372" t="s">
        <v>2109</v>
      </c>
      <c r="E20" s="363" t="s">
        <v>42</v>
      </c>
      <c r="F20" s="364">
        <v>0</v>
      </c>
      <c r="G20" s="407" t="s">
        <v>230</v>
      </c>
      <c r="H20" s="415" t="s">
        <v>2106</v>
      </c>
      <c r="I20" s="408" t="s">
        <v>2266</v>
      </c>
      <c r="J20" s="361" t="s">
        <v>232</v>
      </c>
      <c r="K20" s="148">
        <v>0</v>
      </c>
      <c r="L20" s="148">
        <v>0</v>
      </c>
      <c r="M20" s="64"/>
      <c r="N20" s="64">
        <v>0</v>
      </c>
      <c r="O20" s="136"/>
      <c r="P20" s="136"/>
      <c r="Q20" s="136"/>
      <c r="R20" s="575"/>
      <c r="S20" s="65" t="s">
        <v>41</v>
      </c>
      <c r="T20" s="150" t="s">
        <v>284</v>
      </c>
      <c r="U20" s="24"/>
      <c r="V20" s="24"/>
      <c r="W20" s="24"/>
      <c r="X20" s="23"/>
      <c r="Y20" s="24"/>
      <c r="Z20" s="231" t="s">
        <v>160</v>
      </c>
      <c r="AC20" s="48"/>
      <c r="AD20" s="202" t="s">
        <v>75</v>
      </c>
      <c r="AE20" s="92"/>
      <c r="AF20" s="203"/>
      <c r="AG20" s="232"/>
      <c r="AH20" s="406">
        <v>0</v>
      </c>
    </row>
    <row r="21" spans="1:35" s="50" customFormat="1" ht="47.25" customHeight="1">
      <c r="A21" s="193">
        <v>18</v>
      </c>
      <c r="B21" s="81" t="s">
        <v>2269</v>
      </c>
      <c r="C21" s="146" t="s">
        <v>1365</v>
      </c>
      <c r="D21" s="372" t="s">
        <v>2270</v>
      </c>
      <c r="E21" s="363" t="s">
        <v>42</v>
      </c>
      <c r="F21" s="364">
        <v>5000000</v>
      </c>
      <c r="G21" s="407" t="s">
        <v>190</v>
      </c>
      <c r="H21" s="415" t="s">
        <v>2271</v>
      </c>
      <c r="I21" s="408" t="s">
        <v>2268</v>
      </c>
      <c r="J21" s="361" t="s">
        <v>232</v>
      </c>
      <c r="K21" s="148">
        <v>0</v>
      </c>
      <c r="L21" s="148">
        <v>5000000</v>
      </c>
      <c r="M21" s="63"/>
      <c r="N21" s="258">
        <v>5000000</v>
      </c>
      <c r="O21" s="136"/>
      <c r="P21" s="136">
        <v>3000000</v>
      </c>
      <c r="Q21" s="136"/>
      <c r="R21" s="575"/>
      <c r="S21" s="65" t="s">
        <v>41</v>
      </c>
      <c r="T21" s="150" t="s">
        <v>408</v>
      </c>
      <c r="U21" s="24"/>
      <c r="V21" s="24"/>
      <c r="W21" s="24"/>
      <c r="X21" s="23"/>
      <c r="Y21" s="24"/>
      <c r="Z21" s="231" t="s">
        <v>165</v>
      </c>
      <c r="AC21" s="48"/>
      <c r="AD21" s="202" t="s">
        <v>166</v>
      </c>
      <c r="AE21" s="92"/>
      <c r="AF21" s="203"/>
      <c r="AG21" s="414"/>
      <c r="AH21" s="406">
        <v>0</v>
      </c>
    </row>
    <row r="22" spans="1:35" s="156" customFormat="1" ht="42.75" customHeight="1">
      <c r="A22" s="193">
        <v>19</v>
      </c>
      <c r="B22" s="81" t="s">
        <v>2274</v>
      </c>
      <c r="C22" s="146" t="s">
        <v>2276</v>
      </c>
      <c r="D22" s="372" t="s">
        <v>2273</v>
      </c>
      <c r="E22" s="363" t="s">
        <v>71</v>
      </c>
      <c r="F22" s="364">
        <v>5000000</v>
      </c>
      <c r="G22" s="407" t="s">
        <v>190</v>
      </c>
      <c r="H22" s="415" t="s">
        <v>2275</v>
      </c>
      <c r="I22" s="408" t="s">
        <v>2272</v>
      </c>
      <c r="J22" s="361" t="s">
        <v>232</v>
      </c>
      <c r="K22" s="148">
        <v>0</v>
      </c>
      <c r="L22" s="148">
        <v>5000000</v>
      </c>
      <c r="M22" s="64"/>
      <c r="N22" s="64">
        <v>5000000</v>
      </c>
      <c r="O22" s="136"/>
      <c r="P22" s="136">
        <v>5500000</v>
      </c>
      <c r="Q22" s="136">
        <v>5500000</v>
      </c>
      <c r="R22" s="597"/>
      <c r="S22" s="82" t="s">
        <v>41</v>
      </c>
      <c r="T22" s="150" t="s">
        <v>686</v>
      </c>
      <c r="U22" s="325"/>
      <c r="V22" s="325"/>
      <c r="W22" s="325"/>
      <c r="X22" s="326"/>
      <c r="Y22" s="325"/>
      <c r="Z22" s="630" t="s">
        <v>170</v>
      </c>
      <c r="AC22" s="631"/>
      <c r="AD22" s="507" t="s">
        <v>64</v>
      </c>
      <c r="AE22" s="299"/>
      <c r="AF22" s="93"/>
      <c r="AG22" s="598"/>
      <c r="AH22" s="406">
        <v>0</v>
      </c>
      <c r="AI22" s="634">
        <f>Table13567910111213[[#This Row],[Số tiền trên
 hợp đồng (chưa VAT)]]*0.85</f>
        <v>4250000</v>
      </c>
    </row>
    <row r="23" spans="1:35" s="50" customFormat="1" ht="42" customHeight="1">
      <c r="A23" s="193">
        <v>20</v>
      </c>
      <c r="B23" s="81" t="s">
        <v>2536</v>
      </c>
      <c r="C23" s="146" t="s">
        <v>2537</v>
      </c>
      <c r="D23" s="372" t="s">
        <v>2278</v>
      </c>
      <c r="E23" s="363" t="s">
        <v>42</v>
      </c>
      <c r="F23" s="364">
        <v>4000000</v>
      </c>
      <c r="G23" s="407" t="s">
        <v>210</v>
      </c>
      <c r="H23" s="415" t="s">
        <v>2128</v>
      </c>
      <c r="I23" s="408" t="s">
        <v>2277</v>
      </c>
      <c r="J23" s="361" t="s">
        <v>232</v>
      </c>
      <c r="K23" s="148">
        <v>0</v>
      </c>
      <c r="L23" s="148">
        <v>4000000</v>
      </c>
      <c r="M23" s="64"/>
      <c r="N23" s="64">
        <v>4000000</v>
      </c>
      <c r="O23" s="136"/>
      <c r="P23" s="136"/>
      <c r="Q23" s="136"/>
      <c r="R23" s="136"/>
      <c r="S23" s="65" t="s">
        <v>41</v>
      </c>
      <c r="T23" s="150" t="s">
        <v>822</v>
      </c>
      <c r="U23" s="24"/>
      <c r="V23" s="24"/>
      <c r="W23" s="24"/>
      <c r="X23" s="23"/>
      <c r="Y23" s="24"/>
      <c r="Z23" s="231" t="s">
        <v>175</v>
      </c>
      <c r="AC23" s="48"/>
      <c r="AD23" s="202" t="s">
        <v>141</v>
      </c>
      <c r="AE23" s="92"/>
      <c r="AF23" s="203"/>
      <c r="AG23" s="414"/>
      <c r="AH23" s="406">
        <v>0</v>
      </c>
      <c r="AI23" s="524"/>
    </row>
    <row r="24" spans="1:35" s="50" customFormat="1" ht="41.25" customHeight="1">
      <c r="A24" s="485" t="s">
        <v>176</v>
      </c>
      <c r="B24" s="486" t="s">
        <v>2222</v>
      </c>
      <c r="C24" s="146" t="s">
        <v>2132</v>
      </c>
      <c r="D24" s="372" t="s">
        <v>2279</v>
      </c>
      <c r="E24" s="363" t="s">
        <v>71</v>
      </c>
      <c r="F24" s="364">
        <v>4000000</v>
      </c>
      <c r="G24" s="407" t="s">
        <v>210</v>
      </c>
      <c r="H24" s="489" t="s">
        <v>2133</v>
      </c>
      <c r="I24" s="490" t="s">
        <v>2280</v>
      </c>
      <c r="J24" s="491" t="s">
        <v>232</v>
      </c>
      <c r="K24" s="77">
        <v>0</v>
      </c>
      <c r="L24" s="77">
        <v>4000000</v>
      </c>
      <c r="M24" s="79"/>
      <c r="N24" s="79">
        <v>4000000</v>
      </c>
      <c r="O24" s="136"/>
      <c r="P24" s="136"/>
      <c r="Q24" s="136"/>
      <c r="R24" s="600"/>
      <c r="S24" s="65" t="s">
        <v>41</v>
      </c>
      <c r="T24" s="151" t="s">
        <v>1445</v>
      </c>
      <c r="U24" s="24"/>
      <c r="V24" s="24"/>
      <c r="W24" s="24"/>
      <c r="X24" s="23"/>
      <c r="Y24" s="24"/>
      <c r="Z24" s="231" t="s">
        <v>179</v>
      </c>
      <c r="AC24" s="48"/>
      <c r="AD24" s="202" t="s">
        <v>180</v>
      </c>
      <c r="AE24" s="92"/>
      <c r="AF24" s="203"/>
      <c r="AG24" s="550"/>
      <c r="AH24" s="494">
        <v>0</v>
      </c>
      <c r="AI24" s="524"/>
    </row>
    <row r="25" spans="1:35" s="50" customFormat="1" ht="48.75" customHeight="1">
      <c r="A25" s="193">
        <v>22</v>
      </c>
      <c r="B25" s="81" t="s">
        <v>2282</v>
      </c>
      <c r="C25" s="146" t="s">
        <v>2285</v>
      </c>
      <c r="D25" s="372" t="s">
        <v>2284</v>
      </c>
      <c r="E25" s="363" t="s">
        <v>71</v>
      </c>
      <c r="F25" s="364">
        <v>6000000</v>
      </c>
      <c r="G25" s="407" t="s">
        <v>61</v>
      </c>
      <c r="H25" s="415" t="s">
        <v>2286</v>
      </c>
      <c r="I25" s="408" t="s">
        <v>2281</v>
      </c>
      <c r="J25" s="361" t="s">
        <v>232</v>
      </c>
      <c r="K25" s="148">
        <v>0</v>
      </c>
      <c r="L25" s="148">
        <v>6000000</v>
      </c>
      <c r="M25" s="64"/>
      <c r="N25" s="64">
        <v>6000000</v>
      </c>
      <c r="O25" s="136"/>
      <c r="P25" s="136"/>
      <c r="Q25" s="136"/>
      <c r="R25" s="575"/>
      <c r="S25" s="65" t="s">
        <v>41</v>
      </c>
      <c r="T25" s="150" t="s">
        <v>667</v>
      </c>
      <c r="U25" s="24"/>
      <c r="V25" s="24"/>
      <c r="W25" s="24"/>
      <c r="X25" s="23"/>
      <c r="Y25" s="24"/>
      <c r="Z25" s="231"/>
      <c r="AC25" s="48"/>
      <c r="AD25" s="202" t="s">
        <v>185</v>
      </c>
      <c r="AE25" s="92"/>
      <c r="AF25" s="203"/>
      <c r="AG25" s="414"/>
      <c r="AH25" s="406">
        <v>0</v>
      </c>
    </row>
    <row r="26" spans="1:35" s="50" customFormat="1" ht="46.5" customHeight="1">
      <c r="A26" s="193">
        <v>23</v>
      </c>
      <c r="B26" s="81" t="s">
        <v>2313</v>
      </c>
      <c r="C26" s="146" t="s">
        <v>2287</v>
      </c>
      <c r="D26" s="372" t="s">
        <v>2289</v>
      </c>
      <c r="E26" s="363" t="s">
        <v>71</v>
      </c>
      <c r="F26" s="364">
        <v>10000000</v>
      </c>
      <c r="G26" s="407" t="s">
        <v>200</v>
      </c>
      <c r="H26" s="415" t="s">
        <v>2288</v>
      </c>
      <c r="I26" s="408" t="s">
        <v>2298</v>
      </c>
      <c r="J26" s="361" t="s">
        <v>232</v>
      </c>
      <c r="K26" s="148">
        <v>0</v>
      </c>
      <c r="L26" s="148">
        <v>10000000</v>
      </c>
      <c r="M26" s="63"/>
      <c r="N26" s="64">
        <v>10000000</v>
      </c>
      <c r="O26" s="142"/>
      <c r="P26" s="136"/>
      <c r="Q26" s="136"/>
      <c r="R26" s="575"/>
      <c r="S26" s="65" t="s">
        <v>41</v>
      </c>
      <c r="T26" s="150" t="s">
        <v>765</v>
      </c>
      <c r="U26" s="24"/>
      <c r="V26" s="24"/>
      <c r="W26" s="23"/>
      <c r="X26" s="23"/>
      <c r="Y26" s="24"/>
      <c r="AC26" s="48"/>
      <c r="AD26" s="202" t="s">
        <v>192</v>
      </c>
      <c r="AE26" s="92"/>
      <c r="AF26" s="203"/>
      <c r="AG26" s="218"/>
      <c r="AH26" s="406">
        <v>0</v>
      </c>
    </row>
    <row r="27" spans="1:35" s="50" customFormat="1" ht="39.200000000000003" customHeight="1">
      <c r="A27" s="438">
        <v>24</v>
      </c>
      <c r="B27" s="465" t="s">
        <v>2309</v>
      </c>
      <c r="C27" s="440" t="s">
        <v>2292</v>
      </c>
      <c r="D27" s="441" t="s">
        <v>2291</v>
      </c>
      <c r="E27" s="442" t="s">
        <v>71</v>
      </c>
      <c r="F27" s="443">
        <v>3200000</v>
      </c>
      <c r="G27" s="444" t="s">
        <v>2325</v>
      </c>
      <c r="H27" s="445" t="s">
        <v>2293</v>
      </c>
      <c r="I27" s="446" t="s">
        <v>2290</v>
      </c>
      <c r="J27" s="447" t="s">
        <v>232</v>
      </c>
      <c r="K27" s="283">
        <v>0</v>
      </c>
      <c r="L27" s="283">
        <v>3200000</v>
      </c>
      <c r="M27" s="470"/>
      <c r="N27" s="285">
        <v>3200000</v>
      </c>
      <c r="O27" s="286"/>
      <c r="P27" s="286"/>
      <c r="Q27" s="286"/>
      <c r="R27" s="576"/>
      <c r="S27" s="287" t="s">
        <v>41</v>
      </c>
      <c r="T27" s="288" t="s">
        <v>667</v>
      </c>
      <c r="U27" s="471"/>
      <c r="V27" s="471"/>
      <c r="W27" s="471"/>
      <c r="X27" s="472"/>
      <c r="Y27" s="471"/>
      <c r="Z27" s="473"/>
      <c r="AA27" s="473"/>
      <c r="AB27" s="473"/>
      <c r="AC27" s="474"/>
      <c r="AD27" s="475" t="s">
        <v>197</v>
      </c>
      <c r="AE27" s="476"/>
      <c r="AF27" s="477"/>
      <c r="AG27" s="478"/>
      <c r="AH27" s="479">
        <v>0</v>
      </c>
    </row>
    <row r="28" spans="1:35" s="50" customFormat="1" ht="59.25" customHeight="1">
      <c r="A28" s="193">
        <v>25</v>
      </c>
      <c r="B28" s="252" t="s">
        <v>2295</v>
      </c>
      <c r="C28" s="146" t="s">
        <v>2297</v>
      </c>
      <c r="D28" s="372" t="s">
        <v>2296</v>
      </c>
      <c r="E28" s="363" t="s">
        <v>42</v>
      </c>
      <c r="F28" s="364">
        <v>60000000</v>
      </c>
      <c r="G28" s="407" t="s">
        <v>2326</v>
      </c>
      <c r="H28" s="415" t="s">
        <v>2529</v>
      </c>
      <c r="I28" s="408" t="s">
        <v>2294</v>
      </c>
      <c r="J28" s="361" t="s">
        <v>232</v>
      </c>
      <c r="K28" s="148">
        <v>0</v>
      </c>
      <c r="L28" s="332">
        <v>60000000</v>
      </c>
      <c r="M28" s="148"/>
      <c r="N28" s="258">
        <v>60000000</v>
      </c>
      <c r="O28" s="136"/>
      <c r="P28" s="136"/>
      <c r="Q28" s="136"/>
      <c r="R28" s="575"/>
      <c r="S28" s="65" t="s">
        <v>41</v>
      </c>
      <c r="T28" s="150" t="s">
        <v>580</v>
      </c>
      <c r="U28" s="24"/>
      <c r="V28" s="24"/>
      <c r="W28" s="23"/>
      <c r="X28" s="23"/>
      <c r="Y28" s="24"/>
      <c r="Z28" s="231"/>
      <c r="AC28" s="48"/>
      <c r="AD28" s="202" t="s">
        <v>202</v>
      </c>
      <c r="AE28" s="92"/>
      <c r="AF28" s="203"/>
      <c r="AG28" s="232"/>
      <c r="AH28" s="406">
        <v>0</v>
      </c>
    </row>
    <row r="29" spans="1:35" s="50" customFormat="1" ht="44.45" customHeight="1">
      <c r="A29" s="193">
        <v>26</v>
      </c>
      <c r="B29" s="252" t="s">
        <v>2300</v>
      </c>
      <c r="C29" s="146" t="s">
        <v>2302</v>
      </c>
      <c r="D29" s="372" t="s">
        <v>2301</v>
      </c>
      <c r="E29" s="363" t="s">
        <v>71</v>
      </c>
      <c r="F29" s="364">
        <v>3000000</v>
      </c>
      <c r="G29" s="407" t="s">
        <v>88</v>
      </c>
      <c r="H29" s="415" t="s">
        <v>2303</v>
      </c>
      <c r="I29" s="408" t="s">
        <v>2299</v>
      </c>
      <c r="J29" s="361" t="s">
        <v>232</v>
      </c>
      <c r="K29" s="148">
        <v>0</v>
      </c>
      <c r="L29" s="148">
        <v>3000000</v>
      </c>
      <c r="M29" s="63"/>
      <c r="N29" s="64">
        <v>3000000</v>
      </c>
      <c r="O29" s="136"/>
      <c r="P29" s="142"/>
      <c r="Q29" s="136"/>
      <c r="R29" s="575"/>
      <c r="S29" s="82" t="s">
        <v>41</v>
      </c>
      <c r="T29" s="150" t="s">
        <v>822</v>
      </c>
      <c r="U29" s="24"/>
      <c r="V29" s="24"/>
      <c r="W29" s="24"/>
      <c r="X29" s="23"/>
      <c r="Y29" s="24"/>
      <c r="AC29" s="48"/>
      <c r="AD29" s="202" t="s">
        <v>3</v>
      </c>
      <c r="AE29" s="92"/>
      <c r="AF29" s="203"/>
      <c r="AG29" s="414"/>
      <c r="AH29" s="406">
        <v>0</v>
      </c>
    </row>
    <row r="30" spans="1:35" s="50" customFormat="1" ht="45.75" customHeight="1">
      <c r="A30" s="485">
        <v>27</v>
      </c>
      <c r="B30" s="556" t="s">
        <v>2305</v>
      </c>
      <c r="C30" s="146" t="s">
        <v>2307</v>
      </c>
      <c r="D30" s="372" t="s">
        <v>2306</v>
      </c>
      <c r="E30" s="363" t="s">
        <v>71</v>
      </c>
      <c r="F30" s="364">
        <v>3000000</v>
      </c>
      <c r="G30" s="407" t="s">
        <v>88</v>
      </c>
      <c r="H30" s="489" t="s">
        <v>2308</v>
      </c>
      <c r="I30" s="490" t="s">
        <v>2304</v>
      </c>
      <c r="J30" s="491" t="s">
        <v>232</v>
      </c>
      <c r="K30" s="77">
        <v>0</v>
      </c>
      <c r="L30" s="77">
        <v>3000000</v>
      </c>
      <c r="M30" s="78"/>
      <c r="N30" s="79">
        <v>3000000</v>
      </c>
      <c r="O30" s="136" t="s">
        <v>52</v>
      </c>
      <c r="P30" s="136"/>
      <c r="Q30" s="136"/>
      <c r="R30" s="600"/>
      <c r="S30" s="82" t="s">
        <v>41</v>
      </c>
      <c r="T30" s="151" t="s">
        <v>1445</v>
      </c>
      <c r="U30" s="24"/>
      <c r="V30" s="24"/>
      <c r="W30" s="24"/>
      <c r="X30" s="23"/>
      <c r="Y30" s="24"/>
      <c r="Z30" s="302"/>
      <c r="AC30" s="48"/>
      <c r="AD30" s="202" t="s">
        <v>213</v>
      </c>
      <c r="AE30" s="92"/>
      <c r="AF30" s="203"/>
      <c r="AG30" s="230"/>
      <c r="AH30" s="494">
        <v>0</v>
      </c>
      <c r="AI30" s="524">
        <v>6000000</v>
      </c>
    </row>
    <row r="31" spans="1:35" s="50" customFormat="1" ht="59.25" customHeight="1">
      <c r="A31" s="438">
        <v>28</v>
      </c>
      <c r="B31" s="482" t="s">
        <v>2337</v>
      </c>
      <c r="C31" s="440" t="s">
        <v>2336</v>
      </c>
      <c r="D31" s="441" t="s">
        <v>2310</v>
      </c>
      <c r="E31" s="442" t="s">
        <v>71</v>
      </c>
      <c r="F31" s="443">
        <v>7500000</v>
      </c>
      <c r="G31" s="444" t="s">
        <v>1569</v>
      </c>
      <c r="H31" s="445" t="s">
        <v>2312</v>
      </c>
      <c r="I31" s="446" t="s">
        <v>2311</v>
      </c>
      <c r="J31" s="447" t="s">
        <v>232</v>
      </c>
      <c r="K31" s="283">
        <v>0</v>
      </c>
      <c r="L31" s="283">
        <v>7500000</v>
      </c>
      <c r="M31" s="470"/>
      <c r="N31" s="285">
        <v>7500000</v>
      </c>
      <c r="O31" s="286"/>
      <c r="P31" s="286"/>
      <c r="Q31" s="286"/>
      <c r="R31" s="576"/>
      <c r="S31" s="466" t="s">
        <v>41</v>
      </c>
      <c r="T31" s="288" t="s">
        <v>1445</v>
      </c>
      <c r="U31" s="471"/>
      <c r="V31" s="471"/>
      <c r="W31" s="471"/>
      <c r="X31" s="472"/>
      <c r="Y31" s="471"/>
      <c r="Z31" s="473"/>
      <c r="AA31" s="473"/>
      <c r="AB31" s="473"/>
      <c r="AC31" s="474"/>
      <c r="AD31" s="475" t="s">
        <v>220</v>
      </c>
      <c r="AE31" s="476"/>
      <c r="AF31" s="477"/>
      <c r="AG31" s="478"/>
      <c r="AH31" s="479">
        <v>0</v>
      </c>
      <c r="AI31" s="524">
        <f>AI30*0.15</f>
        <v>900000</v>
      </c>
    </row>
    <row r="32" spans="1:35" s="50" customFormat="1" ht="66.2" customHeight="1">
      <c r="A32" s="193">
        <v>29</v>
      </c>
      <c r="B32" s="252" t="s">
        <v>2315</v>
      </c>
      <c r="C32" s="146" t="s">
        <v>2317</v>
      </c>
      <c r="D32" s="372" t="s">
        <v>2316</v>
      </c>
      <c r="E32" s="363" t="s">
        <v>71</v>
      </c>
      <c r="F32" s="364">
        <v>10000000</v>
      </c>
      <c r="G32" s="407" t="s">
        <v>200</v>
      </c>
      <c r="H32" s="415" t="s">
        <v>2318</v>
      </c>
      <c r="I32" s="408" t="s">
        <v>2314</v>
      </c>
      <c r="J32" s="361" t="s">
        <v>232</v>
      </c>
      <c r="K32" s="148">
        <v>0</v>
      </c>
      <c r="L32" s="148">
        <v>10000000</v>
      </c>
      <c r="M32" s="63"/>
      <c r="N32" s="64">
        <v>10000000</v>
      </c>
      <c r="O32" s="136"/>
      <c r="P32" s="64"/>
      <c r="Q32" s="136"/>
      <c r="R32" s="575"/>
      <c r="S32" s="82" t="s">
        <v>41</v>
      </c>
      <c r="T32" s="150" t="s">
        <v>667</v>
      </c>
      <c r="U32" s="24"/>
      <c r="V32" s="24"/>
      <c r="W32" s="24"/>
      <c r="X32" s="23"/>
      <c r="Y32" s="24"/>
      <c r="Z32" s="333"/>
      <c r="AC32" s="48"/>
      <c r="AD32" s="202" t="s">
        <v>226</v>
      </c>
      <c r="AE32" s="92"/>
      <c r="AF32" s="203"/>
      <c r="AG32" s="232"/>
      <c r="AH32" s="406">
        <v>0</v>
      </c>
      <c r="AI32" s="50">
        <v>3</v>
      </c>
    </row>
    <row r="33" spans="1:38" ht="78" customHeight="1">
      <c r="A33" s="193">
        <v>30</v>
      </c>
      <c r="B33" s="252" t="s">
        <v>2319</v>
      </c>
      <c r="C33" s="146" t="s">
        <v>2320</v>
      </c>
      <c r="D33" s="372" t="s">
        <v>2322</v>
      </c>
      <c r="E33" s="363" t="s">
        <v>71</v>
      </c>
      <c r="F33" s="364">
        <v>3000000</v>
      </c>
      <c r="G33" s="407" t="s">
        <v>88</v>
      </c>
      <c r="H33" s="415" t="s">
        <v>2321</v>
      </c>
      <c r="I33" s="408" t="s">
        <v>2323</v>
      </c>
      <c r="J33" s="361" t="s">
        <v>232</v>
      </c>
      <c r="K33" s="148">
        <v>0</v>
      </c>
      <c r="L33" s="148">
        <v>3000000</v>
      </c>
      <c r="M33" s="63"/>
      <c r="N33" s="64">
        <v>3000000</v>
      </c>
      <c r="O33" s="136"/>
      <c r="P33" s="136"/>
      <c r="Q33" s="136"/>
      <c r="R33" s="575"/>
      <c r="S33" s="82" t="s">
        <v>41</v>
      </c>
      <c r="T33" s="150" t="s">
        <v>1445</v>
      </c>
      <c r="U33" s="24"/>
      <c r="V33" s="24"/>
      <c r="W33" s="24"/>
      <c r="X33" s="23"/>
      <c r="Y33" s="24"/>
      <c r="Z33" s="638"/>
      <c r="AA33" s="50"/>
      <c r="AB33" s="50"/>
      <c r="AC33" s="48"/>
      <c r="AD33" s="202" t="s">
        <v>4</v>
      </c>
      <c r="AE33" s="92"/>
      <c r="AF33" s="203"/>
      <c r="AG33" s="232"/>
      <c r="AH33" s="406">
        <v>0</v>
      </c>
    </row>
    <row r="36" spans="1:38" ht="15.75" customHeight="1">
      <c r="AG36" s="654"/>
    </row>
    <row r="37" spans="1:38" ht="15.75" customHeight="1" thickBot="1">
      <c r="R37" s="655"/>
      <c r="AJ37" s="656"/>
      <c r="AK37" s="657"/>
      <c r="AL37" s="657"/>
    </row>
    <row r="38" spans="1:38" ht="15.75" customHeight="1">
      <c r="S38" s="655"/>
      <c r="T38" s="1"/>
      <c r="AG38" s="144"/>
      <c r="AH38" s="1"/>
    </row>
    <row r="39" spans="1:38" ht="15.75" customHeight="1">
      <c r="R39" s="144"/>
      <c r="T39" s="1"/>
      <c r="AF39" s="144"/>
      <c r="AH39" s="1"/>
    </row>
    <row r="40" spans="1:38" ht="15.75" customHeight="1">
      <c r="S40" s="144"/>
      <c r="T40" s="1"/>
      <c r="AG40" s="144"/>
      <c r="AH40" s="1"/>
    </row>
    <row r="41" spans="1:38" ht="15.75" customHeight="1">
      <c r="S41" s="144"/>
      <c r="T41" s="1"/>
      <c r="AG41" s="144"/>
      <c r="AH41" s="1"/>
    </row>
    <row r="42" spans="1:38" ht="15.75" customHeight="1">
      <c r="O42" s="1"/>
      <c r="P42" s="1"/>
      <c r="Q42" s="1"/>
      <c r="T42" s="1"/>
      <c r="AA42" s="144"/>
      <c r="AH42" s="1"/>
    </row>
    <row r="43" spans="1:38" ht="15.75" customHeight="1">
      <c r="O43" s="1"/>
      <c r="P43" s="1"/>
      <c r="Q43" s="1"/>
      <c r="T43" s="1"/>
      <c r="AA43" s="144"/>
      <c r="AH43" s="1"/>
    </row>
    <row r="44" spans="1:38" ht="16.5" customHeight="1">
      <c r="O44" s="1"/>
      <c r="P44" s="1"/>
      <c r="Q44" s="1"/>
      <c r="T44" s="1"/>
      <c r="AA44" s="144"/>
      <c r="AH44" s="1"/>
    </row>
    <row r="45" spans="1:38" ht="21.2" customHeight="1">
      <c r="O45" s="1"/>
      <c r="P45" s="1"/>
      <c r="Q45" s="1"/>
      <c r="T45" s="1"/>
      <c r="AA45" s="144"/>
      <c r="AH45" s="1"/>
    </row>
    <row r="46" spans="1:38" ht="15.75" customHeight="1">
      <c r="O46" s="1"/>
      <c r="P46" s="1"/>
      <c r="Q46" s="1"/>
      <c r="T46" s="1"/>
      <c r="AA46" s="144"/>
      <c r="AH46" s="1"/>
    </row>
    <row r="47" spans="1:38" ht="15.75" customHeight="1">
      <c r="O47" s="1"/>
      <c r="P47" s="1"/>
      <c r="Q47" s="1"/>
      <c r="T47" s="1"/>
      <c r="AA47" s="144"/>
      <c r="AH47" s="1"/>
    </row>
    <row r="48" spans="1:38" ht="15.75" customHeight="1">
      <c r="O48" s="1"/>
      <c r="P48" s="1"/>
      <c r="Q48" s="1"/>
      <c r="T48" s="1"/>
      <c r="AA48" s="144"/>
      <c r="AH48" s="1"/>
    </row>
    <row r="49" spans="15:34" ht="15.75" customHeight="1">
      <c r="O49" s="1"/>
      <c r="P49" s="1"/>
      <c r="Q49" s="1"/>
      <c r="T49" s="1"/>
      <c r="AA49" s="144"/>
      <c r="AH49" s="1"/>
    </row>
    <row r="50" spans="15:34" ht="15.75" customHeight="1">
      <c r="O50" s="1"/>
      <c r="P50" s="1"/>
      <c r="Q50" s="1"/>
      <c r="T50" s="1"/>
      <c r="AA50" s="144"/>
      <c r="AH50" s="1"/>
    </row>
    <row r="51" spans="15:34" ht="15.75" customHeight="1">
      <c r="O51" s="1"/>
      <c r="P51" s="1"/>
      <c r="Q51" s="1"/>
      <c r="T51" s="1"/>
      <c r="AA51" s="144"/>
      <c r="AH51" s="1"/>
    </row>
    <row r="52" spans="15:34" ht="15.75" customHeight="1">
      <c r="O52" s="1"/>
      <c r="P52" s="1"/>
      <c r="Q52" s="1"/>
      <c r="T52" s="1"/>
      <c r="AA52" s="144"/>
      <c r="AH52" s="1"/>
    </row>
    <row r="53" spans="15:34" ht="15.75" customHeight="1">
      <c r="O53" s="1"/>
      <c r="P53" s="1"/>
      <c r="Q53" s="1"/>
      <c r="T53" s="1"/>
      <c r="AA53" s="144"/>
      <c r="AH53" s="1"/>
    </row>
    <row r="54" spans="15:34" ht="21.75" customHeight="1">
      <c r="O54" s="1"/>
      <c r="P54" s="1"/>
      <c r="Q54" s="1"/>
      <c r="T54" s="1"/>
      <c r="AA54" s="144"/>
      <c r="AH54" s="1"/>
    </row>
    <row r="55" spans="15:34" ht="21.75" customHeight="1">
      <c r="O55" s="1"/>
      <c r="P55" s="1"/>
      <c r="Q55" s="1"/>
      <c r="T55" s="1"/>
      <c r="AA55" s="144"/>
      <c r="AH55" s="1"/>
    </row>
    <row r="56" spans="15:34" ht="21.75" customHeight="1">
      <c r="O56" s="1"/>
      <c r="P56" s="1"/>
      <c r="Q56" s="1"/>
      <c r="T56" s="1"/>
      <c r="AA56" s="144"/>
      <c r="AH56" s="1"/>
    </row>
    <row r="57" spans="15:34" ht="15.75" customHeight="1">
      <c r="O57" s="1"/>
      <c r="P57" s="1"/>
      <c r="Q57" s="1"/>
      <c r="T57" s="1"/>
      <c r="AA57" s="144"/>
      <c r="AH57" s="1"/>
    </row>
    <row r="58" spans="15:34" ht="15.75" customHeight="1">
      <c r="O58" s="1"/>
      <c r="P58" s="1"/>
      <c r="Q58" s="1"/>
      <c r="T58" s="1"/>
      <c r="AA58" s="144"/>
      <c r="AH58" s="1"/>
    </row>
  </sheetData>
  <dataValidations count="4">
    <dataValidation type="list" allowBlank="1" sqref="W16:W19 W21:W24 W29:W33 S39 T40:T41 T38 U4:U37 N42:N58 U59:U6009" xr:uid="{48581E18-3E35-48C3-ACCE-C60803D98572}">
      <formula1>$AD$4:$AD$33</formula1>
    </dataValidation>
    <dataValidation type="list" allowBlank="1" showErrorMessage="1" sqref="W39 X40:X41 X38 Y4:Y37 R42:R58 Y59:Y6009" xr:uid="{291CEE12-24BF-4BF6-8AE5-06FBC9D02D63}">
      <formula1>$AE$4:$AE$6</formula1>
    </dataValidation>
    <dataValidation type="list" allowBlank="1" sqref="T39 U40:U41 U38 V4:V37 O42:O58 V59:V6009" xr:uid="{F5751630-A94C-45A2-82AB-D0880DB2C1F7}">
      <formula1>$AC$4:$AC$19</formula1>
    </dataValidation>
    <dataValidation type="list" allowBlank="1" sqref="S4:S37 R40:R41 S59:S6009 R38" xr:uid="{526C81E5-FFB3-4261-9082-DDD4AF09EF41}">
      <formula1>$AF$4:$AF$17</formula1>
    </dataValidation>
  </dataValidation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DD8E9-AAA8-401F-96F3-4E8BDF3214F6}">
  <sheetPr codeName="Trang_tính26">
    <outlinePr summaryBelow="0" summaryRight="0"/>
  </sheetPr>
  <dimension ref="A1:AK30"/>
  <sheetViews>
    <sheetView zoomScale="80" zoomScaleNormal="80" workbookViewId="0">
      <pane ySplit="3" topLeftCell="A24" activePane="bottomLeft" state="frozen"/>
      <selection activeCell="D1270" sqref="D1270"/>
      <selection pane="bottomLeft" activeCell="T36" sqref="T36:AG47"/>
    </sheetView>
  </sheetViews>
  <sheetFormatPr defaultColWidth="11" defaultRowHeight="15.75" customHeight="1" outlineLevelCol="1"/>
  <cols>
    <col min="1" max="1" width="5.875" style="1" customWidth="1"/>
    <col min="2" max="2" width="42.75" style="388" customWidth="1"/>
    <col min="3" max="3" width="67.875" style="1" customWidth="1" outlineLevel="1"/>
    <col min="4" max="4" width="58.25" style="388" customWidth="1" outlineLevel="1"/>
    <col min="5" max="5" width="67.375" style="1" customWidth="1" outlineLevel="1"/>
    <col min="6" max="7" width="13.875" style="1" customWidth="1" outlineLevel="1"/>
    <col min="8" max="8" width="36.375" style="427" customWidth="1"/>
    <col min="9" max="9" width="13.75" style="50" customWidth="1"/>
    <col min="10" max="10" width="9.25" style="156" customWidth="1"/>
    <col min="11" max="11" width="12.125" style="51" customWidth="1"/>
    <col min="12" max="12" width="23.25" style="51" customWidth="1"/>
    <col min="13" max="13" width="17.375" style="1" customWidth="1"/>
    <col min="14" max="14" width="21.375" style="1" customWidth="1"/>
    <col min="15" max="15" width="11.375" style="144" hidden="1" customWidth="1"/>
    <col min="16" max="16" width="15.25" style="144" hidden="1" customWidth="1"/>
    <col min="17" max="17" width="16.625" style="144" hidden="1" customWidth="1"/>
    <col min="18" max="18" width="18.125" style="1" customWidth="1"/>
    <col min="19" max="19" width="10.875" style="1" hidden="1" customWidth="1"/>
    <col min="20" max="20" width="40.125" style="144" customWidth="1"/>
    <col min="21" max="21" width="17" style="1" hidden="1" customWidth="1"/>
    <col min="22" max="22" width="7.625" style="1" hidden="1" customWidth="1"/>
    <col min="23" max="23" width="9" style="1" hidden="1" customWidth="1"/>
    <col min="24" max="24" width="10" style="1" hidden="1" customWidth="1"/>
    <col min="25" max="25" width="8.25" style="1" hidden="1" customWidth="1"/>
    <col min="26" max="26" width="19.125" style="1" hidden="1" customWidth="1"/>
    <col min="27" max="30" width="0" style="1" hidden="1" customWidth="1"/>
    <col min="31" max="31" width="15.875" style="1" hidden="1" customWidth="1"/>
    <col min="32" max="32" width="15.375" style="1" hidden="1" customWidth="1"/>
    <col min="33" max="33" width="29" style="1" customWidth="1"/>
    <col min="34" max="34" width="14.75" style="144" customWidth="1"/>
    <col min="35" max="35" width="25.375" style="1" customWidth="1"/>
    <col min="36" max="36" width="18" style="1" customWidth="1"/>
    <col min="37" max="37" width="12.125" style="1" bestFit="1" customWidth="1"/>
    <col min="38" max="38" width="13.125" style="1" bestFit="1" customWidth="1"/>
    <col min="39" max="16384" width="11" style="1"/>
  </cols>
  <sheetData>
    <row r="1" spans="1:37" s="39" customFormat="1" ht="17.45" customHeight="1">
      <c r="B1" s="371"/>
      <c r="D1" s="371"/>
      <c r="H1" s="371"/>
      <c r="I1" s="267"/>
      <c r="J1" s="267"/>
      <c r="K1" s="166"/>
      <c r="L1" s="166"/>
      <c r="N1" s="659">
        <f>SUM(N4:N30)</f>
        <v>105100000</v>
      </c>
      <c r="O1" s="52"/>
      <c r="P1" s="659">
        <f>SUM(P4:P30)</f>
        <v>16000000</v>
      </c>
      <c r="Q1" s="52"/>
    </row>
    <row r="3" spans="1:37" s="50" customFormat="1" ht="39.200000000000003" customHeight="1">
      <c r="A3" s="290" t="s">
        <v>5</v>
      </c>
      <c r="B3" s="696" t="s">
        <v>6</v>
      </c>
      <c r="C3" s="54" t="s">
        <v>7</v>
      </c>
      <c r="D3" s="294" t="s">
        <v>8</v>
      </c>
      <c r="E3" s="54" t="s">
        <v>9</v>
      </c>
      <c r="F3" s="54" t="s">
        <v>10</v>
      </c>
      <c r="G3" s="338" t="s">
        <v>11</v>
      </c>
      <c r="H3" s="294" t="s">
        <v>380</v>
      </c>
      <c r="I3" s="54" t="s">
        <v>6355</v>
      </c>
      <c r="J3" s="360" t="s">
        <v>13</v>
      </c>
      <c r="K3" s="291" t="s">
        <v>14</v>
      </c>
      <c r="L3" s="292" t="s">
        <v>15</v>
      </c>
      <c r="M3" s="293" t="s">
        <v>16</v>
      </c>
      <c r="N3" s="293" t="s">
        <v>17</v>
      </c>
      <c r="O3" s="293" t="s">
        <v>950</v>
      </c>
      <c r="P3" s="293" t="s">
        <v>19</v>
      </c>
      <c r="Q3" s="293" t="s">
        <v>20</v>
      </c>
      <c r="R3" s="294" t="s">
        <v>21</v>
      </c>
      <c r="S3" s="54" t="s">
        <v>22</v>
      </c>
      <c r="T3" s="54" t="s">
        <v>23</v>
      </c>
      <c r="U3" s="295" t="s">
        <v>24</v>
      </c>
      <c r="V3" s="295" t="s">
        <v>25</v>
      </c>
      <c r="W3" s="296" t="s">
        <v>26</v>
      </c>
      <c r="X3" s="296" t="s">
        <v>27</v>
      </c>
      <c r="Y3" s="296" t="s">
        <v>28</v>
      </c>
      <c r="Z3" s="297" t="s">
        <v>29</v>
      </c>
      <c r="AA3" s="298"/>
      <c r="AB3" s="298"/>
      <c r="AC3" s="299" t="s">
        <v>30</v>
      </c>
      <c r="AD3" s="299" t="s">
        <v>31</v>
      </c>
      <c r="AE3" s="299" t="s">
        <v>32</v>
      </c>
      <c r="AF3" s="93" t="s">
        <v>33</v>
      </c>
      <c r="AG3" s="54" t="s">
        <v>380</v>
      </c>
      <c r="AH3" s="294" t="s">
        <v>895</v>
      </c>
    </row>
    <row r="4" spans="1:37" s="156" customFormat="1" ht="51">
      <c r="A4" s="193">
        <v>1</v>
      </c>
      <c r="B4" s="697" t="s">
        <v>2329</v>
      </c>
      <c r="C4" s="363" t="s">
        <v>2331</v>
      </c>
      <c r="D4" s="372" t="s">
        <v>2330</v>
      </c>
      <c r="E4" s="363" t="s">
        <v>71</v>
      </c>
      <c r="F4" s="364">
        <v>4000000</v>
      </c>
      <c r="G4" s="407" t="s">
        <v>210</v>
      </c>
      <c r="H4" s="415" t="s">
        <v>2332</v>
      </c>
      <c r="I4" s="408" t="s">
        <v>2328</v>
      </c>
      <c r="J4" s="361" t="s">
        <v>232</v>
      </c>
      <c r="K4" s="636">
        <v>0</v>
      </c>
      <c r="L4" s="148">
        <v>4000000</v>
      </c>
      <c r="M4" s="64"/>
      <c r="N4" s="64">
        <v>4000000</v>
      </c>
      <c r="O4" s="198"/>
      <c r="P4" s="136"/>
      <c r="Q4" s="198"/>
      <c r="R4" s="637"/>
      <c r="S4" s="199" t="s">
        <v>41</v>
      </c>
      <c r="T4" s="200" t="s">
        <v>2327</v>
      </c>
      <c r="U4" s="34"/>
      <c r="V4" s="29"/>
      <c r="W4" s="29"/>
      <c r="X4" s="30"/>
      <c r="Y4" s="22"/>
      <c r="AC4" s="299" t="s">
        <v>43</v>
      </c>
      <c r="AD4" s="410" t="s">
        <v>44</v>
      </c>
      <c r="AE4" s="299" t="s">
        <v>45</v>
      </c>
      <c r="AF4" s="412" t="s">
        <v>46</v>
      </c>
      <c r="AG4" s="413"/>
      <c r="AH4" s="414">
        <v>0</v>
      </c>
    </row>
    <row r="5" spans="1:37" s="156" customFormat="1" ht="55.5" customHeight="1">
      <c r="A5" s="438">
        <v>2</v>
      </c>
      <c r="B5" s="699" t="s">
        <v>2335</v>
      </c>
      <c r="C5" s="442" t="s">
        <v>1365</v>
      </c>
      <c r="D5" s="441" t="s">
        <v>2334</v>
      </c>
      <c r="E5" s="442" t="s">
        <v>209</v>
      </c>
      <c r="F5" s="443">
        <v>3000000</v>
      </c>
      <c r="G5" s="444" t="s">
        <v>88</v>
      </c>
      <c r="H5" s="445" t="s">
        <v>2338</v>
      </c>
      <c r="I5" s="446" t="s">
        <v>2333</v>
      </c>
      <c r="J5" s="447" t="s">
        <v>232</v>
      </c>
      <c r="K5" s="283">
        <v>0</v>
      </c>
      <c r="L5" s="283">
        <v>3000000</v>
      </c>
      <c r="M5" s="285"/>
      <c r="N5" s="285">
        <v>3000000</v>
      </c>
      <c r="O5" s="286"/>
      <c r="P5" s="286"/>
      <c r="Q5" s="286"/>
      <c r="R5" s="581"/>
      <c r="S5" s="466" t="s">
        <v>41</v>
      </c>
      <c r="T5" s="288" t="s">
        <v>408</v>
      </c>
      <c r="U5" s="467"/>
      <c r="V5" s="467"/>
      <c r="W5" s="467"/>
      <c r="X5" s="468"/>
      <c r="Y5" s="455"/>
      <c r="Z5" s="459"/>
      <c r="AA5" s="459"/>
      <c r="AB5" s="459"/>
      <c r="AC5" s="461" t="s">
        <v>54</v>
      </c>
      <c r="AD5" s="469" t="s">
        <v>2</v>
      </c>
      <c r="AE5" s="460" t="s">
        <v>55</v>
      </c>
      <c r="AF5" s="462" t="s">
        <v>56</v>
      </c>
      <c r="AG5" s="463"/>
      <c r="AH5" s="464">
        <v>0</v>
      </c>
    </row>
    <row r="6" spans="1:37" s="50" customFormat="1" ht="51.75" customHeight="1">
      <c r="A6" s="438">
        <v>3</v>
      </c>
      <c r="B6" s="699" t="s">
        <v>2341</v>
      </c>
      <c r="C6" s="442" t="s">
        <v>2351</v>
      </c>
      <c r="D6" s="441" t="s">
        <v>2340</v>
      </c>
      <c r="E6" s="442" t="s">
        <v>42</v>
      </c>
      <c r="F6" s="443">
        <v>2000000</v>
      </c>
      <c r="G6" s="444" t="s">
        <v>463</v>
      </c>
      <c r="H6" s="445" t="s">
        <v>2348</v>
      </c>
      <c r="I6" s="446" t="s">
        <v>2339</v>
      </c>
      <c r="J6" s="447" t="s">
        <v>232</v>
      </c>
      <c r="K6" s="283">
        <v>0</v>
      </c>
      <c r="L6" s="283">
        <v>2000000</v>
      </c>
      <c r="M6" s="651"/>
      <c r="N6" s="285">
        <v>2000000</v>
      </c>
      <c r="O6" s="286"/>
      <c r="P6" s="286"/>
      <c r="Q6" s="286"/>
      <c r="R6" s="611"/>
      <c r="S6" s="287" t="s">
        <v>41</v>
      </c>
      <c r="T6" s="288" t="s">
        <v>325</v>
      </c>
      <c r="U6" s="471"/>
      <c r="V6" s="471"/>
      <c r="W6" s="472"/>
      <c r="X6" s="472"/>
      <c r="Y6" s="511"/>
      <c r="Z6" s="473"/>
      <c r="AA6" s="473"/>
      <c r="AB6" s="473"/>
      <c r="AC6" s="512" t="s">
        <v>64</v>
      </c>
      <c r="AD6" s="475" t="s">
        <v>65</v>
      </c>
      <c r="AE6" s="476" t="s">
        <v>66</v>
      </c>
      <c r="AF6" s="513" t="s">
        <v>67</v>
      </c>
      <c r="AG6" s="555"/>
      <c r="AH6" s="479">
        <v>0</v>
      </c>
    </row>
    <row r="7" spans="1:37" s="50" customFormat="1" ht="47.25" customHeight="1">
      <c r="A7" s="485">
        <v>4</v>
      </c>
      <c r="B7" s="700" t="s">
        <v>2344</v>
      </c>
      <c r="C7" s="398" t="s">
        <v>2347</v>
      </c>
      <c r="D7" s="400" t="s">
        <v>2343</v>
      </c>
      <c r="E7" s="398" t="s">
        <v>71</v>
      </c>
      <c r="F7" s="487">
        <v>3000000</v>
      </c>
      <c r="G7" s="488" t="s">
        <v>88</v>
      </c>
      <c r="H7" s="489" t="s">
        <v>2064</v>
      </c>
      <c r="I7" s="490" t="s">
        <v>2342</v>
      </c>
      <c r="J7" s="491" t="s">
        <v>232</v>
      </c>
      <c r="K7" s="77">
        <v>0</v>
      </c>
      <c r="L7" s="77">
        <v>3000000</v>
      </c>
      <c r="M7" s="518"/>
      <c r="N7" s="79">
        <v>3000000</v>
      </c>
      <c r="O7" s="138"/>
      <c r="P7" s="138"/>
      <c r="Q7" s="138"/>
      <c r="R7" s="584"/>
      <c r="S7" s="80" t="s">
        <v>41</v>
      </c>
      <c r="T7" s="151" t="s">
        <v>1445</v>
      </c>
      <c r="U7" s="222"/>
      <c r="V7" s="222"/>
      <c r="W7" s="222"/>
      <c r="X7" s="223"/>
      <c r="Y7" s="222"/>
      <c r="Z7" s="225"/>
      <c r="AA7" s="225"/>
      <c r="AB7" s="225"/>
      <c r="AC7" s="588" t="s">
        <v>75</v>
      </c>
      <c r="AD7" s="227" t="s">
        <v>76</v>
      </c>
      <c r="AE7" s="228"/>
      <c r="AF7" s="229" t="s">
        <v>77</v>
      </c>
      <c r="AG7" s="650"/>
      <c r="AH7" s="494">
        <v>0</v>
      </c>
    </row>
    <row r="8" spans="1:37" s="156" customFormat="1" ht="45" customHeight="1">
      <c r="A8" s="438">
        <v>5</v>
      </c>
      <c r="B8" s="699" t="s">
        <v>2377</v>
      </c>
      <c r="C8" s="442" t="s">
        <v>2378</v>
      </c>
      <c r="D8" s="441" t="s">
        <v>2350</v>
      </c>
      <c r="E8" s="442" t="s">
        <v>71</v>
      </c>
      <c r="F8" s="443">
        <v>5000000</v>
      </c>
      <c r="G8" s="444" t="s">
        <v>190</v>
      </c>
      <c r="H8" s="445" t="s">
        <v>2346</v>
      </c>
      <c r="I8" s="446" t="s">
        <v>2345</v>
      </c>
      <c r="J8" s="447" t="s">
        <v>232</v>
      </c>
      <c r="K8" s="283">
        <v>0</v>
      </c>
      <c r="L8" s="283">
        <v>5000000</v>
      </c>
      <c r="M8" s="520"/>
      <c r="N8" s="285">
        <v>5000000</v>
      </c>
      <c r="O8" s="286"/>
      <c r="P8" s="286"/>
      <c r="Q8" s="286"/>
      <c r="R8" s="581"/>
      <c r="S8" s="466" t="s">
        <v>41</v>
      </c>
      <c r="T8" s="288" t="s">
        <v>627</v>
      </c>
      <c r="U8" s="467"/>
      <c r="V8" s="467"/>
      <c r="W8" s="467"/>
      <c r="X8" s="468"/>
      <c r="Y8" s="455"/>
      <c r="Z8" s="459"/>
      <c r="AA8" s="459"/>
      <c r="AB8" s="459"/>
      <c r="AC8" s="460" t="s">
        <v>83</v>
      </c>
      <c r="AD8" s="522" t="s">
        <v>84</v>
      </c>
      <c r="AE8" s="460"/>
      <c r="AF8" s="462" t="s">
        <v>85</v>
      </c>
      <c r="AG8" s="627"/>
      <c r="AH8" s="479">
        <v>0</v>
      </c>
      <c r="AI8" s="622"/>
      <c r="AJ8" s="614"/>
      <c r="AK8" s="615">
        <v>0.14499999999999999</v>
      </c>
    </row>
    <row r="9" spans="1:37" s="50" customFormat="1" ht="50.25" customHeight="1">
      <c r="A9" s="485">
        <v>6</v>
      </c>
      <c r="B9" s="700" t="s">
        <v>2353</v>
      </c>
      <c r="C9" s="398" t="s">
        <v>2354</v>
      </c>
      <c r="D9" s="400" t="s">
        <v>2352</v>
      </c>
      <c r="E9" s="398" t="s">
        <v>71</v>
      </c>
      <c r="F9" s="487">
        <v>5000000</v>
      </c>
      <c r="G9" s="488" t="s">
        <v>190</v>
      </c>
      <c r="H9" s="489" t="s">
        <v>2355</v>
      </c>
      <c r="I9" s="490" t="s">
        <v>2356</v>
      </c>
      <c r="J9" s="491" t="s">
        <v>232</v>
      </c>
      <c r="K9" s="77">
        <v>0</v>
      </c>
      <c r="L9" s="77">
        <v>5000000</v>
      </c>
      <c r="M9" s="518"/>
      <c r="N9" s="79">
        <v>5000000</v>
      </c>
      <c r="O9" s="138"/>
      <c r="P9" s="138"/>
      <c r="Q9" s="138"/>
      <c r="R9" s="600"/>
      <c r="S9" s="80" t="s">
        <v>41</v>
      </c>
      <c r="T9" s="151" t="s">
        <v>1445</v>
      </c>
      <c r="U9" s="222"/>
      <c r="V9" s="222"/>
      <c r="W9" s="222"/>
      <c r="X9" s="223"/>
      <c r="Y9" s="224"/>
      <c r="Z9" s="225"/>
      <c r="AA9" s="225"/>
      <c r="AB9" s="225"/>
      <c r="AC9" s="228" t="s">
        <v>91</v>
      </c>
      <c r="AD9" s="227" t="s">
        <v>92</v>
      </c>
      <c r="AE9" s="228"/>
      <c r="AF9" s="229" t="s">
        <v>93</v>
      </c>
      <c r="AG9" s="658"/>
      <c r="AH9" s="494">
        <v>0</v>
      </c>
      <c r="AI9" s="613"/>
      <c r="AJ9" s="614"/>
      <c r="AK9" s="616">
        <v>0.1333</v>
      </c>
    </row>
    <row r="10" spans="1:37" s="50" customFormat="1" ht="51.75" customHeight="1">
      <c r="A10" s="438">
        <v>7</v>
      </c>
      <c r="B10" s="699" t="s">
        <v>2366</v>
      </c>
      <c r="C10" s="442" t="s">
        <v>2360</v>
      </c>
      <c r="D10" s="441" t="s">
        <v>2359</v>
      </c>
      <c r="E10" s="442" t="s">
        <v>71</v>
      </c>
      <c r="F10" s="443">
        <v>3500000</v>
      </c>
      <c r="G10" s="444" t="s">
        <v>72</v>
      </c>
      <c r="H10" s="445" t="s">
        <v>2361</v>
      </c>
      <c r="I10" s="446" t="s">
        <v>2357</v>
      </c>
      <c r="J10" s="447" t="s">
        <v>232</v>
      </c>
      <c r="K10" s="283">
        <v>0</v>
      </c>
      <c r="L10" s="283">
        <v>3500000</v>
      </c>
      <c r="M10" s="285"/>
      <c r="N10" s="285">
        <v>3500000</v>
      </c>
      <c r="O10" s="286"/>
      <c r="P10" s="286"/>
      <c r="Q10" s="286"/>
      <c r="R10" s="576"/>
      <c r="S10" s="287" t="s">
        <v>41</v>
      </c>
      <c r="T10" s="288" t="s">
        <v>2327</v>
      </c>
      <c r="U10" s="471"/>
      <c r="V10" s="471"/>
      <c r="W10" s="471"/>
      <c r="X10" s="472"/>
      <c r="Y10" s="471"/>
      <c r="Z10" s="473"/>
      <c r="AA10" s="473"/>
      <c r="AB10" s="473"/>
      <c r="AC10" s="474"/>
      <c r="AD10" s="475" t="s">
        <v>98</v>
      </c>
      <c r="AE10" s="476"/>
      <c r="AF10" s="477" t="s">
        <v>99</v>
      </c>
      <c r="AG10" s="555"/>
      <c r="AH10" s="479" t="s">
        <v>810</v>
      </c>
      <c r="AI10" s="617"/>
      <c r="AJ10" s="614"/>
      <c r="AK10" s="615">
        <f>AK8-AK9</f>
        <v>1.1699999999999988E-2</v>
      </c>
    </row>
    <row r="11" spans="1:37" s="50" customFormat="1" ht="45.75" customHeight="1">
      <c r="A11" s="438">
        <v>8</v>
      </c>
      <c r="B11" s="699" t="s">
        <v>2363</v>
      </c>
      <c r="C11" s="442" t="s">
        <v>2364</v>
      </c>
      <c r="D11" s="441" t="s">
        <v>2362</v>
      </c>
      <c r="E11" s="442" t="s">
        <v>71</v>
      </c>
      <c r="F11" s="443">
        <v>5000000</v>
      </c>
      <c r="G11" s="444" t="s">
        <v>190</v>
      </c>
      <c r="H11" s="445" t="s">
        <v>2365</v>
      </c>
      <c r="I11" s="446" t="s">
        <v>2358</v>
      </c>
      <c r="J11" s="447" t="s">
        <v>232</v>
      </c>
      <c r="K11" s="283">
        <v>0</v>
      </c>
      <c r="L11" s="528">
        <v>5000000</v>
      </c>
      <c r="M11" s="470"/>
      <c r="N11" s="285">
        <v>5000000</v>
      </c>
      <c r="O11" s="286"/>
      <c r="P11" s="286">
        <v>3000000</v>
      </c>
      <c r="Q11" s="286"/>
      <c r="R11" s="576"/>
      <c r="S11" s="287" t="s">
        <v>41</v>
      </c>
      <c r="T11" s="288" t="s">
        <v>2327</v>
      </c>
      <c r="U11" s="471"/>
      <c r="V11" s="471"/>
      <c r="W11" s="471"/>
      <c r="X11" s="472"/>
      <c r="Y11" s="471"/>
      <c r="Z11" s="473"/>
      <c r="AA11" s="473"/>
      <c r="AB11" s="473"/>
      <c r="AC11" s="474"/>
      <c r="AD11" s="475" t="s">
        <v>105</v>
      </c>
      <c r="AE11" s="476"/>
      <c r="AF11" s="477" t="s">
        <v>106</v>
      </c>
      <c r="AG11" s="555"/>
      <c r="AH11" s="479" t="s">
        <v>2283</v>
      </c>
      <c r="AI11" s="514"/>
    </row>
    <row r="12" spans="1:37" s="50" customFormat="1" ht="46.5" customHeight="1">
      <c r="A12" s="438">
        <v>9</v>
      </c>
      <c r="B12" s="699" t="s">
        <v>2368</v>
      </c>
      <c r="C12" s="442" t="s">
        <v>2370</v>
      </c>
      <c r="D12" s="441" t="s">
        <v>2369</v>
      </c>
      <c r="E12" s="442" t="s">
        <v>71</v>
      </c>
      <c r="F12" s="443">
        <v>8500000</v>
      </c>
      <c r="G12" s="444" t="s">
        <v>1412</v>
      </c>
      <c r="H12" s="445" t="s">
        <v>2371</v>
      </c>
      <c r="I12" s="446" t="s">
        <v>2367</v>
      </c>
      <c r="J12" s="447" t="s">
        <v>232</v>
      </c>
      <c r="K12" s="283">
        <v>0</v>
      </c>
      <c r="L12" s="283">
        <v>8500000</v>
      </c>
      <c r="M12" s="470"/>
      <c r="N12" s="285">
        <v>8500000</v>
      </c>
      <c r="O12" s="286"/>
      <c r="P12" s="286"/>
      <c r="Q12" s="286"/>
      <c r="R12" s="576"/>
      <c r="S12" s="287" t="s">
        <v>41</v>
      </c>
      <c r="T12" s="288" t="s">
        <v>755</v>
      </c>
      <c r="U12" s="471"/>
      <c r="V12" s="471"/>
      <c r="W12" s="471"/>
      <c r="X12" s="472"/>
      <c r="Y12" s="471"/>
      <c r="Z12" s="473"/>
      <c r="AA12" s="473"/>
      <c r="AB12" s="473"/>
      <c r="AC12" s="474"/>
      <c r="AD12" s="475" t="s">
        <v>65</v>
      </c>
      <c r="AE12" s="476"/>
      <c r="AF12" s="477" t="s">
        <v>112</v>
      </c>
      <c r="AG12" s="508"/>
      <c r="AH12" s="479">
        <v>0</v>
      </c>
      <c r="AI12" s="514"/>
    </row>
    <row r="13" spans="1:37" s="50" customFormat="1" ht="48.75" customHeight="1">
      <c r="A13" s="438">
        <v>10</v>
      </c>
      <c r="B13" s="699" t="s">
        <v>2374</v>
      </c>
      <c r="C13" s="442" t="s">
        <v>2375</v>
      </c>
      <c r="D13" s="441" t="s">
        <v>2373</v>
      </c>
      <c r="E13" s="442" t="s">
        <v>71</v>
      </c>
      <c r="F13" s="443">
        <v>4000000</v>
      </c>
      <c r="G13" s="444" t="s">
        <v>210</v>
      </c>
      <c r="H13" s="445" t="s">
        <v>2376</v>
      </c>
      <c r="I13" s="446" t="s">
        <v>2372</v>
      </c>
      <c r="J13" s="447" t="s">
        <v>232</v>
      </c>
      <c r="K13" s="283">
        <v>0</v>
      </c>
      <c r="L13" s="283">
        <v>4000000</v>
      </c>
      <c r="M13" s="510"/>
      <c r="N13" s="285">
        <v>4000000</v>
      </c>
      <c r="O13" s="286"/>
      <c r="P13" s="286"/>
      <c r="Q13" s="286"/>
      <c r="R13" s="576"/>
      <c r="S13" s="287" t="s">
        <v>41</v>
      </c>
      <c r="T13" s="288" t="s">
        <v>627</v>
      </c>
      <c r="U13" s="471"/>
      <c r="V13" s="471"/>
      <c r="W13" s="471"/>
      <c r="X13" s="472"/>
      <c r="Y13" s="471"/>
      <c r="Z13" s="473"/>
      <c r="AA13" s="473"/>
      <c r="AB13" s="473"/>
      <c r="AC13" s="474"/>
      <c r="AD13" s="475" t="s">
        <v>118</v>
      </c>
      <c r="AE13" s="476"/>
      <c r="AF13" s="477" t="s">
        <v>119</v>
      </c>
      <c r="AG13" s="464"/>
      <c r="AH13" s="479">
        <v>0</v>
      </c>
    </row>
    <row r="14" spans="1:37" s="50" customFormat="1" ht="56.25" customHeight="1">
      <c r="A14" s="438">
        <v>11</v>
      </c>
      <c r="B14" s="699" t="s">
        <v>2382</v>
      </c>
      <c r="C14" s="442" t="s">
        <v>2383</v>
      </c>
      <c r="D14" s="441" t="s">
        <v>2381</v>
      </c>
      <c r="E14" s="442" t="s">
        <v>209</v>
      </c>
      <c r="F14" s="443">
        <v>6000000</v>
      </c>
      <c r="G14" s="444" t="s">
        <v>61</v>
      </c>
      <c r="H14" s="445" t="s">
        <v>2384</v>
      </c>
      <c r="I14" s="446" t="s">
        <v>2380</v>
      </c>
      <c r="J14" s="447" t="s">
        <v>232</v>
      </c>
      <c r="K14" s="283">
        <v>0</v>
      </c>
      <c r="L14" s="528">
        <v>6000000</v>
      </c>
      <c r="M14" s="470"/>
      <c r="N14" s="285">
        <v>6000000</v>
      </c>
      <c r="O14" s="286"/>
      <c r="P14" s="286"/>
      <c r="Q14" s="286"/>
      <c r="R14" s="576"/>
      <c r="S14" s="287" t="s">
        <v>41</v>
      </c>
      <c r="T14" s="288" t="s">
        <v>90</v>
      </c>
      <c r="U14" s="471"/>
      <c r="V14" s="471"/>
      <c r="W14" s="472"/>
      <c r="X14" s="472"/>
      <c r="Y14" s="471"/>
      <c r="Z14" s="473"/>
      <c r="AA14" s="473"/>
      <c r="AB14" s="473"/>
      <c r="AC14" s="474"/>
      <c r="AD14" s="475" t="s">
        <v>123</v>
      </c>
      <c r="AE14" s="476"/>
      <c r="AF14" s="477" t="s">
        <v>124</v>
      </c>
      <c r="AG14" s="478"/>
      <c r="AH14" s="479">
        <v>0</v>
      </c>
      <c r="AI14" s="530"/>
    </row>
    <row r="15" spans="1:37" s="50" customFormat="1" ht="43.5" customHeight="1">
      <c r="A15" s="485">
        <v>12</v>
      </c>
      <c r="B15" s="700" t="s">
        <v>2386</v>
      </c>
      <c r="C15" s="398" t="s">
        <v>2387</v>
      </c>
      <c r="D15" s="400" t="s">
        <v>2388</v>
      </c>
      <c r="E15" s="398" t="s">
        <v>71</v>
      </c>
      <c r="F15" s="487">
        <v>3000000</v>
      </c>
      <c r="G15" s="488" t="s">
        <v>88</v>
      </c>
      <c r="H15" s="489" t="s">
        <v>2387</v>
      </c>
      <c r="I15" s="490" t="s">
        <v>2385</v>
      </c>
      <c r="J15" s="491" t="s">
        <v>232</v>
      </c>
      <c r="K15" s="77">
        <v>0</v>
      </c>
      <c r="L15" s="77">
        <v>3000000</v>
      </c>
      <c r="M15" s="78"/>
      <c r="N15" s="79">
        <v>3000000</v>
      </c>
      <c r="O15" s="138"/>
      <c r="P15" s="138">
        <v>4500000</v>
      </c>
      <c r="Q15" s="138"/>
      <c r="R15" s="584"/>
      <c r="S15" s="80" t="s">
        <v>41</v>
      </c>
      <c r="T15" s="151" t="s">
        <v>1445</v>
      </c>
      <c r="U15" s="222"/>
      <c r="V15" s="222"/>
      <c r="W15" s="223"/>
      <c r="X15" s="223"/>
      <c r="Y15" s="222"/>
      <c r="Z15" s="225"/>
      <c r="AA15" s="225"/>
      <c r="AB15" s="225"/>
      <c r="AC15" s="256"/>
      <c r="AD15" s="227" t="s">
        <v>83</v>
      </c>
      <c r="AE15" s="228"/>
      <c r="AF15" s="257" t="s">
        <v>130</v>
      </c>
      <c r="AG15" s="529"/>
      <c r="AH15" s="494">
        <v>0</v>
      </c>
      <c r="AI15" s="526">
        <f>Table1356791011121314[[#This Row],[Số tiền trên
 hợp đồng (chưa VAT)]]/3</f>
        <v>1000000</v>
      </c>
    </row>
    <row r="16" spans="1:37" s="50" customFormat="1" ht="51">
      <c r="A16" s="485">
        <v>13</v>
      </c>
      <c r="B16" s="700" t="s">
        <v>2390</v>
      </c>
      <c r="C16" s="398" t="s">
        <v>2392</v>
      </c>
      <c r="D16" s="400" t="s">
        <v>2391</v>
      </c>
      <c r="E16" s="398" t="s">
        <v>71</v>
      </c>
      <c r="F16" s="487">
        <v>4000000</v>
      </c>
      <c r="G16" s="488" t="s">
        <v>210</v>
      </c>
      <c r="H16" s="489" t="s">
        <v>2393</v>
      </c>
      <c r="I16" s="490" t="s">
        <v>2389</v>
      </c>
      <c r="J16" s="491" t="s">
        <v>232</v>
      </c>
      <c r="K16" s="77">
        <v>0</v>
      </c>
      <c r="L16" s="77">
        <v>4000000</v>
      </c>
      <c r="M16" s="78"/>
      <c r="N16" s="79">
        <v>4000000</v>
      </c>
      <c r="O16" s="621"/>
      <c r="P16" s="138"/>
      <c r="Q16" s="138"/>
      <c r="R16" s="600"/>
      <c r="S16" s="80" t="s">
        <v>41</v>
      </c>
      <c r="T16" s="151" t="s">
        <v>755</v>
      </c>
      <c r="U16" s="222"/>
      <c r="V16" s="222"/>
      <c r="W16" s="222"/>
      <c r="X16" s="223"/>
      <c r="Y16" s="222"/>
      <c r="Z16" s="225"/>
      <c r="AA16" s="225"/>
      <c r="AB16" s="225"/>
      <c r="AC16" s="256"/>
      <c r="AD16" s="227" t="s">
        <v>133</v>
      </c>
      <c r="AE16" s="228"/>
      <c r="AF16" s="257" t="s">
        <v>134</v>
      </c>
      <c r="AG16" s="550"/>
      <c r="AH16" s="494">
        <v>0</v>
      </c>
      <c r="AI16" s="524"/>
    </row>
    <row r="17" spans="1:35" s="50" customFormat="1" ht="51">
      <c r="A17" s="485">
        <v>14</v>
      </c>
      <c r="B17" s="700" t="s">
        <v>2390</v>
      </c>
      <c r="C17" s="398" t="s">
        <v>2392</v>
      </c>
      <c r="D17" s="400" t="s">
        <v>2395</v>
      </c>
      <c r="E17" s="398" t="s">
        <v>71</v>
      </c>
      <c r="F17" s="487">
        <v>4000000</v>
      </c>
      <c r="G17" s="488" t="s">
        <v>210</v>
      </c>
      <c r="H17" s="489" t="s">
        <v>2396</v>
      </c>
      <c r="I17" s="490" t="s">
        <v>2394</v>
      </c>
      <c r="J17" s="491" t="s">
        <v>232</v>
      </c>
      <c r="K17" s="77"/>
      <c r="L17" s="77">
        <v>4000000</v>
      </c>
      <c r="M17" s="78"/>
      <c r="N17" s="79">
        <v>4000000</v>
      </c>
      <c r="O17" s="138"/>
      <c r="P17" s="138"/>
      <c r="Q17" s="138"/>
      <c r="R17" s="600"/>
      <c r="S17" s="80" t="s">
        <v>41</v>
      </c>
      <c r="T17" s="151" t="s">
        <v>755</v>
      </c>
      <c r="U17" s="222"/>
      <c r="V17" s="222"/>
      <c r="W17" s="222"/>
      <c r="X17" s="223"/>
      <c r="Y17" s="222"/>
      <c r="Z17" s="225"/>
      <c r="AA17" s="225"/>
      <c r="AB17" s="225"/>
      <c r="AC17" s="256"/>
      <c r="AD17" s="227" t="s">
        <v>141</v>
      </c>
      <c r="AE17" s="228"/>
      <c r="AF17" s="257" t="s">
        <v>41</v>
      </c>
      <c r="AG17" s="230"/>
      <c r="AH17" s="494">
        <v>0</v>
      </c>
    </row>
    <row r="18" spans="1:35" s="50" customFormat="1" ht="52.5" customHeight="1">
      <c r="A18" s="438">
        <v>15</v>
      </c>
      <c r="B18" s="699" t="s">
        <v>2382</v>
      </c>
      <c r="C18" s="442" t="s">
        <v>2259</v>
      </c>
      <c r="D18" s="441" t="s">
        <v>2443</v>
      </c>
      <c r="E18" s="442" t="s">
        <v>42</v>
      </c>
      <c r="F18" s="443">
        <v>6000000</v>
      </c>
      <c r="G18" s="444" t="s">
        <v>61</v>
      </c>
      <c r="H18" s="445" t="s">
        <v>2485</v>
      </c>
      <c r="I18" s="446" t="s">
        <v>2444</v>
      </c>
      <c r="J18" s="447" t="s">
        <v>232</v>
      </c>
      <c r="K18" s="283"/>
      <c r="L18" s="283">
        <v>6000000</v>
      </c>
      <c r="M18" s="285"/>
      <c r="N18" s="285">
        <v>6000000</v>
      </c>
      <c r="O18" s="286"/>
      <c r="P18" s="286"/>
      <c r="Q18" s="286"/>
      <c r="R18" s="576"/>
      <c r="S18" s="287" t="s">
        <v>41</v>
      </c>
      <c r="T18" s="288" t="s">
        <v>212</v>
      </c>
      <c r="U18" s="471"/>
      <c r="V18" s="471"/>
      <c r="W18" s="471"/>
      <c r="X18" s="472"/>
      <c r="Y18" s="471"/>
      <c r="Z18" s="473"/>
      <c r="AA18" s="473"/>
      <c r="AB18" s="473"/>
      <c r="AC18" s="474"/>
      <c r="AD18" s="475" t="s">
        <v>148</v>
      </c>
      <c r="AE18" s="476"/>
      <c r="AF18" s="477"/>
      <c r="AG18" s="478"/>
      <c r="AH18" s="479">
        <v>0</v>
      </c>
      <c r="AI18" s="50">
        <v>8000000</v>
      </c>
    </row>
    <row r="19" spans="1:35" s="50" customFormat="1" ht="41.25" customHeight="1">
      <c r="A19" s="485">
        <v>16</v>
      </c>
      <c r="B19" s="700" t="s">
        <v>2447</v>
      </c>
      <c r="C19" s="398" t="s">
        <v>2263</v>
      </c>
      <c r="D19" s="400" t="s">
        <v>2446</v>
      </c>
      <c r="E19" s="398" t="s">
        <v>71</v>
      </c>
      <c r="F19" s="487">
        <v>4500000</v>
      </c>
      <c r="G19" s="488" t="s">
        <v>102</v>
      </c>
      <c r="H19" s="489" t="s">
        <v>2264</v>
      </c>
      <c r="I19" s="490" t="s">
        <v>2445</v>
      </c>
      <c r="J19" s="491" t="s">
        <v>232</v>
      </c>
      <c r="K19" s="77">
        <v>0</v>
      </c>
      <c r="L19" s="77">
        <v>4500000</v>
      </c>
      <c r="M19" s="79"/>
      <c r="N19" s="79">
        <v>4500000</v>
      </c>
      <c r="O19" s="138"/>
      <c r="P19" s="138"/>
      <c r="Q19" s="138"/>
      <c r="R19" s="590"/>
      <c r="S19" s="80" t="s">
        <v>41</v>
      </c>
      <c r="T19" s="151" t="s">
        <v>1445</v>
      </c>
      <c r="U19" s="222"/>
      <c r="V19" s="222"/>
      <c r="W19" s="222"/>
      <c r="X19" s="223"/>
      <c r="Y19" s="222"/>
      <c r="Z19" s="225"/>
      <c r="AA19" s="225"/>
      <c r="AB19" s="225"/>
      <c r="AC19" s="256"/>
      <c r="AD19" s="227" t="s">
        <v>154</v>
      </c>
      <c r="AE19" s="228"/>
      <c r="AF19" s="257"/>
      <c r="AG19" s="230"/>
      <c r="AH19" s="494">
        <v>0</v>
      </c>
      <c r="AI19" s="50">
        <f>AI18*0.15</f>
        <v>1200000</v>
      </c>
    </row>
    <row r="20" spans="1:35" s="50" customFormat="1" ht="66.2" customHeight="1">
      <c r="A20" s="438">
        <v>17</v>
      </c>
      <c r="B20" s="699" t="s">
        <v>2450</v>
      </c>
      <c r="C20" s="442" t="s">
        <v>2108</v>
      </c>
      <c r="D20" s="441" t="s">
        <v>2449</v>
      </c>
      <c r="E20" s="442" t="s">
        <v>42</v>
      </c>
      <c r="F20" s="443">
        <v>3000000</v>
      </c>
      <c r="G20" s="444" t="s">
        <v>88</v>
      </c>
      <c r="H20" s="445" t="s">
        <v>2451</v>
      </c>
      <c r="I20" s="446" t="s">
        <v>2448</v>
      </c>
      <c r="J20" s="447" t="s">
        <v>232</v>
      </c>
      <c r="K20" s="283">
        <v>0</v>
      </c>
      <c r="L20" s="283">
        <v>3000000</v>
      </c>
      <c r="M20" s="285"/>
      <c r="N20" s="285">
        <v>3000000</v>
      </c>
      <c r="O20" s="286"/>
      <c r="P20" s="286"/>
      <c r="Q20" s="286"/>
      <c r="R20" s="576"/>
      <c r="S20" s="287" t="s">
        <v>41</v>
      </c>
      <c r="T20" s="288" t="s">
        <v>2401</v>
      </c>
      <c r="U20" s="471"/>
      <c r="V20" s="471"/>
      <c r="W20" s="471"/>
      <c r="X20" s="472"/>
      <c r="Y20" s="471"/>
      <c r="Z20" s="480" t="s">
        <v>160</v>
      </c>
      <c r="AA20" s="473"/>
      <c r="AB20" s="473"/>
      <c r="AC20" s="474"/>
      <c r="AD20" s="475" t="s">
        <v>75</v>
      </c>
      <c r="AE20" s="476"/>
      <c r="AF20" s="477"/>
      <c r="AG20" s="478"/>
      <c r="AH20" s="479">
        <v>0</v>
      </c>
    </row>
    <row r="21" spans="1:35" s="50" customFormat="1" ht="47.25" customHeight="1">
      <c r="A21" s="438">
        <v>18</v>
      </c>
      <c r="B21" s="699" t="s">
        <v>2454</v>
      </c>
      <c r="C21" s="442" t="s">
        <v>1365</v>
      </c>
      <c r="D21" s="441" t="s">
        <v>2453</v>
      </c>
      <c r="E21" s="442" t="s">
        <v>42</v>
      </c>
      <c r="F21" s="443">
        <v>2200000</v>
      </c>
      <c r="G21" s="444" t="s">
        <v>109</v>
      </c>
      <c r="H21" s="445" t="s">
        <v>2455</v>
      </c>
      <c r="I21" s="446" t="s">
        <v>2452</v>
      </c>
      <c r="J21" s="447" t="s">
        <v>232</v>
      </c>
      <c r="K21" s="283">
        <v>0</v>
      </c>
      <c r="L21" s="283">
        <v>2200000</v>
      </c>
      <c r="M21" s="470"/>
      <c r="N21" s="520">
        <v>2200000</v>
      </c>
      <c r="O21" s="286"/>
      <c r="P21" s="286">
        <v>3000000</v>
      </c>
      <c r="Q21" s="286"/>
      <c r="R21" s="576"/>
      <c r="S21" s="287" t="s">
        <v>41</v>
      </c>
      <c r="T21" s="288" t="s">
        <v>2407</v>
      </c>
      <c r="U21" s="471"/>
      <c r="V21" s="471"/>
      <c r="W21" s="471"/>
      <c r="X21" s="472"/>
      <c r="Y21" s="471"/>
      <c r="Z21" s="480" t="s">
        <v>165</v>
      </c>
      <c r="AA21" s="473"/>
      <c r="AB21" s="473"/>
      <c r="AC21" s="474"/>
      <c r="AD21" s="475" t="s">
        <v>166</v>
      </c>
      <c r="AE21" s="476"/>
      <c r="AF21" s="477"/>
      <c r="AG21" s="464"/>
      <c r="AH21" s="479">
        <v>0</v>
      </c>
    </row>
    <row r="22" spans="1:35" s="156" customFormat="1" ht="42.75" customHeight="1">
      <c r="A22" s="438">
        <v>19</v>
      </c>
      <c r="B22" s="699" t="s">
        <v>2466</v>
      </c>
      <c r="C22" s="442" t="s">
        <v>2465</v>
      </c>
      <c r="D22" s="441" t="s">
        <v>2457</v>
      </c>
      <c r="E22" s="442" t="s">
        <v>1925</v>
      </c>
      <c r="F22" s="443">
        <v>2200000</v>
      </c>
      <c r="G22" s="444" t="s">
        <v>109</v>
      </c>
      <c r="H22" s="445" t="s">
        <v>2464</v>
      </c>
      <c r="I22" s="446" t="s">
        <v>2456</v>
      </c>
      <c r="J22" s="447" t="s">
        <v>232</v>
      </c>
      <c r="K22" s="283">
        <v>0</v>
      </c>
      <c r="L22" s="283">
        <v>2200000</v>
      </c>
      <c r="M22" s="285"/>
      <c r="N22" s="285">
        <v>2200000</v>
      </c>
      <c r="O22" s="286"/>
      <c r="P22" s="286">
        <v>5500000</v>
      </c>
      <c r="Q22" s="286">
        <v>5500000</v>
      </c>
      <c r="R22" s="581"/>
      <c r="S22" s="466" t="s">
        <v>41</v>
      </c>
      <c r="T22" s="288" t="s">
        <v>2411</v>
      </c>
      <c r="U22" s="467"/>
      <c r="V22" s="467"/>
      <c r="W22" s="467"/>
      <c r="X22" s="468"/>
      <c r="Y22" s="467"/>
      <c r="Z22" s="624" t="s">
        <v>170</v>
      </c>
      <c r="AA22" s="459"/>
      <c r="AB22" s="459"/>
      <c r="AC22" s="625"/>
      <c r="AD22" s="522" t="s">
        <v>64</v>
      </c>
      <c r="AE22" s="460"/>
      <c r="AF22" s="626"/>
      <c r="AG22" s="527"/>
      <c r="AH22" s="479">
        <v>0</v>
      </c>
      <c r="AI22" s="634">
        <f>Table1356791011121314[[#This Row],[Số tiền trên
 hợp đồng (chưa VAT)]]*0.85</f>
        <v>1870000</v>
      </c>
    </row>
    <row r="23" spans="1:35" s="50" customFormat="1" ht="63" customHeight="1">
      <c r="A23" s="438">
        <v>20</v>
      </c>
      <c r="B23" s="699" t="s">
        <v>2470</v>
      </c>
      <c r="C23" s="442" t="s">
        <v>2460</v>
      </c>
      <c r="D23" s="441" t="s">
        <v>2459</v>
      </c>
      <c r="E23" s="442" t="s">
        <v>1925</v>
      </c>
      <c r="F23" s="443">
        <v>2200000</v>
      </c>
      <c r="G23" s="444" t="s">
        <v>109</v>
      </c>
      <c r="H23" s="445" t="s">
        <v>2461</v>
      </c>
      <c r="I23" s="446" t="s">
        <v>2458</v>
      </c>
      <c r="J23" s="447" t="s">
        <v>232</v>
      </c>
      <c r="K23" s="283">
        <v>0</v>
      </c>
      <c r="L23" s="283">
        <v>2200000</v>
      </c>
      <c r="M23" s="285"/>
      <c r="N23" s="285">
        <v>2200000</v>
      </c>
      <c r="O23" s="286"/>
      <c r="P23" s="286"/>
      <c r="Q23" s="286"/>
      <c r="R23" s="286"/>
      <c r="S23" s="287" t="s">
        <v>41</v>
      </c>
      <c r="T23" s="288" t="s">
        <v>2411</v>
      </c>
      <c r="U23" s="471"/>
      <c r="V23" s="471"/>
      <c r="W23" s="471"/>
      <c r="X23" s="472"/>
      <c r="Y23" s="471"/>
      <c r="Z23" s="480" t="s">
        <v>175</v>
      </c>
      <c r="AA23" s="473"/>
      <c r="AB23" s="473"/>
      <c r="AC23" s="474"/>
      <c r="AD23" s="475" t="s">
        <v>141</v>
      </c>
      <c r="AE23" s="476"/>
      <c r="AF23" s="477"/>
      <c r="AG23" s="464"/>
      <c r="AH23" s="479">
        <v>0</v>
      </c>
      <c r="AI23" s="524"/>
    </row>
    <row r="24" spans="1:35" s="50" customFormat="1" ht="89.25">
      <c r="A24" s="193" t="s">
        <v>176</v>
      </c>
      <c r="B24" s="698" t="s">
        <v>2463</v>
      </c>
      <c r="C24" s="363" t="s">
        <v>2498</v>
      </c>
      <c r="D24" s="372" t="s">
        <v>2499</v>
      </c>
      <c r="E24" s="363" t="s">
        <v>71</v>
      </c>
      <c r="F24" s="364">
        <v>4000000</v>
      </c>
      <c r="G24" s="407" t="s">
        <v>210</v>
      </c>
      <c r="H24" s="415" t="s">
        <v>2562</v>
      </c>
      <c r="I24" s="408" t="s">
        <v>2462</v>
      </c>
      <c r="J24" s="361" t="s">
        <v>232</v>
      </c>
      <c r="K24" s="148">
        <v>0</v>
      </c>
      <c r="L24" s="148">
        <v>4000000</v>
      </c>
      <c r="M24" s="64"/>
      <c r="N24" s="64">
        <v>4000000</v>
      </c>
      <c r="O24" s="136"/>
      <c r="P24" s="136"/>
      <c r="Q24" s="136"/>
      <c r="R24" s="575"/>
      <c r="S24" s="65" t="s">
        <v>41</v>
      </c>
      <c r="T24" s="150" t="s">
        <v>2561</v>
      </c>
      <c r="U24" s="24"/>
      <c r="V24" s="24"/>
      <c r="W24" s="24"/>
      <c r="X24" s="23"/>
      <c r="Y24" s="24"/>
      <c r="Z24" s="231" t="s">
        <v>179</v>
      </c>
      <c r="AC24" s="48"/>
      <c r="AD24" s="202" t="s">
        <v>180</v>
      </c>
      <c r="AE24" s="92"/>
      <c r="AF24" s="203"/>
      <c r="AG24" s="414"/>
      <c r="AH24" s="406">
        <v>0</v>
      </c>
      <c r="AI24" s="524"/>
    </row>
    <row r="25" spans="1:35" s="50" customFormat="1" ht="48.75" customHeight="1">
      <c r="A25" s="438">
        <v>22</v>
      </c>
      <c r="B25" s="699" t="s">
        <v>2468</v>
      </c>
      <c r="C25" s="442" t="s">
        <v>2479</v>
      </c>
      <c r="D25" s="441" t="s">
        <v>2469</v>
      </c>
      <c r="E25" s="442" t="s">
        <v>42</v>
      </c>
      <c r="F25" s="443">
        <v>4000000</v>
      </c>
      <c r="G25" s="444" t="s">
        <v>210</v>
      </c>
      <c r="H25" s="445" t="s">
        <v>2480</v>
      </c>
      <c r="I25" s="446" t="s">
        <v>2467</v>
      </c>
      <c r="J25" s="447" t="s">
        <v>232</v>
      </c>
      <c r="K25" s="283">
        <v>0</v>
      </c>
      <c r="L25" s="283">
        <v>4000000</v>
      </c>
      <c r="M25" s="285"/>
      <c r="N25" s="285">
        <v>4000000</v>
      </c>
      <c r="O25" s="286"/>
      <c r="P25" s="286"/>
      <c r="Q25" s="286"/>
      <c r="R25" s="576"/>
      <c r="S25" s="287" t="s">
        <v>41</v>
      </c>
      <c r="T25" s="288" t="s">
        <v>2439</v>
      </c>
      <c r="U25" s="471"/>
      <c r="V25" s="471"/>
      <c r="W25" s="471"/>
      <c r="X25" s="472"/>
      <c r="Y25" s="471"/>
      <c r="Z25" s="480"/>
      <c r="AA25" s="473"/>
      <c r="AB25" s="473"/>
      <c r="AC25" s="474"/>
      <c r="AD25" s="475" t="s">
        <v>185</v>
      </c>
      <c r="AE25" s="476"/>
      <c r="AF25" s="477"/>
      <c r="AG25" s="464"/>
      <c r="AH25" s="479">
        <v>0</v>
      </c>
    </row>
    <row r="26" spans="1:35" s="50" customFormat="1" ht="46.5" customHeight="1">
      <c r="A26" s="485">
        <v>23</v>
      </c>
      <c r="B26" s="700" t="s">
        <v>2472</v>
      </c>
      <c r="C26" s="398" t="s">
        <v>2474</v>
      </c>
      <c r="D26" s="400" t="s">
        <v>2473</v>
      </c>
      <c r="E26" s="398" t="s">
        <v>71</v>
      </c>
      <c r="F26" s="487">
        <v>4000000</v>
      </c>
      <c r="G26" s="488" t="s">
        <v>210</v>
      </c>
      <c r="H26" s="489" t="s">
        <v>2475</v>
      </c>
      <c r="I26" s="490" t="s">
        <v>2471</v>
      </c>
      <c r="J26" s="491" t="s">
        <v>232</v>
      </c>
      <c r="K26" s="77">
        <v>0</v>
      </c>
      <c r="L26" s="77">
        <v>4000000</v>
      </c>
      <c r="M26" s="78"/>
      <c r="N26" s="79">
        <v>4000000</v>
      </c>
      <c r="O26" s="557"/>
      <c r="P26" s="138"/>
      <c r="Q26" s="138"/>
      <c r="R26" s="600"/>
      <c r="S26" s="80" t="s">
        <v>41</v>
      </c>
      <c r="T26" s="151" t="s">
        <v>2439</v>
      </c>
      <c r="U26" s="222"/>
      <c r="V26" s="222"/>
      <c r="W26" s="223"/>
      <c r="X26" s="223"/>
      <c r="Y26" s="222"/>
      <c r="Z26" s="225"/>
      <c r="AA26" s="225"/>
      <c r="AB26" s="225"/>
      <c r="AC26" s="256"/>
      <c r="AD26" s="227" t="s">
        <v>192</v>
      </c>
      <c r="AE26" s="228"/>
      <c r="AF26" s="257"/>
      <c r="AG26" s="529"/>
      <c r="AH26" s="494">
        <v>0</v>
      </c>
    </row>
    <row r="27" spans="1:35" s="50" customFormat="1" ht="39.200000000000003" customHeight="1">
      <c r="A27" s="438">
        <v>24</v>
      </c>
      <c r="B27" s="699" t="s">
        <v>2491</v>
      </c>
      <c r="C27" s="442" t="s">
        <v>2492</v>
      </c>
      <c r="D27" s="441" t="s">
        <v>2477</v>
      </c>
      <c r="E27" s="442" t="s">
        <v>209</v>
      </c>
      <c r="F27" s="443">
        <v>4000000</v>
      </c>
      <c r="G27" s="444" t="s">
        <v>210</v>
      </c>
      <c r="H27" s="445" t="s">
        <v>2478</v>
      </c>
      <c r="I27" s="446" t="s">
        <v>2476</v>
      </c>
      <c r="J27" s="447" t="s">
        <v>232</v>
      </c>
      <c r="K27" s="283">
        <v>0</v>
      </c>
      <c r="L27" s="283">
        <v>4000000</v>
      </c>
      <c r="M27" s="470"/>
      <c r="N27" s="285">
        <v>4000000</v>
      </c>
      <c r="O27" s="286"/>
      <c r="P27" s="286"/>
      <c r="Q27" s="286"/>
      <c r="R27" s="576"/>
      <c r="S27" s="287" t="s">
        <v>41</v>
      </c>
      <c r="T27" s="288" t="s">
        <v>2404</v>
      </c>
      <c r="U27" s="471"/>
      <c r="V27" s="471"/>
      <c r="W27" s="471"/>
      <c r="X27" s="472"/>
      <c r="Y27" s="471"/>
      <c r="Z27" s="473"/>
      <c r="AA27" s="473"/>
      <c r="AB27" s="473"/>
      <c r="AC27" s="474"/>
      <c r="AD27" s="475" t="s">
        <v>197</v>
      </c>
      <c r="AE27" s="476"/>
      <c r="AF27" s="477"/>
      <c r="AG27" s="478"/>
      <c r="AH27" s="479">
        <v>0</v>
      </c>
    </row>
    <row r="28" spans="1:35" s="50" customFormat="1" ht="56.25" customHeight="1">
      <c r="A28" s="193">
        <v>25</v>
      </c>
      <c r="B28" s="701" t="s">
        <v>2482</v>
      </c>
      <c r="C28" s="363" t="s">
        <v>1782</v>
      </c>
      <c r="D28" s="372" t="s">
        <v>2483</v>
      </c>
      <c r="E28" s="363" t="s">
        <v>42</v>
      </c>
      <c r="F28" s="364">
        <v>3000000</v>
      </c>
      <c r="G28" s="407" t="s">
        <v>88</v>
      </c>
      <c r="H28" s="415" t="s">
        <v>2484</v>
      </c>
      <c r="I28" s="408" t="s">
        <v>2481</v>
      </c>
      <c r="J28" s="361" t="s">
        <v>232</v>
      </c>
      <c r="K28" s="148">
        <v>0</v>
      </c>
      <c r="L28" s="332">
        <v>3000000</v>
      </c>
      <c r="M28" s="148"/>
      <c r="N28" s="258">
        <v>3000000</v>
      </c>
      <c r="O28" s="136"/>
      <c r="P28" s="136"/>
      <c r="Q28" s="136"/>
      <c r="R28" s="575"/>
      <c r="S28" s="65" t="s">
        <v>41</v>
      </c>
      <c r="T28" s="150" t="s">
        <v>2425</v>
      </c>
      <c r="U28" s="24"/>
      <c r="V28" s="24"/>
      <c r="W28" s="23"/>
      <c r="X28" s="23"/>
      <c r="Y28" s="24"/>
      <c r="Z28" s="231"/>
      <c r="AC28" s="48"/>
      <c r="AD28" s="202" t="s">
        <v>202</v>
      </c>
      <c r="AE28" s="92"/>
      <c r="AF28" s="203"/>
      <c r="AG28" s="232"/>
      <c r="AH28" s="406">
        <v>0</v>
      </c>
    </row>
    <row r="29" spans="1:35" s="50" customFormat="1" ht="102">
      <c r="A29" s="193">
        <v>26</v>
      </c>
      <c r="B29" s="701" t="s">
        <v>2489</v>
      </c>
      <c r="C29" s="363" t="s">
        <v>2487</v>
      </c>
      <c r="D29" s="372" t="s">
        <v>2490</v>
      </c>
      <c r="E29" s="363" t="s">
        <v>71</v>
      </c>
      <c r="F29" s="364">
        <v>6000000</v>
      </c>
      <c r="G29" s="407" t="s">
        <v>61</v>
      </c>
      <c r="H29" s="415" t="s">
        <v>2488</v>
      </c>
      <c r="I29" s="408" t="s">
        <v>2486</v>
      </c>
      <c r="J29" s="361" t="s">
        <v>232</v>
      </c>
      <c r="K29" s="148">
        <v>0</v>
      </c>
      <c r="L29" s="148">
        <v>6000000</v>
      </c>
      <c r="M29" s="63"/>
      <c r="N29" s="64">
        <v>6000000</v>
      </c>
      <c r="O29" s="136"/>
      <c r="P29" s="142"/>
      <c r="Q29" s="136"/>
      <c r="R29" s="575"/>
      <c r="S29" s="82" t="s">
        <v>41</v>
      </c>
      <c r="T29" s="150" t="s">
        <v>2439</v>
      </c>
      <c r="U29" s="24"/>
      <c r="V29" s="24"/>
      <c r="W29" s="24"/>
      <c r="X29" s="23"/>
      <c r="Y29" s="24"/>
      <c r="AC29" s="48"/>
      <c r="AD29" s="202" t="s">
        <v>3</v>
      </c>
      <c r="AE29" s="92"/>
      <c r="AF29" s="203"/>
      <c r="AG29" s="414"/>
      <c r="AH29" s="406">
        <v>0</v>
      </c>
    </row>
    <row r="30" spans="1:35" ht="15.75" customHeight="1">
      <c r="A30" s="564"/>
      <c r="B30" s="702"/>
      <c r="C30" s="94"/>
      <c r="D30" s="645"/>
      <c r="E30" s="566"/>
      <c r="F30" s="566"/>
      <c r="G30" s="566"/>
      <c r="H30" s="646" t="e">
        <f>CONCATENATE("='Up Hs'!E",#REF!)</f>
        <v>#REF!</v>
      </c>
      <c r="I30" s="647" t="s">
        <v>2462</v>
      </c>
      <c r="J30" s="567"/>
      <c r="K30" s="568"/>
      <c r="L30" s="568"/>
      <c r="M30" s="569"/>
      <c r="N30" s="569"/>
      <c r="O30" s="570"/>
      <c r="P30" s="570"/>
      <c r="Q30" s="570"/>
      <c r="R30" s="648"/>
      <c r="S30" s="571"/>
      <c r="T30" s="572"/>
      <c r="U30" s="573"/>
      <c r="V30" s="573"/>
      <c r="W30" s="574"/>
      <c r="X30" s="573"/>
      <c r="Y30" s="573"/>
    </row>
  </sheetData>
  <dataValidations disablePrompts="1" count="4">
    <dataValidation type="list" allowBlank="1" sqref="V4:V6005" xr:uid="{1F51AE76-E966-455C-811E-1D6CCA7D7699}">
      <formula1>$AC$4:$AC$19</formula1>
    </dataValidation>
    <dataValidation type="list" allowBlank="1" showErrorMessage="1" sqref="Y4:Y6005" xr:uid="{236368E7-5C0E-41FE-B5CD-49D046F50FFF}">
      <formula1>$AE$4:$AE$6</formula1>
    </dataValidation>
    <dataValidation type="list" allowBlank="1" sqref="W16:W19 W21:W24 W29 U4:U6005" xr:uid="{0B85924C-37AC-48FB-97F7-208DF143C688}">
      <formula1>$AD$4:$AD$29</formula1>
    </dataValidation>
    <dataValidation type="list" allowBlank="1" sqref="S4:S6005" xr:uid="{7D757848-A3AE-41E5-A0FB-76BBBE4934F5}">
      <formula1>$AF$4:$AF$17</formula1>
    </dataValidation>
  </dataValidations>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2364B-2AB5-4D3B-A719-1B88A2A843B2}">
  <sheetPr codeName="Trang_tính28">
    <outlinePr summaryBelow="0" summaryRight="0"/>
  </sheetPr>
  <dimension ref="A1:V22"/>
  <sheetViews>
    <sheetView zoomScale="80" zoomScaleNormal="80" workbookViewId="0">
      <pane ySplit="3" topLeftCell="A9" activePane="bottomLeft" state="frozen"/>
      <selection activeCell="D1270" sqref="D1270"/>
      <selection pane="bottomLeft" activeCell="M23" sqref="M23:N31"/>
    </sheetView>
  </sheetViews>
  <sheetFormatPr defaultColWidth="11" defaultRowHeight="15.75" customHeight="1" outlineLevelCol="1"/>
  <cols>
    <col min="1" max="1" width="5.875" style="1" customWidth="1"/>
    <col min="2" max="2" width="57.375" style="388" customWidth="1"/>
    <col min="3" max="3" width="20" style="1" customWidth="1" outlineLevel="1"/>
    <col min="4" max="4" width="55.125" style="388" customWidth="1" outlineLevel="1"/>
    <col min="5" max="7" width="20" style="1" customWidth="1" outlineLevel="1"/>
    <col min="8" max="8" width="35.625" style="427" customWidth="1" outlineLevel="1"/>
    <col min="9" max="9" width="24.375" style="50" customWidth="1"/>
    <col min="10" max="10" width="9.25" style="156" customWidth="1"/>
    <col min="11" max="11" width="12.125" style="51" customWidth="1"/>
    <col min="12" max="12" width="25.75" style="51" customWidth="1"/>
    <col min="13" max="13" width="21.375" style="1" customWidth="1"/>
    <col min="14" max="14" width="14.375" style="144" customWidth="1"/>
    <col min="15" max="15" width="10.875" style="144" customWidth="1"/>
    <col min="16" max="16" width="11.75" style="144" customWidth="1"/>
    <col min="17" max="17" width="40.125" style="144" customWidth="1"/>
    <col min="18" max="18" width="29" style="1" customWidth="1"/>
    <col min="19" max="19" width="14.75" style="144" customWidth="1"/>
    <col min="20" max="20" width="25.375" style="1" customWidth="1"/>
    <col min="21" max="21" width="18" style="1" customWidth="1"/>
    <col min="22" max="22" width="12.125" style="1" bestFit="1" customWidth="1"/>
    <col min="23" max="23" width="13.125" style="1" bestFit="1" customWidth="1"/>
    <col min="24" max="16384" width="11" style="1"/>
  </cols>
  <sheetData>
    <row r="1" spans="1:22" s="39" customFormat="1" ht="17.45" customHeight="1">
      <c r="B1" s="371"/>
      <c r="D1" s="371"/>
      <c r="H1" s="371"/>
      <c r="I1" s="267"/>
      <c r="J1" s="267"/>
      <c r="K1" s="166"/>
      <c r="L1" s="166"/>
      <c r="M1" s="52">
        <f>SUM(M4:M19)</f>
        <v>79220000</v>
      </c>
      <c r="N1" s="52"/>
      <c r="O1" s="52"/>
    </row>
    <row r="3" spans="1:22" s="50" customFormat="1" ht="39.200000000000003" customHeight="1">
      <c r="A3" s="290" t="s">
        <v>5</v>
      </c>
      <c r="B3" s="294" t="s">
        <v>6</v>
      </c>
      <c r="C3" s="338" t="s">
        <v>7</v>
      </c>
      <c r="D3" s="294" t="s">
        <v>8</v>
      </c>
      <c r="E3" s="54" t="s">
        <v>9</v>
      </c>
      <c r="F3" s="673" t="s">
        <v>10</v>
      </c>
      <c r="G3" s="338" t="s">
        <v>11</v>
      </c>
      <c r="H3" s="294" t="s">
        <v>380</v>
      </c>
      <c r="I3" s="54" t="s">
        <v>6355</v>
      </c>
      <c r="J3" s="360" t="s">
        <v>13</v>
      </c>
      <c r="K3" s="291" t="s">
        <v>14</v>
      </c>
      <c r="L3" s="665" t="s">
        <v>2541</v>
      </c>
      <c r="M3" s="293" t="s">
        <v>17</v>
      </c>
      <c r="N3" s="677" t="s">
        <v>2551</v>
      </c>
      <c r="O3" s="677" t="s">
        <v>2379</v>
      </c>
      <c r="P3" s="678" t="s">
        <v>812</v>
      </c>
      <c r="Q3" s="54" t="s">
        <v>23</v>
      </c>
      <c r="R3" s="737" t="s">
        <v>6354</v>
      </c>
      <c r="S3" s="737" t="s">
        <v>895</v>
      </c>
    </row>
    <row r="4" spans="1:22" s="156" customFormat="1" ht="25.5">
      <c r="A4" s="193">
        <v>1</v>
      </c>
      <c r="B4" s="220" t="s">
        <v>2493</v>
      </c>
      <c r="C4" s="146" t="s">
        <v>1865</v>
      </c>
      <c r="D4" s="372" t="s">
        <v>2494</v>
      </c>
      <c r="E4" s="671" t="s">
        <v>71</v>
      </c>
      <c r="F4" s="666" t="s">
        <v>2580</v>
      </c>
      <c r="G4" s="672" t="str" cm="1">
        <f t="array" ref="G4">_xll.VND(Thang7[[#This Row],[Phí thẩm định]])</f>
        <v>Ba triệu ba trăm ngàn đồng chẵn.</v>
      </c>
      <c r="H4" s="415" t="s">
        <v>2495</v>
      </c>
      <c r="I4" s="408" t="s">
        <v>2535</v>
      </c>
      <c r="J4" s="361" t="s">
        <v>232</v>
      </c>
      <c r="K4" s="660">
        <v>0</v>
      </c>
      <c r="L4" s="667">
        <v>3300000</v>
      </c>
      <c r="M4" s="675">
        <v>3300000</v>
      </c>
      <c r="N4" s="679">
        <v>0.15</v>
      </c>
      <c r="O4" s="136">
        <v>450000</v>
      </c>
      <c r="P4" s="668" t="s">
        <v>41</v>
      </c>
      <c r="Q4" s="200" t="s">
        <v>2421</v>
      </c>
      <c r="R4" s="736"/>
      <c r="S4" s="736" t="e">
        <f>#REF!</f>
        <v>#REF!</v>
      </c>
    </row>
    <row r="5" spans="1:22" s="156" customFormat="1" ht="25.5">
      <c r="A5" s="438">
        <v>2</v>
      </c>
      <c r="B5" s="465" t="s">
        <v>2501</v>
      </c>
      <c r="C5" s="440" t="s">
        <v>2502</v>
      </c>
      <c r="D5" s="441" t="s">
        <v>2503</v>
      </c>
      <c r="E5" s="680" t="s">
        <v>71</v>
      </c>
      <c r="F5" s="681" t="s">
        <v>2581</v>
      </c>
      <c r="G5" s="710" t="str" cm="1">
        <f t="array" ref="G5">_xll.VND(Thang7[[#This Row],[Phí thẩm định]])</f>
        <v>Bảy triệu bảy trăm ngàn đồng chẵn.</v>
      </c>
      <c r="H5" s="445" t="s">
        <v>1725</v>
      </c>
      <c r="I5" s="446" t="s">
        <v>2500</v>
      </c>
      <c r="J5" s="447" t="s">
        <v>232</v>
      </c>
      <c r="K5" s="682">
        <v>0</v>
      </c>
      <c r="L5" s="683">
        <v>7700000</v>
      </c>
      <c r="M5" s="684">
        <v>7700000</v>
      </c>
      <c r="N5" s="685">
        <v>0.15</v>
      </c>
      <c r="O5" s="286">
        <v>1050000</v>
      </c>
      <c r="P5" s="686" t="s">
        <v>810</v>
      </c>
      <c r="Q5" s="288" t="s">
        <v>2427</v>
      </c>
      <c r="R5" s="736"/>
      <c r="S5" s="736" t="e">
        <f>#REF!</f>
        <v>#REF!</v>
      </c>
    </row>
    <row r="6" spans="1:22" s="50" customFormat="1" ht="25.5">
      <c r="A6" s="438">
        <v>3</v>
      </c>
      <c r="B6" s="465" t="s">
        <v>2505</v>
      </c>
      <c r="C6" s="440" t="s">
        <v>2507</v>
      </c>
      <c r="D6" s="441" t="s">
        <v>2506</v>
      </c>
      <c r="E6" s="680" t="s">
        <v>1925</v>
      </c>
      <c r="F6" s="681" t="s">
        <v>2582</v>
      </c>
      <c r="G6" s="672" t="str" cm="1">
        <f t="array" ref="G6">_xll.VND(Thang7[[#This Row],[Phí thẩm định]])</f>
        <v>Hai triệu bốn trăm hai mươi ngàn đồng chẵn.</v>
      </c>
      <c r="H6" s="445" t="s">
        <v>2508</v>
      </c>
      <c r="I6" s="446" t="s">
        <v>2504</v>
      </c>
      <c r="J6" s="447" t="s">
        <v>232</v>
      </c>
      <c r="K6" s="682">
        <v>0</v>
      </c>
      <c r="L6" s="683">
        <v>2420000</v>
      </c>
      <c r="M6" s="684">
        <v>2420000</v>
      </c>
      <c r="N6" s="685">
        <v>0.15</v>
      </c>
      <c r="O6" s="286">
        <v>330000</v>
      </c>
      <c r="P6" s="686" t="s">
        <v>2283</v>
      </c>
      <c r="Q6" s="288" t="s">
        <v>2411</v>
      </c>
      <c r="R6" s="736"/>
      <c r="S6" s="736" t="e">
        <f>#REF!</f>
        <v>#REF!</v>
      </c>
    </row>
    <row r="7" spans="1:22" s="50" customFormat="1" ht="48.75" customHeight="1">
      <c r="A7" s="438">
        <v>4</v>
      </c>
      <c r="B7" s="465" t="s">
        <v>1174</v>
      </c>
      <c r="C7" s="440" t="s">
        <v>2347</v>
      </c>
      <c r="D7" s="441" t="s">
        <v>2530</v>
      </c>
      <c r="E7" s="680" t="s">
        <v>42</v>
      </c>
      <c r="F7" s="681" t="s">
        <v>2583</v>
      </c>
      <c r="G7" s="672" t="str" cm="1">
        <f t="array" ref="G7">_xll.VND(Thang7[[#This Row],[Phí thẩm định]])</f>
        <v>Mười hai triệu đồng chẵn.</v>
      </c>
      <c r="H7" s="445" t="s">
        <v>2510</v>
      </c>
      <c r="I7" s="446" t="s">
        <v>2509</v>
      </c>
      <c r="J7" s="447" t="s">
        <v>232</v>
      </c>
      <c r="K7" s="682">
        <v>0</v>
      </c>
      <c r="L7" s="683">
        <v>12000000</v>
      </c>
      <c r="M7" s="684">
        <v>12000000</v>
      </c>
      <c r="N7" s="685">
        <v>0.15</v>
      </c>
      <c r="O7" s="286">
        <v>1636363.6363636362</v>
      </c>
      <c r="P7" s="686" t="s">
        <v>41</v>
      </c>
      <c r="Q7" s="288" t="s">
        <v>2402</v>
      </c>
      <c r="R7" s="736"/>
      <c r="S7" s="736" t="e">
        <f>#REF!</f>
        <v>#REF!</v>
      </c>
    </row>
    <row r="8" spans="1:22" s="156" customFormat="1" ht="25.5">
      <c r="A8" s="438">
        <v>5</v>
      </c>
      <c r="B8" s="465" t="s">
        <v>2512</v>
      </c>
      <c r="C8" s="440" t="s">
        <v>2528</v>
      </c>
      <c r="D8" s="441" t="s">
        <v>2513</v>
      </c>
      <c r="E8" s="680" t="s">
        <v>71</v>
      </c>
      <c r="F8" s="681" t="s">
        <v>2580</v>
      </c>
      <c r="G8" s="672" t="str" cm="1">
        <f t="array" ref="G8">_xll.VND(Thang7[[#This Row],[Phí thẩm định]])</f>
        <v>Ba triệu ba trăm ngàn đồng chẵn.</v>
      </c>
      <c r="H8" s="445" t="s">
        <v>2514</v>
      </c>
      <c r="I8" s="446" t="s">
        <v>2511</v>
      </c>
      <c r="J8" s="447" t="s">
        <v>232</v>
      </c>
      <c r="K8" s="682">
        <v>0</v>
      </c>
      <c r="L8" s="683">
        <v>3300000</v>
      </c>
      <c r="M8" s="684">
        <v>3300000</v>
      </c>
      <c r="N8" s="685">
        <v>0.15</v>
      </c>
      <c r="O8" s="286">
        <v>450000</v>
      </c>
      <c r="P8" s="686" t="s">
        <v>41</v>
      </c>
      <c r="Q8" s="288" t="s">
        <v>627</v>
      </c>
      <c r="R8" s="736"/>
      <c r="S8" s="736" t="e">
        <f>#REF!</f>
        <v>#REF!</v>
      </c>
      <c r="T8" s="622"/>
      <c r="U8" s="614"/>
      <c r="V8" s="615"/>
    </row>
    <row r="9" spans="1:22" s="50" customFormat="1" ht="25.5">
      <c r="A9" s="438">
        <v>6</v>
      </c>
      <c r="B9" s="465" t="s">
        <v>2517</v>
      </c>
      <c r="C9" s="440" t="s">
        <v>2518</v>
      </c>
      <c r="D9" s="441" t="s">
        <v>2516</v>
      </c>
      <c r="E9" s="680" t="s">
        <v>209</v>
      </c>
      <c r="F9" s="681" t="s">
        <v>2584</v>
      </c>
      <c r="G9" s="672" t="str" cm="1">
        <f t="array" ref="G9">_xll.VND(Thang7[[#This Row],[Phí thẩm định]])</f>
        <v>Bốn triệu đồng chẵn.</v>
      </c>
      <c r="H9" s="445" t="s">
        <v>2519</v>
      </c>
      <c r="I9" s="446" t="s">
        <v>2515</v>
      </c>
      <c r="J9" s="447" t="s">
        <v>232</v>
      </c>
      <c r="K9" s="682">
        <v>0</v>
      </c>
      <c r="L9" s="683">
        <v>4000000</v>
      </c>
      <c r="M9" s="684">
        <v>4000000</v>
      </c>
      <c r="N9" s="685">
        <v>0.15</v>
      </c>
      <c r="O9" s="286">
        <v>545454.54545454541</v>
      </c>
      <c r="P9" s="686" t="s">
        <v>2283</v>
      </c>
      <c r="Q9" s="288" t="s">
        <v>2400</v>
      </c>
      <c r="R9" s="736" t="s">
        <v>2568</v>
      </c>
      <c r="S9" s="736" t="e">
        <f>#REF!</f>
        <v>#REF!</v>
      </c>
      <c r="T9" s="613"/>
      <c r="U9" s="617"/>
      <c r="V9" s="616"/>
    </row>
    <row r="10" spans="1:22" s="50" customFormat="1" ht="25.5">
      <c r="A10" s="485">
        <v>7</v>
      </c>
      <c r="B10" s="486" t="s">
        <v>2521</v>
      </c>
      <c r="C10" s="134" t="s">
        <v>2523</v>
      </c>
      <c r="D10" s="400" t="s">
        <v>2522</v>
      </c>
      <c r="E10" s="689" t="s">
        <v>1925</v>
      </c>
      <c r="F10" s="690" t="s">
        <v>2585</v>
      </c>
      <c r="G10" s="672" t="str" cm="1">
        <f t="array" ref="G10">_xll.VND(Thang7[[#This Row],[Phí thẩm định]])</f>
        <v>Hai triệu hai trăm ngàn đồng chẵn.</v>
      </c>
      <c r="H10" s="489" t="s">
        <v>2524</v>
      </c>
      <c r="I10" s="490" t="s">
        <v>2520</v>
      </c>
      <c r="J10" s="491" t="s">
        <v>232</v>
      </c>
      <c r="K10" s="691">
        <v>0</v>
      </c>
      <c r="L10" s="692">
        <v>2200000</v>
      </c>
      <c r="M10" s="693">
        <v>2200000</v>
      </c>
      <c r="N10" s="694">
        <v>0.15</v>
      </c>
      <c r="O10" s="138">
        <v>300000</v>
      </c>
      <c r="P10" s="695" t="s">
        <v>41</v>
      </c>
      <c r="Q10" s="151" t="s">
        <v>2410</v>
      </c>
      <c r="R10" s="736"/>
      <c r="S10" s="736" t="e">
        <f>#REF!</f>
        <v>#REF!</v>
      </c>
      <c r="T10" s="617"/>
      <c r="U10" s="614"/>
      <c r="V10" s="615"/>
    </row>
    <row r="11" spans="1:22" s="50" customFormat="1" ht="36" customHeight="1">
      <c r="A11" s="438">
        <v>8</v>
      </c>
      <c r="B11" s="465" t="s">
        <v>2539</v>
      </c>
      <c r="C11" s="440" t="s">
        <v>2540</v>
      </c>
      <c r="D11" s="441" t="s">
        <v>2526</v>
      </c>
      <c r="E11" s="680" t="s">
        <v>71</v>
      </c>
      <c r="F11" s="681" t="s">
        <v>2586</v>
      </c>
      <c r="G11" s="672" t="str" cm="1">
        <f t="array" ref="G11">_xll.VND(Thang7[[#This Row],[Phí thẩm định]])</f>
        <v>Năm triệu năm trăm ngàn đồng chẵn.</v>
      </c>
      <c r="H11" s="445" t="s">
        <v>2527</v>
      </c>
      <c r="I11" s="446" t="s">
        <v>2525</v>
      </c>
      <c r="J11" s="447" t="s">
        <v>232</v>
      </c>
      <c r="K11" s="682">
        <v>0</v>
      </c>
      <c r="L11" s="683">
        <v>5500000</v>
      </c>
      <c r="M11" s="684">
        <v>5500000</v>
      </c>
      <c r="N11" s="685">
        <v>0.15</v>
      </c>
      <c r="O11" s="286">
        <v>750000</v>
      </c>
      <c r="P11" s="686" t="s">
        <v>41</v>
      </c>
      <c r="Q11" s="288" t="s">
        <v>2421</v>
      </c>
      <c r="R11" s="736"/>
      <c r="S11" s="736" t="e">
        <f>#REF!</f>
        <v>#REF!</v>
      </c>
      <c r="T11" s="514"/>
    </row>
    <row r="12" spans="1:22" s="50" customFormat="1" ht="51">
      <c r="A12" s="438">
        <v>9</v>
      </c>
      <c r="B12" s="465" t="s">
        <v>2532</v>
      </c>
      <c r="C12" s="440" t="s">
        <v>2534</v>
      </c>
      <c r="D12" s="441" t="s">
        <v>2569</v>
      </c>
      <c r="E12" s="680" t="s">
        <v>71</v>
      </c>
      <c r="F12" s="681" t="s">
        <v>2580</v>
      </c>
      <c r="G12" s="672" t="str" cm="1">
        <f t="array" ref="G12">_xll.VND(Thang7[[#This Row],[Phí thẩm định]])</f>
        <v>Ba triệu ba trăm ngàn đồng chẵn.</v>
      </c>
      <c r="H12" s="445" t="s">
        <v>2533</v>
      </c>
      <c r="I12" s="446" t="s">
        <v>2531</v>
      </c>
      <c r="J12" s="447" t="s">
        <v>232</v>
      </c>
      <c r="K12" s="682">
        <v>0</v>
      </c>
      <c r="L12" s="683">
        <v>3300000</v>
      </c>
      <c r="M12" s="684">
        <v>3300000</v>
      </c>
      <c r="N12" s="685">
        <v>0.15</v>
      </c>
      <c r="O12" s="286">
        <v>450000</v>
      </c>
      <c r="P12" s="686" t="s">
        <v>41</v>
      </c>
      <c r="Q12" s="288" t="s">
        <v>2441</v>
      </c>
      <c r="R12" s="736"/>
      <c r="S12" s="736" t="e">
        <f>#REF!</f>
        <v>#REF!</v>
      </c>
      <c r="T12" s="514"/>
    </row>
    <row r="13" spans="1:22" s="50" customFormat="1" ht="51">
      <c r="A13" s="485">
        <v>10</v>
      </c>
      <c r="B13" s="486" t="s">
        <v>2538</v>
      </c>
      <c r="C13" s="134" t="s">
        <v>2545</v>
      </c>
      <c r="D13" s="400" t="s">
        <v>2543</v>
      </c>
      <c r="E13" s="689" t="s">
        <v>71</v>
      </c>
      <c r="F13" s="494" t="s">
        <v>2586</v>
      </c>
      <c r="G13" s="672" t="str" cm="1">
        <f t="array" ref="G13">_xll.VND(Thang7[[#This Row],[Phí thẩm định]])</f>
        <v>Năm triệu năm trăm ngàn đồng chẵn.</v>
      </c>
      <c r="H13" s="489" t="s">
        <v>2544</v>
      </c>
      <c r="I13" s="490" t="s">
        <v>2542</v>
      </c>
      <c r="J13" s="491" t="s">
        <v>232</v>
      </c>
      <c r="K13" s="691">
        <v>0</v>
      </c>
      <c r="L13" s="692">
        <v>5500000</v>
      </c>
      <c r="M13" s="693">
        <v>5500000</v>
      </c>
      <c r="N13" s="694">
        <v>0.15</v>
      </c>
      <c r="O13" s="138">
        <v>750000</v>
      </c>
      <c r="P13" s="695" t="s">
        <v>810</v>
      </c>
      <c r="Q13" s="151" t="s">
        <v>627</v>
      </c>
      <c r="R13" s="736"/>
      <c r="S13" s="736" t="e">
        <f>#REF!</f>
        <v>#REF!</v>
      </c>
    </row>
    <row r="14" spans="1:22" s="50" customFormat="1" ht="25.5">
      <c r="A14" s="485">
        <v>11</v>
      </c>
      <c r="B14" s="486" t="s">
        <v>2549</v>
      </c>
      <c r="C14" s="134" t="s">
        <v>2546</v>
      </c>
      <c r="D14" s="400" t="s">
        <v>2548</v>
      </c>
      <c r="E14" s="689" t="s">
        <v>71</v>
      </c>
      <c r="F14" s="494" t="s">
        <v>2587</v>
      </c>
      <c r="G14" s="672" t="str" cm="1">
        <f t="array" ref="G14">_xll.VND(Thang7[[#This Row],[Phí thẩm định]])</f>
        <v>Sáu triệu sáu trăm ngàn đồng chẵn.</v>
      </c>
      <c r="H14" s="489" t="s">
        <v>2547</v>
      </c>
      <c r="I14" s="490" t="s">
        <v>2550</v>
      </c>
      <c r="J14" s="491" t="s">
        <v>232</v>
      </c>
      <c r="K14" s="691">
        <v>0</v>
      </c>
      <c r="L14" s="692">
        <v>6600000</v>
      </c>
      <c r="M14" s="693">
        <v>6600000</v>
      </c>
      <c r="N14" s="694">
        <v>0.15</v>
      </c>
      <c r="O14" s="138">
        <v>900000</v>
      </c>
      <c r="P14" s="695" t="s">
        <v>41</v>
      </c>
      <c r="Q14" s="151" t="s">
        <v>2422</v>
      </c>
      <c r="R14" s="736"/>
      <c r="S14" s="736" t="e">
        <f>#REF!</f>
        <v>#REF!</v>
      </c>
      <c r="T14" s="530"/>
    </row>
    <row r="15" spans="1:22" s="50" customFormat="1" ht="22.7" customHeight="1">
      <c r="A15" s="193">
        <v>12</v>
      </c>
      <c r="B15" s="81" t="s">
        <v>2556</v>
      </c>
      <c r="C15" s="146" t="s">
        <v>2554</v>
      </c>
      <c r="D15" s="372" t="s">
        <v>2553</v>
      </c>
      <c r="E15" s="671" t="s">
        <v>71</v>
      </c>
      <c r="F15" s="334" t="s">
        <v>2580</v>
      </c>
      <c r="G15" s="672" t="str" cm="1">
        <f t="array" ref="G15">_xll.VND(Thang7[[#This Row],[Phí thẩm định]])</f>
        <v>Ba triệu ba trăm ngàn đồng chẵn.</v>
      </c>
      <c r="H15" s="415" t="s">
        <v>2555</v>
      </c>
      <c r="I15" s="408" t="s">
        <v>2552</v>
      </c>
      <c r="J15" s="361" t="s">
        <v>232</v>
      </c>
      <c r="K15" s="661">
        <v>0</v>
      </c>
      <c r="L15" s="667">
        <v>3300000</v>
      </c>
      <c r="M15" s="675">
        <v>3300000</v>
      </c>
      <c r="N15" s="679">
        <v>0.15</v>
      </c>
      <c r="O15" s="136">
        <v>450000</v>
      </c>
      <c r="P15" s="668" t="s">
        <v>41</v>
      </c>
      <c r="Q15" s="150" t="s">
        <v>1445</v>
      </c>
      <c r="R15" s="736"/>
      <c r="S15" s="736" t="e">
        <f>#REF!</f>
        <v>#REF!</v>
      </c>
      <c r="T15" s="526"/>
    </row>
    <row r="16" spans="1:22" s="50" customFormat="1" ht="25.5">
      <c r="A16" s="438">
        <v>13</v>
      </c>
      <c r="B16" s="465" t="s">
        <v>2558</v>
      </c>
      <c r="C16" s="440" t="s">
        <v>2559</v>
      </c>
      <c r="D16" s="441" t="s">
        <v>2560</v>
      </c>
      <c r="E16" s="680" t="s">
        <v>71</v>
      </c>
      <c r="F16" s="479" t="s">
        <v>2588</v>
      </c>
      <c r="G16" s="672" t="str" cm="1">
        <f t="array" ref="G16">_xll.VND(Thang7[[#This Row],[Phí thẩm định]])</f>
        <v>Ba triệu đồng chẵn.</v>
      </c>
      <c r="H16" s="445" t="s">
        <v>1463</v>
      </c>
      <c r="I16" s="446" t="s">
        <v>2557</v>
      </c>
      <c r="J16" s="447" t="s">
        <v>232</v>
      </c>
      <c r="K16" s="682">
        <v>0</v>
      </c>
      <c r="L16" s="683">
        <v>3000000</v>
      </c>
      <c r="M16" s="684">
        <v>3000000</v>
      </c>
      <c r="N16" s="685">
        <v>0.15</v>
      </c>
      <c r="O16" s="286">
        <v>409090.90909090906</v>
      </c>
      <c r="P16" s="686" t="s">
        <v>810</v>
      </c>
      <c r="Q16" s="288" t="s">
        <v>2425</v>
      </c>
      <c r="R16" s="736"/>
      <c r="S16" s="736" t="e">
        <f>#REF!</f>
        <v>#REF!</v>
      </c>
      <c r="T16" s="524"/>
    </row>
    <row r="17" spans="1:19" s="50" customFormat="1" ht="25.5">
      <c r="A17" s="438">
        <v>14</v>
      </c>
      <c r="B17" s="465" t="s">
        <v>2564</v>
      </c>
      <c r="C17" s="440" t="s">
        <v>2566</v>
      </c>
      <c r="D17" s="441" t="s">
        <v>2565</v>
      </c>
      <c r="E17" s="680" t="s">
        <v>71</v>
      </c>
      <c r="F17" s="479" t="s">
        <v>2589</v>
      </c>
      <c r="G17" s="672" t="str" cm="1">
        <f t="array" ref="G17">_xll.VND(Thang7[[#This Row],[Phí thẩm định]])</f>
        <v>Ba triệu năm trăm ngàn đồng chẵn.</v>
      </c>
      <c r="H17" s="445" t="s">
        <v>2567</v>
      </c>
      <c r="I17" s="446" t="s">
        <v>2563</v>
      </c>
      <c r="J17" s="447" t="s">
        <v>232</v>
      </c>
      <c r="K17" s="682"/>
      <c r="L17" s="683">
        <v>3500000</v>
      </c>
      <c r="M17" s="684">
        <v>3500000</v>
      </c>
      <c r="N17" s="685">
        <v>0.15</v>
      </c>
      <c r="O17" s="286">
        <v>477272.72727272724</v>
      </c>
      <c r="P17" s="686" t="s">
        <v>41</v>
      </c>
      <c r="Q17" s="288" t="s">
        <v>755</v>
      </c>
      <c r="R17" s="736"/>
      <c r="S17" s="736" t="e">
        <f>#REF!</f>
        <v>#REF!</v>
      </c>
    </row>
    <row r="18" spans="1:19" s="50" customFormat="1" ht="89.25">
      <c r="A18" s="193">
        <v>15</v>
      </c>
      <c r="B18" s="81" t="s">
        <v>2571</v>
      </c>
      <c r="C18" s="146" t="s">
        <v>2224</v>
      </c>
      <c r="D18" s="372" t="s">
        <v>2572</v>
      </c>
      <c r="E18" s="671" t="s">
        <v>71</v>
      </c>
      <c r="F18" s="334" t="s">
        <v>2587</v>
      </c>
      <c r="G18" s="672" t="str" cm="1">
        <f t="array" ref="G18">_xll.VND(Thang7[[#This Row],[Phí thẩm định]])</f>
        <v>Sáu triệu sáu trăm ngàn đồng chẵn.</v>
      </c>
      <c r="H18" s="415" t="s">
        <v>2573</v>
      </c>
      <c r="I18" s="408" t="s">
        <v>2570</v>
      </c>
      <c r="J18" s="361" t="s">
        <v>232</v>
      </c>
      <c r="K18" s="661"/>
      <c r="L18" s="667">
        <v>6600000</v>
      </c>
      <c r="M18" s="675">
        <v>6600000</v>
      </c>
      <c r="N18" s="679">
        <v>0.15</v>
      </c>
      <c r="O18" s="136">
        <v>900000</v>
      </c>
      <c r="P18" s="668" t="s">
        <v>810</v>
      </c>
      <c r="Q18" s="150" t="s">
        <v>2442</v>
      </c>
      <c r="R18" s="736"/>
      <c r="S18" s="736" t="e">
        <f>#REF!</f>
        <v>#REF!</v>
      </c>
    </row>
    <row r="19" spans="1:19" s="50" customFormat="1" ht="76.5">
      <c r="A19" s="193">
        <v>16</v>
      </c>
      <c r="B19" s="81" t="s">
        <v>2576</v>
      </c>
      <c r="C19" s="146" t="s">
        <v>2579</v>
      </c>
      <c r="D19" s="372" t="s">
        <v>2577</v>
      </c>
      <c r="E19" s="671" t="s">
        <v>42</v>
      </c>
      <c r="F19" s="334" t="s">
        <v>2590</v>
      </c>
      <c r="G19" s="672" t="str" cm="1">
        <f t="array" ref="G19">_xll.VND(Thang7[[#This Row],[Phí thẩm định]])</f>
        <v>Bảy triệu đồng chẵn.</v>
      </c>
      <c r="H19" s="415" t="s">
        <v>2578</v>
      </c>
      <c r="I19" s="408" t="s">
        <v>2575</v>
      </c>
      <c r="J19" s="361" t="s">
        <v>232</v>
      </c>
      <c r="K19" s="661">
        <v>0</v>
      </c>
      <c r="L19" s="667">
        <v>7000000</v>
      </c>
      <c r="M19" s="675">
        <v>7000000</v>
      </c>
      <c r="N19" s="679">
        <v>0.15</v>
      </c>
      <c r="O19" s="136">
        <v>954545.45454545447</v>
      </c>
      <c r="P19" s="668" t="s">
        <v>2283</v>
      </c>
      <c r="Q19" s="150" t="s">
        <v>2436</v>
      </c>
      <c r="R19" s="736"/>
      <c r="S19" s="736" t="e">
        <f>#REF!</f>
        <v>#REF!</v>
      </c>
    </row>
    <row r="21" spans="1:19" ht="15.75" customHeight="1">
      <c r="F21" s="635"/>
    </row>
    <row r="22" spans="1:19" ht="15.75" customHeight="1">
      <c r="F22" s="703"/>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545E-E899-4FF0-BC08-DEB4BF4216A8}">
  <sheetPr codeName="Trang_tính27">
    <outlinePr summaryBelow="0" summaryRight="0"/>
  </sheetPr>
  <dimension ref="A1:V26"/>
  <sheetViews>
    <sheetView zoomScale="80" zoomScaleNormal="80" workbookViewId="0">
      <pane ySplit="3" topLeftCell="A21" activePane="bottomLeft" state="frozen"/>
      <selection activeCell="D1270" sqref="D1270"/>
      <selection pane="bottomLeft" activeCell="B67" sqref="B67"/>
    </sheetView>
  </sheetViews>
  <sheetFormatPr defaultColWidth="11" defaultRowHeight="15.75" customHeight="1" outlineLevelCol="1"/>
  <cols>
    <col min="1" max="1" width="5.875" style="1" customWidth="1"/>
    <col min="2" max="2" width="57.375" style="388" customWidth="1"/>
    <col min="3" max="3" width="20" style="1" customWidth="1" outlineLevel="1"/>
    <col min="4" max="4" width="43.75" style="388" customWidth="1" outlineLevel="1"/>
    <col min="5" max="7" width="20" style="1" customWidth="1" outlineLevel="1"/>
    <col min="8" max="8" width="35.625" style="427" customWidth="1"/>
    <col min="9" max="9" width="24.375" style="50" customWidth="1"/>
    <col min="10" max="10" width="9.25" style="156" customWidth="1"/>
    <col min="11" max="11" width="12.125" style="51" customWidth="1"/>
    <col min="12" max="12" width="25.75" style="51" customWidth="1"/>
    <col min="13" max="13" width="21.375" style="1" customWidth="1"/>
    <col min="14" max="14" width="14.375" style="144" customWidth="1"/>
    <col min="15" max="15" width="10.875" style="144" customWidth="1"/>
    <col min="16" max="16" width="11.75" style="144" customWidth="1"/>
    <col min="17" max="17" width="40.125" style="144" customWidth="1"/>
    <col min="18" max="18" width="29" style="1" customWidth="1"/>
    <col min="19" max="19" width="14.75" style="144" customWidth="1"/>
    <col min="20" max="20" width="25.375" style="1" customWidth="1"/>
    <col min="21" max="21" width="18" style="1" customWidth="1"/>
    <col min="22" max="22" width="12.125" style="1" bestFit="1" customWidth="1"/>
    <col min="23" max="23" width="13.125" style="1" bestFit="1" customWidth="1"/>
    <col min="24" max="16384" width="11" style="1"/>
  </cols>
  <sheetData>
    <row r="1" spans="1:22" s="39" customFormat="1" ht="17.45" customHeight="1">
      <c r="B1" s="371"/>
      <c r="D1" s="371"/>
      <c r="H1" s="371"/>
      <c r="I1" s="267"/>
      <c r="J1" s="267"/>
      <c r="K1" s="166"/>
      <c r="L1" s="757">
        <f>SUM(L4:L26)</f>
        <v>2090000</v>
      </c>
      <c r="M1" s="659">
        <f>SUM(M4:M26)</f>
        <v>188730000</v>
      </c>
      <c r="N1" s="52"/>
      <c r="O1" s="52"/>
    </row>
    <row r="3" spans="1:22" s="50" customFormat="1" ht="39.200000000000003" customHeight="1">
      <c r="A3" s="290" t="s">
        <v>5</v>
      </c>
      <c r="B3" s="294" t="s">
        <v>6</v>
      </c>
      <c r="C3" s="338" t="s">
        <v>7</v>
      </c>
      <c r="D3" s="294" t="s">
        <v>8</v>
      </c>
      <c r="E3" s="54" t="s">
        <v>9</v>
      </c>
      <c r="F3" s="673" t="s">
        <v>10</v>
      </c>
      <c r="G3" s="338" t="s">
        <v>11</v>
      </c>
      <c r="H3" s="294" t="s">
        <v>380</v>
      </c>
      <c r="I3" s="54" t="s">
        <v>6355</v>
      </c>
      <c r="J3" s="360" t="s">
        <v>13</v>
      </c>
      <c r="K3" s="291" t="s">
        <v>14</v>
      </c>
      <c r="L3" s="665" t="s">
        <v>2541</v>
      </c>
      <c r="M3" s="293" t="s">
        <v>17</v>
      </c>
      <c r="N3" s="677" t="s">
        <v>2551</v>
      </c>
      <c r="O3" s="677" t="s">
        <v>2379</v>
      </c>
      <c r="P3" s="678" t="s">
        <v>812</v>
      </c>
      <c r="Q3" s="54" t="s">
        <v>23</v>
      </c>
      <c r="R3" s="737" t="s">
        <v>6354</v>
      </c>
      <c r="S3" s="737" t="s">
        <v>895</v>
      </c>
    </row>
    <row r="4" spans="1:22" s="156" customFormat="1" ht="28.5" customHeight="1">
      <c r="A4" s="193">
        <v>1</v>
      </c>
      <c r="B4" s="220" t="s">
        <v>2592</v>
      </c>
      <c r="C4" s="146" t="s">
        <v>2594</v>
      </c>
      <c r="D4" s="372" t="s">
        <v>2593</v>
      </c>
      <c r="E4" s="671" t="s">
        <v>71</v>
      </c>
      <c r="F4" s="704" t="s">
        <v>2580</v>
      </c>
      <c r="G4" s="672" t="s">
        <v>1570</v>
      </c>
      <c r="H4" s="415" t="s">
        <v>2595</v>
      </c>
      <c r="I4" s="408" t="s">
        <v>2591</v>
      </c>
      <c r="J4" s="361" t="s">
        <v>232</v>
      </c>
      <c r="K4" s="660">
        <v>0</v>
      </c>
      <c r="L4" s="667" t="s">
        <v>2580</v>
      </c>
      <c r="M4" s="675">
        <v>3300000</v>
      </c>
      <c r="N4" s="679">
        <v>0.15</v>
      </c>
      <c r="O4" s="136">
        <v>450000</v>
      </c>
      <c r="P4" s="668" t="s">
        <v>810</v>
      </c>
      <c r="Q4" s="200" t="s">
        <v>2441</v>
      </c>
      <c r="R4" s="736"/>
      <c r="S4" s="736" t="e">
        <f>#REF!</f>
        <v>#REF!</v>
      </c>
    </row>
    <row r="5" spans="1:22" s="156" customFormat="1" ht="28.5" customHeight="1">
      <c r="A5" s="193">
        <v>2</v>
      </c>
      <c r="B5" s="81" t="s">
        <v>2598</v>
      </c>
      <c r="C5" s="146" t="s">
        <v>2599</v>
      </c>
      <c r="D5" s="372" t="s">
        <v>2597</v>
      </c>
      <c r="E5" s="671" t="s">
        <v>71</v>
      </c>
      <c r="F5" s="704" t="s">
        <v>2580</v>
      </c>
      <c r="G5" s="672" t="s">
        <v>1570</v>
      </c>
      <c r="H5" s="415" t="s">
        <v>2600</v>
      </c>
      <c r="I5" s="408" t="s">
        <v>2596</v>
      </c>
      <c r="J5" s="361" t="s">
        <v>232</v>
      </c>
      <c r="K5" s="661">
        <v>0</v>
      </c>
      <c r="L5" s="667" t="s">
        <v>2580</v>
      </c>
      <c r="M5" s="675">
        <v>3300000</v>
      </c>
      <c r="N5" s="679">
        <v>0.15</v>
      </c>
      <c r="O5" s="136">
        <v>450000</v>
      </c>
      <c r="P5" s="668" t="s">
        <v>810</v>
      </c>
      <c r="Q5" s="150" t="s">
        <v>2403</v>
      </c>
      <c r="R5" s="736"/>
      <c r="S5" s="736" t="e">
        <f>#REF!</f>
        <v>#REF!</v>
      </c>
    </row>
    <row r="6" spans="1:22" s="50" customFormat="1" ht="35.450000000000003" customHeight="1">
      <c r="A6" s="438">
        <v>3</v>
      </c>
      <c r="B6" s="465" t="s">
        <v>2627</v>
      </c>
      <c r="C6" s="146" t="s">
        <v>2603</v>
      </c>
      <c r="D6" s="372" t="s">
        <v>2602</v>
      </c>
      <c r="E6" s="671" t="s">
        <v>71</v>
      </c>
      <c r="F6" s="704" t="s">
        <v>2682</v>
      </c>
      <c r="G6" s="672" t="s">
        <v>1574</v>
      </c>
      <c r="H6" s="445" t="s">
        <v>1356</v>
      </c>
      <c r="I6" s="446" t="s">
        <v>2601</v>
      </c>
      <c r="J6" s="447" t="s">
        <v>232</v>
      </c>
      <c r="K6" s="682">
        <v>0</v>
      </c>
      <c r="L6" s="683" t="s">
        <v>2682</v>
      </c>
      <c r="M6" s="684">
        <v>4950000</v>
      </c>
      <c r="N6" s="685">
        <v>0.15</v>
      </c>
      <c r="O6" s="286">
        <v>675000</v>
      </c>
      <c r="P6" s="686" t="s">
        <v>41</v>
      </c>
      <c r="Q6" s="288" t="s">
        <v>2439</v>
      </c>
      <c r="R6" s="736"/>
      <c r="S6" s="736" t="e">
        <f>#REF!</f>
        <v>#REF!</v>
      </c>
    </row>
    <row r="7" spans="1:22" s="50" customFormat="1" ht="48.75" customHeight="1">
      <c r="A7" s="193">
        <v>4</v>
      </c>
      <c r="B7" s="81" t="s">
        <v>2605</v>
      </c>
      <c r="C7" s="146" t="s">
        <v>1807</v>
      </c>
      <c r="D7" s="372" t="s">
        <v>2606</v>
      </c>
      <c r="E7" s="671" t="s">
        <v>71</v>
      </c>
      <c r="F7" s="704" t="s">
        <v>2586</v>
      </c>
      <c r="G7" s="672" t="s">
        <v>384</v>
      </c>
      <c r="H7" s="415" t="s">
        <v>2607</v>
      </c>
      <c r="I7" s="408" t="s">
        <v>2604</v>
      </c>
      <c r="J7" s="361" t="s">
        <v>232</v>
      </c>
      <c r="K7" s="661">
        <v>0</v>
      </c>
      <c r="L7" s="667" t="s">
        <v>2586</v>
      </c>
      <c r="M7" s="675">
        <v>5500000</v>
      </c>
      <c r="N7" s="679">
        <v>0.15</v>
      </c>
      <c r="O7" s="136">
        <v>750000</v>
      </c>
      <c r="P7" s="668" t="s">
        <v>41</v>
      </c>
      <c r="Q7" s="150" t="s">
        <v>2439</v>
      </c>
      <c r="R7" s="736"/>
      <c r="S7" s="736" t="e">
        <f>#REF!</f>
        <v>#REF!</v>
      </c>
    </row>
    <row r="8" spans="1:22" s="156" customFormat="1" ht="25.5">
      <c r="A8" s="438">
        <v>5</v>
      </c>
      <c r="B8" s="465" t="s">
        <v>2638</v>
      </c>
      <c r="C8" s="440" t="s">
        <v>2611</v>
      </c>
      <c r="D8" s="441" t="s">
        <v>2610</v>
      </c>
      <c r="E8" s="680" t="s">
        <v>60</v>
      </c>
      <c r="F8" s="681" t="s">
        <v>2683</v>
      </c>
      <c r="G8" s="710" t="s">
        <v>2684</v>
      </c>
      <c r="H8" s="445" t="s">
        <v>2614</v>
      </c>
      <c r="I8" s="446" t="s">
        <v>2608</v>
      </c>
      <c r="J8" s="447" t="s">
        <v>232</v>
      </c>
      <c r="K8" s="682">
        <v>0</v>
      </c>
      <c r="L8" s="683" t="s">
        <v>2683</v>
      </c>
      <c r="M8" s="684">
        <v>2640000</v>
      </c>
      <c r="N8" s="685">
        <v>0.15</v>
      </c>
      <c r="O8" s="286">
        <v>360000</v>
      </c>
      <c r="P8" s="686" t="s">
        <v>41</v>
      </c>
      <c r="Q8" s="288" t="s">
        <v>2609</v>
      </c>
      <c r="R8" s="736"/>
      <c r="S8" s="736" t="e">
        <f>#REF!</f>
        <v>#REF!</v>
      </c>
      <c r="T8" s="622"/>
      <c r="U8" s="614"/>
      <c r="V8" s="615"/>
    </row>
    <row r="9" spans="1:22" s="50" customFormat="1" ht="25.5">
      <c r="A9" s="438">
        <v>6</v>
      </c>
      <c r="B9" s="465" t="s">
        <v>2639</v>
      </c>
      <c r="C9" s="440" t="s">
        <v>2615</v>
      </c>
      <c r="D9" s="441" t="s">
        <v>2613</v>
      </c>
      <c r="E9" s="680" t="s">
        <v>60</v>
      </c>
      <c r="F9" s="681" t="s">
        <v>2683</v>
      </c>
      <c r="G9" s="710" t="s">
        <v>2684</v>
      </c>
      <c r="H9" s="445" t="s">
        <v>2614</v>
      </c>
      <c r="I9" s="446" t="s">
        <v>2612</v>
      </c>
      <c r="J9" s="447" t="s">
        <v>232</v>
      </c>
      <c r="K9" s="682">
        <v>0</v>
      </c>
      <c r="L9" s="683" t="s">
        <v>2683</v>
      </c>
      <c r="M9" s="684">
        <v>2640000</v>
      </c>
      <c r="N9" s="685">
        <v>0.15</v>
      </c>
      <c r="O9" s="286">
        <v>360000</v>
      </c>
      <c r="P9" s="686" t="s">
        <v>41</v>
      </c>
      <c r="Q9" s="288" t="s">
        <v>2609</v>
      </c>
      <c r="R9" s="736"/>
      <c r="S9" s="736" t="e">
        <f>#REF!</f>
        <v>#REF!</v>
      </c>
      <c r="T9" s="613"/>
      <c r="U9" s="617"/>
      <c r="V9" s="616"/>
    </row>
    <row r="10" spans="1:22" s="50" customFormat="1" ht="38.25">
      <c r="A10" s="438">
        <v>7</v>
      </c>
      <c r="B10" s="465" t="s">
        <v>2651</v>
      </c>
      <c r="C10" s="440" t="s">
        <v>2656</v>
      </c>
      <c r="D10" s="441" t="s">
        <v>2617</v>
      </c>
      <c r="E10" s="680" t="s">
        <v>71</v>
      </c>
      <c r="F10" s="681" t="s">
        <v>2584</v>
      </c>
      <c r="G10" s="710" t="s">
        <v>210</v>
      </c>
      <c r="H10" s="445" t="s">
        <v>2618</v>
      </c>
      <c r="I10" s="446" t="s">
        <v>2616</v>
      </c>
      <c r="J10" s="447" t="s">
        <v>232</v>
      </c>
      <c r="K10" s="682">
        <v>0</v>
      </c>
      <c r="L10" s="683" t="s">
        <v>2584</v>
      </c>
      <c r="M10" s="684">
        <v>4000000</v>
      </c>
      <c r="N10" s="685">
        <v>0.15</v>
      </c>
      <c r="O10" s="286">
        <v>545454.54545454541</v>
      </c>
      <c r="P10" s="686" t="s">
        <v>41</v>
      </c>
      <c r="Q10" s="288" t="s">
        <v>2425</v>
      </c>
      <c r="R10" s="736"/>
      <c r="S10" s="736" t="e">
        <f>#REF!</f>
        <v>#REF!</v>
      </c>
      <c r="T10" s="617"/>
      <c r="U10" s="614"/>
      <c r="V10" s="615"/>
    </row>
    <row r="11" spans="1:22" s="50" customFormat="1" ht="33.75" customHeight="1">
      <c r="A11" s="438">
        <v>8</v>
      </c>
      <c r="B11" s="465" t="s">
        <v>1174</v>
      </c>
      <c r="C11" s="440" t="s">
        <v>293</v>
      </c>
      <c r="D11" s="441" t="s">
        <v>2620</v>
      </c>
      <c r="E11" s="680" t="s">
        <v>42</v>
      </c>
      <c r="F11" s="681" t="s">
        <v>2580</v>
      </c>
      <c r="G11" s="710" t="s">
        <v>1570</v>
      </c>
      <c r="H11" s="445" t="s">
        <v>2619</v>
      </c>
      <c r="I11" s="446" t="s">
        <v>2621</v>
      </c>
      <c r="J11" s="447" t="s">
        <v>232</v>
      </c>
      <c r="K11" s="682">
        <v>0</v>
      </c>
      <c r="L11" s="683" t="s">
        <v>2580</v>
      </c>
      <c r="M11" s="684">
        <v>3300000</v>
      </c>
      <c r="N11" s="685">
        <v>0.15</v>
      </c>
      <c r="O11" s="286">
        <v>450000</v>
      </c>
      <c r="P11" s="686" t="s">
        <v>41</v>
      </c>
      <c r="Q11" s="288" t="s">
        <v>2400</v>
      </c>
      <c r="R11" s="736"/>
      <c r="S11" s="736" t="e">
        <f>#REF!</f>
        <v>#REF!</v>
      </c>
      <c r="T11" s="514"/>
    </row>
    <row r="12" spans="1:22" s="50" customFormat="1" ht="160.5" customHeight="1">
      <c r="A12" s="193">
        <v>9</v>
      </c>
      <c r="B12" s="81" t="s">
        <v>2622</v>
      </c>
      <c r="C12" s="146" t="s">
        <v>2625</v>
      </c>
      <c r="D12" s="372" t="s">
        <v>2624</v>
      </c>
      <c r="E12" s="671" t="s">
        <v>42</v>
      </c>
      <c r="F12" s="704" t="s">
        <v>2587</v>
      </c>
      <c r="G12" s="672" t="s">
        <v>2685</v>
      </c>
      <c r="H12" s="415" t="s">
        <v>2626</v>
      </c>
      <c r="I12" s="408" t="s">
        <v>2623</v>
      </c>
      <c r="J12" s="361" t="s">
        <v>232</v>
      </c>
      <c r="K12" s="661">
        <v>0</v>
      </c>
      <c r="L12" s="667" t="s">
        <v>2587</v>
      </c>
      <c r="M12" s="675">
        <v>6600000</v>
      </c>
      <c r="N12" s="679">
        <v>0.15</v>
      </c>
      <c r="O12" s="136">
        <v>900000</v>
      </c>
      <c r="P12" s="668" t="s">
        <v>2283</v>
      </c>
      <c r="Q12" s="150" t="s">
        <v>2432</v>
      </c>
      <c r="R12" s="736"/>
      <c r="S12" s="736" t="e">
        <f>#REF!</f>
        <v>#REF!</v>
      </c>
      <c r="T12" s="514"/>
    </row>
    <row r="13" spans="1:22" s="50" customFormat="1" ht="38.25">
      <c r="A13" s="438">
        <v>10</v>
      </c>
      <c r="B13" s="465" t="s">
        <v>2630</v>
      </c>
      <c r="C13" s="132" t="s">
        <v>2632</v>
      </c>
      <c r="D13" s="373" t="s">
        <v>2629</v>
      </c>
      <c r="E13" s="705" t="s">
        <v>71</v>
      </c>
      <c r="F13" s="337" t="s">
        <v>2686</v>
      </c>
      <c r="G13" s="706" t="s">
        <v>1411</v>
      </c>
      <c r="H13" s="445" t="s">
        <v>2631</v>
      </c>
      <c r="I13" s="446" t="s">
        <v>2628</v>
      </c>
      <c r="J13" s="447" t="s">
        <v>232</v>
      </c>
      <c r="K13" s="682">
        <v>0</v>
      </c>
      <c r="L13" s="686" t="s">
        <v>2686</v>
      </c>
      <c r="M13" s="684">
        <v>4400000</v>
      </c>
      <c r="N13" s="685">
        <v>0.15</v>
      </c>
      <c r="O13" s="286">
        <v>600000</v>
      </c>
      <c r="P13" s="686" t="s">
        <v>41</v>
      </c>
      <c r="Q13" s="288" t="s">
        <v>2439</v>
      </c>
      <c r="R13" s="736"/>
      <c r="S13" s="736" t="e">
        <f>#REF!</f>
        <v>#REF!</v>
      </c>
    </row>
    <row r="14" spans="1:22" s="50" customFormat="1" ht="25.5">
      <c r="A14" s="438">
        <v>11</v>
      </c>
      <c r="B14" s="465" t="s">
        <v>2635</v>
      </c>
      <c r="C14" s="146" t="s">
        <v>2633</v>
      </c>
      <c r="D14" s="372" t="s">
        <v>2636</v>
      </c>
      <c r="E14" s="671" t="s">
        <v>71</v>
      </c>
      <c r="F14" s="406" t="s">
        <v>2580</v>
      </c>
      <c r="G14" s="672" t="s">
        <v>1570</v>
      </c>
      <c r="H14" s="445" t="s">
        <v>2634</v>
      </c>
      <c r="I14" s="446" t="s">
        <v>2637</v>
      </c>
      <c r="J14" s="447" t="s">
        <v>232</v>
      </c>
      <c r="K14" s="682">
        <v>0</v>
      </c>
      <c r="L14" s="686" t="s">
        <v>2580</v>
      </c>
      <c r="M14" s="684">
        <v>3300000</v>
      </c>
      <c r="N14" s="685">
        <v>0.15</v>
      </c>
      <c r="O14" s="286">
        <v>450000</v>
      </c>
      <c r="P14" s="686" t="s">
        <v>41</v>
      </c>
      <c r="Q14" s="288" t="s">
        <v>2439</v>
      </c>
      <c r="R14" s="736"/>
      <c r="S14" s="736" t="e">
        <f>#REF!</f>
        <v>#REF!</v>
      </c>
      <c r="T14" s="530"/>
    </row>
    <row r="15" spans="1:22" s="50" customFormat="1" ht="62.25" customHeight="1">
      <c r="A15" s="438">
        <v>12</v>
      </c>
      <c r="B15" s="465" t="s">
        <v>2642</v>
      </c>
      <c r="C15" s="440" t="s">
        <v>293</v>
      </c>
      <c r="D15" s="441" t="s">
        <v>2641</v>
      </c>
      <c r="E15" s="680" t="s">
        <v>209</v>
      </c>
      <c r="F15" s="479" t="s">
        <v>2687</v>
      </c>
      <c r="G15" s="710" t="s">
        <v>2688</v>
      </c>
      <c r="H15" s="445" t="s">
        <v>2643</v>
      </c>
      <c r="I15" s="446" t="s">
        <v>2640</v>
      </c>
      <c r="J15" s="447" t="s">
        <v>232</v>
      </c>
      <c r="K15" s="682">
        <v>0</v>
      </c>
      <c r="L15" s="686" t="s">
        <v>2687</v>
      </c>
      <c r="M15" s="684">
        <v>100000000</v>
      </c>
      <c r="N15" s="685">
        <v>0.15</v>
      </c>
      <c r="O15" s="286">
        <v>13636363.636363635</v>
      </c>
      <c r="P15" s="686" t="s">
        <v>2283</v>
      </c>
      <c r="Q15" s="288" t="s">
        <v>2402</v>
      </c>
      <c r="R15" s="736"/>
      <c r="S15" s="736" t="e">
        <f>#REF!</f>
        <v>#REF!</v>
      </c>
      <c r="T15" s="526"/>
    </row>
    <row r="16" spans="1:22" s="50" customFormat="1" ht="25.5">
      <c r="A16" s="193">
        <v>13</v>
      </c>
      <c r="B16" s="81" t="s">
        <v>2645</v>
      </c>
      <c r="C16" s="146" t="s">
        <v>204</v>
      </c>
      <c r="D16" s="372" t="s">
        <v>2678</v>
      </c>
      <c r="E16" s="671" t="s">
        <v>1925</v>
      </c>
      <c r="F16" s="406" t="s">
        <v>2588</v>
      </c>
      <c r="G16" s="672" t="s">
        <v>88</v>
      </c>
      <c r="H16" s="415" t="s">
        <v>1463</v>
      </c>
      <c r="I16" s="408" t="s">
        <v>2644</v>
      </c>
      <c r="J16" s="361" t="s">
        <v>232</v>
      </c>
      <c r="K16" s="661">
        <v>0</v>
      </c>
      <c r="L16" s="668" t="s">
        <v>2588</v>
      </c>
      <c r="M16" s="675">
        <v>3000000</v>
      </c>
      <c r="N16" s="679">
        <v>0.15</v>
      </c>
      <c r="O16" s="136">
        <v>409090.90909090906</v>
      </c>
      <c r="P16" s="668" t="s">
        <v>41</v>
      </c>
      <c r="Q16" s="150" t="s">
        <v>2412</v>
      </c>
      <c r="R16" s="736"/>
      <c r="S16" s="736" t="e">
        <f>#REF!</f>
        <v>#REF!</v>
      </c>
      <c r="T16" s="524"/>
    </row>
    <row r="17" spans="1:20" s="50" customFormat="1" ht="41.25" customHeight="1">
      <c r="A17" s="193">
        <v>14</v>
      </c>
      <c r="B17" s="81" t="s">
        <v>2646</v>
      </c>
      <c r="C17" s="146" t="s">
        <v>2649</v>
      </c>
      <c r="D17" s="372" t="s">
        <v>2648</v>
      </c>
      <c r="E17" s="671" t="s">
        <v>71</v>
      </c>
      <c r="F17" s="406" t="s">
        <v>2586</v>
      </c>
      <c r="G17" s="672" t="s">
        <v>384</v>
      </c>
      <c r="H17" s="415" t="s">
        <v>2650</v>
      </c>
      <c r="I17" s="408" t="s">
        <v>2647</v>
      </c>
      <c r="J17" s="361" t="s">
        <v>232</v>
      </c>
      <c r="K17" s="661"/>
      <c r="L17" s="668" t="s">
        <v>2586</v>
      </c>
      <c r="M17" s="675">
        <v>5500000</v>
      </c>
      <c r="N17" s="679">
        <v>0.15</v>
      </c>
      <c r="O17" s="136">
        <v>750000</v>
      </c>
      <c r="P17" s="668" t="s">
        <v>41</v>
      </c>
      <c r="Q17" s="150" t="s">
        <v>2431</v>
      </c>
      <c r="R17" s="736"/>
      <c r="S17" s="736" t="e">
        <f>#REF!</f>
        <v>#REF!</v>
      </c>
    </row>
    <row r="18" spans="1:20" s="50" customFormat="1" ht="38.25">
      <c r="A18" s="193">
        <v>15</v>
      </c>
      <c r="B18" s="81" t="s">
        <v>2653</v>
      </c>
      <c r="C18" s="146" t="s">
        <v>293</v>
      </c>
      <c r="D18" s="372" t="s">
        <v>2654</v>
      </c>
      <c r="E18" s="671" t="s">
        <v>42</v>
      </c>
      <c r="F18" s="334" t="s">
        <v>2580</v>
      </c>
      <c r="G18" s="672" t="s">
        <v>1570</v>
      </c>
      <c r="H18" s="415" t="s">
        <v>2655</v>
      </c>
      <c r="I18" s="408" t="s">
        <v>2652</v>
      </c>
      <c r="J18" s="361" t="s">
        <v>232</v>
      </c>
      <c r="K18" s="661"/>
      <c r="L18" s="668" t="s">
        <v>2580</v>
      </c>
      <c r="M18" s="675">
        <v>3300000</v>
      </c>
      <c r="N18" s="679">
        <v>0.15</v>
      </c>
      <c r="O18" s="136">
        <v>450000</v>
      </c>
      <c r="P18" s="668" t="s">
        <v>810</v>
      </c>
      <c r="Q18" s="150" t="s">
        <v>2404</v>
      </c>
      <c r="R18" s="736"/>
      <c r="S18" s="736" t="e">
        <f>#REF!</f>
        <v>#REF!</v>
      </c>
    </row>
    <row r="19" spans="1:20" s="50" customFormat="1" ht="41.25" customHeight="1">
      <c r="A19" s="438">
        <v>16</v>
      </c>
      <c r="B19" s="465" t="s">
        <v>1764</v>
      </c>
      <c r="C19" s="146" t="s">
        <v>2479</v>
      </c>
      <c r="D19" s="372" t="s">
        <v>2657</v>
      </c>
      <c r="E19" s="671" t="s">
        <v>42</v>
      </c>
      <c r="F19" s="334" t="s">
        <v>2580</v>
      </c>
      <c r="G19" s="672" t="s">
        <v>1570</v>
      </c>
      <c r="H19" s="445" t="s">
        <v>2658</v>
      </c>
      <c r="I19" s="446" t="s">
        <v>2659</v>
      </c>
      <c r="J19" s="447" t="s">
        <v>232</v>
      </c>
      <c r="K19" s="682">
        <v>0</v>
      </c>
      <c r="L19" s="686" t="s">
        <v>2580</v>
      </c>
      <c r="M19" s="684">
        <v>3300000</v>
      </c>
      <c r="N19" s="685">
        <v>0.15</v>
      </c>
      <c r="O19" s="286">
        <v>450000</v>
      </c>
      <c r="P19" s="686" t="s">
        <v>41</v>
      </c>
      <c r="Q19" s="288" t="s">
        <v>2439</v>
      </c>
      <c r="R19" s="736"/>
      <c r="S19" s="736" t="e">
        <f>#REF!</f>
        <v>#REF!</v>
      </c>
    </row>
    <row r="20" spans="1:20" s="50" customFormat="1" ht="38.25">
      <c r="A20" s="193">
        <v>17</v>
      </c>
      <c r="B20" s="81" t="s">
        <v>2661</v>
      </c>
      <c r="C20" s="146" t="s">
        <v>2108</v>
      </c>
      <c r="D20" s="372" t="s">
        <v>2662</v>
      </c>
      <c r="E20" s="671" t="s">
        <v>71</v>
      </c>
      <c r="F20" s="334" t="s">
        <v>2580</v>
      </c>
      <c r="G20" s="672" t="s">
        <v>1570</v>
      </c>
      <c r="H20" s="415" t="s">
        <v>2663</v>
      </c>
      <c r="I20" s="408" t="s">
        <v>2660</v>
      </c>
      <c r="J20" s="361" t="s">
        <v>232</v>
      </c>
      <c r="K20" s="661">
        <v>0</v>
      </c>
      <c r="L20" s="668" t="s">
        <v>2580</v>
      </c>
      <c r="M20" s="675">
        <v>3300000</v>
      </c>
      <c r="N20" s="679">
        <v>0.15</v>
      </c>
      <c r="O20" s="136">
        <v>450000</v>
      </c>
      <c r="P20" s="668" t="s">
        <v>41</v>
      </c>
      <c r="Q20" s="150" t="s">
        <v>2427</v>
      </c>
      <c r="R20" s="736"/>
      <c r="S20" s="736" t="e">
        <f>#REF!</f>
        <v>#REF!</v>
      </c>
    </row>
    <row r="21" spans="1:20" s="50" customFormat="1" ht="25.5">
      <c r="A21" s="193">
        <v>18</v>
      </c>
      <c r="B21" s="81" t="s">
        <v>2664</v>
      </c>
      <c r="C21" s="146" t="s">
        <v>996</v>
      </c>
      <c r="D21" s="372" t="s">
        <v>2665</v>
      </c>
      <c r="E21" s="671" t="s">
        <v>71</v>
      </c>
      <c r="F21" s="334" t="s">
        <v>2585</v>
      </c>
      <c r="G21" s="672" t="s">
        <v>109</v>
      </c>
      <c r="H21" s="415" t="s">
        <v>2667</v>
      </c>
      <c r="I21" s="408" t="s">
        <v>2666</v>
      </c>
      <c r="J21" s="361" t="s">
        <v>232</v>
      </c>
      <c r="K21" s="661">
        <v>0</v>
      </c>
      <c r="L21" s="668" t="s">
        <v>2585</v>
      </c>
      <c r="M21" s="676">
        <v>2200000</v>
      </c>
      <c r="N21" s="679">
        <v>0.15</v>
      </c>
      <c r="O21" s="136">
        <v>300000</v>
      </c>
      <c r="P21" s="668" t="s">
        <v>810</v>
      </c>
      <c r="Q21" s="150" t="s">
        <v>2442</v>
      </c>
      <c r="R21" s="736"/>
      <c r="S21" s="736" t="e">
        <f>#REF!</f>
        <v>#REF!</v>
      </c>
    </row>
    <row r="22" spans="1:20" s="156" customFormat="1" ht="38.25">
      <c r="A22" s="193">
        <v>19</v>
      </c>
      <c r="B22" s="81" t="s">
        <v>2668</v>
      </c>
      <c r="C22" s="146" t="s">
        <v>515</v>
      </c>
      <c r="D22" s="372" t="s">
        <v>2669</v>
      </c>
      <c r="E22" s="671" t="s">
        <v>71</v>
      </c>
      <c r="F22" s="334" t="s">
        <v>2586</v>
      </c>
      <c r="G22" s="672" t="s">
        <v>384</v>
      </c>
      <c r="H22" s="415" t="s">
        <v>2670</v>
      </c>
      <c r="I22" s="408" t="s">
        <v>2676</v>
      </c>
      <c r="J22" s="361" t="s">
        <v>232</v>
      </c>
      <c r="K22" s="661">
        <v>0</v>
      </c>
      <c r="L22" s="668" t="s">
        <v>2586</v>
      </c>
      <c r="M22" s="675">
        <v>5500000</v>
      </c>
      <c r="N22" s="679">
        <v>0.15</v>
      </c>
      <c r="O22" s="136">
        <v>750000</v>
      </c>
      <c r="P22" s="668" t="s">
        <v>810</v>
      </c>
      <c r="Q22" s="150" t="s">
        <v>2423</v>
      </c>
      <c r="R22" s="738"/>
      <c r="S22" s="736" t="e">
        <f>#REF!</f>
        <v>#REF!</v>
      </c>
      <c r="T22" s="634"/>
    </row>
    <row r="23" spans="1:20" s="50" customFormat="1" ht="47.25" customHeight="1">
      <c r="A23" s="438">
        <v>20</v>
      </c>
      <c r="B23" s="465" t="s">
        <v>2646</v>
      </c>
      <c r="C23" s="440" t="s">
        <v>2649</v>
      </c>
      <c r="D23" s="441" t="s">
        <v>2648</v>
      </c>
      <c r="E23" s="680" t="s">
        <v>71</v>
      </c>
      <c r="F23" s="479" t="s">
        <v>2586</v>
      </c>
      <c r="G23" s="710" t="s">
        <v>384</v>
      </c>
      <c r="H23" s="445" t="s">
        <v>2677</v>
      </c>
      <c r="I23" s="446" t="s">
        <v>2671</v>
      </c>
      <c r="J23" s="447" t="s">
        <v>232</v>
      </c>
      <c r="K23" s="682">
        <v>0</v>
      </c>
      <c r="L23" s="686" t="s">
        <v>2586</v>
      </c>
      <c r="M23" s="684">
        <v>5500000</v>
      </c>
      <c r="N23" s="685">
        <v>0.15</v>
      </c>
      <c r="O23" s="286">
        <v>750000</v>
      </c>
      <c r="P23" s="686" t="s">
        <v>41</v>
      </c>
      <c r="Q23" s="288" t="s">
        <v>2431</v>
      </c>
      <c r="R23" s="736"/>
      <c r="S23" s="736" t="e">
        <f>#REF!</f>
        <v>#REF!</v>
      </c>
      <c r="T23" s="524"/>
    </row>
    <row r="24" spans="1:20" s="50" customFormat="1" ht="76.5">
      <c r="A24" s="193">
        <v>21</v>
      </c>
      <c r="B24" s="81" t="s">
        <v>2675</v>
      </c>
      <c r="C24" s="146" t="s">
        <v>2674</v>
      </c>
      <c r="D24" s="372" t="s">
        <v>2673</v>
      </c>
      <c r="E24" s="671" t="s">
        <v>71</v>
      </c>
      <c r="F24" s="334" t="s">
        <v>2587</v>
      </c>
      <c r="G24" s="672" t="s">
        <v>2685</v>
      </c>
      <c r="H24" s="415" t="s">
        <v>1941</v>
      </c>
      <c r="I24" s="408" t="s">
        <v>2672</v>
      </c>
      <c r="J24" s="361" t="s">
        <v>232</v>
      </c>
      <c r="K24" s="661">
        <v>0</v>
      </c>
      <c r="L24" s="668" t="s">
        <v>2587</v>
      </c>
      <c r="M24" s="675">
        <v>6600000</v>
      </c>
      <c r="N24" s="679">
        <v>0.15</v>
      </c>
      <c r="O24" s="136">
        <v>900000</v>
      </c>
      <c r="P24" s="668" t="s">
        <v>41</v>
      </c>
      <c r="Q24" s="150" t="s">
        <v>2423</v>
      </c>
      <c r="R24" s="736"/>
      <c r="S24" s="736" t="e">
        <f>#REF!</f>
        <v>#REF!</v>
      </c>
      <c r="T24" s="524"/>
    </row>
    <row r="25" spans="1:20" s="50" customFormat="1" ht="36.75" customHeight="1">
      <c r="A25" s="193">
        <v>22</v>
      </c>
      <c r="B25" s="81" t="s">
        <v>0</v>
      </c>
      <c r="C25" s="146" t="s">
        <v>1365</v>
      </c>
      <c r="D25" s="372" t="s">
        <v>2680</v>
      </c>
      <c r="E25" s="671" t="s">
        <v>42</v>
      </c>
      <c r="F25" s="334" t="s">
        <v>2587</v>
      </c>
      <c r="G25" s="672" t="s">
        <v>2685</v>
      </c>
      <c r="H25" s="415" t="s">
        <v>2681</v>
      </c>
      <c r="I25" s="408" t="s">
        <v>2679</v>
      </c>
      <c r="J25" s="361" t="s">
        <v>232</v>
      </c>
      <c r="K25" s="661">
        <v>0</v>
      </c>
      <c r="L25" s="668" t="s">
        <v>2587</v>
      </c>
      <c r="M25" s="675">
        <v>6600000</v>
      </c>
      <c r="N25" s="679">
        <v>0.15</v>
      </c>
      <c r="O25" s="136">
        <v>900000</v>
      </c>
      <c r="P25" s="668" t="s">
        <v>41</v>
      </c>
      <c r="Q25" s="150" t="s">
        <v>2402</v>
      </c>
      <c r="R25" s="736"/>
      <c r="S25" s="736" t="e">
        <f>#REF!</f>
        <v>#REF!</v>
      </c>
    </row>
    <row r="26" spans="1:20" ht="37.5" customHeight="1">
      <c r="A26" s="564"/>
      <c r="B26" s="860" t="s">
        <v>3129</v>
      </c>
      <c r="C26" s="861"/>
      <c r="D26" s="862" t="s">
        <v>3128</v>
      </c>
      <c r="E26" s="863"/>
      <c r="F26" s="334">
        <v>2090000</v>
      </c>
      <c r="G26" s="863"/>
      <c r="H26" s="864" t="e">
        <f>CONCATENATE("='Up Hs'!E",#REF!)</f>
        <v>#REF!</v>
      </c>
      <c r="I26" s="781" t="s">
        <v>3127</v>
      </c>
      <c r="J26" s="567"/>
      <c r="K26" s="865"/>
      <c r="L26" s="668">
        <v>2090000</v>
      </c>
      <c r="M26" s="866"/>
      <c r="N26" s="867"/>
      <c r="O26" s="867"/>
      <c r="P26" s="868"/>
      <c r="Q26" s="869" t="s">
        <v>3130</v>
      </c>
      <c r="R26" s="736"/>
      <c r="S26" s="73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5DD75-4C23-470A-9593-A3DA2E1460A7}">
  <sheetPr codeName="Trang_tính29">
    <outlinePr summaryBelow="0" summaryRight="0"/>
  </sheetPr>
  <dimension ref="A1:V31"/>
  <sheetViews>
    <sheetView zoomScale="80" zoomScaleNormal="80" workbookViewId="0">
      <pane ySplit="3" topLeftCell="A4" activePane="bottomLeft" state="frozen"/>
      <selection activeCell="D1270" sqref="D1270"/>
      <selection pane="bottomLeft" activeCell="I3" sqref="I3"/>
    </sheetView>
  </sheetViews>
  <sheetFormatPr defaultColWidth="11" defaultRowHeight="15.75" customHeight="1" outlineLevelCol="1"/>
  <cols>
    <col min="1" max="1" width="5.875" style="1" customWidth="1"/>
    <col min="2" max="2" width="57.375" style="388" customWidth="1" collapsed="1"/>
    <col min="3" max="3" width="20" style="1" hidden="1" customWidth="1" outlineLevel="1"/>
    <col min="4" max="4" width="20" style="388" hidden="1" customWidth="1" outlineLevel="1"/>
    <col min="5" max="7" width="20" style="1" hidden="1" customWidth="1" outlineLevel="1"/>
    <col min="8" max="8" width="35.625" style="427" customWidth="1"/>
    <col min="9" max="9" width="24.375" style="50" customWidth="1"/>
    <col min="10" max="10" width="9.25" style="156" customWidth="1"/>
    <col min="11" max="11" width="12.125" style="51" customWidth="1"/>
    <col min="12" max="12" width="25.75" style="51" customWidth="1"/>
    <col min="13" max="13" width="21.375" style="1" customWidth="1"/>
    <col min="14" max="14" width="14.375" style="144" customWidth="1"/>
    <col min="15" max="15" width="14.125" style="144" customWidth="1"/>
    <col min="16" max="16" width="11.75" style="144" customWidth="1"/>
    <col min="17" max="17" width="40.125" style="144" customWidth="1"/>
    <col min="18" max="18" width="29" style="21" customWidth="1"/>
    <col min="19" max="19" width="14.75" style="39" customWidth="1"/>
    <col min="20" max="20" width="25.375" style="1" customWidth="1"/>
    <col min="21" max="21" width="18" style="1" customWidth="1"/>
    <col min="22" max="22" width="12.125" style="1" bestFit="1" customWidth="1"/>
    <col min="23" max="23" width="13.125" style="1" bestFit="1" customWidth="1"/>
    <col min="24" max="16384" width="11" style="1"/>
  </cols>
  <sheetData>
    <row r="1" spans="1:22" s="39" customFormat="1" ht="17.45" customHeight="1">
      <c r="B1" s="371"/>
      <c r="D1" s="371"/>
      <c r="H1" s="371"/>
      <c r="I1" s="267"/>
      <c r="J1" s="267"/>
      <c r="K1" s="166"/>
      <c r="L1" s="166">
        <f>SUM(L4:L23)</f>
        <v>8250000</v>
      </c>
      <c r="M1" s="52">
        <f>SUM(M4:M23)</f>
        <v>79750000</v>
      </c>
      <c r="N1" s="52"/>
      <c r="O1" s="52"/>
    </row>
    <row r="2" spans="1:22" ht="15.75" customHeight="1">
      <c r="O2" s="724">
        <f>(L2/1.1)*N2</f>
        <v>0</v>
      </c>
    </row>
    <row r="3" spans="1:22" s="50" customFormat="1" ht="39.200000000000003" customHeight="1">
      <c r="A3" s="290" t="s">
        <v>5</v>
      </c>
      <c r="B3" s="294" t="s">
        <v>6</v>
      </c>
      <c r="C3" s="338" t="s">
        <v>7</v>
      </c>
      <c r="D3" s="294" t="s">
        <v>8</v>
      </c>
      <c r="E3" s="54" t="s">
        <v>9</v>
      </c>
      <c r="F3" s="673" t="s">
        <v>10</v>
      </c>
      <c r="G3" s="338" t="s">
        <v>11</v>
      </c>
      <c r="H3" s="294" t="s">
        <v>380</v>
      </c>
      <c r="I3" s="54" t="s">
        <v>6355</v>
      </c>
      <c r="J3" s="360" t="s">
        <v>13</v>
      </c>
      <c r="K3" s="291" t="s">
        <v>14</v>
      </c>
      <c r="L3" s="665" t="s">
        <v>2541</v>
      </c>
      <c r="M3" s="293" t="s">
        <v>17</v>
      </c>
      <c r="N3" s="677" t="s">
        <v>2551</v>
      </c>
      <c r="O3" s="677" t="s">
        <v>2379</v>
      </c>
      <c r="P3" s="678" t="s">
        <v>812</v>
      </c>
      <c r="Q3" s="54" t="s">
        <v>23</v>
      </c>
      <c r="R3" s="737" t="s">
        <v>6354</v>
      </c>
      <c r="S3" s="737" t="s">
        <v>895</v>
      </c>
    </row>
    <row r="4" spans="1:22" s="156" customFormat="1" ht="76.5">
      <c r="A4" s="438">
        <v>1</v>
      </c>
      <c r="B4" s="439" t="s">
        <v>2693</v>
      </c>
      <c r="C4" s="440" t="s">
        <v>2689</v>
      </c>
      <c r="D4" s="441" t="s">
        <v>2692</v>
      </c>
      <c r="E4" s="680" t="s">
        <v>71</v>
      </c>
      <c r="F4" s="681" t="s">
        <v>2586</v>
      </c>
      <c r="G4" s="710" t="s">
        <v>384</v>
      </c>
      <c r="H4" s="445" t="s">
        <v>2690</v>
      </c>
      <c r="I4" s="446" t="s">
        <v>2691</v>
      </c>
      <c r="J4" s="447" t="s">
        <v>232</v>
      </c>
      <c r="K4" s="711">
        <v>0</v>
      </c>
      <c r="L4" s="683" t="s">
        <v>2586</v>
      </c>
      <c r="M4" s="684">
        <v>5500000</v>
      </c>
      <c r="N4" s="725">
        <v>0.15</v>
      </c>
      <c r="O4" s="731">
        <f t="shared" ref="O4:O23" si="0">(L4/1.1)*N4</f>
        <v>750000</v>
      </c>
      <c r="P4" s="728" t="s">
        <v>41</v>
      </c>
      <c r="Q4" s="454" t="s">
        <v>2441</v>
      </c>
      <c r="R4" s="750"/>
      <c r="S4" s="776" t="e">
        <f>#REF!</f>
        <v>#REF!</v>
      </c>
    </row>
    <row r="5" spans="1:22" s="156" customFormat="1" ht="209.25" customHeight="1">
      <c r="A5" s="438">
        <v>2</v>
      </c>
      <c r="B5" s="465" t="s">
        <v>2715</v>
      </c>
      <c r="C5" s="440" t="s">
        <v>2696</v>
      </c>
      <c r="D5" s="441" t="s">
        <v>2695</v>
      </c>
      <c r="E5" s="680" t="s">
        <v>71</v>
      </c>
      <c r="F5" s="681" t="s">
        <v>2586</v>
      </c>
      <c r="G5" s="710" t="s">
        <v>384</v>
      </c>
      <c r="H5" s="445" t="s">
        <v>1463</v>
      </c>
      <c r="I5" s="446" t="s">
        <v>2694</v>
      </c>
      <c r="J5" s="447" t="s">
        <v>232</v>
      </c>
      <c r="K5" s="682">
        <v>0</v>
      </c>
      <c r="L5" s="683" t="s">
        <v>2586</v>
      </c>
      <c r="M5" s="684">
        <v>5500000</v>
      </c>
      <c r="N5" s="725">
        <v>0.15</v>
      </c>
      <c r="O5" s="731">
        <f t="shared" si="0"/>
        <v>750000</v>
      </c>
      <c r="P5" s="728" t="s">
        <v>41</v>
      </c>
      <c r="Q5" s="288" t="s">
        <v>2439</v>
      </c>
      <c r="R5" s="750"/>
      <c r="S5" s="776" t="e">
        <f>#REF!</f>
        <v>#REF!</v>
      </c>
    </row>
    <row r="6" spans="1:22" s="50" customFormat="1" ht="51" hidden="1">
      <c r="A6" s="438">
        <v>3</v>
      </c>
      <c r="B6" s="465" t="s">
        <v>2697</v>
      </c>
      <c r="C6" s="440" t="s">
        <v>2700</v>
      </c>
      <c r="D6" s="441" t="s">
        <v>2698</v>
      </c>
      <c r="E6" s="680" t="s">
        <v>1925</v>
      </c>
      <c r="F6" s="681" t="s">
        <v>2585</v>
      </c>
      <c r="G6" s="710" t="s">
        <v>109</v>
      </c>
      <c r="H6" s="445" t="s">
        <v>2699</v>
      </c>
      <c r="I6" s="446" t="s">
        <v>2705</v>
      </c>
      <c r="J6" s="447" t="s">
        <v>232</v>
      </c>
      <c r="K6" s="682">
        <v>0</v>
      </c>
      <c r="L6" s="683" t="s">
        <v>2585</v>
      </c>
      <c r="M6" s="684">
        <v>2200000</v>
      </c>
      <c r="N6" s="725">
        <v>0.15</v>
      </c>
      <c r="O6" s="731">
        <f t="shared" si="0"/>
        <v>299999.99999999994</v>
      </c>
      <c r="P6" s="728" t="s">
        <v>41</v>
      </c>
      <c r="Q6" s="288" t="s">
        <v>2411</v>
      </c>
      <c r="R6" s="750"/>
      <c r="S6" s="776" t="e">
        <f>#REF!</f>
        <v>#REF!</v>
      </c>
    </row>
    <row r="7" spans="1:22" s="50" customFormat="1" ht="48.75" customHeight="1">
      <c r="A7" s="485">
        <v>4</v>
      </c>
      <c r="B7" s="486" t="s">
        <v>2702</v>
      </c>
      <c r="C7" s="134" t="s">
        <v>2703</v>
      </c>
      <c r="D7" s="400" t="s">
        <v>2704</v>
      </c>
      <c r="E7" s="689" t="s">
        <v>71</v>
      </c>
      <c r="F7" s="690" t="s">
        <v>2580</v>
      </c>
      <c r="G7" s="777" t="s">
        <v>1570</v>
      </c>
      <c r="H7" s="489" t="s">
        <v>1463</v>
      </c>
      <c r="I7" s="490" t="s">
        <v>2701</v>
      </c>
      <c r="J7" s="491" t="s">
        <v>232</v>
      </c>
      <c r="K7" s="691">
        <v>0</v>
      </c>
      <c r="L7" s="692" t="s">
        <v>2580</v>
      </c>
      <c r="M7" s="693">
        <v>3300000</v>
      </c>
      <c r="N7" s="835">
        <v>0.15</v>
      </c>
      <c r="O7" s="836">
        <f t="shared" si="0"/>
        <v>449999.99999999994</v>
      </c>
      <c r="P7" s="837" t="s">
        <v>41</v>
      </c>
      <c r="Q7" s="151" t="s">
        <v>2420</v>
      </c>
      <c r="R7" s="750"/>
      <c r="S7" s="776" t="e">
        <f>#REF!</f>
        <v>#REF!</v>
      </c>
    </row>
    <row r="8" spans="1:22" s="156" customFormat="1" ht="63.75">
      <c r="A8" s="438">
        <v>5</v>
      </c>
      <c r="B8" s="465" t="s">
        <v>2706</v>
      </c>
      <c r="C8" s="440" t="s">
        <v>2709</v>
      </c>
      <c r="D8" s="441" t="s">
        <v>2707</v>
      </c>
      <c r="E8" s="680" t="s">
        <v>42</v>
      </c>
      <c r="F8" s="681" t="s">
        <v>2785</v>
      </c>
      <c r="G8" s="710" t="s">
        <v>190</v>
      </c>
      <c r="H8" s="445" t="s">
        <v>1463</v>
      </c>
      <c r="I8" s="446" t="s">
        <v>2708</v>
      </c>
      <c r="J8" s="447" t="s">
        <v>232</v>
      </c>
      <c r="K8" s="682">
        <v>0</v>
      </c>
      <c r="L8" s="683" t="s">
        <v>2785</v>
      </c>
      <c r="M8" s="684">
        <v>5000000</v>
      </c>
      <c r="N8" s="725">
        <v>0.15</v>
      </c>
      <c r="O8" s="731">
        <f t="shared" si="0"/>
        <v>681818.18181818177</v>
      </c>
      <c r="P8" s="728" t="s">
        <v>810</v>
      </c>
      <c r="Q8" s="288" t="s">
        <v>2419</v>
      </c>
      <c r="R8" s="750" t="s">
        <v>2796</v>
      </c>
      <c r="S8" s="776" t="e">
        <f>#REF!</f>
        <v>#REF!</v>
      </c>
      <c r="T8" s="622"/>
      <c r="U8" s="614"/>
      <c r="V8" s="615"/>
    </row>
    <row r="9" spans="1:22" s="50" customFormat="1" ht="63.75" hidden="1">
      <c r="A9" s="438">
        <v>6</v>
      </c>
      <c r="B9" s="465" t="s">
        <v>2711</v>
      </c>
      <c r="C9" s="440" t="s">
        <v>2713</v>
      </c>
      <c r="D9" s="441" t="s">
        <v>2712</v>
      </c>
      <c r="E9" s="680" t="s">
        <v>1925</v>
      </c>
      <c r="F9" s="681" t="s">
        <v>2786</v>
      </c>
      <c r="G9" s="710" t="s">
        <v>1130</v>
      </c>
      <c r="H9" s="445" t="s">
        <v>2714</v>
      </c>
      <c r="I9" s="446" t="s">
        <v>2710</v>
      </c>
      <c r="J9" s="447" t="s">
        <v>232</v>
      </c>
      <c r="K9" s="682">
        <v>0</v>
      </c>
      <c r="L9" s="683" t="s">
        <v>2786</v>
      </c>
      <c r="M9" s="684">
        <v>2400000</v>
      </c>
      <c r="N9" s="725">
        <v>0.15</v>
      </c>
      <c r="O9" s="731">
        <f t="shared" si="0"/>
        <v>327272.72727272724</v>
      </c>
      <c r="P9" s="728" t="s">
        <v>41</v>
      </c>
      <c r="Q9" s="288" t="s">
        <v>2408</v>
      </c>
      <c r="R9" s="750"/>
      <c r="S9" s="776" t="e">
        <f>#REF!</f>
        <v>#REF!</v>
      </c>
      <c r="T9" s="613"/>
      <c r="U9" s="617"/>
      <c r="V9" s="616"/>
    </row>
    <row r="10" spans="1:22" s="50" customFormat="1" ht="75.75" hidden="1" customHeight="1">
      <c r="A10" s="438">
        <v>7</v>
      </c>
      <c r="B10" s="465" t="s">
        <v>2717</v>
      </c>
      <c r="C10" s="440" t="s">
        <v>2720</v>
      </c>
      <c r="D10" s="441" t="s">
        <v>2719</v>
      </c>
      <c r="E10" s="680" t="s">
        <v>71</v>
      </c>
      <c r="F10" s="681" t="s">
        <v>2787</v>
      </c>
      <c r="G10" s="710" t="s">
        <v>151</v>
      </c>
      <c r="H10" s="445" t="s">
        <v>2721</v>
      </c>
      <c r="I10" s="446" t="s">
        <v>2716</v>
      </c>
      <c r="J10" s="447" t="s">
        <v>232</v>
      </c>
      <c r="K10" s="682">
        <v>0</v>
      </c>
      <c r="L10" s="683" t="s">
        <v>2787</v>
      </c>
      <c r="M10" s="684">
        <v>3850000</v>
      </c>
      <c r="N10" s="725">
        <v>0.15</v>
      </c>
      <c r="O10" s="731">
        <f t="shared" si="0"/>
        <v>524999.99999999988</v>
      </c>
      <c r="P10" s="728" t="s">
        <v>67</v>
      </c>
      <c r="Q10" s="288" t="s">
        <v>2718</v>
      </c>
      <c r="R10" s="750"/>
      <c r="S10" s="776" t="e">
        <f>#REF!</f>
        <v>#REF!</v>
      </c>
      <c r="T10" s="617"/>
      <c r="U10" s="614"/>
      <c r="V10" s="615"/>
    </row>
    <row r="11" spans="1:22" s="50" customFormat="1" ht="69" customHeight="1">
      <c r="A11" s="485">
        <v>8</v>
      </c>
      <c r="B11" s="486" t="s">
        <v>2725</v>
      </c>
      <c r="C11" s="134" t="s">
        <v>2724</v>
      </c>
      <c r="D11" s="400" t="s">
        <v>2723</v>
      </c>
      <c r="E11" s="689" t="s">
        <v>42</v>
      </c>
      <c r="F11" s="690" t="s">
        <v>2580</v>
      </c>
      <c r="G11" s="777" t="s">
        <v>1570</v>
      </c>
      <c r="H11" s="489" t="s">
        <v>2729</v>
      </c>
      <c r="I11" s="490" t="s">
        <v>2722</v>
      </c>
      <c r="J11" s="491" t="s">
        <v>232</v>
      </c>
      <c r="K11" s="691">
        <v>0</v>
      </c>
      <c r="L11" s="692" t="s">
        <v>2580</v>
      </c>
      <c r="M11" s="693">
        <v>3300000</v>
      </c>
      <c r="N11" s="835">
        <v>0.15</v>
      </c>
      <c r="O11" s="836">
        <f t="shared" si="0"/>
        <v>449999.99999999994</v>
      </c>
      <c r="P11" s="837" t="s">
        <v>41</v>
      </c>
      <c r="Q11" s="151" t="s">
        <v>2439</v>
      </c>
      <c r="R11" s="750"/>
      <c r="S11" s="776" t="e">
        <f>#REF!</f>
        <v>#REF!</v>
      </c>
      <c r="T11" s="514"/>
    </row>
    <row r="12" spans="1:22" s="50" customFormat="1" ht="89.45" hidden="1" customHeight="1">
      <c r="A12" s="438">
        <v>9</v>
      </c>
      <c r="B12" s="465" t="s">
        <v>2727</v>
      </c>
      <c r="C12" s="440" t="s">
        <v>377</v>
      </c>
      <c r="D12" s="441" t="s">
        <v>2728</v>
      </c>
      <c r="E12" s="680" t="s">
        <v>1925</v>
      </c>
      <c r="F12" s="681" t="s">
        <v>2585</v>
      </c>
      <c r="G12" s="710" t="s">
        <v>109</v>
      </c>
      <c r="H12" s="445" t="s">
        <v>2739</v>
      </c>
      <c r="I12" s="446" t="s">
        <v>2726</v>
      </c>
      <c r="J12" s="447" t="s">
        <v>232</v>
      </c>
      <c r="K12" s="682">
        <v>0</v>
      </c>
      <c r="L12" s="683" t="s">
        <v>2585</v>
      </c>
      <c r="M12" s="684">
        <v>2200000</v>
      </c>
      <c r="N12" s="725">
        <v>0.15</v>
      </c>
      <c r="O12" s="731">
        <f t="shared" si="0"/>
        <v>299999.99999999994</v>
      </c>
      <c r="P12" s="728" t="s">
        <v>41</v>
      </c>
      <c r="Q12" s="288" t="s">
        <v>2407</v>
      </c>
      <c r="R12" s="750"/>
      <c r="S12" s="776" t="e">
        <f>#REF!</f>
        <v>#REF!</v>
      </c>
      <c r="T12" s="514"/>
    </row>
    <row r="13" spans="1:22" s="50" customFormat="1" ht="102">
      <c r="A13" s="438">
        <v>10</v>
      </c>
      <c r="B13" s="465" t="s">
        <v>2731</v>
      </c>
      <c r="C13" s="134" t="s">
        <v>2632</v>
      </c>
      <c r="D13" s="400" t="s">
        <v>2732</v>
      </c>
      <c r="E13" s="689" t="s">
        <v>71</v>
      </c>
      <c r="F13" s="494" t="s">
        <v>2580</v>
      </c>
      <c r="G13" s="777" t="s">
        <v>1570</v>
      </c>
      <c r="H13" s="445" t="s">
        <v>2742</v>
      </c>
      <c r="I13" s="446" t="s">
        <v>2730</v>
      </c>
      <c r="J13" s="447" t="s">
        <v>232</v>
      </c>
      <c r="K13" s="682">
        <v>0</v>
      </c>
      <c r="L13" s="686" t="s">
        <v>2580</v>
      </c>
      <c r="M13" s="684">
        <v>3300000</v>
      </c>
      <c r="N13" s="725">
        <v>0.15</v>
      </c>
      <c r="O13" s="731">
        <f t="shared" si="0"/>
        <v>449999.99999999994</v>
      </c>
      <c r="P13" s="728" t="s">
        <v>41</v>
      </c>
      <c r="Q13" s="288" t="s">
        <v>2421</v>
      </c>
      <c r="R13" s="750"/>
      <c r="S13" s="776" t="e">
        <f>#REF!</f>
        <v>#REF!</v>
      </c>
    </row>
    <row r="14" spans="1:22" s="50" customFormat="1" ht="204" hidden="1">
      <c r="A14" s="438">
        <v>11</v>
      </c>
      <c r="B14" s="465" t="s">
        <v>2736</v>
      </c>
      <c r="C14" s="440" t="s">
        <v>2737</v>
      </c>
      <c r="D14" s="441" t="s">
        <v>2735</v>
      </c>
      <c r="E14" s="680" t="s">
        <v>71</v>
      </c>
      <c r="F14" s="479" t="s">
        <v>2682</v>
      </c>
      <c r="G14" s="710" t="s">
        <v>1574</v>
      </c>
      <c r="H14" s="445" t="s">
        <v>2738</v>
      </c>
      <c r="I14" s="446" t="s">
        <v>2734</v>
      </c>
      <c r="J14" s="447" t="s">
        <v>232</v>
      </c>
      <c r="K14" s="682">
        <v>0</v>
      </c>
      <c r="L14" s="686" t="s">
        <v>2682</v>
      </c>
      <c r="M14" s="684">
        <v>4950000</v>
      </c>
      <c r="N14" s="725">
        <v>0.28000000000000003</v>
      </c>
      <c r="O14" s="731">
        <f t="shared" si="0"/>
        <v>1260000.0000000002</v>
      </c>
      <c r="P14" s="728" t="s">
        <v>67</v>
      </c>
      <c r="Q14" s="288" t="s">
        <v>2733</v>
      </c>
      <c r="R14" s="750"/>
      <c r="S14" s="776" t="e">
        <f>#REF!</f>
        <v>#REF!</v>
      </c>
      <c r="T14" s="530"/>
    </row>
    <row r="15" spans="1:22" s="50" customFormat="1" ht="63.75">
      <c r="A15" s="438">
        <v>12</v>
      </c>
      <c r="B15" s="465" t="s">
        <v>2788</v>
      </c>
      <c r="C15" s="134" t="s">
        <v>2741</v>
      </c>
      <c r="D15" s="400" t="s">
        <v>2756</v>
      </c>
      <c r="E15" s="689" t="s">
        <v>71</v>
      </c>
      <c r="F15" s="494" t="s">
        <v>2789</v>
      </c>
      <c r="G15" s="777" t="s">
        <v>2790</v>
      </c>
      <c r="H15" s="445" t="s">
        <v>2742</v>
      </c>
      <c r="I15" s="446" t="s">
        <v>2740</v>
      </c>
      <c r="J15" s="447" t="s">
        <v>232</v>
      </c>
      <c r="K15" s="682">
        <v>0</v>
      </c>
      <c r="L15" s="686" t="s">
        <v>2789</v>
      </c>
      <c r="M15" s="684">
        <v>2900000</v>
      </c>
      <c r="N15" s="725">
        <v>0.15</v>
      </c>
      <c r="O15" s="731">
        <f t="shared" si="0"/>
        <v>395454.54545454541</v>
      </c>
      <c r="P15" s="728" t="s">
        <v>41</v>
      </c>
      <c r="Q15" s="288" t="s">
        <v>2421</v>
      </c>
      <c r="R15" s="750"/>
      <c r="S15" s="776" t="e">
        <f>#REF!</f>
        <v>#REF!</v>
      </c>
      <c r="T15" s="526"/>
    </row>
    <row r="16" spans="1:22" s="50" customFormat="1" ht="306" hidden="1">
      <c r="A16" s="438">
        <v>13</v>
      </c>
      <c r="B16" s="465" t="s">
        <v>2744</v>
      </c>
      <c r="C16" s="440" t="s">
        <v>2747</v>
      </c>
      <c r="D16" s="441" t="s">
        <v>2746</v>
      </c>
      <c r="E16" s="680" t="s">
        <v>71</v>
      </c>
      <c r="F16" s="681">
        <v>8250000</v>
      </c>
      <c r="G16" s="710" t="str" cm="1">
        <f t="array" ref="G16">_xll.VND(Thang9[[#This Row],[Phí thẩm định]])</f>
        <v>Tám triệu hai trăm năm mươi ngàn đồng chẵn.</v>
      </c>
      <c r="H16" s="445" t="s">
        <v>2797</v>
      </c>
      <c r="I16" s="446" t="s">
        <v>2743</v>
      </c>
      <c r="J16" s="447" t="s">
        <v>232</v>
      </c>
      <c r="K16" s="682">
        <v>0</v>
      </c>
      <c r="L16" s="683">
        <f>Thang9[[#This Row],[Phí thẩm định]]</f>
        <v>8250000</v>
      </c>
      <c r="M16" s="683">
        <f>Thang9[[#This Row],[Phí thẩm định]]</f>
        <v>8250000</v>
      </c>
      <c r="N16" s="725">
        <v>0.15</v>
      </c>
      <c r="O16" s="731">
        <f t="shared" si="0"/>
        <v>1124999.9999999998</v>
      </c>
      <c r="P16" s="728" t="s">
        <v>67</v>
      </c>
      <c r="Q16" s="288" t="s">
        <v>2745</v>
      </c>
      <c r="R16" s="750" t="s">
        <v>2795</v>
      </c>
      <c r="S16" s="776" t="e">
        <f>#REF!</f>
        <v>#REF!</v>
      </c>
      <c r="T16" s="524"/>
    </row>
    <row r="17" spans="1:20" s="50" customFormat="1" ht="41.25" customHeight="1">
      <c r="A17" s="438">
        <v>14</v>
      </c>
      <c r="B17" s="465" t="s">
        <v>2784</v>
      </c>
      <c r="C17" s="440" t="s">
        <v>2783</v>
      </c>
      <c r="D17" s="441" t="s">
        <v>2748</v>
      </c>
      <c r="E17" s="680" t="s">
        <v>71</v>
      </c>
      <c r="F17" s="479" t="s">
        <v>2584</v>
      </c>
      <c r="G17" s="710" t="s">
        <v>210</v>
      </c>
      <c r="H17" s="445" t="s">
        <v>2749</v>
      </c>
      <c r="I17" s="446" t="s">
        <v>2750</v>
      </c>
      <c r="J17" s="447" t="s">
        <v>232</v>
      </c>
      <c r="K17" s="682"/>
      <c r="L17" s="686" t="s">
        <v>2584</v>
      </c>
      <c r="M17" s="684">
        <v>4000000</v>
      </c>
      <c r="N17" s="725">
        <v>0.15</v>
      </c>
      <c r="O17" s="731">
        <f t="shared" si="0"/>
        <v>545454.54545454541</v>
      </c>
      <c r="P17" s="728" t="s">
        <v>41</v>
      </c>
      <c r="Q17" s="288" t="s">
        <v>2439</v>
      </c>
      <c r="R17" s="750"/>
      <c r="S17" s="776" t="e">
        <f>#REF!</f>
        <v>#REF!</v>
      </c>
    </row>
    <row r="18" spans="1:20" s="50" customFormat="1" ht="63.75">
      <c r="A18" s="438">
        <v>15</v>
      </c>
      <c r="B18" s="465" t="s">
        <v>2755</v>
      </c>
      <c r="C18" s="440" t="s">
        <v>2753</v>
      </c>
      <c r="D18" s="441" t="s">
        <v>2752</v>
      </c>
      <c r="E18" s="680" t="s">
        <v>71</v>
      </c>
      <c r="F18" s="479" t="s">
        <v>2580</v>
      </c>
      <c r="G18" s="710" t="s">
        <v>1570</v>
      </c>
      <c r="H18" s="445" t="s">
        <v>2754</v>
      </c>
      <c r="I18" s="446" t="s">
        <v>2751</v>
      </c>
      <c r="J18" s="447" t="s">
        <v>232</v>
      </c>
      <c r="K18" s="682"/>
      <c r="L18" s="686" t="s">
        <v>2580</v>
      </c>
      <c r="M18" s="684">
        <v>3300000</v>
      </c>
      <c r="N18" s="725">
        <v>0.15</v>
      </c>
      <c r="O18" s="731">
        <f t="shared" si="0"/>
        <v>449999.99999999994</v>
      </c>
      <c r="P18" s="728" t="s">
        <v>41</v>
      </c>
      <c r="Q18" s="288" t="s">
        <v>2439</v>
      </c>
      <c r="R18" s="750"/>
      <c r="S18" s="776" t="e">
        <f>#REF!</f>
        <v>#REF!</v>
      </c>
    </row>
    <row r="19" spans="1:20" s="50" customFormat="1" ht="47.25" hidden="1" customHeight="1">
      <c r="A19" s="485">
        <v>16</v>
      </c>
      <c r="B19" s="486" t="s">
        <v>2759</v>
      </c>
      <c r="C19" s="134" t="s">
        <v>2761</v>
      </c>
      <c r="D19" s="400" t="s">
        <v>2760</v>
      </c>
      <c r="E19" s="689" t="s">
        <v>71</v>
      </c>
      <c r="F19" s="494" t="s">
        <v>2586</v>
      </c>
      <c r="G19" s="777" t="s">
        <v>384</v>
      </c>
      <c r="H19" s="489" t="s">
        <v>2760</v>
      </c>
      <c r="I19" s="490" t="s">
        <v>2757</v>
      </c>
      <c r="J19" s="491" t="s">
        <v>232</v>
      </c>
      <c r="K19" s="691">
        <v>0</v>
      </c>
      <c r="L19" s="695" t="s">
        <v>2586</v>
      </c>
      <c r="M19" s="693">
        <v>5500000</v>
      </c>
      <c r="N19" s="835">
        <v>0.15</v>
      </c>
      <c r="O19" s="836">
        <f t="shared" si="0"/>
        <v>750000</v>
      </c>
      <c r="P19" s="837" t="s">
        <v>67</v>
      </c>
      <c r="Q19" s="151" t="s">
        <v>2758</v>
      </c>
      <c r="R19" s="750"/>
      <c r="S19" s="776" t="e">
        <f>#REF!</f>
        <v>#REF!</v>
      </c>
    </row>
    <row r="20" spans="1:20" s="50" customFormat="1" ht="63.75" hidden="1">
      <c r="A20" s="438">
        <v>17</v>
      </c>
      <c r="B20" s="465" t="s">
        <v>2766</v>
      </c>
      <c r="C20" s="440" t="s">
        <v>2763</v>
      </c>
      <c r="D20" s="441" t="s">
        <v>2764</v>
      </c>
      <c r="E20" s="680" t="s">
        <v>71</v>
      </c>
      <c r="F20" s="479" t="s">
        <v>2580</v>
      </c>
      <c r="G20" s="710" t="s">
        <v>1570</v>
      </c>
      <c r="H20" s="445" t="s">
        <v>2767</v>
      </c>
      <c r="I20" s="446" t="s">
        <v>2762</v>
      </c>
      <c r="J20" s="282" t="s">
        <v>232</v>
      </c>
      <c r="K20" s="283">
        <v>0</v>
      </c>
      <c r="L20" s="686" t="s">
        <v>2580</v>
      </c>
      <c r="M20" s="285">
        <v>3300000</v>
      </c>
      <c r="N20" s="685">
        <v>0.28000000000000003</v>
      </c>
      <c r="O20" s="731">
        <f t="shared" si="0"/>
        <v>840000</v>
      </c>
      <c r="P20" s="728" t="s">
        <v>67</v>
      </c>
      <c r="Q20" s="288" t="s">
        <v>2765</v>
      </c>
      <c r="R20" s="750"/>
      <c r="S20" s="776" t="e">
        <f>#REF!</f>
        <v>#REF!</v>
      </c>
    </row>
    <row r="21" spans="1:20" s="50" customFormat="1" ht="51">
      <c r="A21" s="193">
        <v>18</v>
      </c>
      <c r="B21" s="81" t="s">
        <v>2769</v>
      </c>
      <c r="C21" s="146" t="s">
        <v>2768</v>
      </c>
      <c r="D21" s="372" t="s">
        <v>2770</v>
      </c>
      <c r="E21" s="671" t="s">
        <v>71</v>
      </c>
      <c r="F21" s="334" t="s">
        <v>2686</v>
      </c>
      <c r="G21" s="672" t="s">
        <v>1411</v>
      </c>
      <c r="H21" s="415" t="s">
        <v>2777</v>
      </c>
      <c r="I21" s="408" t="s">
        <v>2771</v>
      </c>
      <c r="J21" s="361" t="s">
        <v>232</v>
      </c>
      <c r="K21" s="661">
        <v>0</v>
      </c>
      <c r="L21" s="668" t="s">
        <v>2686</v>
      </c>
      <c r="M21" s="676">
        <v>4400000</v>
      </c>
      <c r="N21" s="726">
        <v>0.15</v>
      </c>
      <c r="O21" s="732">
        <f t="shared" si="0"/>
        <v>599999.99999999988</v>
      </c>
      <c r="P21" s="729" t="s">
        <v>810</v>
      </c>
      <c r="Q21" s="150" t="s">
        <v>2425</v>
      </c>
      <c r="R21" s="750" t="s">
        <v>2778</v>
      </c>
      <c r="S21" s="776" t="e">
        <f>#REF!</f>
        <v>#REF!</v>
      </c>
    </row>
    <row r="22" spans="1:20" s="156" customFormat="1" ht="51">
      <c r="A22" s="485">
        <v>19</v>
      </c>
      <c r="B22" s="486" t="s">
        <v>2773</v>
      </c>
      <c r="C22" s="134" t="s">
        <v>2775</v>
      </c>
      <c r="D22" s="400" t="s">
        <v>2774</v>
      </c>
      <c r="E22" s="689" t="s">
        <v>71</v>
      </c>
      <c r="F22" s="494" t="s">
        <v>2580</v>
      </c>
      <c r="G22" s="777" t="s">
        <v>1570</v>
      </c>
      <c r="H22" s="489" t="s">
        <v>2776</v>
      </c>
      <c r="I22" s="490" t="s">
        <v>2772</v>
      </c>
      <c r="J22" s="491" t="s">
        <v>232</v>
      </c>
      <c r="K22" s="691">
        <v>0</v>
      </c>
      <c r="L22" s="695" t="s">
        <v>2580</v>
      </c>
      <c r="M22" s="693">
        <v>3300000</v>
      </c>
      <c r="N22" s="835">
        <v>0.15</v>
      </c>
      <c r="O22" s="836">
        <f t="shared" si="0"/>
        <v>449999.99999999994</v>
      </c>
      <c r="P22" s="837" t="s">
        <v>41</v>
      </c>
      <c r="Q22" s="151" t="s">
        <v>2440</v>
      </c>
      <c r="R22" s="785"/>
      <c r="S22" s="776" t="e">
        <f>#REF!</f>
        <v>#REF!</v>
      </c>
      <c r="T22" s="634"/>
    </row>
    <row r="23" spans="1:20" s="50" customFormat="1" ht="47.25" customHeight="1">
      <c r="A23" s="438">
        <v>20</v>
      </c>
      <c r="B23" s="465" t="s">
        <v>2780</v>
      </c>
      <c r="C23" s="440" t="s">
        <v>2782</v>
      </c>
      <c r="D23" s="441" t="s">
        <v>2781</v>
      </c>
      <c r="E23" s="680" t="s">
        <v>71</v>
      </c>
      <c r="F23" s="479" t="s">
        <v>2580</v>
      </c>
      <c r="G23" s="710" t="s">
        <v>1570</v>
      </c>
      <c r="H23" s="445" t="s">
        <v>1463</v>
      </c>
      <c r="I23" s="446" t="s">
        <v>2779</v>
      </c>
      <c r="J23" s="447" t="s">
        <v>232</v>
      </c>
      <c r="K23" s="682">
        <v>0</v>
      </c>
      <c r="L23" s="686" t="s">
        <v>2580</v>
      </c>
      <c r="M23" s="684">
        <v>3300000</v>
      </c>
      <c r="N23" s="725">
        <v>0.05</v>
      </c>
      <c r="O23" s="731">
        <f t="shared" si="0"/>
        <v>149999.99999999997</v>
      </c>
      <c r="P23" s="728" t="s">
        <v>810</v>
      </c>
      <c r="Q23" s="288" t="s">
        <v>2428</v>
      </c>
      <c r="R23" s="750" t="s">
        <v>2796</v>
      </c>
      <c r="S23" s="776" t="e">
        <f>#REF!</f>
        <v>#REF!</v>
      </c>
      <c r="T23" s="524"/>
    </row>
    <row r="24" spans="1:20" ht="15.75" customHeight="1">
      <c r="A24" s="712"/>
      <c r="B24" s="713"/>
      <c r="C24" s="714"/>
      <c r="D24" s="715"/>
      <c r="E24" s="716"/>
      <c r="F24" s="716"/>
      <c r="G24" s="716"/>
      <c r="H24" s="717"/>
      <c r="I24" s="718"/>
      <c r="J24" s="719"/>
      <c r="K24" s="720"/>
      <c r="L24" s="721"/>
      <c r="M24" s="722"/>
      <c r="N24" s="727"/>
      <c r="O24" s="733"/>
      <c r="P24" s="730"/>
      <c r="Q24" s="723"/>
      <c r="R24" s="32"/>
      <c r="S24" s="335"/>
    </row>
    <row r="26" spans="1:20" ht="15.75" customHeight="1">
      <c r="M26" s="635"/>
    </row>
    <row r="27" spans="1:20" ht="15.75" customHeight="1">
      <c r="M27" s="635"/>
    </row>
    <row r="28" spans="1:20" ht="15.75" customHeight="1">
      <c r="M28" s="635"/>
    </row>
    <row r="29" spans="1:20" ht="15.75" customHeight="1">
      <c r="N29" s="655"/>
    </row>
    <row r="30" spans="1:20" ht="15.75" customHeight="1">
      <c r="M30" s="1" t="s">
        <v>176</v>
      </c>
      <c r="N30" s="655"/>
    </row>
    <row r="31" spans="1:20" ht="15.75" customHeight="1">
      <c r="N31" s="655"/>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FAE65-FE34-490F-B520-4B6B6F76AE8B}">
  <sheetPr codeName="Trang_tính30">
    <outlinePr summaryBelow="0" summaryRight="0"/>
  </sheetPr>
  <dimension ref="A1:Y81"/>
  <sheetViews>
    <sheetView zoomScale="80" zoomScaleNormal="80" workbookViewId="0">
      <pane ySplit="3" topLeftCell="A39" activePane="bottomLeft" state="frozen"/>
      <selection activeCell="D1270" sqref="D1270"/>
      <selection pane="bottomLeft" activeCell="I3" sqref="I3"/>
    </sheetView>
  </sheetViews>
  <sheetFormatPr defaultColWidth="11" defaultRowHeight="15.75" customHeight="1" outlineLevelCol="1"/>
  <cols>
    <col min="1" max="1" width="5.875" style="1" customWidth="1"/>
    <col min="2" max="2" width="57.375" style="388" customWidth="1" collapsed="1"/>
    <col min="3" max="3" width="20" style="1" hidden="1" customWidth="1" outlineLevel="1"/>
    <col min="4" max="4" width="29.375" style="388" hidden="1" customWidth="1" outlineLevel="1"/>
    <col min="5" max="7" width="20" style="1" hidden="1" customWidth="1" outlineLevel="1"/>
    <col min="8" max="8" width="40.625" style="427" customWidth="1"/>
    <col min="9" max="9" width="24.375" style="50" customWidth="1"/>
    <col min="10" max="10" width="9.25" style="156" customWidth="1"/>
    <col min="11" max="11" width="15.875" style="51" customWidth="1"/>
    <col min="12" max="12" width="25.75" style="51" customWidth="1"/>
    <col min="13" max="13" width="21.375" style="1" customWidth="1"/>
    <col min="14" max="14" width="14.375" style="144" customWidth="1"/>
    <col min="15" max="15" width="14" style="144" bestFit="1" customWidth="1"/>
    <col min="16" max="16" width="11.75" style="144" customWidth="1"/>
    <col min="17" max="17" width="40.125" style="144" customWidth="1"/>
    <col min="18" max="18" width="30.25" style="1" customWidth="1"/>
    <col min="19" max="19" width="14.75" style="144" customWidth="1"/>
    <col min="20" max="20" width="25.375" style="1" customWidth="1"/>
    <col min="21" max="21" width="18" style="1" customWidth="1"/>
    <col min="22" max="22" width="12.125" style="1" bestFit="1" customWidth="1"/>
    <col min="23" max="23" width="13.125" style="1" bestFit="1" customWidth="1"/>
    <col min="24" max="16384" width="11" style="1"/>
  </cols>
  <sheetData>
    <row r="1" spans="1:22" s="39" customFormat="1" ht="17.45" customHeight="1">
      <c r="B1" s="371"/>
      <c r="D1" s="371"/>
      <c r="H1" s="371"/>
      <c r="I1" s="267"/>
      <c r="J1" s="267"/>
      <c r="K1" s="166"/>
      <c r="L1" s="166">
        <f>SUM(L4:L29)</f>
        <v>3300000</v>
      </c>
      <c r="M1" s="659">
        <f>SUM(M4:M63)</f>
        <v>498690000</v>
      </c>
      <c r="N1" s="52"/>
      <c r="O1" s="52"/>
    </row>
    <row r="3" spans="1:22" s="50" customFormat="1" ht="39.200000000000003" customHeight="1">
      <c r="A3" s="290" t="s">
        <v>5</v>
      </c>
      <c r="B3" s="294" t="s">
        <v>6</v>
      </c>
      <c r="C3" s="338" t="s">
        <v>7</v>
      </c>
      <c r="D3" s="294" t="s">
        <v>8</v>
      </c>
      <c r="E3" s="54" t="s">
        <v>9</v>
      </c>
      <c r="F3" s="673" t="s">
        <v>10</v>
      </c>
      <c r="G3" s="338" t="s">
        <v>11</v>
      </c>
      <c r="H3" s="294" t="s">
        <v>380</v>
      </c>
      <c r="I3" s="54" t="s">
        <v>6355</v>
      </c>
      <c r="J3" s="360" t="s">
        <v>13</v>
      </c>
      <c r="K3" s="291" t="s">
        <v>14</v>
      </c>
      <c r="L3" s="665" t="s">
        <v>2541</v>
      </c>
      <c r="M3" s="293" t="s">
        <v>17</v>
      </c>
      <c r="N3" s="677" t="s">
        <v>2551</v>
      </c>
      <c r="O3" s="677" t="s">
        <v>2379</v>
      </c>
      <c r="P3" s="678" t="s">
        <v>812</v>
      </c>
      <c r="Q3" s="54" t="s">
        <v>23</v>
      </c>
      <c r="R3" s="770" t="s">
        <v>6354</v>
      </c>
      <c r="S3" s="770" t="s">
        <v>895</v>
      </c>
    </row>
    <row r="4" spans="1:22" s="156" customFormat="1" ht="76.5" hidden="1">
      <c r="A4" s="193">
        <v>1</v>
      </c>
      <c r="B4" s="220" t="s">
        <v>1174</v>
      </c>
      <c r="C4" s="440" t="s">
        <v>293</v>
      </c>
      <c r="D4" s="441" t="s">
        <v>2791</v>
      </c>
      <c r="E4" s="680" t="s">
        <v>42</v>
      </c>
      <c r="F4" s="681" t="s">
        <v>3111</v>
      </c>
      <c r="G4" s="710" t="s">
        <v>61</v>
      </c>
      <c r="H4" s="415" t="s">
        <v>2793</v>
      </c>
      <c r="I4" s="408" t="s">
        <v>2792</v>
      </c>
      <c r="J4" s="361" t="s">
        <v>232</v>
      </c>
      <c r="K4" s="660">
        <v>0</v>
      </c>
      <c r="L4" s="667" t="s">
        <v>3111</v>
      </c>
      <c r="M4" s="675">
        <v>6000000</v>
      </c>
      <c r="N4" s="679">
        <v>0.15</v>
      </c>
      <c r="O4" s="136">
        <v>818181.81818181812</v>
      </c>
      <c r="P4" s="668" t="s">
        <v>41</v>
      </c>
      <c r="Q4" s="767" t="s">
        <v>2794</v>
      </c>
      <c r="R4" s="758"/>
      <c r="S4" s="759" t="s">
        <v>2283</v>
      </c>
    </row>
    <row r="5" spans="1:22" s="156" customFormat="1" ht="38.25" hidden="1">
      <c r="A5" s="485">
        <v>2</v>
      </c>
      <c r="B5" s="486" t="s">
        <v>2802</v>
      </c>
      <c r="C5" s="134" t="s">
        <v>2800</v>
      </c>
      <c r="D5" s="400" t="s">
        <v>2801</v>
      </c>
      <c r="E5" s="689" t="s">
        <v>71</v>
      </c>
      <c r="F5" s="690" t="s">
        <v>2580</v>
      </c>
      <c r="G5" s="777" t="s">
        <v>1570</v>
      </c>
      <c r="H5" s="489" t="s">
        <v>2799</v>
      </c>
      <c r="I5" s="490" t="s">
        <v>2798</v>
      </c>
      <c r="J5" s="491" t="s">
        <v>232</v>
      </c>
      <c r="K5" s="691">
        <v>0</v>
      </c>
      <c r="L5" s="692" t="s">
        <v>2580</v>
      </c>
      <c r="M5" s="693">
        <v>3300000</v>
      </c>
      <c r="N5" s="694">
        <v>0.15</v>
      </c>
      <c r="O5" s="138">
        <v>450000</v>
      </c>
      <c r="P5" s="695" t="s">
        <v>41</v>
      </c>
      <c r="Q5" s="768" t="s">
        <v>2765</v>
      </c>
      <c r="R5" s="760"/>
      <c r="S5" s="761">
        <v>0</v>
      </c>
    </row>
    <row r="6" spans="1:22" s="473" customFormat="1" ht="38.25" hidden="1">
      <c r="A6" s="438">
        <v>3</v>
      </c>
      <c r="B6" s="465" t="s">
        <v>2805</v>
      </c>
      <c r="C6" s="440" t="s">
        <v>2807</v>
      </c>
      <c r="D6" s="441" t="s">
        <v>2804</v>
      </c>
      <c r="E6" s="680" t="s">
        <v>71</v>
      </c>
      <c r="F6" s="681" t="s">
        <v>2682</v>
      </c>
      <c r="G6" s="710" t="s">
        <v>1574</v>
      </c>
      <c r="H6" s="445" t="s">
        <v>2806</v>
      </c>
      <c r="I6" s="446" t="s">
        <v>2803</v>
      </c>
      <c r="J6" s="447" t="s">
        <v>232</v>
      </c>
      <c r="K6" s="682">
        <v>0</v>
      </c>
      <c r="L6" s="683" t="s">
        <v>2682</v>
      </c>
      <c r="M6" s="684">
        <v>4950000</v>
      </c>
      <c r="N6" s="685">
        <v>0.15</v>
      </c>
      <c r="O6" s="286">
        <v>675000</v>
      </c>
      <c r="P6" s="686" t="s">
        <v>67</v>
      </c>
      <c r="Q6" s="769" t="s">
        <v>2733</v>
      </c>
      <c r="R6" s="763"/>
      <c r="S6" s="764" t="s">
        <v>2283</v>
      </c>
    </row>
    <row r="7" spans="1:22" s="473" customFormat="1" ht="48.75" hidden="1" customHeight="1">
      <c r="A7" s="438">
        <v>4</v>
      </c>
      <c r="B7" s="465" t="s">
        <v>2808</v>
      </c>
      <c r="C7" s="440" t="s">
        <v>2812</v>
      </c>
      <c r="D7" s="441" t="s">
        <v>2811</v>
      </c>
      <c r="E7" s="680" t="s">
        <v>71</v>
      </c>
      <c r="F7" s="681" t="s">
        <v>2580</v>
      </c>
      <c r="G7" s="710" t="s">
        <v>1570</v>
      </c>
      <c r="H7" s="445" t="s">
        <v>2813</v>
      </c>
      <c r="I7" s="446" t="s">
        <v>2810</v>
      </c>
      <c r="J7" s="447" t="s">
        <v>232</v>
      </c>
      <c r="K7" s="682">
        <v>0</v>
      </c>
      <c r="L7" s="683" t="s">
        <v>2580</v>
      </c>
      <c r="M7" s="684">
        <v>3300000</v>
      </c>
      <c r="N7" s="685">
        <v>0.15</v>
      </c>
      <c r="O7" s="286">
        <v>450000</v>
      </c>
      <c r="P7" s="686" t="s">
        <v>67</v>
      </c>
      <c r="Q7" s="769" t="s">
        <v>2809</v>
      </c>
      <c r="R7" s="763"/>
      <c r="S7" s="764" t="s">
        <v>2283</v>
      </c>
    </row>
    <row r="8" spans="1:22" s="156" customFormat="1" ht="51" hidden="1">
      <c r="A8" s="193">
        <v>5</v>
      </c>
      <c r="B8" s="81" t="s">
        <v>2814</v>
      </c>
      <c r="C8" s="440" t="s">
        <v>2816</v>
      </c>
      <c r="D8" s="441" t="s">
        <v>2815</v>
      </c>
      <c r="E8" s="680" t="s">
        <v>42</v>
      </c>
      <c r="F8" s="681" t="s">
        <v>2588</v>
      </c>
      <c r="G8" s="710" t="s">
        <v>88</v>
      </c>
      <c r="H8" s="415" t="s">
        <v>2817</v>
      </c>
      <c r="I8" s="408" t="s">
        <v>2818</v>
      </c>
      <c r="J8" s="361" t="s">
        <v>232</v>
      </c>
      <c r="K8" s="661">
        <v>0</v>
      </c>
      <c r="L8" s="667" t="s">
        <v>2588</v>
      </c>
      <c r="M8" s="675">
        <v>3000000</v>
      </c>
      <c r="N8" s="679">
        <v>0.15</v>
      </c>
      <c r="O8" s="136">
        <v>409090.90909090906</v>
      </c>
      <c r="P8" s="668" t="s">
        <v>2283</v>
      </c>
      <c r="Q8" s="765" t="s">
        <v>2438</v>
      </c>
      <c r="R8" s="758"/>
      <c r="S8" s="759"/>
      <c r="T8" s="613"/>
      <c r="U8" s="614"/>
      <c r="V8" s="615"/>
    </row>
    <row r="9" spans="1:22" s="473" customFormat="1" ht="191.25" hidden="1">
      <c r="A9" s="438">
        <v>6</v>
      </c>
      <c r="B9" s="465" t="s">
        <v>2821</v>
      </c>
      <c r="C9" s="440" t="s">
        <v>2713</v>
      </c>
      <c r="D9" s="441" t="s">
        <v>2820</v>
      </c>
      <c r="E9" s="680" t="s">
        <v>42</v>
      </c>
      <c r="F9" s="681" t="s">
        <v>2785</v>
      </c>
      <c r="G9" s="710" t="s">
        <v>190</v>
      </c>
      <c r="H9" s="445" t="s">
        <v>2822</v>
      </c>
      <c r="I9" s="446" t="s">
        <v>2819</v>
      </c>
      <c r="J9" s="447" t="s">
        <v>232</v>
      </c>
      <c r="K9" s="682">
        <v>0</v>
      </c>
      <c r="L9" s="683" t="s">
        <v>2785</v>
      </c>
      <c r="M9" s="684">
        <v>5000000</v>
      </c>
      <c r="N9" s="685">
        <v>0.15</v>
      </c>
      <c r="O9" s="286">
        <v>681818.18181818177</v>
      </c>
      <c r="P9" s="686" t="s">
        <v>41</v>
      </c>
      <c r="Q9" s="769" t="s">
        <v>2418</v>
      </c>
      <c r="R9" s="763"/>
      <c r="S9" s="764" t="s">
        <v>2283</v>
      </c>
      <c r="T9" s="838"/>
      <c r="U9" s="839"/>
      <c r="V9" s="840"/>
    </row>
    <row r="10" spans="1:22" s="473" customFormat="1" ht="38.25" hidden="1">
      <c r="A10" s="438">
        <v>7</v>
      </c>
      <c r="B10" s="465" t="s">
        <v>2823</v>
      </c>
      <c r="C10" s="440" t="s">
        <v>2824</v>
      </c>
      <c r="D10" s="441" t="s">
        <v>2825</v>
      </c>
      <c r="E10" s="680" t="s">
        <v>71</v>
      </c>
      <c r="F10" s="681" t="s">
        <v>2580</v>
      </c>
      <c r="G10" s="710" t="s">
        <v>1570</v>
      </c>
      <c r="H10" s="445" t="s">
        <v>1041</v>
      </c>
      <c r="I10" s="446" t="s">
        <v>2826</v>
      </c>
      <c r="J10" s="447" t="s">
        <v>232</v>
      </c>
      <c r="K10" s="682">
        <v>0</v>
      </c>
      <c r="L10" s="683" t="s">
        <v>2580</v>
      </c>
      <c r="M10" s="684">
        <v>3300000</v>
      </c>
      <c r="N10" s="685">
        <v>0.15</v>
      </c>
      <c r="O10" s="286">
        <v>450000</v>
      </c>
      <c r="P10" s="686" t="s">
        <v>810</v>
      </c>
      <c r="Q10" s="769" t="s">
        <v>2442</v>
      </c>
      <c r="R10" s="763"/>
      <c r="S10" s="764" t="s">
        <v>2283</v>
      </c>
      <c r="T10" s="839"/>
      <c r="U10" s="841"/>
      <c r="V10" s="842"/>
    </row>
    <row r="11" spans="1:22" s="225" customFormat="1" ht="38.25" hidden="1">
      <c r="A11" s="485">
        <v>8</v>
      </c>
      <c r="B11" s="486" t="s">
        <v>2832</v>
      </c>
      <c r="C11" s="134" t="s">
        <v>2829</v>
      </c>
      <c r="D11" s="400" t="s">
        <v>2828</v>
      </c>
      <c r="E11" s="689" t="s">
        <v>71</v>
      </c>
      <c r="F11" s="690" t="s">
        <v>2584</v>
      </c>
      <c r="G11" s="777" t="s">
        <v>210</v>
      </c>
      <c r="H11" s="489" t="s">
        <v>2830</v>
      </c>
      <c r="I11" s="490" t="s">
        <v>2827</v>
      </c>
      <c r="J11" s="491" t="s">
        <v>232</v>
      </c>
      <c r="K11" s="691">
        <v>0</v>
      </c>
      <c r="L11" s="692" t="s">
        <v>2584</v>
      </c>
      <c r="M11" s="693">
        <v>4000000</v>
      </c>
      <c r="N11" s="694">
        <v>0.15</v>
      </c>
      <c r="O11" s="138">
        <v>545454.54545454541</v>
      </c>
      <c r="P11" s="695" t="s">
        <v>67</v>
      </c>
      <c r="Q11" s="768" t="s">
        <v>2831</v>
      </c>
      <c r="R11" s="760"/>
      <c r="S11" s="761" t="s">
        <v>2283</v>
      </c>
      <c r="T11" s="843"/>
    </row>
    <row r="12" spans="1:22" s="473" customFormat="1" ht="38.25" hidden="1">
      <c r="A12" s="438">
        <v>9</v>
      </c>
      <c r="B12" s="465" t="s">
        <v>2835</v>
      </c>
      <c r="C12" s="440" t="s">
        <v>2833</v>
      </c>
      <c r="D12" s="441" t="s">
        <v>2836</v>
      </c>
      <c r="E12" s="680" t="s">
        <v>71</v>
      </c>
      <c r="F12" s="681" t="s">
        <v>2580</v>
      </c>
      <c r="G12" s="710" t="s">
        <v>1570</v>
      </c>
      <c r="H12" s="445" t="s">
        <v>2834</v>
      </c>
      <c r="I12" s="446" t="s">
        <v>2837</v>
      </c>
      <c r="J12" s="447" t="s">
        <v>232</v>
      </c>
      <c r="K12" s="682">
        <v>0</v>
      </c>
      <c r="L12" s="683" t="s">
        <v>2580</v>
      </c>
      <c r="M12" s="684">
        <v>3300000</v>
      </c>
      <c r="N12" s="685">
        <v>0.15</v>
      </c>
      <c r="O12" s="286">
        <v>450000</v>
      </c>
      <c r="P12" s="686" t="s">
        <v>67</v>
      </c>
      <c r="Q12" s="769" t="s">
        <v>2935</v>
      </c>
      <c r="R12" s="844" t="s">
        <v>2946</v>
      </c>
      <c r="S12" s="764" t="s">
        <v>2283</v>
      </c>
      <c r="T12" s="834" t="s">
        <v>2891</v>
      </c>
    </row>
    <row r="13" spans="1:22" s="225" customFormat="1" ht="38.25">
      <c r="A13" s="485">
        <v>10</v>
      </c>
      <c r="B13" s="486" t="s">
        <v>1764</v>
      </c>
      <c r="C13" s="134" t="s">
        <v>2632</v>
      </c>
      <c r="D13" s="400" t="s">
        <v>2839</v>
      </c>
      <c r="E13" s="689" t="s">
        <v>42</v>
      </c>
      <c r="F13" s="494" t="s">
        <v>2588</v>
      </c>
      <c r="G13" s="777" t="s">
        <v>88</v>
      </c>
      <c r="H13" s="489" t="s">
        <v>2840</v>
      </c>
      <c r="I13" s="490" t="s">
        <v>2838</v>
      </c>
      <c r="J13" s="491" t="s">
        <v>232</v>
      </c>
      <c r="K13" s="691">
        <v>0</v>
      </c>
      <c r="L13" s="695" t="s">
        <v>2588</v>
      </c>
      <c r="M13" s="693">
        <v>3000000</v>
      </c>
      <c r="N13" s="694">
        <v>0.15</v>
      </c>
      <c r="O13" s="138">
        <v>409090.90909090906</v>
      </c>
      <c r="P13" s="695" t="s">
        <v>41</v>
      </c>
      <c r="Q13" s="768" t="s">
        <v>2421</v>
      </c>
      <c r="R13" s="760"/>
      <c r="S13" s="761" t="s">
        <v>2283</v>
      </c>
    </row>
    <row r="14" spans="1:22" s="50" customFormat="1" ht="63.75" hidden="1">
      <c r="A14" s="485">
        <v>11</v>
      </c>
      <c r="B14" s="486" t="s">
        <v>2843</v>
      </c>
      <c r="C14" s="440" t="s">
        <v>2845</v>
      </c>
      <c r="D14" s="441" t="s">
        <v>2842</v>
      </c>
      <c r="E14" s="680" t="s">
        <v>71</v>
      </c>
      <c r="F14" s="479" t="s">
        <v>3112</v>
      </c>
      <c r="G14" s="710" t="s">
        <v>50</v>
      </c>
      <c r="H14" s="489" t="s">
        <v>2844</v>
      </c>
      <c r="I14" s="490" t="s">
        <v>2841</v>
      </c>
      <c r="J14" s="491" t="s">
        <v>232</v>
      </c>
      <c r="K14" s="691">
        <v>0</v>
      </c>
      <c r="L14" s="695" t="s">
        <v>3112</v>
      </c>
      <c r="M14" s="693">
        <v>2500000</v>
      </c>
      <c r="N14" s="694">
        <v>0.15</v>
      </c>
      <c r="O14" s="138">
        <v>340909.09090909088</v>
      </c>
      <c r="P14" s="695" t="s">
        <v>41</v>
      </c>
      <c r="Q14" s="768" t="s">
        <v>2441</v>
      </c>
      <c r="R14" s="760"/>
      <c r="S14" s="761" t="s">
        <v>2283</v>
      </c>
      <c r="T14" s="530"/>
    </row>
    <row r="15" spans="1:22" s="225" customFormat="1" ht="175.5" hidden="1" customHeight="1">
      <c r="A15" s="485">
        <v>12</v>
      </c>
      <c r="B15" s="486" t="s">
        <v>2847</v>
      </c>
      <c r="C15" s="134" t="s">
        <v>2865</v>
      </c>
      <c r="D15" s="400" t="s">
        <v>2848</v>
      </c>
      <c r="E15" s="689" t="s">
        <v>42</v>
      </c>
      <c r="F15" s="494" t="s">
        <v>3113</v>
      </c>
      <c r="G15" s="777" t="s">
        <v>965</v>
      </c>
      <c r="H15" s="489" t="s">
        <v>2849</v>
      </c>
      <c r="I15" s="490" t="s">
        <v>2846</v>
      </c>
      <c r="J15" s="491" t="s">
        <v>232</v>
      </c>
      <c r="K15" s="691">
        <v>0</v>
      </c>
      <c r="L15" s="695" t="s">
        <v>3113</v>
      </c>
      <c r="M15" s="693">
        <v>6500000</v>
      </c>
      <c r="N15" s="694">
        <v>0.15</v>
      </c>
      <c r="O15" s="138">
        <v>886363.63636363624</v>
      </c>
      <c r="P15" s="695" t="s">
        <v>41</v>
      </c>
      <c r="Q15" s="768" t="s">
        <v>2413</v>
      </c>
      <c r="R15" s="760"/>
      <c r="S15" s="761" t="s">
        <v>2283</v>
      </c>
      <c r="T15" s="845"/>
    </row>
    <row r="16" spans="1:22" s="50" customFormat="1" ht="41.25" hidden="1" customHeight="1">
      <c r="A16" s="193">
        <v>13</v>
      </c>
      <c r="B16" s="81" t="s">
        <v>2851</v>
      </c>
      <c r="C16" s="146" t="s">
        <v>2747</v>
      </c>
      <c r="D16" s="372" t="s">
        <v>2852</v>
      </c>
      <c r="E16" s="671" t="s">
        <v>42</v>
      </c>
      <c r="F16" s="406" t="s">
        <v>2686</v>
      </c>
      <c r="G16" s="672" t="s">
        <v>1411</v>
      </c>
      <c r="H16" s="415" t="s">
        <v>2853</v>
      </c>
      <c r="I16" s="408" t="s">
        <v>2850</v>
      </c>
      <c r="J16" s="361" t="s">
        <v>232</v>
      </c>
      <c r="K16" s="661">
        <v>0</v>
      </c>
      <c r="L16" s="668" t="s">
        <v>2686</v>
      </c>
      <c r="M16" s="675">
        <v>4400000</v>
      </c>
      <c r="N16" s="679">
        <v>0.15</v>
      </c>
      <c r="O16" s="136">
        <v>600000</v>
      </c>
      <c r="P16" s="668" t="s">
        <v>67</v>
      </c>
      <c r="Q16" s="765" t="s">
        <v>2745</v>
      </c>
      <c r="R16" s="758"/>
      <c r="S16" s="759" t="s">
        <v>2283</v>
      </c>
      <c r="T16" s="524"/>
    </row>
    <row r="17" spans="1:21" s="473" customFormat="1" ht="41.25" hidden="1" customHeight="1">
      <c r="A17" s="438">
        <v>14</v>
      </c>
      <c r="B17" s="465" t="s">
        <v>2856</v>
      </c>
      <c r="C17" s="440" t="s">
        <v>2783</v>
      </c>
      <c r="D17" s="441" t="s">
        <v>2855</v>
      </c>
      <c r="E17" s="680" t="s">
        <v>71</v>
      </c>
      <c r="F17" s="479" t="s">
        <v>3114</v>
      </c>
      <c r="G17" s="710" t="s">
        <v>2889</v>
      </c>
      <c r="H17" s="445" t="s">
        <v>2857</v>
      </c>
      <c r="I17" s="446" t="s">
        <v>2854</v>
      </c>
      <c r="J17" s="447" t="s">
        <v>232</v>
      </c>
      <c r="K17" s="682"/>
      <c r="L17" s="686" t="s">
        <v>3114</v>
      </c>
      <c r="M17" s="684">
        <v>250000000</v>
      </c>
      <c r="N17" s="685">
        <v>0.15</v>
      </c>
      <c r="O17" s="286">
        <v>34090909.090909086</v>
      </c>
      <c r="P17" s="686" t="s">
        <v>67</v>
      </c>
      <c r="Q17" s="769" t="s">
        <v>2413</v>
      </c>
      <c r="R17" s="763"/>
      <c r="S17" s="764" t="s">
        <v>2283</v>
      </c>
    </row>
    <row r="18" spans="1:21" s="50" customFormat="1" ht="38.25" hidden="1">
      <c r="A18" s="438">
        <v>15</v>
      </c>
      <c r="B18" s="465" t="s">
        <v>2858</v>
      </c>
      <c r="C18" s="146" t="s">
        <v>2863</v>
      </c>
      <c r="D18" s="372" t="s">
        <v>2860</v>
      </c>
      <c r="E18" s="671" t="s">
        <v>71</v>
      </c>
      <c r="F18" s="334" t="s">
        <v>2580</v>
      </c>
      <c r="G18" s="672" t="s">
        <v>1570</v>
      </c>
      <c r="H18" s="445" t="s">
        <v>2864</v>
      </c>
      <c r="I18" s="446" t="s">
        <v>2862</v>
      </c>
      <c r="J18" s="447" t="s">
        <v>232</v>
      </c>
      <c r="K18" s="682"/>
      <c r="L18" s="683">
        <v>3300000</v>
      </c>
      <c r="M18" s="684">
        <v>3300000</v>
      </c>
      <c r="N18" s="685">
        <v>0.15</v>
      </c>
      <c r="O18" s="286">
        <v>450000</v>
      </c>
      <c r="P18" s="686" t="s">
        <v>41</v>
      </c>
      <c r="Q18" s="769" t="s">
        <v>2859</v>
      </c>
      <c r="R18" s="763"/>
      <c r="S18" s="764" t="s">
        <v>2283</v>
      </c>
    </row>
    <row r="19" spans="1:21" s="50" customFormat="1" ht="47.25" hidden="1" customHeight="1">
      <c r="A19" s="438">
        <v>16</v>
      </c>
      <c r="B19" s="465" t="s">
        <v>2870</v>
      </c>
      <c r="C19" s="146" t="s">
        <v>2872</v>
      </c>
      <c r="D19" s="372" t="s">
        <v>2760</v>
      </c>
      <c r="E19" s="671" t="s">
        <v>71</v>
      </c>
      <c r="F19" s="334" t="s">
        <v>3115</v>
      </c>
      <c r="G19" s="672" t="s">
        <v>2961</v>
      </c>
      <c r="H19" s="445" t="s">
        <v>2760</v>
      </c>
      <c r="I19" s="446" t="s">
        <v>2866</v>
      </c>
      <c r="J19" s="447" t="s">
        <v>232</v>
      </c>
      <c r="K19" s="682">
        <v>0</v>
      </c>
      <c r="L19" s="686" t="s">
        <v>3115</v>
      </c>
      <c r="M19" s="684">
        <v>7150000</v>
      </c>
      <c r="N19" s="685">
        <v>0.15</v>
      </c>
      <c r="O19" s="286">
        <v>975000</v>
      </c>
      <c r="P19" s="686" t="s">
        <v>67</v>
      </c>
      <c r="Q19" s="769" t="s">
        <v>2871</v>
      </c>
      <c r="R19" s="766" t="s">
        <v>2962</v>
      </c>
      <c r="S19" s="764" t="s">
        <v>2873</v>
      </c>
      <c r="T19" s="156" t="s">
        <v>2960</v>
      </c>
    </row>
    <row r="20" spans="1:21" s="225" customFormat="1" ht="38.25" hidden="1">
      <c r="A20" s="485">
        <v>17</v>
      </c>
      <c r="B20" s="486" t="s">
        <v>2867</v>
      </c>
      <c r="C20" s="134" t="s">
        <v>2763</v>
      </c>
      <c r="D20" s="400" t="s">
        <v>2868</v>
      </c>
      <c r="E20" s="689" t="s">
        <v>42</v>
      </c>
      <c r="F20" s="494" t="s">
        <v>2580</v>
      </c>
      <c r="G20" s="777" t="s">
        <v>1570</v>
      </c>
      <c r="H20" s="489" t="s">
        <v>2954</v>
      </c>
      <c r="I20" s="490" t="s">
        <v>2869</v>
      </c>
      <c r="J20" s="491" t="s">
        <v>232</v>
      </c>
      <c r="K20" s="691">
        <v>0</v>
      </c>
      <c r="L20" s="695" t="s">
        <v>2580</v>
      </c>
      <c r="M20" s="693">
        <v>3300000</v>
      </c>
      <c r="N20" s="694">
        <v>0.15</v>
      </c>
      <c r="O20" s="138">
        <v>450000</v>
      </c>
      <c r="P20" s="695" t="s">
        <v>67</v>
      </c>
      <c r="Q20" s="768" t="s">
        <v>2794</v>
      </c>
      <c r="R20" s="760"/>
      <c r="S20" s="761">
        <v>0</v>
      </c>
    </row>
    <row r="21" spans="1:21" s="50" customFormat="1" ht="38.25" hidden="1">
      <c r="A21" s="193">
        <v>18</v>
      </c>
      <c r="B21" s="81" t="s">
        <v>2876</v>
      </c>
      <c r="C21" s="146" t="s">
        <v>2768</v>
      </c>
      <c r="D21" s="372" t="s">
        <v>2877</v>
      </c>
      <c r="E21" s="671" t="s">
        <v>209</v>
      </c>
      <c r="F21" s="334" t="s">
        <v>2588</v>
      </c>
      <c r="G21" s="672" t="s">
        <v>88</v>
      </c>
      <c r="H21" s="415" t="s">
        <v>2878</v>
      </c>
      <c r="I21" s="408" t="s">
        <v>2875</v>
      </c>
      <c r="J21" s="361" t="s">
        <v>232</v>
      </c>
      <c r="K21" s="661">
        <v>0</v>
      </c>
      <c r="L21" s="668" t="s">
        <v>2588</v>
      </c>
      <c r="M21" s="676">
        <v>3000000</v>
      </c>
      <c r="N21" s="679">
        <v>0.15</v>
      </c>
      <c r="O21" s="136">
        <v>409090.90909090906</v>
      </c>
      <c r="P21" s="668" t="s">
        <v>41</v>
      </c>
      <c r="Q21" s="765" t="s">
        <v>2794</v>
      </c>
      <c r="R21" s="762"/>
      <c r="S21" s="759" t="s">
        <v>2283</v>
      </c>
    </row>
    <row r="22" spans="1:21" s="156" customFormat="1" ht="38.25" hidden="1">
      <c r="A22" s="193">
        <v>19</v>
      </c>
      <c r="B22" s="81" t="s">
        <v>2881</v>
      </c>
      <c r="C22" s="146" t="s">
        <v>2775</v>
      </c>
      <c r="D22" s="372" t="s">
        <v>2883</v>
      </c>
      <c r="E22" s="671" t="s">
        <v>42</v>
      </c>
      <c r="F22" s="334" t="s">
        <v>3116</v>
      </c>
      <c r="G22" s="672" t="s">
        <v>2887</v>
      </c>
      <c r="H22" s="415" t="s">
        <v>2882</v>
      </c>
      <c r="I22" s="408" t="s">
        <v>2879</v>
      </c>
      <c r="J22" s="361" t="s">
        <v>232</v>
      </c>
      <c r="K22" s="661">
        <v>0</v>
      </c>
      <c r="L22" s="668" t="s">
        <v>3116</v>
      </c>
      <c r="M22" s="675">
        <v>8250000</v>
      </c>
      <c r="N22" s="679">
        <v>0.15</v>
      </c>
      <c r="O22" s="136">
        <v>1125000</v>
      </c>
      <c r="P22" s="668" t="s">
        <v>67</v>
      </c>
      <c r="Q22" s="765" t="s">
        <v>2880</v>
      </c>
      <c r="R22" s="775" t="s">
        <v>3041</v>
      </c>
      <c r="S22" s="759" t="s">
        <v>2283</v>
      </c>
      <c r="T22" s="634"/>
    </row>
    <row r="23" spans="1:21" s="50" customFormat="1" ht="47.25" hidden="1" customHeight="1">
      <c r="A23" s="438">
        <v>20</v>
      </c>
      <c r="B23" s="465" t="s">
        <v>2902</v>
      </c>
      <c r="C23" s="440" t="s">
        <v>2782</v>
      </c>
      <c r="D23" s="441" t="s">
        <v>2900</v>
      </c>
      <c r="E23" s="680" t="s">
        <v>2861</v>
      </c>
      <c r="F23" s="479" t="s">
        <v>3117</v>
      </c>
      <c r="G23" s="710" t="s">
        <v>2952</v>
      </c>
      <c r="H23" s="445" t="s">
        <v>2903</v>
      </c>
      <c r="I23" s="446" t="s">
        <v>2899</v>
      </c>
      <c r="J23" s="447" t="s">
        <v>232</v>
      </c>
      <c r="K23" s="682">
        <v>0</v>
      </c>
      <c r="L23" s="686" t="s">
        <v>3117</v>
      </c>
      <c r="M23" s="684">
        <v>2530000</v>
      </c>
      <c r="N23" s="685">
        <v>0.15</v>
      </c>
      <c r="O23" s="286">
        <v>345000</v>
      </c>
      <c r="P23" s="686" t="s">
        <v>67</v>
      </c>
      <c r="Q23" s="769" t="s">
        <v>2901</v>
      </c>
      <c r="R23" s="763"/>
      <c r="S23" s="764" t="s">
        <v>2283</v>
      </c>
      <c r="T23" s="524"/>
    </row>
    <row r="24" spans="1:21" s="225" customFormat="1" ht="63.75" hidden="1">
      <c r="A24" s="485" t="s">
        <v>176</v>
      </c>
      <c r="B24" s="486" t="s">
        <v>3048</v>
      </c>
      <c r="C24" s="134" t="s">
        <v>2674</v>
      </c>
      <c r="D24" s="400" t="s">
        <v>2905</v>
      </c>
      <c r="E24" s="689" t="s">
        <v>71</v>
      </c>
      <c r="F24" s="494" t="s">
        <v>2580</v>
      </c>
      <c r="G24" s="777" t="s">
        <v>1570</v>
      </c>
      <c r="H24" s="489" t="s">
        <v>2907</v>
      </c>
      <c r="I24" s="490" t="s">
        <v>2904</v>
      </c>
      <c r="J24" s="491" t="s">
        <v>232</v>
      </c>
      <c r="K24" s="691">
        <v>0</v>
      </c>
      <c r="L24" s="695" t="s">
        <v>2580</v>
      </c>
      <c r="M24" s="693">
        <v>3300000</v>
      </c>
      <c r="N24" s="694">
        <v>0.15</v>
      </c>
      <c r="O24" s="138">
        <v>450000</v>
      </c>
      <c r="P24" s="695" t="s">
        <v>41</v>
      </c>
      <c r="Q24" s="846" t="s">
        <v>2906</v>
      </c>
      <c r="R24" s="760"/>
      <c r="S24" s="761">
        <v>0</v>
      </c>
      <c r="T24" s="847"/>
    </row>
    <row r="25" spans="1:21" s="50" customFormat="1" ht="36.75" hidden="1" customHeight="1">
      <c r="A25" s="485">
        <v>22</v>
      </c>
      <c r="B25" s="486" t="s">
        <v>2910</v>
      </c>
      <c r="C25" s="134" t="s">
        <v>2914</v>
      </c>
      <c r="D25" s="400" t="s">
        <v>2913</v>
      </c>
      <c r="E25" s="689" t="s">
        <v>42</v>
      </c>
      <c r="F25" s="494" t="s">
        <v>2580</v>
      </c>
      <c r="G25" s="777" t="s">
        <v>1570</v>
      </c>
      <c r="H25" s="489" t="s">
        <v>2912</v>
      </c>
      <c r="I25" s="490" t="s">
        <v>2908</v>
      </c>
      <c r="J25" s="491" t="s">
        <v>232</v>
      </c>
      <c r="K25" s="691">
        <v>0</v>
      </c>
      <c r="L25" s="695" t="s">
        <v>2580</v>
      </c>
      <c r="M25" s="693">
        <v>3300000</v>
      </c>
      <c r="N25" s="694">
        <v>0.15</v>
      </c>
      <c r="O25" s="138">
        <v>450000</v>
      </c>
      <c r="P25" s="695" t="s">
        <v>41</v>
      </c>
      <c r="Q25" s="768" t="s">
        <v>2909</v>
      </c>
      <c r="R25" s="760"/>
      <c r="S25" s="761">
        <v>0</v>
      </c>
    </row>
    <row r="26" spans="1:21" s="50" customFormat="1" ht="63.75" hidden="1">
      <c r="A26" s="193">
        <v>23</v>
      </c>
      <c r="B26" s="81" t="s">
        <v>2881</v>
      </c>
      <c r="C26" s="146" t="s">
        <v>2919</v>
      </c>
      <c r="D26" s="372" t="s">
        <v>2916</v>
      </c>
      <c r="E26" s="671" t="s">
        <v>42</v>
      </c>
      <c r="F26" s="334" t="s">
        <v>2580</v>
      </c>
      <c r="G26" s="672" t="s">
        <v>1570</v>
      </c>
      <c r="H26" s="415" t="s">
        <v>2918</v>
      </c>
      <c r="I26" s="408" t="s">
        <v>2915</v>
      </c>
      <c r="J26" s="361" t="s">
        <v>232</v>
      </c>
      <c r="K26" s="661">
        <v>0</v>
      </c>
      <c r="L26" s="668" t="s">
        <v>2580</v>
      </c>
      <c r="M26" s="675">
        <v>3300000</v>
      </c>
      <c r="N26" s="679">
        <v>0.15</v>
      </c>
      <c r="O26" s="136">
        <v>450000</v>
      </c>
      <c r="P26" s="668" t="s">
        <v>41</v>
      </c>
      <c r="Q26" s="765" t="s">
        <v>2917</v>
      </c>
      <c r="R26" s="775" t="s">
        <v>3041</v>
      </c>
      <c r="S26" s="759">
        <v>0</v>
      </c>
    </row>
    <row r="27" spans="1:21" s="225" customFormat="1" ht="76.5" hidden="1">
      <c r="A27" s="485">
        <v>24</v>
      </c>
      <c r="B27" s="486" t="s">
        <v>2925</v>
      </c>
      <c r="C27" s="134" t="s">
        <v>2492</v>
      </c>
      <c r="D27" s="400" t="s">
        <v>2921</v>
      </c>
      <c r="E27" s="689" t="s">
        <v>2861</v>
      </c>
      <c r="F27" s="494" t="s">
        <v>2686</v>
      </c>
      <c r="G27" s="777" t="s">
        <v>1411</v>
      </c>
      <c r="H27" s="489" t="s">
        <v>2478</v>
      </c>
      <c r="I27" s="490" t="s">
        <v>2920</v>
      </c>
      <c r="J27" s="491" t="s">
        <v>232</v>
      </c>
      <c r="K27" s="691">
        <v>0</v>
      </c>
      <c r="L27" s="695" t="s">
        <v>2686</v>
      </c>
      <c r="M27" s="693">
        <v>4400000</v>
      </c>
      <c r="N27" s="694">
        <v>0.15</v>
      </c>
      <c r="O27" s="138">
        <v>600000</v>
      </c>
      <c r="P27" s="695" t="s">
        <v>41</v>
      </c>
      <c r="Q27" s="768" t="s">
        <v>2924</v>
      </c>
      <c r="R27" s="760"/>
      <c r="S27" s="761" t="s">
        <v>2873</v>
      </c>
    </row>
    <row r="28" spans="1:21" s="225" customFormat="1" ht="38.25" hidden="1">
      <c r="A28" s="485">
        <v>25</v>
      </c>
      <c r="B28" s="556" t="s">
        <v>2927</v>
      </c>
      <c r="C28" s="134" t="s">
        <v>2929</v>
      </c>
      <c r="D28" s="400" t="s">
        <v>2928</v>
      </c>
      <c r="E28" s="689" t="s">
        <v>42</v>
      </c>
      <c r="F28" s="494" t="s">
        <v>2580</v>
      </c>
      <c r="G28" s="777" t="s">
        <v>1570</v>
      </c>
      <c r="H28" s="489" t="s">
        <v>2484</v>
      </c>
      <c r="I28" s="490" t="s">
        <v>2926</v>
      </c>
      <c r="J28" s="491" t="s">
        <v>232</v>
      </c>
      <c r="K28" s="691">
        <v>0</v>
      </c>
      <c r="L28" s="695" t="s">
        <v>2580</v>
      </c>
      <c r="M28" s="848">
        <v>3300000</v>
      </c>
      <c r="N28" s="694">
        <v>0.15</v>
      </c>
      <c r="O28" s="138">
        <v>450000</v>
      </c>
      <c r="P28" s="695" t="s">
        <v>41</v>
      </c>
      <c r="Q28" s="768" t="s">
        <v>2924</v>
      </c>
      <c r="R28" s="761" t="s">
        <v>2973</v>
      </c>
      <c r="S28" s="761">
        <v>0</v>
      </c>
      <c r="T28" s="849">
        <f>550000+2200000</f>
        <v>2750000</v>
      </c>
      <c r="U28" s="849">
        <v>2750000</v>
      </c>
    </row>
    <row r="29" spans="1:21" s="225" customFormat="1" ht="38.25">
      <c r="A29" s="485">
        <v>26</v>
      </c>
      <c r="B29" s="556" t="s">
        <v>2932</v>
      </c>
      <c r="C29" s="134" t="s">
        <v>2934</v>
      </c>
      <c r="D29" s="400" t="s">
        <v>2931</v>
      </c>
      <c r="E29" s="689" t="s">
        <v>71</v>
      </c>
      <c r="F29" s="494" t="s">
        <v>2580</v>
      </c>
      <c r="G29" s="777" t="s">
        <v>1570</v>
      </c>
      <c r="H29" s="489" t="s">
        <v>2933</v>
      </c>
      <c r="I29" s="490" t="s">
        <v>2930</v>
      </c>
      <c r="J29" s="491" t="s">
        <v>232</v>
      </c>
      <c r="K29" s="691">
        <v>0</v>
      </c>
      <c r="L29" s="695" t="s">
        <v>2580</v>
      </c>
      <c r="M29" s="693">
        <v>3300000</v>
      </c>
      <c r="N29" s="694">
        <v>0.15</v>
      </c>
      <c r="O29" s="138">
        <v>450000</v>
      </c>
      <c r="P29" s="695" t="s">
        <v>41</v>
      </c>
      <c r="Q29" s="768" t="s">
        <v>2439</v>
      </c>
      <c r="R29" s="760"/>
      <c r="S29" s="761" t="s">
        <v>2283</v>
      </c>
    </row>
    <row r="30" spans="1:21" s="50" customFormat="1" ht="51" hidden="1">
      <c r="A30" s="193">
        <v>27</v>
      </c>
      <c r="B30" s="252" t="s">
        <v>2939</v>
      </c>
      <c r="C30" s="146" t="s">
        <v>2307</v>
      </c>
      <c r="D30" s="372" t="s">
        <v>2938</v>
      </c>
      <c r="E30" s="671" t="s">
        <v>71</v>
      </c>
      <c r="F30" s="334" t="s">
        <v>2586</v>
      </c>
      <c r="G30" s="672" t="s">
        <v>384</v>
      </c>
      <c r="H30" s="415" t="s">
        <v>2940</v>
      </c>
      <c r="I30" s="408" t="s">
        <v>2936</v>
      </c>
      <c r="J30" s="361" t="s">
        <v>232</v>
      </c>
      <c r="K30" s="661">
        <v>0</v>
      </c>
      <c r="L30" s="668" t="s">
        <v>2586</v>
      </c>
      <c r="M30" s="675">
        <v>5500000</v>
      </c>
      <c r="N30" s="679">
        <v>0.15</v>
      </c>
      <c r="O30" s="136">
        <v>750000</v>
      </c>
      <c r="P30" s="668" t="s">
        <v>41</v>
      </c>
      <c r="Q30" s="765" t="s">
        <v>2937</v>
      </c>
      <c r="R30" s="758"/>
      <c r="S30" s="759">
        <v>0</v>
      </c>
      <c r="T30" s="524"/>
    </row>
    <row r="31" spans="1:21" s="225" customFormat="1" ht="51">
      <c r="A31" s="485">
        <v>28</v>
      </c>
      <c r="B31" s="556" t="s">
        <v>2943</v>
      </c>
      <c r="C31" s="134" t="s">
        <v>2945</v>
      </c>
      <c r="D31" s="400" t="s">
        <v>2942</v>
      </c>
      <c r="E31" s="689" t="s">
        <v>71</v>
      </c>
      <c r="F31" s="494" t="s">
        <v>2580</v>
      </c>
      <c r="G31" s="777" t="s">
        <v>1570</v>
      </c>
      <c r="H31" s="489" t="s">
        <v>2944</v>
      </c>
      <c r="I31" s="490" t="s">
        <v>2941</v>
      </c>
      <c r="J31" s="491" t="s">
        <v>232</v>
      </c>
      <c r="K31" s="691">
        <v>0</v>
      </c>
      <c r="L31" s="695" t="s">
        <v>2580</v>
      </c>
      <c r="M31" s="693">
        <v>3300000</v>
      </c>
      <c r="N31" s="694">
        <v>0.15</v>
      </c>
      <c r="O31" s="138">
        <v>450000</v>
      </c>
      <c r="P31" s="695" t="s">
        <v>41</v>
      </c>
      <c r="Q31" s="768" t="s">
        <v>2439</v>
      </c>
      <c r="R31" s="760"/>
      <c r="S31" s="761" t="s">
        <v>2283</v>
      </c>
      <c r="T31" s="847"/>
    </row>
    <row r="32" spans="1:21" s="225" customFormat="1" ht="76.5">
      <c r="A32" s="485">
        <v>29</v>
      </c>
      <c r="B32" s="556" t="s">
        <v>2947</v>
      </c>
      <c r="C32" s="134" t="s">
        <v>2949</v>
      </c>
      <c r="D32" s="400" t="s">
        <v>2951</v>
      </c>
      <c r="E32" s="689" t="s">
        <v>71</v>
      </c>
      <c r="F32" s="494" t="s">
        <v>2686</v>
      </c>
      <c r="G32" s="777" t="s">
        <v>1411</v>
      </c>
      <c r="H32" s="489" t="s">
        <v>2950</v>
      </c>
      <c r="I32" s="490" t="s">
        <v>2948</v>
      </c>
      <c r="J32" s="491" t="s">
        <v>232</v>
      </c>
      <c r="K32" s="691">
        <v>0</v>
      </c>
      <c r="L32" s="695" t="s">
        <v>2686</v>
      </c>
      <c r="M32" s="693">
        <v>4400000</v>
      </c>
      <c r="N32" s="694">
        <v>0.15</v>
      </c>
      <c r="O32" s="138">
        <v>600000</v>
      </c>
      <c r="P32" s="695" t="s">
        <v>41</v>
      </c>
      <c r="Q32" s="768" t="s">
        <v>2421</v>
      </c>
      <c r="R32" s="760"/>
      <c r="S32" s="852">
        <v>0</v>
      </c>
      <c r="T32" s="225">
        <v>3</v>
      </c>
    </row>
    <row r="33" spans="1:25" s="473" customFormat="1" ht="38.25" hidden="1">
      <c r="A33" s="438">
        <v>30</v>
      </c>
      <c r="B33" s="482" t="s">
        <v>2956</v>
      </c>
      <c r="C33" s="440" t="s">
        <v>2959</v>
      </c>
      <c r="D33" s="441" t="s">
        <v>2957</v>
      </c>
      <c r="E33" s="680" t="s">
        <v>71</v>
      </c>
      <c r="F33" s="479" t="s">
        <v>2686</v>
      </c>
      <c r="G33" s="710" t="s">
        <v>1411</v>
      </c>
      <c r="H33" s="445" t="s">
        <v>2958</v>
      </c>
      <c r="I33" s="446" t="s">
        <v>2955</v>
      </c>
      <c r="J33" s="447" t="s">
        <v>232</v>
      </c>
      <c r="K33" s="682">
        <v>0</v>
      </c>
      <c r="L33" s="686" t="s">
        <v>2686</v>
      </c>
      <c r="M33" s="684">
        <v>4400000</v>
      </c>
      <c r="N33" s="685">
        <v>0.15</v>
      </c>
      <c r="O33" s="286">
        <v>600000</v>
      </c>
      <c r="P33" s="686" t="s">
        <v>67</v>
      </c>
      <c r="Q33" s="769" t="s">
        <v>2831</v>
      </c>
      <c r="R33" s="763"/>
      <c r="S33" s="853">
        <v>0</v>
      </c>
    </row>
    <row r="34" spans="1:25" s="225" customFormat="1" ht="25.5">
      <c r="A34" s="485">
        <v>31</v>
      </c>
      <c r="B34" s="556" t="s">
        <v>2964</v>
      </c>
      <c r="C34" s="134" t="s">
        <v>2183</v>
      </c>
      <c r="D34" s="400" t="s">
        <v>2965</v>
      </c>
      <c r="E34" s="689" t="s">
        <v>71</v>
      </c>
      <c r="F34" s="494" t="s">
        <v>2587</v>
      </c>
      <c r="G34" s="777" t="s">
        <v>2685</v>
      </c>
      <c r="H34" s="489" t="s">
        <v>2966</v>
      </c>
      <c r="I34" s="490" t="s">
        <v>2963</v>
      </c>
      <c r="J34" s="491" t="s">
        <v>232</v>
      </c>
      <c r="K34" s="691">
        <v>0</v>
      </c>
      <c r="L34" s="695" t="s">
        <v>2587</v>
      </c>
      <c r="M34" s="693">
        <v>6600000</v>
      </c>
      <c r="N34" s="694">
        <v>0.15</v>
      </c>
      <c r="O34" s="138">
        <v>900000</v>
      </c>
      <c r="P34" s="695" t="s">
        <v>41</v>
      </c>
      <c r="Q34" s="768" t="s">
        <v>1445</v>
      </c>
      <c r="R34" s="760"/>
      <c r="S34" s="852">
        <v>0</v>
      </c>
    </row>
    <row r="35" spans="1:25" s="459" customFormat="1" ht="52.5" hidden="1" customHeight="1">
      <c r="A35" s="438">
        <v>32</v>
      </c>
      <c r="B35" s="482" t="s">
        <v>2970</v>
      </c>
      <c r="C35" s="440" t="s">
        <v>2972</v>
      </c>
      <c r="D35" s="441" t="s">
        <v>2968</v>
      </c>
      <c r="E35" s="680" t="s">
        <v>71</v>
      </c>
      <c r="F35" s="479" t="s">
        <v>2580</v>
      </c>
      <c r="G35" s="710" t="s">
        <v>1570</v>
      </c>
      <c r="H35" s="445" t="s">
        <v>2971</v>
      </c>
      <c r="I35" s="446" t="s">
        <v>2967</v>
      </c>
      <c r="J35" s="447" t="s">
        <v>232</v>
      </c>
      <c r="K35" s="682">
        <v>0</v>
      </c>
      <c r="L35" s="686" t="s">
        <v>2580</v>
      </c>
      <c r="M35" s="684">
        <v>3300000</v>
      </c>
      <c r="N35" s="685">
        <v>0.15</v>
      </c>
      <c r="O35" s="286">
        <v>450000</v>
      </c>
      <c r="P35" s="686" t="s">
        <v>67</v>
      </c>
      <c r="Q35" s="769" t="s">
        <v>2969</v>
      </c>
      <c r="R35" s="850" t="s">
        <v>3142</v>
      </c>
      <c r="S35" s="764">
        <v>0</v>
      </c>
    </row>
    <row r="36" spans="1:25" ht="25.5" hidden="1" customHeight="1">
      <c r="A36" s="193">
        <v>33</v>
      </c>
      <c r="B36" s="252" t="s">
        <v>2881</v>
      </c>
      <c r="C36" s="146" t="s">
        <v>2194</v>
      </c>
      <c r="D36" s="372" t="s">
        <v>2976</v>
      </c>
      <c r="E36" s="671" t="s">
        <v>42</v>
      </c>
      <c r="F36" s="334" t="s">
        <v>3118</v>
      </c>
      <c r="G36" s="672" t="s">
        <v>2993</v>
      </c>
      <c r="H36" s="415" t="s">
        <v>2978</v>
      </c>
      <c r="I36" s="408" t="s">
        <v>2977</v>
      </c>
      <c r="J36" s="361" t="s">
        <v>232</v>
      </c>
      <c r="K36" s="661">
        <v>0</v>
      </c>
      <c r="L36" s="668" t="s">
        <v>3118</v>
      </c>
      <c r="M36" s="675">
        <v>2090000</v>
      </c>
      <c r="N36" s="679">
        <v>0.15</v>
      </c>
      <c r="O36" s="136">
        <v>285000</v>
      </c>
      <c r="P36" s="668" t="s">
        <v>41</v>
      </c>
      <c r="Q36" s="765" t="s">
        <v>2975</v>
      </c>
      <c r="R36" s="759"/>
      <c r="S36" s="854">
        <v>0</v>
      </c>
    </row>
    <row r="37" spans="1:25" ht="38.25" hidden="1">
      <c r="A37" s="193">
        <v>34</v>
      </c>
      <c r="B37" s="252" t="s">
        <v>2769</v>
      </c>
      <c r="C37" s="146" t="s">
        <v>2023</v>
      </c>
      <c r="D37" s="372" t="s">
        <v>2979</v>
      </c>
      <c r="E37" s="671" t="s">
        <v>42</v>
      </c>
      <c r="F37" s="334" t="s">
        <v>2588</v>
      </c>
      <c r="G37" s="672" t="s">
        <v>88</v>
      </c>
      <c r="H37" s="415" t="s">
        <v>2980</v>
      </c>
      <c r="I37" s="408" t="s">
        <v>2974</v>
      </c>
      <c r="J37" s="361" t="s">
        <v>232</v>
      </c>
      <c r="K37" s="661">
        <v>0</v>
      </c>
      <c r="L37" s="668" t="s">
        <v>2588</v>
      </c>
      <c r="M37" s="676">
        <v>3000000</v>
      </c>
      <c r="N37" s="679">
        <v>0.15</v>
      </c>
      <c r="O37" s="136">
        <v>409090.90909090906</v>
      </c>
      <c r="P37" s="668" t="s">
        <v>41</v>
      </c>
      <c r="Q37" s="765" t="s">
        <v>2425</v>
      </c>
      <c r="R37" s="758"/>
      <c r="S37" s="759" t="s">
        <v>2283</v>
      </c>
    </row>
    <row r="38" spans="1:25" ht="38.25" hidden="1">
      <c r="A38" s="193">
        <v>35</v>
      </c>
      <c r="B38" s="252" t="s">
        <v>1479</v>
      </c>
      <c r="C38" s="146" t="s">
        <v>2030</v>
      </c>
      <c r="D38" s="372" t="s">
        <v>2988</v>
      </c>
      <c r="E38" s="671" t="s">
        <v>42</v>
      </c>
      <c r="F38" s="334" t="s">
        <v>2588</v>
      </c>
      <c r="G38" s="672" t="s">
        <v>88</v>
      </c>
      <c r="H38" s="415" t="s">
        <v>2982</v>
      </c>
      <c r="I38" s="408" t="s">
        <v>2981</v>
      </c>
      <c r="J38" s="361" t="s">
        <v>232</v>
      </c>
      <c r="K38" s="661">
        <v>0</v>
      </c>
      <c r="L38" s="668" t="s">
        <v>2588</v>
      </c>
      <c r="M38" s="675">
        <v>3000000</v>
      </c>
      <c r="N38" s="679">
        <v>0.15</v>
      </c>
      <c r="O38" s="136">
        <v>409090.90909090906</v>
      </c>
      <c r="P38" s="668" t="s">
        <v>41</v>
      </c>
      <c r="Q38" s="765" t="s">
        <v>2404</v>
      </c>
      <c r="R38" s="758"/>
      <c r="S38" s="759" t="s">
        <v>2283</v>
      </c>
    </row>
    <row r="39" spans="1:25" s="225" customFormat="1" ht="127.5">
      <c r="A39" s="485">
        <v>36</v>
      </c>
      <c r="B39" s="556" t="s">
        <v>2984</v>
      </c>
      <c r="C39" s="134" t="s">
        <v>2986</v>
      </c>
      <c r="D39" s="400" t="s">
        <v>2985</v>
      </c>
      <c r="E39" s="689" t="s">
        <v>71</v>
      </c>
      <c r="F39" s="494" t="s">
        <v>2587</v>
      </c>
      <c r="G39" s="777" t="s">
        <v>2685</v>
      </c>
      <c r="H39" s="489" t="s">
        <v>2987</v>
      </c>
      <c r="I39" s="490" t="s">
        <v>2983</v>
      </c>
      <c r="J39" s="491" t="s">
        <v>232</v>
      </c>
      <c r="K39" s="691">
        <v>0</v>
      </c>
      <c r="L39" s="695" t="s">
        <v>2587</v>
      </c>
      <c r="M39" s="693">
        <v>6600000</v>
      </c>
      <c r="N39" s="694">
        <v>0.15</v>
      </c>
      <c r="O39" s="138">
        <v>900000</v>
      </c>
      <c r="P39" s="695" t="s">
        <v>41</v>
      </c>
      <c r="Q39" s="768" t="s">
        <v>243</v>
      </c>
      <c r="R39" s="760"/>
      <c r="S39" s="761" t="s">
        <v>2283</v>
      </c>
      <c r="W39" s="843">
        <v>19500000</v>
      </c>
      <c r="X39" s="845">
        <f>W39-W40</f>
        <v>6000000</v>
      </c>
      <c r="Y39" s="847">
        <f>W39/1.1</f>
        <v>17727272.727272727</v>
      </c>
    </row>
    <row r="40" spans="1:25" s="225" customFormat="1" ht="38.25" hidden="1">
      <c r="A40" s="485">
        <v>37</v>
      </c>
      <c r="B40" s="556" t="s">
        <v>2989</v>
      </c>
      <c r="C40" s="134" t="s">
        <v>2991</v>
      </c>
      <c r="D40" s="400" t="s">
        <v>2990</v>
      </c>
      <c r="E40" s="689" t="s">
        <v>2861</v>
      </c>
      <c r="F40" s="494" t="s">
        <v>3119</v>
      </c>
      <c r="G40" s="777" t="s">
        <v>2888</v>
      </c>
      <c r="H40" s="489" t="s">
        <v>2992</v>
      </c>
      <c r="I40" s="490" t="s">
        <v>2997</v>
      </c>
      <c r="J40" s="491" t="s">
        <v>232</v>
      </c>
      <c r="K40" s="691">
        <v>0</v>
      </c>
      <c r="L40" s="695" t="s">
        <v>3119</v>
      </c>
      <c r="M40" s="693">
        <v>3630000</v>
      </c>
      <c r="N40" s="694">
        <v>0.15</v>
      </c>
      <c r="O40" s="138">
        <v>495000</v>
      </c>
      <c r="P40" s="695" t="s">
        <v>41</v>
      </c>
      <c r="Q40" s="151" t="s">
        <v>2924</v>
      </c>
      <c r="R40" s="833"/>
      <c r="S40" s="761">
        <v>0</v>
      </c>
      <c r="W40" s="843">
        <v>13500000</v>
      </c>
      <c r="X40" s="545"/>
      <c r="Y40" s="847">
        <f>Y39*0.3</f>
        <v>5318181.8181818174</v>
      </c>
    </row>
    <row r="41" spans="1:25" s="473" customFormat="1" ht="38.25" hidden="1">
      <c r="A41" s="438">
        <v>38</v>
      </c>
      <c r="B41" s="482" t="s">
        <v>2994</v>
      </c>
      <c r="C41" s="440" t="s">
        <v>2995</v>
      </c>
      <c r="D41" s="441" t="s">
        <v>2996</v>
      </c>
      <c r="E41" s="680" t="s">
        <v>2911</v>
      </c>
      <c r="F41" s="479" t="s">
        <v>2585</v>
      </c>
      <c r="G41" s="710" t="s">
        <v>109</v>
      </c>
      <c r="H41" s="445">
        <v>0</v>
      </c>
      <c r="I41" s="446" t="s">
        <v>2998</v>
      </c>
      <c r="J41" s="447" t="s">
        <v>232</v>
      </c>
      <c r="K41" s="682">
        <v>0</v>
      </c>
      <c r="L41" s="686" t="s">
        <v>2585</v>
      </c>
      <c r="M41" s="684">
        <v>2200000</v>
      </c>
      <c r="N41" s="685">
        <v>0.15</v>
      </c>
      <c r="O41" s="286">
        <v>300000</v>
      </c>
      <c r="P41" s="686" t="s">
        <v>41</v>
      </c>
      <c r="Q41" s="288" t="s">
        <v>2909</v>
      </c>
      <c r="R41" s="851"/>
      <c r="S41" s="764" t="s">
        <v>2873</v>
      </c>
      <c r="T41" s="473" t="s">
        <v>3020</v>
      </c>
    </row>
    <row r="42" spans="1:25" s="473" customFormat="1" ht="51" hidden="1">
      <c r="A42" s="438">
        <v>39</v>
      </c>
      <c r="B42" s="482" t="s">
        <v>3001</v>
      </c>
      <c r="C42" s="440" t="s">
        <v>3004</v>
      </c>
      <c r="D42" s="441" t="s">
        <v>3002</v>
      </c>
      <c r="E42" s="680" t="s">
        <v>2911</v>
      </c>
      <c r="F42" s="479" t="s">
        <v>2580</v>
      </c>
      <c r="G42" s="710" t="s">
        <v>1570</v>
      </c>
      <c r="H42" s="445" t="s">
        <v>3003</v>
      </c>
      <c r="I42" s="446" t="s">
        <v>3000</v>
      </c>
      <c r="J42" s="447" t="s">
        <v>232</v>
      </c>
      <c r="K42" s="682">
        <v>0</v>
      </c>
      <c r="L42" s="686" t="s">
        <v>2580</v>
      </c>
      <c r="M42" s="684">
        <v>3300000</v>
      </c>
      <c r="N42" s="685">
        <v>0.15</v>
      </c>
      <c r="O42" s="286">
        <v>450000</v>
      </c>
      <c r="P42" s="686" t="s">
        <v>41</v>
      </c>
      <c r="Q42" s="288" t="s">
        <v>2909</v>
      </c>
      <c r="R42" s="851"/>
      <c r="S42" s="764" t="s">
        <v>810</v>
      </c>
      <c r="T42" s="473" t="s">
        <v>3000</v>
      </c>
    </row>
    <row r="43" spans="1:25" ht="38.25" hidden="1">
      <c r="A43" s="193">
        <v>40</v>
      </c>
      <c r="B43" s="252" t="s">
        <v>3006</v>
      </c>
      <c r="C43" s="146" t="s">
        <v>3009</v>
      </c>
      <c r="D43" s="372" t="s">
        <v>3008</v>
      </c>
      <c r="E43" s="671" t="s">
        <v>42</v>
      </c>
      <c r="F43" s="334" t="s">
        <v>3117</v>
      </c>
      <c r="G43" s="672" t="s">
        <v>2952</v>
      </c>
      <c r="H43" s="415" t="s">
        <v>3042</v>
      </c>
      <c r="I43" s="408" t="s">
        <v>3005</v>
      </c>
      <c r="J43" s="361" t="s">
        <v>232</v>
      </c>
      <c r="K43" s="661">
        <v>0</v>
      </c>
      <c r="L43" s="668" t="s">
        <v>3117</v>
      </c>
      <c r="M43" s="675">
        <v>2530000</v>
      </c>
      <c r="N43" s="679">
        <v>0.15</v>
      </c>
      <c r="O43" s="136">
        <v>345000</v>
      </c>
      <c r="P43" s="668" t="s">
        <v>41</v>
      </c>
      <c r="Q43" s="150" t="s">
        <v>3007</v>
      </c>
      <c r="R43" s="759"/>
      <c r="S43" s="759" t="s">
        <v>67</v>
      </c>
      <c r="U43" s="221">
        <f>85000000/0.7</f>
        <v>121428571.42857143</v>
      </c>
    </row>
    <row r="44" spans="1:25" s="225" customFormat="1" ht="38.25">
      <c r="A44" s="485">
        <v>41</v>
      </c>
      <c r="B44" s="556" t="s">
        <v>3011</v>
      </c>
      <c r="C44" s="134" t="s">
        <v>3013</v>
      </c>
      <c r="D44" s="400" t="s">
        <v>3012</v>
      </c>
      <c r="E44" s="689" t="s">
        <v>71</v>
      </c>
      <c r="F44" s="494" t="s">
        <v>2580</v>
      </c>
      <c r="G44" s="777" t="s">
        <v>1570</v>
      </c>
      <c r="H44" s="489" t="s">
        <v>3014</v>
      </c>
      <c r="I44" s="490" t="s">
        <v>3010</v>
      </c>
      <c r="J44" s="491" t="s">
        <v>232</v>
      </c>
      <c r="K44" s="691">
        <v>0</v>
      </c>
      <c r="L44" s="695" t="s">
        <v>2580</v>
      </c>
      <c r="M44" s="693">
        <v>3300000</v>
      </c>
      <c r="N44" s="694">
        <v>0.15</v>
      </c>
      <c r="O44" s="138">
        <v>450000</v>
      </c>
      <c r="P44" s="695" t="s">
        <v>41</v>
      </c>
      <c r="Q44" s="151" t="s">
        <v>2439</v>
      </c>
      <c r="R44" s="833"/>
      <c r="S44" s="761" t="s">
        <v>2283</v>
      </c>
    </row>
    <row r="45" spans="1:25" s="225" customFormat="1" ht="51">
      <c r="A45" s="485">
        <v>42</v>
      </c>
      <c r="B45" s="556" t="s">
        <v>3016</v>
      </c>
      <c r="C45" s="134" t="s">
        <v>3019</v>
      </c>
      <c r="D45" s="400" t="s">
        <v>3017</v>
      </c>
      <c r="E45" s="689" t="s">
        <v>71</v>
      </c>
      <c r="F45" s="494" t="s">
        <v>2580</v>
      </c>
      <c r="G45" s="777" t="s">
        <v>1570</v>
      </c>
      <c r="H45" s="489" t="s">
        <v>3018</v>
      </c>
      <c r="I45" s="490" t="s">
        <v>3015</v>
      </c>
      <c r="J45" s="491" t="s">
        <v>232</v>
      </c>
      <c r="K45" s="691">
        <v>0</v>
      </c>
      <c r="L45" s="695" t="s">
        <v>2580</v>
      </c>
      <c r="M45" s="693">
        <v>3300000</v>
      </c>
      <c r="N45" s="694">
        <v>0.15</v>
      </c>
      <c r="O45" s="138">
        <v>450000</v>
      </c>
      <c r="P45" s="695" t="s">
        <v>41</v>
      </c>
      <c r="Q45" s="151" t="s">
        <v>2422</v>
      </c>
      <c r="R45" s="833"/>
      <c r="S45" s="761" t="s">
        <v>2283</v>
      </c>
    </row>
    <row r="46" spans="1:25" s="473" customFormat="1" ht="127.5">
      <c r="A46" s="438">
        <v>43</v>
      </c>
      <c r="B46" s="482" t="s">
        <v>3022</v>
      </c>
      <c r="C46" s="440" t="s">
        <v>3080</v>
      </c>
      <c r="D46" s="441" t="s">
        <v>3079</v>
      </c>
      <c r="E46" s="680" t="s">
        <v>71</v>
      </c>
      <c r="F46" s="479" t="s">
        <v>2686</v>
      </c>
      <c r="G46" s="710" t="s">
        <v>1411</v>
      </c>
      <c r="H46" s="445" t="s">
        <v>3126</v>
      </c>
      <c r="I46" s="446" t="s">
        <v>3021</v>
      </c>
      <c r="J46" s="447" t="s">
        <v>232</v>
      </c>
      <c r="K46" s="682">
        <v>0</v>
      </c>
      <c r="L46" s="686" t="s">
        <v>2686</v>
      </c>
      <c r="M46" s="684">
        <v>4400000</v>
      </c>
      <c r="N46" s="685">
        <v>0.15</v>
      </c>
      <c r="O46" s="286">
        <v>600000</v>
      </c>
      <c r="P46" s="686" t="s">
        <v>41</v>
      </c>
      <c r="Q46" s="288" t="s">
        <v>2422</v>
      </c>
      <c r="R46" s="851"/>
      <c r="S46" s="764">
        <v>0</v>
      </c>
    </row>
    <row r="47" spans="1:25" ht="76.5" hidden="1">
      <c r="A47" s="193">
        <v>44</v>
      </c>
      <c r="B47" s="252" t="s">
        <v>3025</v>
      </c>
      <c r="C47" s="146" t="s">
        <v>3009</v>
      </c>
      <c r="D47" s="372" t="s">
        <v>3024</v>
      </c>
      <c r="E47" s="671" t="s">
        <v>42</v>
      </c>
      <c r="F47" s="334" t="s">
        <v>3120</v>
      </c>
      <c r="G47" s="672" t="s">
        <v>3043</v>
      </c>
      <c r="H47" s="409" t="s">
        <v>3026</v>
      </c>
      <c r="I47" s="408" t="s">
        <v>3023</v>
      </c>
      <c r="J47" s="361" t="s">
        <v>232</v>
      </c>
      <c r="K47" s="661">
        <v>500000</v>
      </c>
      <c r="L47" s="668" t="s">
        <v>3120</v>
      </c>
      <c r="M47" s="675">
        <v>4560000</v>
      </c>
      <c r="N47" s="679">
        <v>0.15</v>
      </c>
      <c r="O47" s="136">
        <v>690000</v>
      </c>
      <c r="P47" s="668" t="s">
        <v>41</v>
      </c>
      <c r="Q47" s="150" t="s">
        <v>3007</v>
      </c>
      <c r="R47" s="775" t="s">
        <v>3041</v>
      </c>
      <c r="S47" s="759" t="s">
        <v>2874</v>
      </c>
    </row>
    <row r="48" spans="1:25" s="225" customFormat="1" ht="178.5" hidden="1">
      <c r="A48" s="485">
        <v>45</v>
      </c>
      <c r="B48" s="556" t="s">
        <v>3038</v>
      </c>
      <c r="C48" s="134" t="s">
        <v>3040</v>
      </c>
      <c r="D48" s="400" t="s">
        <v>3039</v>
      </c>
      <c r="E48" s="689" t="s">
        <v>2861</v>
      </c>
      <c r="F48" s="494" t="s">
        <v>2587</v>
      </c>
      <c r="G48" s="777" t="s">
        <v>2685</v>
      </c>
      <c r="H48" s="489" t="s">
        <v>3081</v>
      </c>
      <c r="I48" s="490" t="s">
        <v>3027</v>
      </c>
      <c r="J48" s="491" t="s">
        <v>232</v>
      </c>
      <c r="K48" s="691">
        <v>0</v>
      </c>
      <c r="L48" s="695" t="s">
        <v>2587</v>
      </c>
      <c r="M48" s="693">
        <v>6600000</v>
      </c>
      <c r="N48" s="694">
        <v>0.15</v>
      </c>
      <c r="O48" s="138">
        <v>900000</v>
      </c>
      <c r="P48" s="695" t="s">
        <v>41</v>
      </c>
      <c r="Q48" s="151" t="s">
        <v>2924</v>
      </c>
      <c r="R48" s="833"/>
      <c r="S48" s="761">
        <v>0</v>
      </c>
    </row>
    <row r="49" spans="1:19" s="473" customFormat="1" ht="38.25" hidden="1">
      <c r="A49" s="438">
        <v>46</v>
      </c>
      <c r="B49" s="482" t="s">
        <v>3029</v>
      </c>
      <c r="C49" s="440" t="s">
        <v>3032</v>
      </c>
      <c r="D49" s="441" t="s">
        <v>3031</v>
      </c>
      <c r="E49" s="680" t="s">
        <v>71</v>
      </c>
      <c r="F49" s="479" t="s">
        <v>3121</v>
      </c>
      <c r="G49" s="710" t="s">
        <v>3105</v>
      </c>
      <c r="H49" s="445" t="s">
        <v>3082</v>
      </c>
      <c r="I49" s="446" t="s">
        <v>3028</v>
      </c>
      <c r="J49" s="447" t="s">
        <v>232</v>
      </c>
      <c r="K49" s="682">
        <v>0</v>
      </c>
      <c r="L49" s="686" t="s">
        <v>3121</v>
      </c>
      <c r="M49" s="684">
        <v>3350000</v>
      </c>
      <c r="N49" s="685">
        <v>0.15</v>
      </c>
      <c r="O49" s="286">
        <v>456818.18181818182</v>
      </c>
      <c r="P49" s="686" t="s">
        <v>67</v>
      </c>
      <c r="Q49" s="288" t="s">
        <v>3030</v>
      </c>
      <c r="R49" s="851"/>
      <c r="S49" s="764" t="s">
        <v>2873</v>
      </c>
    </row>
    <row r="50" spans="1:19" s="225" customFormat="1" ht="38.25" hidden="1">
      <c r="A50" s="485">
        <v>47</v>
      </c>
      <c r="B50" s="556" t="s">
        <v>3035</v>
      </c>
      <c r="C50" s="134" t="s">
        <v>3036</v>
      </c>
      <c r="D50" s="400" t="s">
        <v>3033</v>
      </c>
      <c r="E50" s="689" t="s">
        <v>71</v>
      </c>
      <c r="F50" s="494" t="s">
        <v>2586</v>
      </c>
      <c r="G50" s="777" t="s">
        <v>384</v>
      </c>
      <c r="H50" s="489">
        <v>0</v>
      </c>
      <c r="I50" s="490" t="s">
        <v>3037</v>
      </c>
      <c r="J50" s="491" t="s">
        <v>232</v>
      </c>
      <c r="K50" s="691">
        <v>0</v>
      </c>
      <c r="L50" s="695" t="s">
        <v>2586</v>
      </c>
      <c r="M50" s="693">
        <v>5500000</v>
      </c>
      <c r="N50" s="694">
        <v>0.15</v>
      </c>
      <c r="O50" s="138">
        <v>750000</v>
      </c>
      <c r="P50" s="695" t="s">
        <v>41</v>
      </c>
      <c r="Q50" s="151" t="s">
        <v>3034</v>
      </c>
      <c r="R50" s="833"/>
      <c r="S50" s="761" t="s">
        <v>2874</v>
      </c>
    </row>
    <row r="51" spans="1:19" s="473" customFormat="1" ht="38.25">
      <c r="A51" s="438">
        <v>48</v>
      </c>
      <c r="B51" s="482" t="s">
        <v>3047</v>
      </c>
      <c r="C51" s="440" t="s">
        <v>3046</v>
      </c>
      <c r="D51" s="441" t="s">
        <v>3045</v>
      </c>
      <c r="E51" s="680" t="s">
        <v>71</v>
      </c>
      <c r="F51" s="479" t="s">
        <v>2586</v>
      </c>
      <c r="G51" s="710" t="s">
        <v>384</v>
      </c>
      <c r="H51" s="445" t="s">
        <v>1993</v>
      </c>
      <c r="I51" s="446" t="s">
        <v>3044</v>
      </c>
      <c r="J51" s="447" t="s">
        <v>232</v>
      </c>
      <c r="K51" s="682">
        <v>0</v>
      </c>
      <c r="L51" s="686" t="s">
        <v>2586</v>
      </c>
      <c r="M51" s="684">
        <v>5500000</v>
      </c>
      <c r="N51" s="685">
        <v>0.15</v>
      </c>
      <c r="O51" s="286">
        <v>750000</v>
      </c>
      <c r="P51" s="686" t="s">
        <v>41</v>
      </c>
      <c r="Q51" s="288" t="s">
        <v>2439</v>
      </c>
      <c r="R51" s="851"/>
      <c r="S51" s="764" t="s">
        <v>2283</v>
      </c>
    </row>
    <row r="52" spans="1:19" s="225" customFormat="1" ht="38.25" hidden="1">
      <c r="A52" s="485">
        <v>49</v>
      </c>
      <c r="B52" s="556" t="s">
        <v>3052</v>
      </c>
      <c r="C52" s="134" t="s">
        <v>3054</v>
      </c>
      <c r="D52" s="400" t="s">
        <v>3050</v>
      </c>
      <c r="E52" s="689" t="s">
        <v>3051</v>
      </c>
      <c r="F52" s="494" t="s">
        <v>2787</v>
      </c>
      <c r="G52" s="777" t="s">
        <v>151</v>
      </c>
      <c r="H52" s="489" t="s">
        <v>3053</v>
      </c>
      <c r="I52" s="490" t="s">
        <v>3049</v>
      </c>
      <c r="J52" s="491" t="s">
        <v>232</v>
      </c>
      <c r="K52" s="691">
        <v>0</v>
      </c>
      <c r="L52" s="695" t="s">
        <v>2787</v>
      </c>
      <c r="M52" s="693">
        <v>3850000</v>
      </c>
      <c r="N52" s="694">
        <v>0.15</v>
      </c>
      <c r="O52" s="138">
        <v>525000</v>
      </c>
      <c r="P52" s="695" t="s">
        <v>41</v>
      </c>
      <c r="Q52" s="151" t="s">
        <v>354</v>
      </c>
      <c r="R52" s="833"/>
      <c r="S52" s="761" t="s">
        <v>2283</v>
      </c>
    </row>
    <row r="53" spans="1:19" s="225" customFormat="1" ht="37.5" hidden="1" customHeight="1">
      <c r="A53" s="485">
        <v>50</v>
      </c>
      <c r="B53" s="556" t="s">
        <v>3055</v>
      </c>
      <c r="C53" s="134" t="s">
        <v>3057</v>
      </c>
      <c r="D53" s="400" t="s">
        <v>3083</v>
      </c>
      <c r="E53" s="689" t="s">
        <v>71</v>
      </c>
      <c r="F53" s="494" t="s">
        <v>2686</v>
      </c>
      <c r="G53" s="777" t="s">
        <v>1411</v>
      </c>
      <c r="H53" s="489">
        <v>0</v>
      </c>
      <c r="I53" s="490" t="s">
        <v>3058</v>
      </c>
      <c r="J53" s="491" t="s">
        <v>232</v>
      </c>
      <c r="K53" s="691">
        <v>0</v>
      </c>
      <c r="L53" s="695" t="s">
        <v>2686</v>
      </c>
      <c r="M53" s="693">
        <v>4400000</v>
      </c>
      <c r="N53" s="694">
        <v>0.15</v>
      </c>
      <c r="O53" s="138">
        <v>600000</v>
      </c>
      <c r="P53" s="695" t="s">
        <v>67</v>
      </c>
      <c r="Q53" s="151" t="s">
        <v>3056</v>
      </c>
      <c r="R53" s="833"/>
      <c r="S53" s="761">
        <v>0</v>
      </c>
    </row>
    <row r="54" spans="1:19" s="473" customFormat="1" ht="38.25" hidden="1">
      <c r="A54" s="438">
        <v>51</v>
      </c>
      <c r="B54" s="482" t="s">
        <v>3061</v>
      </c>
      <c r="C54" s="440" t="s">
        <v>3084</v>
      </c>
      <c r="D54" s="441" t="s">
        <v>3063</v>
      </c>
      <c r="E54" s="680" t="s">
        <v>71</v>
      </c>
      <c r="F54" s="479" t="s">
        <v>2584</v>
      </c>
      <c r="G54" s="710" t="s">
        <v>210</v>
      </c>
      <c r="H54" s="445" t="s">
        <v>3060</v>
      </c>
      <c r="I54" s="446" t="s">
        <v>3059</v>
      </c>
      <c r="J54" s="447" t="s">
        <v>232</v>
      </c>
      <c r="K54" s="682">
        <v>0</v>
      </c>
      <c r="L54" s="686" t="s">
        <v>2584</v>
      </c>
      <c r="M54" s="684">
        <v>4000000</v>
      </c>
      <c r="N54" s="685">
        <v>0.15</v>
      </c>
      <c r="O54" s="286">
        <v>545454.54545454541</v>
      </c>
      <c r="P54" s="686" t="s">
        <v>67</v>
      </c>
      <c r="Q54" s="288" t="s">
        <v>2765</v>
      </c>
      <c r="R54" s="851"/>
      <c r="S54" s="764" t="s">
        <v>2874</v>
      </c>
    </row>
    <row r="55" spans="1:19" s="473" customFormat="1" ht="63" hidden="1" customHeight="1">
      <c r="A55" s="438">
        <v>52</v>
      </c>
      <c r="B55" s="482" t="s">
        <v>3066</v>
      </c>
      <c r="C55" s="440" t="s">
        <v>3067</v>
      </c>
      <c r="D55" s="441" t="s">
        <v>3065</v>
      </c>
      <c r="E55" s="680" t="s">
        <v>71</v>
      </c>
      <c r="F55" s="479" t="s">
        <v>2580</v>
      </c>
      <c r="G55" s="710" t="s">
        <v>1570</v>
      </c>
      <c r="H55" s="445" t="s">
        <v>3068</v>
      </c>
      <c r="I55" s="446" t="s">
        <v>3064</v>
      </c>
      <c r="J55" s="447" t="s">
        <v>232</v>
      </c>
      <c r="K55" s="682">
        <v>0</v>
      </c>
      <c r="L55" s="686" t="s">
        <v>2580</v>
      </c>
      <c r="M55" s="684">
        <v>3300000</v>
      </c>
      <c r="N55" s="685">
        <v>0.15</v>
      </c>
      <c r="O55" s="286">
        <v>450000</v>
      </c>
      <c r="P55" s="686" t="s">
        <v>41</v>
      </c>
      <c r="Q55" s="288" t="s">
        <v>2425</v>
      </c>
      <c r="R55" s="851"/>
      <c r="S55" s="764" t="s">
        <v>2283</v>
      </c>
    </row>
    <row r="56" spans="1:19" s="473" customFormat="1" ht="51" hidden="1">
      <c r="A56" s="438">
        <v>53</v>
      </c>
      <c r="B56" s="482" t="s">
        <v>3125</v>
      </c>
      <c r="C56" s="440" t="s">
        <v>3071</v>
      </c>
      <c r="D56" s="441" t="s">
        <v>3070</v>
      </c>
      <c r="E56" s="680" t="s">
        <v>71</v>
      </c>
      <c r="F56" s="479" t="s">
        <v>2580</v>
      </c>
      <c r="G56" s="710" t="s">
        <v>1570</v>
      </c>
      <c r="H56" s="445" t="s">
        <v>3131</v>
      </c>
      <c r="I56" s="446" t="s">
        <v>3069</v>
      </c>
      <c r="J56" s="447" t="s">
        <v>232</v>
      </c>
      <c r="K56" s="682">
        <v>0</v>
      </c>
      <c r="L56" s="686" t="s">
        <v>2580</v>
      </c>
      <c r="M56" s="684">
        <v>3300000</v>
      </c>
      <c r="N56" s="685">
        <v>0.15</v>
      </c>
      <c r="O56" s="286">
        <v>450000</v>
      </c>
      <c r="P56" s="686" t="s">
        <v>41</v>
      </c>
      <c r="Q56" s="288" t="s">
        <v>2423</v>
      </c>
      <c r="R56" s="851"/>
      <c r="S56" s="764" t="s">
        <v>2283</v>
      </c>
    </row>
    <row r="57" spans="1:19" s="225" customFormat="1" ht="44.25" hidden="1" customHeight="1">
      <c r="A57" s="485">
        <v>54</v>
      </c>
      <c r="B57" s="556" t="s">
        <v>0</v>
      </c>
      <c r="C57" s="134" t="s">
        <v>293</v>
      </c>
      <c r="D57" s="400" t="s">
        <v>3078</v>
      </c>
      <c r="E57" s="689" t="s">
        <v>209</v>
      </c>
      <c r="F57" s="494" t="s">
        <v>2580</v>
      </c>
      <c r="G57" s="777" t="s">
        <v>1570</v>
      </c>
      <c r="H57" s="489" t="s">
        <v>3073</v>
      </c>
      <c r="I57" s="490" t="s">
        <v>3072</v>
      </c>
      <c r="J57" s="491" t="s">
        <v>232</v>
      </c>
      <c r="K57" s="691">
        <v>0</v>
      </c>
      <c r="L57" s="695" t="s">
        <v>2580</v>
      </c>
      <c r="M57" s="693">
        <v>3300000</v>
      </c>
      <c r="N57" s="694">
        <v>0.15</v>
      </c>
      <c r="O57" s="138">
        <v>450000</v>
      </c>
      <c r="P57" s="695" t="s">
        <v>41</v>
      </c>
      <c r="Q57" s="151" t="s">
        <v>2404</v>
      </c>
      <c r="R57" s="833"/>
      <c r="S57" s="761" t="s">
        <v>2283</v>
      </c>
    </row>
    <row r="58" spans="1:19" s="225" customFormat="1" ht="51" hidden="1">
      <c r="A58" s="485">
        <v>55</v>
      </c>
      <c r="B58" s="556" t="s">
        <v>3076</v>
      </c>
      <c r="C58" s="134" t="s">
        <v>3077</v>
      </c>
      <c r="D58" s="400" t="s">
        <v>3075</v>
      </c>
      <c r="E58" s="689" t="s">
        <v>2911</v>
      </c>
      <c r="F58" s="494" t="s">
        <v>2686</v>
      </c>
      <c r="G58" s="777" t="s">
        <v>1411</v>
      </c>
      <c r="H58" s="489" t="s">
        <v>3104</v>
      </c>
      <c r="I58" s="490" t="s">
        <v>3074</v>
      </c>
      <c r="J58" s="491" t="s">
        <v>232</v>
      </c>
      <c r="K58" s="691">
        <v>0</v>
      </c>
      <c r="L58" s="695" t="s">
        <v>2686</v>
      </c>
      <c r="M58" s="693">
        <v>4400000</v>
      </c>
      <c r="N58" s="695">
        <v>0.15</v>
      </c>
      <c r="O58" s="138">
        <v>600000</v>
      </c>
      <c r="P58" s="695" t="s">
        <v>41</v>
      </c>
      <c r="Q58" s="151" t="s">
        <v>2909</v>
      </c>
      <c r="R58" s="833"/>
      <c r="S58" s="761" t="s">
        <v>2873</v>
      </c>
    </row>
    <row r="59" spans="1:19" ht="40.5" hidden="1" customHeight="1">
      <c r="A59" s="193">
        <v>56</v>
      </c>
      <c r="B59" s="252" t="s">
        <v>3088</v>
      </c>
      <c r="C59" s="146" t="s">
        <v>3089</v>
      </c>
      <c r="D59" s="372" t="s">
        <v>3087</v>
      </c>
      <c r="E59" s="671" t="s">
        <v>49</v>
      </c>
      <c r="F59" s="334" t="s">
        <v>2581</v>
      </c>
      <c r="G59" s="672" t="s">
        <v>2884</v>
      </c>
      <c r="H59" s="409" t="s">
        <v>3090</v>
      </c>
      <c r="I59" s="408" t="s">
        <v>3085</v>
      </c>
      <c r="J59" s="361" t="s">
        <v>232</v>
      </c>
      <c r="K59" s="661">
        <v>0</v>
      </c>
      <c r="L59" s="668" t="s">
        <v>2581</v>
      </c>
      <c r="M59" s="675">
        <v>7700000</v>
      </c>
      <c r="N59" s="668">
        <v>0.15</v>
      </c>
      <c r="O59" s="136">
        <v>1050000</v>
      </c>
      <c r="P59" s="668" t="s">
        <v>67</v>
      </c>
      <c r="Q59" s="150" t="s">
        <v>3086</v>
      </c>
      <c r="R59" s="762"/>
      <c r="S59" s="759">
        <v>0</v>
      </c>
    </row>
    <row r="60" spans="1:19" ht="38.25" hidden="1">
      <c r="A60" s="193">
        <v>57</v>
      </c>
      <c r="B60" s="252" t="s">
        <v>3106</v>
      </c>
      <c r="C60" s="146" t="s">
        <v>3223</v>
      </c>
      <c r="D60" s="372" t="s">
        <v>3103</v>
      </c>
      <c r="E60" s="671" t="s">
        <v>42</v>
      </c>
      <c r="F60" s="334" t="s">
        <v>3122</v>
      </c>
      <c r="G60" s="672" t="s">
        <v>1408</v>
      </c>
      <c r="H60" s="409">
        <v>0</v>
      </c>
      <c r="I60" s="408" t="s">
        <v>3091</v>
      </c>
      <c r="J60" s="361" t="s">
        <v>232</v>
      </c>
      <c r="K60" s="661">
        <v>0</v>
      </c>
      <c r="L60" s="668" t="s">
        <v>3122</v>
      </c>
      <c r="M60" s="675">
        <v>13200000</v>
      </c>
      <c r="N60" s="668">
        <v>0.15</v>
      </c>
      <c r="O60" s="136">
        <v>1800000</v>
      </c>
      <c r="P60" s="668" t="s">
        <v>41</v>
      </c>
      <c r="Q60" s="150" t="s">
        <v>3102</v>
      </c>
      <c r="R60" s="762"/>
      <c r="S60" s="759">
        <v>0</v>
      </c>
    </row>
    <row r="61" spans="1:19" s="225" customFormat="1" ht="90.75" hidden="1" customHeight="1">
      <c r="A61" s="485">
        <v>58</v>
      </c>
      <c r="B61" s="556" t="s">
        <v>3092</v>
      </c>
      <c r="C61" s="134" t="s">
        <v>3093</v>
      </c>
      <c r="D61" s="400" t="s">
        <v>3094</v>
      </c>
      <c r="E61" s="689" t="s">
        <v>42</v>
      </c>
      <c r="F61" s="494" t="s">
        <v>2580</v>
      </c>
      <c r="G61" s="777" t="s">
        <v>1570</v>
      </c>
      <c r="H61" s="489">
        <v>0</v>
      </c>
      <c r="I61" s="490" t="s">
        <v>3095</v>
      </c>
      <c r="J61" s="491" t="s">
        <v>232</v>
      </c>
      <c r="K61" s="691">
        <v>0</v>
      </c>
      <c r="L61" s="695" t="s">
        <v>2580</v>
      </c>
      <c r="M61" s="693">
        <v>3300000</v>
      </c>
      <c r="N61" s="695">
        <v>0.15</v>
      </c>
      <c r="O61" s="138">
        <v>450000</v>
      </c>
      <c r="P61" s="695" t="s">
        <v>41</v>
      </c>
      <c r="Q61" s="151" t="s">
        <v>2425</v>
      </c>
      <c r="R61" s="833"/>
      <c r="S61" s="761">
        <v>0</v>
      </c>
    </row>
    <row r="62" spans="1:19" s="225" customFormat="1" ht="102">
      <c r="A62" s="485">
        <v>59</v>
      </c>
      <c r="B62" s="556" t="s">
        <v>3107</v>
      </c>
      <c r="C62" s="134" t="s">
        <v>3109</v>
      </c>
      <c r="D62" s="400" t="s">
        <v>3108</v>
      </c>
      <c r="E62" s="689" t="s">
        <v>71</v>
      </c>
      <c r="F62" s="494" t="s">
        <v>2587</v>
      </c>
      <c r="G62" s="777" t="s">
        <v>2685</v>
      </c>
      <c r="H62" s="489" t="s">
        <v>3110</v>
      </c>
      <c r="I62" s="490" t="s">
        <v>2999</v>
      </c>
      <c r="J62" s="491" t="s">
        <v>232</v>
      </c>
      <c r="K62" s="691">
        <v>0</v>
      </c>
      <c r="L62" s="695" t="s">
        <v>2587</v>
      </c>
      <c r="M62" s="693">
        <v>6600000</v>
      </c>
      <c r="N62" s="695">
        <v>0.15</v>
      </c>
      <c r="O62" s="138">
        <v>900000</v>
      </c>
      <c r="P62" s="695" t="s">
        <v>41</v>
      </c>
      <c r="Q62" s="151" t="s">
        <v>2439</v>
      </c>
      <c r="R62" s="833"/>
      <c r="S62" s="761">
        <v>0</v>
      </c>
    </row>
    <row r="63" spans="1:19" s="21" customFormat="1" ht="20.25" customHeight="1">
      <c r="A63" s="870"/>
      <c r="B63" s="860" t="s">
        <v>3561</v>
      </c>
      <c r="C63" s="565"/>
      <c r="D63" s="645"/>
      <c r="E63" s="566"/>
      <c r="F63" s="566"/>
      <c r="G63" s="566"/>
      <c r="H63" s="864" t="s">
        <v>3563</v>
      </c>
      <c r="I63" s="781" t="s">
        <v>3564</v>
      </c>
      <c r="J63" s="567"/>
      <c r="K63" s="865"/>
      <c r="L63" s="871">
        <v>4000000</v>
      </c>
      <c r="M63" s="866"/>
      <c r="N63" s="867"/>
      <c r="O63" s="867"/>
      <c r="P63" s="868"/>
      <c r="Q63" s="869"/>
      <c r="R63" s="750"/>
      <c r="S63" s="776"/>
    </row>
    <row r="65" spans="2:18" ht="15.75" customHeight="1">
      <c r="N65" s="655"/>
    </row>
    <row r="66" spans="2:18" ht="15.75" customHeight="1">
      <c r="N66" s="655"/>
    </row>
    <row r="67" spans="2:18" ht="15.75" customHeight="1">
      <c r="N67" s="655"/>
      <c r="O67" s="771"/>
    </row>
    <row r="68" spans="2:18" ht="15.75" customHeight="1">
      <c r="N68" s="655"/>
      <c r="O68" s="771"/>
    </row>
    <row r="69" spans="2:18" ht="15.75" customHeight="1">
      <c r="O69" s="771"/>
    </row>
    <row r="71" spans="2:18" ht="259.5" customHeight="1">
      <c r="B71" s="790"/>
    </row>
    <row r="76" spans="2:18" ht="15.75" customHeight="1">
      <c r="Q76" s="655"/>
    </row>
    <row r="77" spans="2:18" ht="15.75" customHeight="1">
      <c r="Q77" s="655"/>
    </row>
    <row r="78" spans="2:18" ht="15.75" customHeight="1">
      <c r="Q78" s="655"/>
    </row>
    <row r="79" spans="2:18" ht="15.75" customHeight="1">
      <c r="Q79" s="655"/>
    </row>
    <row r="80" spans="2:18" ht="15.75" customHeight="1">
      <c r="Q80" s="655"/>
      <c r="R80" s="771">
        <f>Q80-Q81</f>
        <v>0</v>
      </c>
    </row>
    <row r="81" spans="17:17" ht="15.75" customHeight="1">
      <c r="Q81" s="655"/>
    </row>
  </sheetData>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0F37E-9C16-426D-A067-2269C12E5ABB}">
  <sheetPr codeName="Trang_tính32">
    <outlinePr summaryBelow="0" summaryRight="0"/>
  </sheetPr>
  <dimension ref="A1:Y152"/>
  <sheetViews>
    <sheetView topLeftCell="C1" zoomScale="80" zoomScaleNormal="80" workbookViewId="0">
      <pane ySplit="3" topLeftCell="A28" activePane="bottomLeft" state="frozen"/>
      <selection activeCell="D1270" sqref="D1270"/>
      <selection pane="bottomLeft" activeCell="T31" sqref="T31:Z48"/>
    </sheetView>
  </sheetViews>
  <sheetFormatPr defaultColWidth="11" defaultRowHeight="15.75" customHeight="1" outlineLevelCol="1"/>
  <cols>
    <col min="1" max="1" width="5.875" style="1" customWidth="1"/>
    <col min="2" max="2" width="57.375" style="388" customWidth="1"/>
    <col min="3" max="3" width="20" style="1" customWidth="1" outlineLevel="1"/>
    <col min="4" max="4" width="67.875" style="388" customWidth="1" outlineLevel="1"/>
    <col min="5" max="7" width="20" style="1" customWidth="1" outlineLevel="1"/>
    <col min="8" max="8" width="43" style="427" customWidth="1"/>
    <col min="9" max="9" width="24.375" style="50" customWidth="1"/>
    <col min="10" max="10" width="9.25" style="156" customWidth="1"/>
    <col min="11" max="11" width="15.875" style="51" customWidth="1"/>
    <col min="12" max="12" width="25.75" style="51" customWidth="1"/>
    <col min="13" max="13" width="21.375" style="1" customWidth="1"/>
    <col min="14" max="14" width="14.375" style="144" customWidth="1"/>
    <col min="15" max="15" width="14" style="144" bestFit="1" customWidth="1"/>
    <col min="16" max="16" width="11.75" style="144" customWidth="1"/>
    <col min="17" max="17" width="40.125" style="144" customWidth="1"/>
    <col min="18" max="18" width="30.25" style="1" customWidth="1"/>
    <col min="19" max="19" width="14.75" style="144" customWidth="1"/>
    <col min="20" max="20" width="25.375" style="1" customWidth="1"/>
    <col min="21" max="21" width="18" style="1" customWidth="1"/>
    <col min="22" max="22" width="12.125" style="1" bestFit="1" customWidth="1"/>
    <col min="23" max="23" width="13.125" style="1" bestFit="1" customWidth="1"/>
    <col min="24" max="16384" width="11" style="1"/>
  </cols>
  <sheetData>
    <row r="1" spans="1:22" s="39" customFormat="1" ht="17.45" customHeight="1">
      <c r="B1" s="371"/>
      <c r="D1" s="371"/>
      <c r="H1" s="371"/>
      <c r="I1" s="267"/>
      <c r="J1" s="267"/>
      <c r="K1" s="166"/>
      <c r="L1" s="166">
        <f>SUM(L4:L29)</f>
        <v>24400000</v>
      </c>
      <c r="M1" s="52" t="e">
        <f>SUM(M4:M44)</f>
        <v>#VALUE!</v>
      </c>
      <c r="N1" s="52"/>
      <c r="O1" s="52"/>
    </row>
    <row r="3" spans="1:22" s="50" customFormat="1" ht="39.200000000000003" customHeight="1">
      <c r="A3" s="290" t="s">
        <v>5</v>
      </c>
      <c r="B3" s="294" t="s">
        <v>6</v>
      </c>
      <c r="C3" s="338" t="s">
        <v>7</v>
      </c>
      <c r="D3" s="294" t="s">
        <v>8</v>
      </c>
      <c r="E3" s="54" t="s">
        <v>9</v>
      </c>
      <c r="F3" s="673" t="s">
        <v>10</v>
      </c>
      <c r="G3" s="338" t="s">
        <v>11</v>
      </c>
      <c r="H3" s="294" t="s">
        <v>380</v>
      </c>
      <c r="I3" s="54" t="s">
        <v>6355</v>
      </c>
      <c r="J3" s="360" t="s">
        <v>13</v>
      </c>
      <c r="K3" s="291" t="s">
        <v>14</v>
      </c>
      <c r="L3" s="665" t="s">
        <v>2541</v>
      </c>
      <c r="M3" s="293" t="s">
        <v>17</v>
      </c>
      <c r="N3" s="677" t="s">
        <v>2551</v>
      </c>
      <c r="O3" s="677" t="s">
        <v>2379</v>
      </c>
      <c r="P3" s="678" t="s">
        <v>812</v>
      </c>
      <c r="Q3" s="54" t="s">
        <v>23</v>
      </c>
      <c r="R3" s="770" t="s">
        <v>6354</v>
      </c>
      <c r="S3" s="770" t="s">
        <v>895</v>
      </c>
    </row>
    <row r="4" spans="1:22" s="156" customFormat="1" ht="51">
      <c r="A4" s="640">
        <v>1</v>
      </c>
      <c r="B4" s="220" t="s">
        <v>3107</v>
      </c>
      <c r="C4" s="146" t="s">
        <v>293</v>
      </c>
      <c r="D4" s="372" t="s">
        <v>3108</v>
      </c>
      <c r="E4" s="671" t="s">
        <v>71</v>
      </c>
      <c r="F4" s="704" t="s">
        <v>2586</v>
      </c>
      <c r="G4" s="672" t="s">
        <v>384</v>
      </c>
      <c r="H4" s="415" t="s">
        <v>2793</v>
      </c>
      <c r="I4" s="641" t="s">
        <v>3123</v>
      </c>
      <c r="J4" s="361" t="s">
        <v>232</v>
      </c>
      <c r="K4" s="805">
        <v>0</v>
      </c>
      <c r="L4" s="667" t="s">
        <v>2586</v>
      </c>
      <c r="M4" s="676">
        <v>5500000</v>
      </c>
      <c r="N4" s="679">
        <v>0.15</v>
      </c>
      <c r="O4" s="642">
        <v>750000</v>
      </c>
      <c r="P4" s="668" t="s">
        <v>41</v>
      </c>
      <c r="Q4" s="324" t="s">
        <v>2439</v>
      </c>
      <c r="R4" s="806"/>
      <c r="S4" s="807" t="s">
        <v>2283</v>
      </c>
    </row>
    <row r="5" spans="1:22" s="459" customFormat="1" ht="25.5">
      <c r="A5" s="438">
        <v>2</v>
      </c>
      <c r="B5" s="465" t="s">
        <v>3132</v>
      </c>
      <c r="C5" s="440" t="s">
        <v>3135</v>
      </c>
      <c r="D5" s="441" t="s">
        <v>3133</v>
      </c>
      <c r="E5" s="680" t="s">
        <v>71</v>
      </c>
      <c r="F5" s="681" t="s">
        <v>3295</v>
      </c>
      <c r="G5" s="710" t="s">
        <v>3296</v>
      </c>
      <c r="H5" s="445" t="s">
        <v>3134</v>
      </c>
      <c r="I5" s="446" t="s">
        <v>3136</v>
      </c>
      <c r="J5" s="447" t="s">
        <v>232</v>
      </c>
      <c r="K5" s="682">
        <v>0</v>
      </c>
      <c r="L5" s="683" t="s">
        <v>3295</v>
      </c>
      <c r="M5" s="684">
        <v>4100000</v>
      </c>
      <c r="N5" s="685">
        <v>0.15</v>
      </c>
      <c r="O5" s="286">
        <v>559090.90909090906</v>
      </c>
      <c r="P5" s="686" t="s">
        <v>41</v>
      </c>
      <c r="Q5" s="288" t="s">
        <v>2428</v>
      </c>
      <c r="R5" s="763"/>
      <c r="S5" s="764" t="s">
        <v>2874</v>
      </c>
    </row>
    <row r="6" spans="1:22" s="473" customFormat="1" ht="51">
      <c r="A6" s="438">
        <v>3</v>
      </c>
      <c r="B6" s="465" t="s">
        <v>3138</v>
      </c>
      <c r="C6" s="440" t="s">
        <v>3140</v>
      </c>
      <c r="D6" s="441" t="s">
        <v>3139</v>
      </c>
      <c r="E6" s="680" t="s">
        <v>71</v>
      </c>
      <c r="F6" s="681" t="s">
        <v>3297</v>
      </c>
      <c r="G6" s="710" t="s">
        <v>3298</v>
      </c>
      <c r="H6" s="445" t="s">
        <v>3141</v>
      </c>
      <c r="I6" s="446" t="s">
        <v>3143</v>
      </c>
      <c r="J6" s="447" t="s">
        <v>232</v>
      </c>
      <c r="K6" s="682">
        <v>0</v>
      </c>
      <c r="L6" s="683" t="s">
        <v>3297</v>
      </c>
      <c r="M6" s="684">
        <v>5280000</v>
      </c>
      <c r="N6" s="685">
        <v>0.15</v>
      </c>
      <c r="O6" s="286">
        <v>720000</v>
      </c>
      <c r="P6" s="686" t="s">
        <v>41</v>
      </c>
      <c r="Q6" s="288" t="s">
        <v>3137</v>
      </c>
      <c r="R6" s="763"/>
      <c r="S6" s="764" t="s">
        <v>2873</v>
      </c>
    </row>
    <row r="7" spans="1:22" s="225" customFormat="1" ht="62.25" customHeight="1">
      <c r="A7" s="485">
        <v>4</v>
      </c>
      <c r="B7" s="486" t="s">
        <v>3144</v>
      </c>
      <c r="C7" s="146" t="s">
        <v>3146</v>
      </c>
      <c r="D7" s="372" t="s">
        <v>2811</v>
      </c>
      <c r="E7" s="671" t="s">
        <v>2861</v>
      </c>
      <c r="F7" s="704" t="s">
        <v>3299</v>
      </c>
      <c r="G7" s="672" t="s">
        <v>3300</v>
      </c>
      <c r="H7" s="489" t="s">
        <v>2813</v>
      </c>
      <c r="I7" s="490" t="s">
        <v>3145</v>
      </c>
      <c r="J7" s="491" t="s">
        <v>232</v>
      </c>
      <c r="K7" s="691">
        <v>0</v>
      </c>
      <c r="L7" s="692" t="s">
        <v>3299</v>
      </c>
      <c r="M7" s="693">
        <v>3025000</v>
      </c>
      <c r="N7" s="694">
        <v>0.15</v>
      </c>
      <c r="O7" s="138">
        <v>412500</v>
      </c>
      <c r="P7" s="695" t="s">
        <v>41</v>
      </c>
      <c r="Q7" s="151" t="s">
        <v>2923</v>
      </c>
      <c r="R7" s="760"/>
      <c r="S7" s="761" t="s">
        <v>2283</v>
      </c>
    </row>
    <row r="8" spans="1:22" s="156" customFormat="1" ht="24" customHeight="1">
      <c r="A8" s="438">
        <v>5</v>
      </c>
      <c r="B8" s="465" t="s">
        <v>3147</v>
      </c>
      <c r="C8" s="440" t="s">
        <v>3149</v>
      </c>
      <c r="D8" s="441" t="s">
        <v>3148</v>
      </c>
      <c r="E8" s="680" t="s">
        <v>2861</v>
      </c>
      <c r="F8" s="681" t="s">
        <v>3301</v>
      </c>
      <c r="G8" s="710" t="s">
        <v>3302</v>
      </c>
      <c r="H8" s="445" t="s">
        <v>3150</v>
      </c>
      <c r="I8" s="446" t="s">
        <v>3156</v>
      </c>
      <c r="J8" s="447" t="s">
        <v>232</v>
      </c>
      <c r="K8" s="682">
        <v>0</v>
      </c>
      <c r="L8" s="683" t="s">
        <v>3301</v>
      </c>
      <c r="M8" s="684">
        <v>3080000</v>
      </c>
      <c r="N8" s="685">
        <v>0.15</v>
      </c>
      <c r="O8" s="286">
        <v>420000</v>
      </c>
      <c r="P8" s="686" t="s">
        <v>41</v>
      </c>
      <c r="Q8" s="288" t="s">
        <v>2923</v>
      </c>
      <c r="R8" s="809">
        <v>2500000</v>
      </c>
      <c r="S8" s="764"/>
      <c r="T8" s="613">
        <f>Thang102021[[#This Row],[Ghi chú2]]*1.1</f>
        <v>2750000</v>
      </c>
      <c r="U8" s="788">
        <f>Thang102021[[#This Row],[Số tiền trên
 hợp đồng (bao gồm VAT)]]*0.1</f>
        <v>308000</v>
      </c>
      <c r="V8" s="615"/>
    </row>
    <row r="9" spans="1:22" s="50" customFormat="1" ht="25.5">
      <c r="A9" s="193">
        <v>6</v>
      </c>
      <c r="B9" s="81" t="s">
        <v>3151</v>
      </c>
      <c r="C9" s="440" t="s">
        <v>3153</v>
      </c>
      <c r="D9" s="441" t="s">
        <v>3152</v>
      </c>
      <c r="E9" s="680" t="s">
        <v>2861</v>
      </c>
      <c r="F9" s="681" t="s">
        <v>3303</v>
      </c>
      <c r="G9" s="710" t="s">
        <v>3304</v>
      </c>
      <c r="H9" s="415" t="s">
        <v>3153</v>
      </c>
      <c r="I9" s="408" t="s">
        <v>3157</v>
      </c>
      <c r="J9" s="361" t="s">
        <v>232</v>
      </c>
      <c r="K9" s="661">
        <v>0</v>
      </c>
      <c r="L9" s="667" t="s">
        <v>3303</v>
      </c>
      <c r="M9" s="675">
        <v>2970000</v>
      </c>
      <c r="N9" s="679">
        <v>0.15</v>
      </c>
      <c r="O9" s="136">
        <v>405000</v>
      </c>
      <c r="P9" s="668" t="s">
        <v>41</v>
      </c>
      <c r="Q9" s="150" t="s">
        <v>2923</v>
      </c>
      <c r="R9" s="758"/>
      <c r="S9" s="759" t="s">
        <v>2874</v>
      </c>
      <c r="T9" s="613">
        <f>T8-550000</f>
        <v>2200000</v>
      </c>
      <c r="U9" s="617"/>
      <c r="V9" s="616"/>
    </row>
    <row r="10" spans="1:22" s="50" customFormat="1" ht="76.5">
      <c r="A10" s="438">
        <v>7</v>
      </c>
      <c r="B10" s="465" t="s">
        <v>3167</v>
      </c>
      <c r="C10" s="440" t="s">
        <v>3168</v>
      </c>
      <c r="D10" s="441" t="s">
        <v>3154</v>
      </c>
      <c r="E10" s="680" t="s">
        <v>71</v>
      </c>
      <c r="F10" s="681" t="s">
        <v>2587</v>
      </c>
      <c r="G10" s="710" t="s">
        <v>2685</v>
      </c>
      <c r="H10" s="445" t="s">
        <v>3155</v>
      </c>
      <c r="I10" s="446" t="s">
        <v>3158</v>
      </c>
      <c r="J10" s="447" t="s">
        <v>232</v>
      </c>
      <c r="K10" s="682">
        <v>0</v>
      </c>
      <c r="L10" s="683" t="s">
        <v>2587</v>
      </c>
      <c r="M10" s="684">
        <v>6600000</v>
      </c>
      <c r="N10" s="685">
        <v>0.15</v>
      </c>
      <c r="O10" s="286">
        <v>900000</v>
      </c>
      <c r="P10" s="686" t="s">
        <v>41</v>
      </c>
      <c r="Q10" s="288" t="s">
        <v>2439</v>
      </c>
      <c r="R10" s="763"/>
      <c r="S10" s="764">
        <v>0</v>
      </c>
      <c r="T10" s="617"/>
      <c r="U10" s="614"/>
      <c r="V10" s="615"/>
    </row>
    <row r="11" spans="1:22" s="50" customFormat="1" ht="36" customHeight="1">
      <c r="A11" s="193">
        <v>8</v>
      </c>
      <c r="B11" s="81" t="s">
        <v>3164</v>
      </c>
      <c r="C11" s="146" t="s">
        <v>2829</v>
      </c>
      <c r="D11" s="372" t="s">
        <v>3165</v>
      </c>
      <c r="E11" s="671" t="s">
        <v>42</v>
      </c>
      <c r="F11" s="704" t="s">
        <v>2580</v>
      </c>
      <c r="G11" s="672" t="s">
        <v>1570</v>
      </c>
      <c r="H11" s="415" t="s">
        <v>3166</v>
      </c>
      <c r="I11" s="408" t="s">
        <v>3170</v>
      </c>
      <c r="J11" s="361" t="s">
        <v>232</v>
      </c>
      <c r="K11" s="661">
        <v>0</v>
      </c>
      <c r="L11" s="667" t="s">
        <v>2580</v>
      </c>
      <c r="M11" s="675">
        <v>3300000</v>
      </c>
      <c r="N11" s="679">
        <v>0.15</v>
      </c>
      <c r="O11" s="136">
        <v>450000</v>
      </c>
      <c r="P11" s="668" t="s">
        <v>41</v>
      </c>
      <c r="Q11" s="150" t="s">
        <v>2402</v>
      </c>
      <c r="R11" s="758"/>
      <c r="S11" s="759" t="s">
        <v>2283</v>
      </c>
      <c r="T11" s="514"/>
    </row>
    <row r="12" spans="1:22" s="50" customFormat="1" ht="25.5" customHeight="1">
      <c r="A12" s="193">
        <v>9</v>
      </c>
      <c r="B12" s="81" t="s">
        <v>3171</v>
      </c>
      <c r="C12" s="440" t="s">
        <v>3172</v>
      </c>
      <c r="D12" s="441" t="s">
        <v>3173</v>
      </c>
      <c r="E12" s="680" t="s">
        <v>2911</v>
      </c>
      <c r="F12" s="681" t="s">
        <v>2585</v>
      </c>
      <c r="G12" s="710" t="s">
        <v>109</v>
      </c>
      <c r="H12" s="415">
        <v>0</v>
      </c>
      <c r="I12" s="408" t="s">
        <v>3174</v>
      </c>
      <c r="J12" s="361" t="s">
        <v>232</v>
      </c>
      <c r="K12" s="661">
        <v>0</v>
      </c>
      <c r="L12" s="667" t="s">
        <v>2585</v>
      </c>
      <c r="M12" s="675">
        <v>2200000</v>
      </c>
      <c r="N12" s="679">
        <v>0.25</v>
      </c>
      <c r="O12" s="136">
        <v>500000</v>
      </c>
      <c r="P12" s="668" t="s">
        <v>41</v>
      </c>
      <c r="Q12" s="150" t="s">
        <v>2909</v>
      </c>
      <c r="R12" s="780"/>
      <c r="S12" s="759" t="s">
        <v>2873</v>
      </c>
      <c r="T12" s="514"/>
    </row>
    <row r="13" spans="1:22" s="473" customFormat="1" ht="25.5">
      <c r="A13" s="438">
        <v>10</v>
      </c>
      <c r="B13" s="465" t="s">
        <v>3160</v>
      </c>
      <c r="C13" s="132" t="s">
        <v>3162</v>
      </c>
      <c r="D13" s="373" t="s">
        <v>3161</v>
      </c>
      <c r="E13" s="705" t="s">
        <v>71</v>
      </c>
      <c r="F13" s="337" t="s">
        <v>3305</v>
      </c>
      <c r="G13" s="706" t="s">
        <v>3306</v>
      </c>
      <c r="H13" s="445" t="s">
        <v>3163</v>
      </c>
      <c r="I13" s="446" t="s">
        <v>3169</v>
      </c>
      <c r="J13" s="447" t="s">
        <v>232</v>
      </c>
      <c r="K13" s="682">
        <v>0</v>
      </c>
      <c r="L13" s="686" t="s">
        <v>3305</v>
      </c>
      <c r="M13" s="684">
        <v>3960000</v>
      </c>
      <c r="N13" s="685">
        <v>0.15</v>
      </c>
      <c r="O13" s="286">
        <v>540000</v>
      </c>
      <c r="P13" s="686" t="s">
        <v>41</v>
      </c>
      <c r="Q13" s="288" t="s">
        <v>3137</v>
      </c>
      <c r="R13" s="763"/>
      <c r="S13" s="764" t="s">
        <v>2874</v>
      </c>
    </row>
    <row r="14" spans="1:22" s="50" customFormat="1" ht="25.5">
      <c r="A14" s="193">
        <v>11</v>
      </c>
      <c r="B14" s="81" t="s">
        <v>3176</v>
      </c>
      <c r="C14" s="146" t="s">
        <v>3179</v>
      </c>
      <c r="D14" s="372" t="s">
        <v>3177</v>
      </c>
      <c r="E14" s="671" t="s">
        <v>71</v>
      </c>
      <c r="F14" s="406" t="s">
        <v>3307</v>
      </c>
      <c r="G14" s="672" t="s">
        <v>3308</v>
      </c>
      <c r="H14" s="415" t="s">
        <v>3178</v>
      </c>
      <c r="I14" s="408" t="s">
        <v>3180</v>
      </c>
      <c r="J14" s="361" t="s">
        <v>232</v>
      </c>
      <c r="K14" s="661">
        <v>0</v>
      </c>
      <c r="L14" s="872">
        <v>4400000</v>
      </c>
      <c r="M14" s="675">
        <v>5200000</v>
      </c>
      <c r="N14" s="679">
        <v>0.15</v>
      </c>
      <c r="O14" s="136">
        <v>709090.90909090894</v>
      </c>
      <c r="P14" s="668" t="s">
        <v>41</v>
      </c>
      <c r="Q14" s="150" t="s">
        <v>3175</v>
      </c>
      <c r="R14" s="786"/>
      <c r="S14" s="787">
        <v>0</v>
      </c>
      <c r="T14" s="530">
        <f>4500000+250000</f>
        <v>4750000</v>
      </c>
    </row>
    <row r="15" spans="1:22" s="473" customFormat="1" ht="174.75" customHeight="1">
      <c r="A15" s="438">
        <v>12</v>
      </c>
      <c r="B15" s="465" t="s">
        <v>3204</v>
      </c>
      <c r="C15" s="146" t="s">
        <v>3194</v>
      </c>
      <c r="D15" s="372" t="s">
        <v>3189</v>
      </c>
      <c r="E15" s="671" t="s">
        <v>1925</v>
      </c>
      <c r="F15" s="406" t="s">
        <v>2585</v>
      </c>
      <c r="G15" s="672" t="s">
        <v>109</v>
      </c>
      <c r="H15" s="445" t="s">
        <v>3190</v>
      </c>
      <c r="I15" s="446" t="s">
        <v>3185</v>
      </c>
      <c r="J15" s="447" t="s">
        <v>232</v>
      </c>
      <c r="K15" s="682">
        <v>0</v>
      </c>
      <c r="L15" s="686" t="s">
        <v>2585</v>
      </c>
      <c r="M15" s="684">
        <v>2200000</v>
      </c>
      <c r="N15" s="685">
        <v>0.15</v>
      </c>
      <c r="O15" s="286">
        <v>300000</v>
      </c>
      <c r="P15" s="686" t="s">
        <v>41</v>
      </c>
      <c r="Q15" s="288" t="s">
        <v>2407</v>
      </c>
      <c r="R15" s="763"/>
      <c r="S15" s="764" t="s">
        <v>2283</v>
      </c>
      <c r="T15" s="829"/>
    </row>
    <row r="16" spans="1:22" s="473" customFormat="1" ht="36.75" customHeight="1">
      <c r="A16" s="438">
        <v>13</v>
      </c>
      <c r="B16" s="465" t="s">
        <v>3199</v>
      </c>
      <c r="C16" s="146" t="s">
        <v>3187</v>
      </c>
      <c r="D16" s="372" t="s">
        <v>3183</v>
      </c>
      <c r="E16" s="671" t="s">
        <v>71</v>
      </c>
      <c r="F16" s="406" t="s">
        <v>2787</v>
      </c>
      <c r="G16" s="672" t="s">
        <v>151</v>
      </c>
      <c r="H16" s="445" t="s">
        <v>3186</v>
      </c>
      <c r="I16" s="446" t="s">
        <v>3188</v>
      </c>
      <c r="J16" s="447" t="s">
        <v>232</v>
      </c>
      <c r="K16" s="682">
        <v>0</v>
      </c>
      <c r="L16" s="686" t="s">
        <v>2787</v>
      </c>
      <c r="M16" s="684">
        <v>3850000</v>
      </c>
      <c r="N16" s="685">
        <v>0.15</v>
      </c>
      <c r="O16" s="286">
        <v>525000</v>
      </c>
      <c r="P16" s="686" t="s">
        <v>67</v>
      </c>
      <c r="Q16" s="288" t="s">
        <v>3182</v>
      </c>
      <c r="R16" s="763"/>
      <c r="S16" s="764">
        <v>0</v>
      </c>
      <c r="T16" s="830"/>
    </row>
    <row r="17" spans="1:20" s="473" customFormat="1" ht="41.25" customHeight="1">
      <c r="A17" s="438">
        <v>14</v>
      </c>
      <c r="B17" s="465" t="s">
        <v>3192</v>
      </c>
      <c r="C17" s="440" t="s">
        <v>3201</v>
      </c>
      <c r="D17" s="441" t="s">
        <v>3191</v>
      </c>
      <c r="E17" s="680" t="s">
        <v>71</v>
      </c>
      <c r="F17" s="479" t="s">
        <v>2585</v>
      </c>
      <c r="G17" s="710" t="s">
        <v>109</v>
      </c>
      <c r="H17" s="445" t="s">
        <v>3202</v>
      </c>
      <c r="I17" s="446" t="s">
        <v>3197</v>
      </c>
      <c r="J17" s="447" t="s">
        <v>232</v>
      </c>
      <c r="K17" s="682"/>
      <c r="L17" s="686" t="s">
        <v>2585</v>
      </c>
      <c r="M17" s="684">
        <v>2200000</v>
      </c>
      <c r="N17" s="685">
        <v>0.15</v>
      </c>
      <c r="O17" s="286">
        <v>300000</v>
      </c>
      <c r="P17" s="686" t="s">
        <v>67</v>
      </c>
      <c r="Q17" s="288" t="s">
        <v>3193</v>
      </c>
      <c r="R17" s="763"/>
      <c r="S17" s="764" t="s">
        <v>2874</v>
      </c>
    </row>
    <row r="18" spans="1:20" s="473" customFormat="1" ht="25.5">
      <c r="A18" s="438">
        <v>15</v>
      </c>
      <c r="B18" s="465" t="s">
        <v>3196</v>
      </c>
      <c r="C18" s="146" t="s">
        <v>3198</v>
      </c>
      <c r="D18" s="372" t="s">
        <v>3195</v>
      </c>
      <c r="E18" s="671" t="s">
        <v>2861</v>
      </c>
      <c r="F18" s="406" t="s">
        <v>2585</v>
      </c>
      <c r="G18" s="672" t="s">
        <v>109</v>
      </c>
      <c r="H18" s="445" t="s">
        <v>2864</v>
      </c>
      <c r="I18" s="446" t="s">
        <v>3200</v>
      </c>
      <c r="J18" s="447" t="s">
        <v>232</v>
      </c>
      <c r="K18" s="682"/>
      <c r="L18" s="686" t="s">
        <v>2585</v>
      </c>
      <c r="M18" s="684">
        <v>2200000</v>
      </c>
      <c r="N18" s="685">
        <v>0.15</v>
      </c>
      <c r="O18" s="286">
        <v>300000</v>
      </c>
      <c r="P18" s="686" t="s">
        <v>41</v>
      </c>
      <c r="Q18" s="288" t="s">
        <v>2924</v>
      </c>
      <c r="R18" s="763"/>
      <c r="S18" s="764" t="s">
        <v>2873</v>
      </c>
      <c r="T18" s="831">
        <f>Thang102021[[#This Row],[Số tiền trên
 hợp đồng (bao gồm VAT)]]-550000</f>
        <v>1650000</v>
      </c>
    </row>
    <row r="19" spans="1:20" s="50" customFormat="1" ht="47.25" customHeight="1">
      <c r="A19" s="438">
        <v>16</v>
      </c>
      <c r="B19" s="465" t="s">
        <v>3203</v>
      </c>
      <c r="C19" s="440" t="s">
        <v>3206</v>
      </c>
      <c r="D19" s="441" t="s">
        <v>3205</v>
      </c>
      <c r="E19" s="680" t="s">
        <v>71</v>
      </c>
      <c r="F19" s="479" t="s">
        <v>2585</v>
      </c>
      <c r="G19" s="710" t="s">
        <v>109</v>
      </c>
      <c r="H19" s="445" t="s">
        <v>3207</v>
      </c>
      <c r="I19" s="446" t="s">
        <v>3208</v>
      </c>
      <c r="J19" s="447" t="s">
        <v>232</v>
      </c>
      <c r="K19" s="682">
        <v>0</v>
      </c>
      <c r="L19" s="686" t="s">
        <v>2585</v>
      </c>
      <c r="M19" s="684">
        <v>2200000</v>
      </c>
      <c r="N19" s="685">
        <v>0.15</v>
      </c>
      <c r="O19" s="286">
        <v>300000</v>
      </c>
      <c r="P19" s="686" t="s">
        <v>41</v>
      </c>
      <c r="Q19" s="288" t="s">
        <v>2439</v>
      </c>
      <c r="R19" s="766"/>
      <c r="S19" s="764">
        <v>0</v>
      </c>
      <c r="T19" s="156"/>
    </row>
    <row r="20" spans="1:20" s="50" customFormat="1" ht="38.25">
      <c r="A20" s="193">
        <v>17</v>
      </c>
      <c r="B20" s="81" t="s">
        <v>3209</v>
      </c>
      <c r="C20" s="440" t="s">
        <v>3212</v>
      </c>
      <c r="D20" s="441" t="s">
        <v>3211</v>
      </c>
      <c r="E20" s="680" t="s">
        <v>71</v>
      </c>
      <c r="F20" s="479" t="s">
        <v>3116</v>
      </c>
      <c r="G20" s="710" t="s">
        <v>2887</v>
      </c>
      <c r="H20" s="415" t="s">
        <v>3213</v>
      </c>
      <c r="I20" s="408" t="s">
        <v>3214</v>
      </c>
      <c r="J20" s="361" t="s">
        <v>232</v>
      </c>
      <c r="K20" s="661">
        <v>0</v>
      </c>
      <c r="L20" s="668" t="s">
        <v>3116</v>
      </c>
      <c r="M20" s="675">
        <v>8250000</v>
      </c>
      <c r="N20" s="679">
        <v>0.15</v>
      </c>
      <c r="O20" s="136">
        <v>1125000</v>
      </c>
      <c r="P20" s="668" t="s">
        <v>67</v>
      </c>
      <c r="Q20" s="150" t="s">
        <v>3210</v>
      </c>
      <c r="R20" s="758"/>
      <c r="S20" s="759" t="s">
        <v>2874</v>
      </c>
    </row>
    <row r="21" spans="1:20" s="50" customFormat="1" ht="51" customHeight="1">
      <c r="A21" s="193">
        <v>18</v>
      </c>
      <c r="B21" s="81" t="s">
        <v>3219</v>
      </c>
      <c r="C21" s="146" t="s">
        <v>3223</v>
      </c>
      <c r="D21" s="372" t="s">
        <v>3220</v>
      </c>
      <c r="E21" s="671" t="s">
        <v>42</v>
      </c>
      <c r="F21" s="334" t="s">
        <v>3309</v>
      </c>
      <c r="G21" s="672" t="s">
        <v>3310</v>
      </c>
      <c r="H21" s="415" t="s">
        <v>3222</v>
      </c>
      <c r="I21" s="408" t="s">
        <v>3221</v>
      </c>
      <c r="J21" s="361" t="s">
        <v>232</v>
      </c>
      <c r="K21" s="661">
        <v>0</v>
      </c>
      <c r="L21" s="668" t="s">
        <v>3309</v>
      </c>
      <c r="M21" s="676">
        <v>6160000</v>
      </c>
      <c r="N21" s="679">
        <v>0.15</v>
      </c>
      <c r="O21" s="136">
        <v>840000</v>
      </c>
      <c r="P21" s="668" t="s">
        <v>41</v>
      </c>
      <c r="Q21" s="150" t="s">
        <v>3007</v>
      </c>
      <c r="R21" s="762"/>
      <c r="S21" s="759" t="s">
        <v>2874</v>
      </c>
    </row>
    <row r="22" spans="1:20" s="156" customFormat="1" ht="61.5" customHeight="1">
      <c r="A22" s="438">
        <v>19</v>
      </c>
      <c r="B22" s="465" t="s">
        <v>3274</v>
      </c>
      <c r="C22" s="440" t="s">
        <v>2775</v>
      </c>
      <c r="D22" s="441" t="s">
        <v>3215</v>
      </c>
      <c r="E22" s="680" t="s">
        <v>71</v>
      </c>
      <c r="F22" s="479" t="s">
        <v>3115</v>
      </c>
      <c r="G22" s="710" t="s">
        <v>2961</v>
      </c>
      <c r="H22" s="445" t="s">
        <v>3216</v>
      </c>
      <c r="I22" s="446" t="s">
        <v>3224</v>
      </c>
      <c r="J22" s="447" t="s">
        <v>232</v>
      </c>
      <c r="K22" s="682">
        <v>0</v>
      </c>
      <c r="L22" s="686" t="s">
        <v>3115</v>
      </c>
      <c r="M22" s="684">
        <v>7150000</v>
      </c>
      <c r="N22" s="685">
        <v>0.15</v>
      </c>
      <c r="O22" s="286">
        <v>975000</v>
      </c>
      <c r="P22" s="686" t="s">
        <v>41</v>
      </c>
      <c r="Q22" s="288" t="s">
        <v>2439</v>
      </c>
      <c r="R22" s="825"/>
      <c r="S22" s="764" t="s">
        <v>2283</v>
      </c>
      <c r="T22" s="634"/>
    </row>
    <row r="23" spans="1:20" s="473" customFormat="1" ht="47.25" customHeight="1">
      <c r="A23" s="438">
        <v>20</v>
      </c>
      <c r="B23" s="465" t="s">
        <v>3217</v>
      </c>
      <c r="C23" s="440" t="s">
        <v>3228</v>
      </c>
      <c r="D23" s="441" t="s">
        <v>2648</v>
      </c>
      <c r="E23" s="680" t="s">
        <v>71</v>
      </c>
      <c r="F23" s="479" t="s">
        <v>3311</v>
      </c>
      <c r="G23" s="710" t="s">
        <v>968</v>
      </c>
      <c r="H23" s="445" t="s">
        <v>3497</v>
      </c>
      <c r="I23" s="446" t="s">
        <v>3225</v>
      </c>
      <c r="J23" s="447" t="s">
        <v>232</v>
      </c>
      <c r="K23" s="682">
        <v>0</v>
      </c>
      <c r="L23" s="683">
        <v>20000000</v>
      </c>
      <c r="M23" s="684">
        <v>20000000</v>
      </c>
      <c r="N23" s="685">
        <v>0.15</v>
      </c>
      <c r="O23" s="286">
        <v>5454545.4545454541</v>
      </c>
      <c r="P23" s="686" t="s">
        <v>41</v>
      </c>
      <c r="Q23" s="288" t="s">
        <v>3218</v>
      </c>
      <c r="R23" s="763"/>
      <c r="S23" s="764" t="s">
        <v>2873</v>
      </c>
      <c r="T23" s="830"/>
    </row>
    <row r="24" spans="1:20" s="50" customFormat="1" ht="37.5" customHeight="1">
      <c r="A24" s="193" t="s">
        <v>176</v>
      </c>
      <c r="B24" s="81" t="s">
        <v>3219</v>
      </c>
      <c r="C24" s="146" t="s">
        <v>3223</v>
      </c>
      <c r="D24" s="372" t="s">
        <v>3226</v>
      </c>
      <c r="E24" s="671" t="s">
        <v>42</v>
      </c>
      <c r="F24" s="334" t="s">
        <v>3117</v>
      </c>
      <c r="G24" s="672" t="s">
        <v>2952</v>
      </c>
      <c r="H24" s="415" t="s">
        <v>3227</v>
      </c>
      <c r="I24" s="408" t="s">
        <v>3229</v>
      </c>
      <c r="J24" s="361" t="s">
        <v>232</v>
      </c>
      <c r="K24" s="661">
        <v>0</v>
      </c>
      <c r="L24" s="668" t="s">
        <v>3117</v>
      </c>
      <c r="M24" s="675">
        <v>2530000</v>
      </c>
      <c r="N24" s="679">
        <v>0.15</v>
      </c>
      <c r="O24" s="136">
        <v>345000</v>
      </c>
      <c r="P24" s="668" t="s">
        <v>41</v>
      </c>
      <c r="Q24" s="808" t="s">
        <v>3007</v>
      </c>
      <c r="R24" s="758"/>
      <c r="S24" s="759" t="s">
        <v>2874</v>
      </c>
      <c r="T24" s="524"/>
    </row>
    <row r="25" spans="1:20" s="50" customFormat="1" ht="36.75" hidden="1" customHeight="1">
      <c r="A25" s="485">
        <v>22</v>
      </c>
      <c r="B25" s="486" t="s">
        <v>3232</v>
      </c>
      <c r="C25" s="134" t="s">
        <v>3223</v>
      </c>
      <c r="D25" s="400" t="s">
        <v>3231</v>
      </c>
      <c r="E25" s="689" t="s">
        <v>42</v>
      </c>
      <c r="F25" s="494" t="s">
        <v>3118</v>
      </c>
      <c r="G25" s="777" t="s">
        <v>2993</v>
      </c>
      <c r="H25" s="489" t="s">
        <v>3233</v>
      </c>
      <c r="I25" s="490" t="s">
        <v>3124</v>
      </c>
      <c r="J25" s="491" t="s">
        <v>232</v>
      </c>
      <c r="K25" s="691">
        <v>0</v>
      </c>
      <c r="L25" s="695" t="s">
        <v>3118</v>
      </c>
      <c r="M25" s="693">
        <v>2090000</v>
      </c>
      <c r="N25" s="694">
        <v>0.15</v>
      </c>
      <c r="O25" s="138">
        <v>285000</v>
      </c>
      <c r="P25" s="695" t="s">
        <v>41</v>
      </c>
      <c r="Q25" s="151" t="s">
        <v>3230</v>
      </c>
      <c r="R25" s="760"/>
      <c r="S25" s="761">
        <v>0</v>
      </c>
    </row>
    <row r="26" spans="1:20" s="473" customFormat="1" ht="51">
      <c r="A26" s="438">
        <v>23</v>
      </c>
      <c r="B26" s="465" t="s">
        <v>1764</v>
      </c>
      <c r="C26" s="146" t="s">
        <v>2919</v>
      </c>
      <c r="D26" s="372" t="s">
        <v>3235</v>
      </c>
      <c r="E26" s="671" t="s">
        <v>42</v>
      </c>
      <c r="F26" s="334" t="s">
        <v>2785</v>
      </c>
      <c r="G26" s="672" t="s">
        <v>190</v>
      </c>
      <c r="H26" s="445" t="s">
        <v>3234</v>
      </c>
      <c r="I26" s="446" t="s">
        <v>3238</v>
      </c>
      <c r="J26" s="447" t="s">
        <v>232</v>
      </c>
      <c r="K26" s="682">
        <v>0</v>
      </c>
      <c r="L26" s="686" t="s">
        <v>2785</v>
      </c>
      <c r="M26" s="684">
        <v>5000000</v>
      </c>
      <c r="N26" s="685">
        <v>0.15</v>
      </c>
      <c r="O26" s="286">
        <v>681818.18181818177</v>
      </c>
      <c r="P26" s="686" t="s">
        <v>41</v>
      </c>
      <c r="Q26" s="288" t="s">
        <v>2439</v>
      </c>
      <c r="R26" s="825"/>
      <c r="S26" s="764" t="s">
        <v>2283</v>
      </c>
    </row>
    <row r="27" spans="1:20" s="50" customFormat="1" ht="42.75" customHeight="1">
      <c r="A27" s="193">
        <v>24</v>
      </c>
      <c r="B27" s="81" t="s">
        <v>3236</v>
      </c>
      <c r="C27" s="146" t="s">
        <v>2492</v>
      </c>
      <c r="D27" s="372" t="s">
        <v>2477</v>
      </c>
      <c r="E27" s="671" t="s">
        <v>42</v>
      </c>
      <c r="F27" s="334" t="s">
        <v>2584</v>
      </c>
      <c r="G27" s="672" t="s">
        <v>210</v>
      </c>
      <c r="H27" s="415" t="s">
        <v>2478</v>
      </c>
      <c r="I27" s="408" t="s">
        <v>3237</v>
      </c>
      <c r="J27" s="361" t="s">
        <v>232</v>
      </c>
      <c r="K27" s="661">
        <v>0</v>
      </c>
      <c r="L27" s="668" t="s">
        <v>2584</v>
      </c>
      <c r="M27" s="675">
        <v>4000000</v>
      </c>
      <c r="N27" s="679">
        <v>0.15</v>
      </c>
      <c r="O27" s="136">
        <v>545454.54545454541</v>
      </c>
      <c r="P27" s="668" t="s">
        <v>41</v>
      </c>
      <c r="Q27" s="150" t="s">
        <v>2401</v>
      </c>
      <c r="R27" s="758"/>
      <c r="S27" s="759" t="s">
        <v>2283</v>
      </c>
    </row>
    <row r="28" spans="1:20" s="50" customFormat="1" ht="51">
      <c r="A28" s="193">
        <v>25</v>
      </c>
      <c r="B28" s="252" t="s">
        <v>2769</v>
      </c>
      <c r="C28" s="146" t="s">
        <v>3263</v>
      </c>
      <c r="D28" s="372" t="s">
        <v>3239</v>
      </c>
      <c r="E28" s="671" t="s">
        <v>42</v>
      </c>
      <c r="F28" s="334" t="s">
        <v>3115</v>
      </c>
      <c r="G28" s="672" t="s">
        <v>2961</v>
      </c>
      <c r="H28" s="415" t="s">
        <v>3240</v>
      </c>
      <c r="I28" s="408" t="s">
        <v>3241</v>
      </c>
      <c r="J28" s="361" t="s">
        <v>232</v>
      </c>
      <c r="K28" s="661">
        <v>0</v>
      </c>
      <c r="L28" s="668" t="s">
        <v>3115</v>
      </c>
      <c r="M28" s="676">
        <v>7150000</v>
      </c>
      <c r="N28" s="679">
        <v>0.15</v>
      </c>
      <c r="O28" s="136">
        <v>974999.99999999977</v>
      </c>
      <c r="P28" s="668" t="s">
        <v>41</v>
      </c>
      <c r="Q28" s="150" t="s">
        <v>2425</v>
      </c>
      <c r="R28" s="791">
        <v>6499999.9999999991</v>
      </c>
      <c r="S28" s="759">
        <v>0</v>
      </c>
    </row>
    <row r="29" spans="1:20" s="50" customFormat="1" ht="33" customHeight="1">
      <c r="A29" s="193">
        <v>26</v>
      </c>
      <c r="B29" s="252" t="s">
        <v>3242</v>
      </c>
      <c r="C29" s="146" t="s">
        <v>3245</v>
      </c>
      <c r="D29" s="372" t="s">
        <v>3243</v>
      </c>
      <c r="E29" s="671" t="s">
        <v>2861</v>
      </c>
      <c r="F29" s="334" t="s">
        <v>2580</v>
      </c>
      <c r="G29" s="672" t="s">
        <v>1570</v>
      </c>
      <c r="H29" s="415" t="s">
        <v>3244</v>
      </c>
      <c r="I29" s="408" t="s">
        <v>3246</v>
      </c>
      <c r="J29" s="361" t="s">
        <v>232</v>
      </c>
      <c r="K29" s="661">
        <v>0</v>
      </c>
      <c r="L29" s="668" t="s">
        <v>2580</v>
      </c>
      <c r="M29" s="675">
        <v>3300000</v>
      </c>
      <c r="N29" s="679">
        <v>0.15</v>
      </c>
      <c r="O29" s="136">
        <v>450000</v>
      </c>
      <c r="P29" s="668" t="s">
        <v>41</v>
      </c>
      <c r="Q29" s="150" t="s">
        <v>2922</v>
      </c>
      <c r="R29" s="758"/>
      <c r="S29" s="759" t="s">
        <v>2873</v>
      </c>
    </row>
    <row r="30" spans="1:20" s="50" customFormat="1" ht="39.75" hidden="1" customHeight="1">
      <c r="A30" s="193">
        <v>27</v>
      </c>
      <c r="B30" s="252" t="s">
        <v>2939</v>
      </c>
      <c r="C30" s="146" t="s">
        <v>2307</v>
      </c>
      <c r="D30" s="372" t="s">
        <v>2938</v>
      </c>
      <c r="E30" s="671" t="s">
        <v>71</v>
      </c>
      <c r="F30" s="334" t="s">
        <v>3312</v>
      </c>
      <c r="G30" s="672" t="e">
        <v>#VALUE!</v>
      </c>
      <c r="H30" s="415" t="s">
        <v>2940</v>
      </c>
      <c r="I30" s="408" t="s">
        <v>3124</v>
      </c>
      <c r="J30" s="361" t="s">
        <v>232</v>
      </c>
      <c r="K30" s="661">
        <v>0</v>
      </c>
      <c r="L30" s="668" t="s">
        <v>3312</v>
      </c>
      <c r="M30" s="675" t="e">
        <v>#VALUE!</v>
      </c>
      <c r="N30" s="679">
        <v>0.15</v>
      </c>
      <c r="O30" s="136">
        <v>0</v>
      </c>
      <c r="P30" s="668" t="s">
        <v>41</v>
      </c>
      <c r="Q30" s="150" t="s">
        <v>2937</v>
      </c>
      <c r="R30" s="758"/>
      <c r="S30" s="759">
        <v>0</v>
      </c>
      <c r="T30" s="524"/>
    </row>
    <row r="31" spans="1:20" s="50" customFormat="1" ht="47.25" customHeight="1">
      <c r="A31" s="792">
        <v>28</v>
      </c>
      <c r="B31" s="793" t="s">
        <v>1174</v>
      </c>
      <c r="C31" s="310" t="s">
        <v>2945</v>
      </c>
      <c r="D31" s="401" t="s">
        <v>3247</v>
      </c>
      <c r="E31" s="794" t="s">
        <v>42</v>
      </c>
      <c r="F31" s="795" t="s">
        <v>2686</v>
      </c>
      <c r="G31" s="796" t="s">
        <v>1411</v>
      </c>
      <c r="H31" s="797" t="s">
        <v>3248</v>
      </c>
      <c r="I31" s="798" t="s">
        <v>3249</v>
      </c>
      <c r="J31" s="799" t="s">
        <v>232</v>
      </c>
      <c r="K31" s="800">
        <v>0</v>
      </c>
      <c r="L31" s="801" t="s">
        <v>2686</v>
      </c>
      <c r="M31" s="802">
        <v>4400000</v>
      </c>
      <c r="N31" s="803">
        <v>0.15</v>
      </c>
      <c r="O31" s="312">
        <v>600000</v>
      </c>
      <c r="P31" s="801" t="s">
        <v>41</v>
      </c>
      <c r="Q31" s="314" t="s">
        <v>2401</v>
      </c>
      <c r="R31" s="804" t="s">
        <v>3284</v>
      </c>
      <c r="S31" s="804" t="s">
        <v>2283</v>
      </c>
      <c r="T31" s="524"/>
    </row>
    <row r="32" spans="1:20" s="50" customFormat="1" ht="25.5">
      <c r="A32" s="438">
        <v>29</v>
      </c>
      <c r="B32" s="482" t="s">
        <v>3253</v>
      </c>
      <c r="C32" s="440" t="s">
        <v>3251</v>
      </c>
      <c r="D32" s="441" t="s">
        <v>3250</v>
      </c>
      <c r="E32" s="680" t="s">
        <v>71</v>
      </c>
      <c r="F32" s="479" t="s">
        <v>3313</v>
      </c>
      <c r="G32" s="710" t="s">
        <v>3314</v>
      </c>
      <c r="H32" s="445" t="s">
        <v>3252</v>
      </c>
      <c r="I32" s="446" t="s">
        <v>3262</v>
      </c>
      <c r="J32" s="447" t="s">
        <v>232</v>
      </c>
      <c r="K32" s="682">
        <v>0</v>
      </c>
      <c r="L32" s="686" t="s">
        <v>3313</v>
      </c>
      <c r="M32" s="684">
        <v>17000000</v>
      </c>
      <c r="N32" s="685">
        <v>0.15</v>
      </c>
      <c r="O32" s="286">
        <v>2318181.8181818179</v>
      </c>
      <c r="P32" s="686" t="s">
        <v>67</v>
      </c>
      <c r="Q32" s="288" t="s">
        <v>1423</v>
      </c>
      <c r="R32" s="763"/>
      <c r="S32" s="763">
        <v>0</v>
      </c>
    </row>
    <row r="33" spans="1:25" ht="39.75" customHeight="1">
      <c r="A33" s="438">
        <v>30</v>
      </c>
      <c r="B33" s="482" t="s">
        <v>3256</v>
      </c>
      <c r="C33" s="440" t="s">
        <v>3258</v>
      </c>
      <c r="D33" s="441" t="s">
        <v>3255</v>
      </c>
      <c r="E33" s="680" t="s">
        <v>71</v>
      </c>
      <c r="F33" s="479" t="s">
        <v>2686</v>
      </c>
      <c r="G33" s="710" t="s">
        <v>1411</v>
      </c>
      <c r="H33" s="445" t="s">
        <v>3257</v>
      </c>
      <c r="I33" s="446" t="s">
        <v>3264</v>
      </c>
      <c r="J33" s="447" t="s">
        <v>232</v>
      </c>
      <c r="K33" s="682">
        <v>0</v>
      </c>
      <c r="L33" s="686" t="s">
        <v>2686</v>
      </c>
      <c r="M33" s="684">
        <v>4400000</v>
      </c>
      <c r="N33" s="685">
        <v>0.15</v>
      </c>
      <c r="O33" s="286">
        <v>600000</v>
      </c>
      <c r="P33" s="686" t="s">
        <v>67</v>
      </c>
      <c r="Q33" s="288" t="s">
        <v>3254</v>
      </c>
      <c r="R33" s="763"/>
      <c r="S33" s="763">
        <v>0</v>
      </c>
    </row>
    <row r="34" spans="1:25" ht="36" customHeight="1">
      <c r="A34" s="193">
        <v>31</v>
      </c>
      <c r="B34" s="252" t="s">
        <v>1174</v>
      </c>
      <c r="C34" s="146" t="s">
        <v>2183</v>
      </c>
      <c r="D34" s="372" t="s">
        <v>3259</v>
      </c>
      <c r="E34" s="671" t="s">
        <v>42</v>
      </c>
      <c r="F34" s="334" t="s">
        <v>3315</v>
      </c>
      <c r="G34" s="672" t="s">
        <v>3316</v>
      </c>
      <c r="H34" s="415" t="s">
        <v>3260</v>
      </c>
      <c r="I34" s="408" t="s">
        <v>3261</v>
      </c>
      <c r="J34" s="361" t="s">
        <v>232</v>
      </c>
      <c r="K34" s="661">
        <v>0</v>
      </c>
      <c r="L34" s="668" t="s">
        <v>3315</v>
      </c>
      <c r="M34" s="675">
        <v>16500000</v>
      </c>
      <c r="N34" s="679">
        <v>0.15</v>
      </c>
      <c r="O34" s="136">
        <v>2250000</v>
      </c>
      <c r="P34" s="668" t="s">
        <v>41</v>
      </c>
      <c r="Q34" s="150" t="s">
        <v>2794</v>
      </c>
      <c r="R34" s="758"/>
      <c r="S34" s="758">
        <v>0</v>
      </c>
      <c r="U34" s="189"/>
    </row>
    <row r="35" spans="1:25" ht="52.5" customHeight="1">
      <c r="A35" s="438">
        <v>32</v>
      </c>
      <c r="B35" s="482" t="s">
        <v>3266</v>
      </c>
      <c r="C35" s="440" t="s">
        <v>388</v>
      </c>
      <c r="D35" s="441" t="s">
        <v>3267</v>
      </c>
      <c r="E35" s="680" t="s">
        <v>71</v>
      </c>
      <c r="F35" s="479" t="s">
        <v>2787</v>
      </c>
      <c r="G35" s="710" t="s">
        <v>151</v>
      </c>
      <c r="H35" s="445" t="s">
        <v>3273</v>
      </c>
      <c r="I35" s="446" t="s">
        <v>3265</v>
      </c>
      <c r="J35" s="447" t="s">
        <v>232</v>
      </c>
      <c r="K35" s="682">
        <v>0</v>
      </c>
      <c r="L35" s="686" t="s">
        <v>2787</v>
      </c>
      <c r="M35" s="684">
        <v>3850000</v>
      </c>
      <c r="N35" s="685">
        <v>0.15</v>
      </c>
      <c r="O35" s="286">
        <v>525000</v>
      </c>
      <c r="P35" s="686" t="s">
        <v>67</v>
      </c>
      <c r="Q35" s="288" t="s">
        <v>2430</v>
      </c>
      <c r="R35" s="763"/>
      <c r="S35" s="763">
        <v>0</v>
      </c>
    </row>
    <row r="36" spans="1:25" ht="63.75">
      <c r="A36" s="193">
        <v>33</v>
      </c>
      <c r="B36" s="252" t="s">
        <v>1174</v>
      </c>
      <c r="C36" s="146" t="s">
        <v>2194</v>
      </c>
      <c r="D36" s="372" t="s">
        <v>3269</v>
      </c>
      <c r="E36" s="671" t="s">
        <v>42</v>
      </c>
      <c r="F36" s="334" t="s">
        <v>2587</v>
      </c>
      <c r="G36" s="672" t="s">
        <v>2685</v>
      </c>
      <c r="H36" s="415" t="s">
        <v>3270</v>
      </c>
      <c r="I36" s="408" t="s">
        <v>3268</v>
      </c>
      <c r="J36" s="361" t="s">
        <v>232</v>
      </c>
      <c r="K36" s="661">
        <v>0</v>
      </c>
      <c r="L36" s="668" t="s">
        <v>2587</v>
      </c>
      <c r="M36" s="675">
        <v>6600000</v>
      </c>
      <c r="N36" s="679">
        <v>0.15</v>
      </c>
      <c r="O36" s="136">
        <v>900000</v>
      </c>
      <c r="P36" s="668" t="s">
        <v>41</v>
      </c>
      <c r="Q36" s="150" t="s">
        <v>2402</v>
      </c>
      <c r="R36" s="759"/>
      <c r="S36" s="758">
        <v>0</v>
      </c>
      <c r="U36" s="635"/>
    </row>
    <row r="37" spans="1:25" ht="25.5">
      <c r="A37" s="438">
        <v>34</v>
      </c>
      <c r="B37" s="482" t="s">
        <v>3272</v>
      </c>
      <c r="C37" s="440" t="s">
        <v>3341</v>
      </c>
      <c r="D37" s="441" t="s">
        <v>3271</v>
      </c>
      <c r="E37" s="680" t="s">
        <v>2911</v>
      </c>
      <c r="F37" s="479" t="s">
        <v>2581</v>
      </c>
      <c r="G37" s="710" t="s">
        <v>2884</v>
      </c>
      <c r="H37" s="445">
        <v>0</v>
      </c>
      <c r="I37" s="446" t="s">
        <v>3283</v>
      </c>
      <c r="J37" s="447" t="s">
        <v>232</v>
      </c>
      <c r="K37" s="682">
        <v>0</v>
      </c>
      <c r="L37" s="686" t="s">
        <v>2581</v>
      </c>
      <c r="M37" s="814">
        <v>7700000</v>
      </c>
      <c r="N37" s="685">
        <v>0.15</v>
      </c>
      <c r="O37" s="286">
        <v>1050000</v>
      </c>
      <c r="P37" s="686" t="s">
        <v>41</v>
      </c>
      <c r="Q37" s="288" t="s">
        <v>2909</v>
      </c>
      <c r="R37" s="763"/>
      <c r="S37" s="764" t="s">
        <v>2873</v>
      </c>
    </row>
    <row r="38" spans="1:25" ht="25.5">
      <c r="A38" s="438">
        <v>35</v>
      </c>
      <c r="B38" s="482" t="s">
        <v>3275</v>
      </c>
      <c r="C38" s="440" t="s">
        <v>3277</v>
      </c>
      <c r="D38" s="441" t="s">
        <v>3276</v>
      </c>
      <c r="E38" s="680" t="s">
        <v>1925</v>
      </c>
      <c r="F38" s="479" t="s">
        <v>2585</v>
      </c>
      <c r="G38" s="710" t="s">
        <v>109</v>
      </c>
      <c r="H38" s="445" t="s">
        <v>3278</v>
      </c>
      <c r="I38" s="446" t="s">
        <v>3279</v>
      </c>
      <c r="J38" s="447" t="s">
        <v>232</v>
      </c>
      <c r="K38" s="682">
        <v>0</v>
      </c>
      <c r="L38" s="686" t="s">
        <v>2585</v>
      </c>
      <c r="M38" s="684">
        <v>2200000</v>
      </c>
      <c r="N38" s="685">
        <v>0.15</v>
      </c>
      <c r="O38" s="286">
        <v>300000</v>
      </c>
      <c r="P38" s="686" t="s">
        <v>41</v>
      </c>
      <c r="Q38" s="288" t="s">
        <v>2411</v>
      </c>
      <c r="R38" s="763"/>
      <c r="S38" s="764" t="s">
        <v>2283</v>
      </c>
    </row>
    <row r="39" spans="1:25" ht="30" customHeight="1">
      <c r="A39" s="438">
        <v>36</v>
      </c>
      <c r="B39" s="482" t="s">
        <v>1174</v>
      </c>
      <c r="C39" s="440" t="s">
        <v>3282</v>
      </c>
      <c r="D39" s="441" t="s">
        <v>3280</v>
      </c>
      <c r="E39" s="680" t="s">
        <v>42</v>
      </c>
      <c r="F39" s="479" t="s">
        <v>2587</v>
      </c>
      <c r="G39" s="710" t="s">
        <v>2685</v>
      </c>
      <c r="H39" s="445" t="s">
        <v>3281</v>
      </c>
      <c r="I39" s="446" t="s">
        <v>3285</v>
      </c>
      <c r="J39" s="447" t="s">
        <v>232</v>
      </c>
      <c r="K39" s="682">
        <v>0</v>
      </c>
      <c r="L39" s="686" t="s">
        <v>2587</v>
      </c>
      <c r="M39" s="684">
        <v>6600000</v>
      </c>
      <c r="N39" s="685">
        <v>0.15</v>
      </c>
      <c r="O39" s="286">
        <v>900000</v>
      </c>
      <c r="P39" s="686" t="s">
        <v>41</v>
      </c>
      <c r="Q39" s="288" t="s">
        <v>2402</v>
      </c>
      <c r="R39" s="763"/>
      <c r="S39" s="764" t="s">
        <v>2283</v>
      </c>
      <c r="W39" s="255"/>
      <c r="X39" s="481"/>
      <c r="Y39" s="429"/>
    </row>
    <row r="40" spans="1:25" s="473" customFormat="1" ht="39" customHeight="1">
      <c r="A40" s="438">
        <v>37</v>
      </c>
      <c r="B40" s="482" t="s">
        <v>3289</v>
      </c>
      <c r="C40" s="146" t="s">
        <v>3263</v>
      </c>
      <c r="D40" s="372" t="s">
        <v>3287</v>
      </c>
      <c r="E40" s="671" t="s">
        <v>42</v>
      </c>
      <c r="F40" s="334" t="s">
        <v>3317</v>
      </c>
      <c r="G40" s="672" t="s">
        <v>3318</v>
      </c>
      <c r="H40" s="445" t="s">
        <v>3288</v>
      </c>
      <c r="I40" s="446" t="s">
        <v>3286</v>
      </c>
      <c r="J40" s="447" t="s">
        <v>232</v>
      </c>
      <c r="K40" s="682">
        <v>0</v>
      </c>
      <c r="L40" s="686" t="s">
        <v>3317</v>
      </c>
      <c r="M40" s="684">
        <v>4320000</v>
      </c>
      <c r="N40" s="685">
        <v>0.15</v>
      </c>
      <c r="O40" s="286">
        <v>589090.90909090906</v>
      </c>
      <c r="P40" s="686" t="s">
        <v>41</v>
      </c>
      <c r="Q40" s="288" t="s">
        <v>2425</v>
      </c>
      <c r="R40" s="763"/>
      <c r="S40" s="763" t="s">
        <v>2283</v>
      </c>
      <c r="W40" s="834"/>
      <c r="X40" s="459"/>
      <c r="Y40" s="830"/>
    </row>
    <row r="41" spans="1:25" ht="25.5" hidden="1">
      <c r="A41" s="193">
        <v>38</v>
      </c>
      <c r="B41" s="252" t="s">
        <v>2994</v>
      </c>
      <c r="C41" s="146" t="s">
        <v>2995</v>
      </c>
      <c r="D41" s="372" t="s">
        <v>2996</v>
      </c>
      <c r="E41" s="671" t="s">
        <v>2911</v>
      </c>
      <c r="F41" s="334" t="s">
        <v>3312</v>
      </c>
      <c r="G41" s="672" t="e">
        <v>#VALUE!</v>
      </c>
      <c r="H41" s="415">
        <v>0</v>
      </c>
      <c r="I41" s="408" t="s">
        <v>3124</v>
      </c>
      <c r="J41" s="361" t="s">
        <v>232</v>
      </c>
      <c r="K41" s="661">
        <v>0</v>
      </c>
      <c r="L41" s="668" t="s">
        <v>3312</v>
      </c>
      <c r="M41" s="675" t="e">
        <v>#VALUE!</v>
      </c>
      <c r="N41" s="679">
        <v>0.15</v>
      </c>
      <c r="O41" s="136">
        <v>0</v>
      </c>
      <c r="P41" s="668" t="s">
        <v>41</v>
      </c>
      <c r="Q41" s="150" t="s">
        <v>2909</v>
      </c>
      <c r="R41" s="758"/>
      <c r="S41" s="758" t="s">
        <v>2873</v>
      </c>
    </row>
    <row r="42" spans="1:25" ht="40.5" hidden="1" customHeight="1">
      <c r="A42" s="193">
        <v>39</v>
      </c>
      <c r="B42" s="252" t="s">
        <v>3001</v>
      </c>
      <c r="C42" s="146" t="s">
        <v>3004</v>
      </c>
      <c r="D42" s="372" t="s">
        <v>3002</v>
      </c>
      <c r="E42" s="671" t="s">
        <v>2911</v>
      </c>
      <c r="F42" s="334" t="s">
        <v>3312</v>
      </c>
      <c r="G42" s="672" t="e">
        <v>#VALUE!</v>
      </c>
      <c r="H42" s="415" t="s">
        <v>3003</v>
      </c>
      <c r="I42" s="408" t="s">
        <v>3124</v>
      </c>
      <c r="J42" s="361" t="s">
        <v>232</v>
      </c>
      <c r="K42" s="661">
        <v>0</v>
      </c>
      <c r="L42" s="668" t="s">
        <v>3312</v>
      </c>
      <c r="M42" s="675" t="e">
        <v>#VALUE!</v>
      </c>
      <c r="N42" s="679">
        <v>0.15</v>
      </c>
      <c r="O42" s="136">
        <v>0</v>
      </c>
      <c r="P42" s="668" t="s">
        <v>41</v>
      </c>
      <c r="Q42" s="150" t="s">
        <v>2909</v>
      </c>
      <c r="R42" s="758"/>
      <c r="S42" s="758" t="s">
        <v>810</v>
      </c>
    </row>
    <row r="43" spans="1:25" ht="46.5" hidden="1" customHeight="1">
      <c r="A43" s="193">
        <v>40</v>
      </c>
      <c r="B43" s="252" t="s">
        <v>3006</v>
      </c>
      <c r="C43" s="146" t="s">
        <v>3009</v>
      </c>
      <c r="D43" s="372" t="s">
        <v>3008</v>
      </c>
      <c r="E43" s="671" t="s">
        <v>42</v>
      </c>
      <c r="F43" s="334" t="s">
        <v>3312</v>
      </c>
      <c r="G43" s="672" t="e">
        <v>#VALUE!</v>
      </c>
      <c r="H43" s="415" t="s">
        <v>3042</v>
      </c>
      <c r="I43" s="408" t="s">
        <v>3124</v>
      </c>
      <c r="J43" s="361" t="s">
        <v>232</v>
      </c>
      <c r="K43" s="661">
        <v>0</v>
      </c>
      <c r="L43" s="668" t="s">
        <v>3312</v>
      </c>
      <c r="M43" s="675" t="e">
        <v>#VALUE!</v>
      </c>
      <c r="N43" s="679">
        <v>0.15</v>
      </c>
      <c r="O43" s="136">
        <v>0</v>
      </c>
      <c r="P43" s="668" t="s">
        <v>41</v>
      </c>
      <c r="Q43" s="150" t="s">
        <v>3007</v>
      </c>
      <c r="R43" s="759"/>
      <c r="S43" s="758" t="s">
        <v>67</v>
      </c>
      <c r="U43" s="221"/>
    </row>
    <row r="44" spans="1:25" s="473" customFormat="1" ht="40.5" customHeight="1">
      <c r="A44" s="438">
        <v>41</v>
      </c>
      <c r="B44" s="482" t="s">
        <v>3291</v>
      </c>
      <c r="C44" s="146" t="s">
        <v>3293</v>
      </c>
      <c r="D44" s="372" t="s">
        <v>3290</v>
      </c>
      <c r="E44" s="671" t="s">
        <v>42</v>
      </c>
      <c r="F44" s="334" t="s">
        <v>2580</v>
      </c>
      <c r="G44" s="672" t="s">
        <v>1570</v>
      </c>
      <c r="H44" s="445" t="s">
        <v>3292</v>
      </c>
      <c r="I44" s="446" t="s">
        <v>3294</v>
      </c>
      <c r="J44" s="447" t="s">
        <v>232</v>
      </c>
      <c r="K44" s="682">
        <v>0</v>
      </c>
      <c r="L44" s="686" t="s">
        <v>2580</v>
      </c>
      <c r="M44" s="684">
        <v>3300000</v>
      </c>
      <c r="N44" s="685">
        <v>0.15</v>
      </c>
      <c r="O44" s="286">
        <v>450000</v>
      </c>
      <c r="P44" s="686" t="s">
        <v>41</v>
      </c>
      <c r="Q44" s="288" t="s">
        <v>3181</v>
      </c>
      <c r="R44" s="763"/>
      <c r="S44" s="763" t="s">
        <v>2283</v>
      </c>
    </row>
    <row r="45" spans="1:25" ht="15.75" customHeight="1">
      <c r="O45" s="771"/>
    </row>
    <row r="51" spans="7:18" ht="15.75" customHeight="1">
      <c r="G51" s="827"/>
    </row>
    <row r="52" spans="7:18" ht="15.75" customHeight="1">
      <c r="G52" s="827"/>
      <c r="Q52" s="655"/>
    </row>
    <row r="53" spans="7:18" ht="15.75" customHeight="1">
      <c r="G53" s="827"/>
      <c r="Q53" s="655"/>
    </row>
    <row r="54" spans="7:18" ht="15.75" customHeight="1">
      <c r="G54" s="827"/>
      <c r="Q54" s="655"/>
    </row>
    <row r="55" spans="7:18" ht="15.75" customHeight="1">
      <c r="G55" s="827"/>
      <c r="Q55" s="655"/>
    </row>
    <row r="56" spans="7:18" ht="15.75" customHeight="1">
      <c r="G56" s="827"/>
      <c r="Q56" s="655"/>
      <c r="R56" s="771">
        <f>Q56-Q57</f>
        <v>0</v>
      </c>
    </row>
    <row r="57" spans="7:18" ht="15.75" customHeight="1">
      <c r="G57" s="827"/>
      <c r="Q57" s="655"/>
    </row>
    <row r="58" spans="7:18" ht="15.75" customHeight="1">
      <c r="G58" s="827"/>
    </row>
    <row r="59" spans="7:18" ht="15.75" customHeight="1">
      <c r="G59" s="827"/>
    </row>
    <row r="60" spans="7:18" ht="15.75" customHeight="1">
      <c r="G60" s="827"/>
    </row>
    <row r="61" spans="7:18" ht="15.75" customHeight="1">
      <c r="G61" s="827"/>
    </row>
    <row r="62" spans="7:18" ht="15.75" customHeight="1">
      <c r="G62" s="827"/>
    </row>
    <row r="63" spans="7:18" ht="15.75" customHeight="1">
      <c r="G63" s="827"/>
    </row>
    <row r="64" spans="7:18" ht="15.75" customHeight="1">
      <c r="G64" s="827"/>
    </row>
    <row r="65" spans="7:7" ht="15.75" customHeight="1">
      <c r="G65" s="827"/>
    </row>
    <row r="66" spans="7:7" ht="15.75" customHeight="1">
      <c r="G66" s="827"/>
    </row>
    <row r="67" spans="7:7" ht="15.75" customHeight="1">
      <c r="G67" s="827"/>
    </row>
    <row r="68" spans="7:7" ht="15.75" customHeight="1">
      <c r="G68" s="827"/>
    </row>
    <row r="69" spans="7:7" ht="15.75" customHeight="1">
      <c r="G69" s="827"/>
    </row>
    <row r="70" spans="7:7" ht="15.75" customHeight="1">
      <c r="G70" s="827"/>
    </row>
    <row r="71" spans="7:7" ht="15.75" customHeight="1">
      <c r="G71" s="827"/>
    </row>
    <row r="72" spans="7:7" ht="15.75" customHeight="1">
      <c r="G72" s="827"/>
    </row>
    <row r="73" spans="7:7" ht="15.75" customHeight="1">
      <c r="G73" s="827"/>
    </row>
    <row r="74" spans="7:7" ht="15.75" customHeight="1">
      <c r="G74" s="827"/>
    </row>
    <row r="75" spans="7:7" ht="15.75" customHeight="1">
      <c r="G75" s="827"/>
    </row>
    <row r="76" spans="7:7" ht="15.75" customHeight="1">
      <c r="G76" s="827"/>
    </row>
    <row r="77" spans="7:7" ht="15.75" customHeight="1">
      <c r="G77" s="827"/>
    </row>
    <row r="78" spans="7:7" ht="15.75" customHeight="1">
      <c r="G78" s="827"/>
    </row>
    <row r="79" spans="7:7" ht="15.75" customHeight="1">
      <c r="G79" s="827"/>
    </row>
    <row r="80" spans="7:7" ht="15.75" customHeight="1">
      <c r="G80" s="827"/>
    </row>
    <row r="81" spans="7:7" ht="15.75" customHeight="1">
      <c r="G81" s="827"/>
    </row>
    <row r="82" spans="7:7" ht="15.75" customHeight="1">
      <c r="G82" s="827"/>
    </row>
    <row r="83" spans="7:7" ht="15.75" customHeight="1">
      <c r="G83" s="827"/>
    </row>
    <row r="84" spans="7:7" ht="15.75" customHeight="1">
      <c r="G84" s="827"/>
    </row>
    <row r="85" spans="7:7" ht="15.75" customHeight="1">
      <c r="G85" s="827"/>
    </row>
    <row r="86" spans="7:7" ht="15.75" customHeight="1">
      <c r="G86" s="827"/>
    </row>
    <row r="87" spans="7:7" ht="15.75" customHeight="1">
      <c r="G87" s="827"/>
    </row>
    <row r="88" spans="7:7" ht="15.75" customHeight="1">
      <c r="G88" s="827"/>
    </row>
    <row r="89" spans="7:7" ht="15.75" customHeight="1">
      <c r="G89" s="827"/>
    </row>
    <row r="90" spans="7:7" ht="15.75" customHeight="1">
      <c r="G90" s="827"/>
    </row>
    <row r="91" spans="7:7" ht="15.75" customHeight="1">
      <c r="G91" s="827"/>
    </row>
    <row r="92" spans="7:7" ht="15.75" customHeight="1">
      <c r="G92" s="827"/>
    </row>
    <row r="93" spans="7:7" ht="15.75" customHeight="1">
      <c r="G93" s="827"/>
    </row>
    <row r="94" spans="7:7" ht="15.75" customHeight="1">
      <c r="G94" s="827"/>
    </row>
    <row r="95" spans="7:7" ht="15.75" customHeight="1">
      <c r="G95" s="827"/>
    </row>
    <row r="96" spans="7:7" ht="15.75" customHeight="1">
      <c r="G96" s="827"/>
    </row>
    <row r="97" spans="7:7" ht="15.75" customHeight="1">
      <c r="G97" s="827"/>
    </row>
    <row r="98" spans="7:7" ht="15.75" customHeight="1">
      <c r="G98" s="827"/>
    </row>
    <row r="99" spans="7:7" ht="15.75" customHeight="1">
      <c r="G99" s="827"/>
    </row>
    <row r="100" spans="7:7" ht="15.75" customHeight="1">
      <c r="G100" s="827"/>
    </row>
    <row r="101" spans="7:7" ht="15.75" customHeight="1">
      <c r="G101" s="827"/>
    </row>
    <row r="102" spans="7:7" ht="15.75" customHeight="1">
      <c r="G102" s="827"/>
    </row>
    <row r="103" spans="7:7" ht="15.75" customHeight="1">
      <c r="G103" s="827"/>
    </row>
    <row r="104" spans="7:7" ht="15.75" customHeight="1">
      <c r="G104" s="827"/>
    </row>
    <row r="105" spans="7:7" ht="15.75" customHeight="1">
      <c r="G105" s="827"/>
    </row>
    <row r="106" spans="7:7" ht="15.75" customHeight="1">
      <c r="G106" s="827"/>
    </row>
    <row r="107" spans="7:7" ht="15.75" customHeight="1">
      <c r="G107" s="827"/>
    </row>
    <row r="108" spans="7:7" ht="15.75" customHeight="1">
      <c r="G108" s="827"/>
    </row>
    <row r="109" spans="7:7" ht="15.75" customHeight="1">
      <c r="G109" s="827"/>
    </row>
    <row r="110" spans="7:7" ht="15.75" customHeight="1">
      <c r="G110" s="827"/>
    </row>
    <row r="111" spans="7:7" ht="15.75" customHeight="1">
      <c r="G111" s="827"/>
    </row>
    <row r="112" spans="7:7" ht="15.75" customHeight="1">
      <c r="G112" s="827"/>
    </row>
    <row r="113" spans="7:7" ht="15.75" customHeight="1">
      <c r="G113" s="827"/>
    </row>
    <row r="114" spans="7:7" ht="15.75" customHeight="1">
      <c r="G114" s="827"/>
    </row>
    <row r="115" spans="7:7" ht="15.75" customHeight="1">
      <c r="G115" s="827"/>
    </row>
    <row r="116" spans="7:7" ht="15.75" customHeight="1">
      <c r="G116" s="827"/>
    </row>
    <row r="117" spans="7:7" ht="15.75" customHeight="1">
      <c r="G117" s="827"/>
    </row>
    <row r="118" spans="7:7" ht="15.75" customHeight="1">
      <c r="G118" s="827"/>
    </row>
    <row r="119" spans="7:7" ht="15.75" customHeight="1">
      <c r="G119" s="827"/>
    </row>
    <row r="120" spans="7:7" ht="15.75" customHeight="1">
      <c r="G120" s="827"/>
    </row>
    <row r="121" spans="7:7" ht="15.75" customHeight="1">
      <c r="G121" s="827"/>
    </row>
    <row r="122" spans="7:7" ht="15.75" customHeight="1">
      <c r="G122" s="828"/>
    </row>
    <row r="123" spans="7:7" ht="15.75" customHeight="1">
      <c r="G123" s="827"/>
    </row>
    <row r="124" spans="7:7" ht="15.75" customHeight="1">
      <c r="G124" s="827"/>
    </row>
    <row r="125" spans="7:7" ht="15.75" customHeight="1">
      <c r="G125" s="827"/>
    </row>
    <row r="126" spans="7:7" ht="15.75" customHeight="1">
      <c r="G126" s="827"/>
    </row>
    <row r="127" spans="7:7" ht="15.75" customHeight="1">
      <c r="G127" s="827"/>
    </row>
    <row r="128" spans="7:7" ht="15.75" customHeight="1">
      <c r="G128" s="827"/>
    </row>
    <row r="129" spans="7:7" ht="15.75" customHeight="1">
      <c r="G129" s="827"/>
    </row>
    <row r="130" spans="7:7" ht="15.75" customHeight="1">
      <c r="G130" s="827"/>
    </row>
    <row r="131" spans="7:7" ht="15.75" customHeight="1">
      <c r="G131" s="827"/>
    </row>
    <row r="132" spans="7:7" ht="15.75" customHeight="1">
      <c r="G132" s="827"/>
    </row>
    <row r="133" spans="7:7" ht="15.75" customHeight="1">
      <c r="G133" s="827"/>
    </row>
    <row r="134" spans="7:7" ht="15.75" customHeight="1">
      <c r="G134" s="827"/>
    </row>
    <row r="135" spans="7:7" ht="15.75" customHeight="1">
      <c r="G135" s="827"/>
    </row>
    <row r="136" spans="7:7" ht="15.75" customHeight="1">
      <c r="G136" s="827"/>
    </row>
    <row r="137" spans="7:7" ht="15.75" customHeight="1">
      <c r="G137" s="827"/>
    </row>
    <row r="138" spans="7:7" ht="15.75" customHeight="1">
      <c r="G138" s="827"/>
    </row>
    <row r="139" spans="7:7" ht="15.75" customHeight="1">
      <c r="G139" s="827"/>
    </row>
    <row r="140" spans="7:7" ht="15.75" customHeight="1">
      <c r="G140" s="827"/>
    </row>
    <row r="141" spans="7:7" ht="15.75" customHeight="1">
      <c r="G141" s="827"/>
    </row>
    <row r="142" spans="7:7" ht="15.75" customHeight="1">
      <c r="G142" s="827"/>
    </row>
    <row r="143" spans="7:7" ht="15.75" customHeight="1">
      <c r="G143" s="827"/>
    </row>
    <row r="144" spans="7:7" ht="15.75" customHeight="1">
      <c r="G144" s="827"/>
    </row>
    <row r="145" spans="7:7" ht="15.75" customHeight="1">
      <c r="G145" s="828"/>
    </row>
    <row r="146" spans="7:7" ht="15.75" customHeight="1">
      <c r="G146" s="827"/>
    </row>
    <row r="147" spans="7:7" ht="15.75" customHeight="1">
      <c r="G147" s="827"/>
    </row>
    <row r="148" spans="7:7" ht="15.75" customHeight="1">
      <c r="G148" s="827"/>
    </row>
    <row r="149" spans="7:7" ht="15.75" customHeight="1">
      <c r="G149" s="827"/>
    </row>
    <row r="150" spans="7:7" ht="15.75" customHeight="1">
      <c r="G150" s="827"/>
    </row>
    <row r="151" spans="7:7" ht="15.75" customHeight="1">
      <c r="G151" s="189"/>
    </row>
    <row r="152" spans="7:7" ht="15.75" customHeight="1">
      <c r="G152" s="189"/>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7DEF1-F5B9-464B-A0D6-A76B408B0739}">
  <sheetPr codeName="Trang_tính33">
    <outlinePr summaryBelow="0" summaryRight="0"/>
  </sheetPr>
  <dimension ref="A1:Y59"/>
  <sheetViews>
    <sheetView zoomScale="80" zoomScaleNormal="80" workbookViewId="0">
      <pane ySplit="3" topLeftCell="A25" activePane="bottomLeft" state="frozen"/>
      <selection activeCell="D1270" sqref="D1270"/>
      <selection pane="bottomLeft" activeCell="L42" sqref="L42:L44"/>
    </sheetView>
  </sheetViews>
  <sheetFormatPr defaultColWidth="11" defaultRowHeight="15.75" customHeight="1" outlineLevelCol="1"/>
  <cols>
    <col min="1" max="1" width="5.875" style="1" customWidth="1"/>
    <col min="2" max="2" width="57.375" style="388" customWidth="1" collapsed="1"/>
    <col min="3" max="3" width="20" style="1" hidden="1" customWidth="1" outlineLevel="1"/>
    <col min="4" max="4" width="45.75" style="388" hidden="1" customWidth="1" outlineLevel="1"/>
    <col min="5" max="7" width="20" style="1" hidden="1" customWidth="1" outlineLevel="1"/>
    <col min="8" max="8" width="40.625" style="427" customWidth="1"/>
    <col min="9" max="9" width="24.375" style="50" customWidth="1"/>
    <col min="10" max="10" width="9.25" style="156" customWidth="1"/>
    <col min="11" max="11" width="15.875" style="51" customWidth="1"/>
    <col min="12" max="12" width="25.75" style="51" customWidth="1"/>
    <col min="13" max="13" width="21.375" style="1" customWidth="1"/>
    <col min="14" max="14" width="14.375" style="144" customWidth="1"/>
    <col min="15" max="15" width="14" style="144" bestFit="1" customWidth="1"/>
    <col min="16" max="16" width="11.75" style="144" customWidth="1"/>
    <col min="17" max="17" width="45.875" style="144" customWidth="1"/>
    <col min="18" max="18" width="30.25" style="1" customWidth="1"/>
    <col min="19" max="19" width="14.75" style="39" customWidth="1"/>
    <col min="20" max="20" width="25.375" style="1" customWidth="1"/>
    <col min="21" max="21" width="18" style="1" customWidth="1"/>
    <col min="22" max="22" width="12.125" style="1" bestFit="1" customWidth="1"/>
    <col min="23" max="23" width="13.125" style="1" bestFit="1" customWidth="1"/>
    <col min="24" max="16384" width="11" style="1"/>
  </cols>
  <sheetData>
    <row r="1" spans="1:22" s="39" customFormat="1" ht="17.45" customHeight="1">
      <c r="B1" s="371"/>
      <c r="D1" s="371"/>
      <c r="H1" s="371"/>
      <c r="I1" s="267"/>
      <c r="J1" s="267"/>
      <c r="K1" s="166"/>
      <c r="L1" s="166">
        <f>SUM(L4:L29)</f>
        <v>0</v>
      </c>
      <c r="M1" s="52">
        <f>SUM(M4:M41)</f>
        <v>193080000</v>
      </c>
      <c r="N1" s="52"/>
      <c r="O1" s="52"/>
    </row>
    <row r="3" spans="1:22" s="50" customFormat="1" ht="39.200000000000003" customHeight="1">
      <c r="A3" s="290" t="s">
        <v>5</v>
      </c>
      <c r="B3" s="294" t="s">
        <v>6</v>
      </c>
      <c r="C3" s="338" t="s">
        <v>7</v>
      </c>
      <c r="D3" s="294" t="s">
        <v>8</v>
      </c>
      <c r="E3" s="54" t="s">
        <v>9</v>
      </c>
      <c r="F3" s="673" t="s">
        <v>10</v>
      </c>
      <c r="G3" s="338" t="s">
        <v>11</v>
      </c>
      <c r="H3" s="294" t="s">
        <v>380</v>
      </c>
      <c r="I3" s="54" t="s">
        <v>6355</v>
      </c>
      <c r="J3" s="360" t="s">
        <v>13</v>
      </c>
      <c r="K3" s="291" t="s">
        <v>814</v>
      </c>
      <c r="L3" s="665" t="s">
        <v>2541</v>
      </c>
      <c r="M3" s="293" t="s">
        <v>17</v>
      </c>
      <c r="N3" s="677" t="s">
        <v>2551</v>
      </c>
      <c r="O3" s="677" t="s">
        <v>2379</v>
      </c>
      <c r="P3" s="678" t="s">
        <v>812</v>
      </c>
      <c r="Q3" s="54" t="s">
        <v>23</v>
      </c>
      <c r="R3" s="770" t="s">
        <v>6354</v>
      </c>
      <c r="S3" s="770" t="s">
        <v>895</v>
      </c>
    </row>
    <row r="4" spans="1:22" s="156" customFormat="1" ht="51">
      <c r="A4" s="811">
        <v>1</v>
      </c>
      <c r="B4" s="439" t="s">
        <v>3319</v>
      </c>
      <c r="C4" s="440" t="s">
        <v>3324</v>
      </c>
      <c r="D4" s="441" t="s">
        <v>3322</v>
      </c>
      <c r="E4" s="680" t="s">
        <v>42</v>
      </c>
      <c r="F4" s="681" t="s">
        <v>2686</v>
      </c>
      <c r="G4" s="710" t="s">
        <v>1411</v>
      </c>
      <c r="H4" s="445" t="s">
        <v>3323</v>
      </c>
      <c r="I4" s="812" t="s">
        <v>3321</v>
      </c>
      <c r="J4" s="447" t="s">
        <v>232</v>
      </c>
      <c r="K4" s="813">
        <v>0</v>
      </c>
      <c r="L4" s="683" t="s">
        <v>2686</v>
      </c>
      <c r="M4" s="814">
        <v>4400000</v>
      </c>
      <c r="N4" s="685">
        <v>0.15</v>
      </c>
      <c r="O4" s="815">
        <v>600000</v>
      </c>
      <c r="P4" s="686" t="s">
        <v>41</v>
      </c>
      <c r="Q4" s="816" t="s">
        <v>212</v>
      </c>
      <c r="R4" s="817"/>
      <c r="S4" s="818" t="s">
        <v>2283</v>
      </c>
    </row>
    <row r="5" spans="1:22" s="156" customFormat="1" ht="25.5">
      <c r="A5" s="438">
        <v>2</v>
      </c>
      <c r="B5" s="465" t="s">
        <v>3325</v>
      </c>
      <c r="C5" s="440" t="s">
        <v>3328</v>
      </c>
      <c r="D5" s="441" t="s">
        <v>3326</v>
      </c>
      <c r="E5" s="680" t="s">
        <v>71</v>
      </c>
      <c r="F5" s="681" t="s">
        <v>2580</v>
      </c>
      <c r="G5" s="710" t="s">
        <v>1570</v>
      </c>
      <c r="H5" s="445" t="s">
        <v>3327</v>
      </c>
      <c r="I5" s="446" t="s">
        <v>3320</v>
      </c>
      <c r="J5" s="447" t="s">
        <v>232</v>
      </c>
      <c r="K5" s="682">
        <v>0</v>
      </c>
      <c r="L5" s="683" t="s">
        <v>2580</v>
      </c>
      <c r="M5" s="684">
        <v>3300000</v>
      </c>
      <c r="N5" s="685">
        <v>0.15</v>
      </c>
      <c r="O5" s="286">
        <v>450000</v>
      </c>
      <c r="P5" s="686" t="s">
        <v>41</v>
      </c>
      <c r="Q5" s="288" t="s">
        <v>2439</v>
      </c>
      <c r="R5" s="763"/>
      <c r="S5" s="764" t="s">
        <v>2283</v>
      </c>
    </row>
    <row r="6" spans="1:22" s="50" customFormat="1" ht="25.5">
      <c r="A6" s="430">
        <v>3</v>
      </c>
      <c r="B6" s="242" t="s">
        <v>3334</v>
      </c>
      <c r="C6" s="132" t="s">
        <v>3330</v>
      </c>
      <c r="D6" s="373" t="s">
        <v>3331</v>
      </c>
      <c r="E6" s="705" t="s">
        <v>71</v>
      </c>
      <c r="F6" s="819" t="s">
        <v>2580</v>
      </c>
      <c r="G6" s="706" t="s">
        <v>1570</v>
      </c>
      <c r="H6" s="432" t="s">
        <v>3329</v>
      </c>
      <c r="I6" s="433" t="s">
        <v>3335</v>
      </c>
      <c r="J6" s="362" t="s">
        <v>232</v>
      </c>
      <c r="K6" s="707">
        <v>0</v>
      </c>
      <c r="L6" s="820" t="s">
        <v>2580</v>
      </c>
      <c r="M6" s="709">
        <v>3300000</v>
      </c>
      <c r="N6" s="783">
        <v>0.15</v>
      </c>
      <c r="O6" s="137">
        <v>450000</v>
      </c>
      <c r="P6" s="708" t="s">
        <v>41</v>
      </c>
      <c r="Q6" s="821" t="s">
        <v>3332</v>
      </c>
      <c r="R6" s="822" t="s">
        <v>3479</v>
      </c>
      <c r="S6" s="822" t="s">
        <v>2873</v>
      </c>
    </row>
    <row r="7" spans="1:22" s="50" customFormat="1" ht="62.25" customHeight="1">
      <c r="A7" s="438">
        <v>4</v>
      </c>
      <c r="B7" s="465" t="s">
        <v>3368</v>
      </c>
      <c r="C7" s="440" t="s">
        <v>3367</v>
      </c>
      <c r="D7" s="441" t="s">
        <v>3337</v>
      </c>
      <c r="E7" s="680" t="s">
        <v>42</v>
      </c>
      <c r="F7" s="681" t="s">
        <v>2584</v>
      </c>
      <c r="G7" s="710" t="s">
        <v>210</v>
      </c>
      <c r="H7" s="445" t="s">
        <v>3366</v>
      </c>
      <c r="I7" s="446" t="s">
        <v>3336</v>
      </c>
      <c r="J7" s="447" t="s">
        <v>232</v>
      </c>
      <c r="K7" s="682">
        <v>0</v>
      </c>
      <c r="L7" s="683" t="s">
        <v>2584</v>
      </c>
      <c r="M7" s="684">
        <v>4000000</v>
      </c>
      <c r="N7" s="685">
        <v>0.15</v>
      </c>
      <c r="O7" s="286">
        <v>545454.54545454541</v>
      </c>
      <c r="P7" s="686" t="s">
        <v>41</v>
      </c>
      <c r="Q7" s="288" t="s">
        <v>2401</v>
      </c>
      <c r="R7" s="763"/>
      <c r="S7" s="764" t="s">
        <v>2283</v>
      </c>
    </row>
    <row r="8" spans="1:22" s="156" customFormat="1" ht="102">
      <c r="A8" s="193">
        <v>5</v>
      </c>
      <c r="B8" s="81" t="s">
        <v>1174</v>
      </c>
      <c r="C8" s="146" t="s">
        <v>3149</v>
      </c>
      <c r="D8" s="372" t="s">
        <v>3339</v>
      </c>
      <c r="E8" s="671" t="s">
        <v>42</v>
      </c>
      <c r="F8" s="704" t="s">
        <v>3122</v>
      </c>
      <c r="G8" s="672" t="s">
        <v>1408</v>
      </c>
      <c r="H8" s="415" t="s">
        <v>3340</v>
      </c>
      <c r="I8" s="408" t="s">
        <v>3338</v>
      </c>
      <c r="J8" s="361" t="s">
        <v>232</v>
      </c>
      <c r="K8" s="661">
        <v>0</v>
      </c>
      <c r="L8" s="667" t="s">
        <v>3122</v>
      </c>
      <c r="M8" s="675">
        <v>13200000</v>
      </c>
      <c r="N8" s="679">
        <v>0.15</v>
      </c>
      <c r="O8" s="136">
        <v>1800000</v>
      </c>
      <c r="P8" s="668" t="s">
        <v>41</v>
      </c>
      <c r="Q8" s="150" t="s">
        <v>2794</v>
      </c>
      <c r="R8" s="561">
        <v>2500000</v>
      </c>
      <c r="S8" s="759"/>
      <c r="T8" s="613"/>
      <c r="U8" s="788"/>
      <c r="V8" s="615"/>
    </row>
    <row r="9" spans="1:22" s="50" customFormat="1" ht="25.5">
      <c r="A9" s="193">
        <v>6</v>
      </c>
      <c r="B9" s="81" t="s">
        <v>3342</v>
      </c>
      <c r="C9" s="146" t="s">
        <v>3388</v>
      </c>
      <c r="D9" s="372" t="s">
        <v>3343</v>
      </c>
      <c r="E9" s="671" t="s">
        <v>42</v>
      </c>
      <c r="F9" s="704" t="s">
        <v>3117</v>
      </c>
      <c r="G9" s="672" t="s">
        <v>2952</v>
      </c>
      <c r="H9" s="415" t="s">
        <v>3373</v>
      </c>
      <c r="I9" s="408" t="s">
        <v>3354</v>
      </c>
      <c r="J9" s="361" t="s">
        <v>232</v>
      </c>
      <c r="K9" s="661">
        <v>0</v>
      </c>
      <c r="L9" s="667" t="s">
        <v>3117</v>
      </c>
      <c r="M9" s="675">
        <v>2530000</v>
      </c>
      <c r="N9" s="679">
        <v>0.15</v>
      </c>
      <c r="O9" s="136">
        <v>345000</v>
      </c>
      <c r="P9" s="668" t="s">
        <v>41</v>
      </c>
      <c r="Q9" s="150" t="s">
        <v>3007</v>
      </c>
      <c r="R9" s="810"/>
      <c r="S9" s="759" t="s">
        <v>2874</v>
      </c>
      <c r="T9" s="613">
        <f>T8-550000</f>
        <v>-550000</v>
      </c>
      <c r="U9" s="617"/>
      <c r="V9" s="616"/>
    </row>
    <row r="10" spans="1:22" s="50" customFormat="1" ht="45" customHeight="1">
      <c r="A10" s="438">
        <v>7</v>
      </c>
      <c r="B10" s="465" t="s">
        <v>3470</v>
      </c>
      <c r="C10" s="440" t="s">
        <v>3471</v>
      </c>
      <c r="D10" s="441" t="s">
        <v>3344</v>
      </c>
      <c r="E10" s="680" t="s">
        <v>71</v>
      </c>
      <c r="F10" s="681" t="s">
        <v>3500</v>
      </c>
      <c r="G10" s="710" t="s">
        <v>241</v>
      </c>
      <c r="H10" s="445" t="s">
        <v>3348</v>
      </c>
      <c r="I10" s="446" t="s">
        <v>3353</v>
      </c>
      <c r="J10" s="447" t="s">
        <v>232</v>
      </c>
      <c r="K10" s="682">
        <v>0</v>
      </c>
      <c r="L10" s="683" t="s">
        <v>3500</v>
      </c>
      <c r="M10" s="684">
        <v>1500000</v>
      </c>
      <c r="N10" s="685">
        <v>0.15</v>
      </c>
      <c r="O10" s="286">
        <v>204545.45454545453</v>
      </c>
      <c r="P10" s="686" t="s">
        <v>67</v>
      </c>
      <c r="Q10" s="288" t="s">
        <v>3345</v>
      </c>
      <c r="R10" s="823"/>
      <c r="S10" s="764" t="s">
        <v>2873</v>
      </c>
      <c r="T10" s="617"/>
      <c r="U10" s="614"/>
      <c r="V10" s="615"/>
    </row>
    <row r="11" spans="1:22" s="50" customFormat="1" ht="25.5">
      <c r="A11" s="438">
        <v>8</v>
      </c>
      <c r="B11" s="465" t="s">
        <v>3350</v>
      </c>
      <c r="C11" s="440" t="s">
        <v>3351</v>
      </c>
      <c r="D11" s="441" t="s">
        <v>3346</v>
      </c>
      <c r="E11" s="680" t="s">
        <v>71</v>
      </c>
      <c r="F11" s="681" t="s">
        <v>3501</v>
      </c>
      <c r="G11" s="710" t="s">
        <v>3502</v>
      </c>
      <c r="H11" s="445" t="s">
        <v>3347</v>
      </c>
      <c r="I11" s="446" t="s">
        <v>3352</v>
      </c>
      <c r="J11" s="447" t="s">
        <v>232</v>
      </c>
      <c r="K11" s="682">
        <v>0</v>
      </c>
      <c r="L11" s="683" t="s">
        <v>3501</v>
      </c>
      <c r="M11" s="684">
        <v>2750000</v>
      </c>
      <c r="N11" s="685">
        <v>0.15</v>
      </c>
      <c r="O11" s="286">
        <v>375000</v>
      </c>
      <c r="P11" s="686" t="s">
        <v>67</v>
      </c>
      <c r="Q11" s="288" t="s">
        <v>3349</v>
      </c>
      <c r="R11" s="763"/>
      <c r="S11" s="764" t="s">
        <v>2873</v>
      </c>
      <c r="T11" s="514"/>
    </row>
    <row r="12" spans="1:22" s="50" customFormat="1" ht="25.5">
      <c r="A12" s="485">
        <v>9</v>
      </c>
      <c r="B12" s="486" t="s">
        <v>3375</v>
      </c>
      <c r="C12" s="134">
        <v>0</v>
      </c>
      <c r="D12" s="400" t="s">
        <v>3356</v>
      </c>
      <c r="E12" s="689" t="s">
        <v>42</v>
      </c>
      <c r="F12" s="690" t="s">
        <v>2580</v>
      </c>
      <c r="G12" s="777" t="s">
        <v>1570</v>
      </c>
      <c r="H12" s="489" t="s">
        <v>2954</v>
      </c>
      <c r="I12" s="490" t="s">
        <v>3355</v>
      </c>
      <c r="J12" s="491" t="s">
        <v>232</v>
      </c>
      <c r="K12" s="691">
        <v>0</v>
      </c>
      <c r="L12" s="692" t="s">
        <v>2580</v>
      </c>
      <c r="M12" s="693">
        <v>3300000</v>
      </c>
      <c r="N12" s="694">
        <v>0.25</v>
      </c>
      <c r="O12" s="138">
        <v>750000</v>
      </c>
      <c r="P12" s="695" t="s">
        <v>41</v>
      </c>
      <c r="Q12" s="151" t="s">
        <v>3357</v>
      </c>
      <c r="R12" s="826"/>
      <c r="S12" s="761" t="s">
        <v>2873</v>
      </c>
      <c r="T12" s="514"/>
    </row>
    <row r="13" spans="1:22" s="50" customFormat="1" ht="25.5">
      <c r="A13" s="438">
        <v>10</v>
      </c>
      <c r="B13" s="465" t="s">
        <v>3358</v>
      </c>
      <c r="C13" s="440" t="s">
        <v>2632</v>
      </c>
      <c r="D13" s="441" t="s">
        <v>3359</v>
      </c>
      <c r="E13" s="680" t="s">
        <v>71</v>
      </c>
      <c r="F13" s="479" t="s">
        <v>2686</v>
      </c>
      <c r="G13" s="710" t="s">
        <v>1411</v>
      </c>
      <c r="H13" s="445" t="s">
        <v>3360</v>
      </c>
      <c r="I13" s="446" t="s">
        <v>3364</v>
      </c>
      <c r="J13" s="447" t="s">
        <v>232</v>
      </c>
      <c r="K13" s="682">
        <v>0</v>
      </c>
      <c r="L13" s="686" t="s">
        <v>2686</v>
      </c>
      <c r="M13" s="684">
        <v>4400000</v>
      </c>
      <c r="N13" s="685">
        <v>0.15</v>
      </c>
      <c r="O13" s="286">
        <v>600000</v>
      </c>
      <c r="P13" s="686" t="s">
        <v>41</v>
      </c>
      <c r="Q13" s="288" t="s">
        <v>2439</v>
      </c>
      <c r="R13" s="763"/>
      <c r="S13" s="764" t="s">
        <v>2283</v>
      </c>
    </row>
    <row r="14" spans="1:22" s="50" customFormat="1" ht="51">
      <c r="A14" s="193">
        <v>11</v>
      </c>
      <c r="B14" s="81" t="s">
        <v>3361</v>
      </c>
      <c r="C14" s="146" t="s">
        <v>3179</v>
      </c>
      <c r="D14" s="372" t="s">
        <v>3362</v>
      </c>
      <c r="E14" s="671" t="s">
        <v>42</v>
      </c>
      <c r="F14" s="406" t="s">
        <v>3120</v>
      </c>
      <c r="G14" s="672" t="s">
        <v>3043</v>
      </c>
      <c r="H14" s="415" t="s">
        <v>3363</v>
      </c>
      <c r="I14" s="408" t="s">
        <v>3365</v>
      </c>
      <c r="J14" s="361" t="s">
        <v>232</v>
      </c>
      <c r="K14" s="661">
        <v>0</v>
      </c>
      <c r="L14" s="668" t="s">
        <v>3120</v>
      </c>
      <c r="M14" s="675">
        <v>5060000</v>
      </c>
      <c r="N14" s="679">
        <v>0.15</v>
      </c>
      <c r="O14" s="136">
        <v>690000</v>
      </c>
      <c r="P14" s="668" t="s">
        <v>41</v>
      </c>
      <c r="Q14" s="150" t="s">
        <v>3007</v>
      </c>
      <c r="R14" s="786"/>
      <c r="S14" s="787" t="s">
        <v>2873</v>
      </c>
      <c r="T14" s="530">
        <f>4500000+250000</f>
        <v>4750000</v>
      </c>
    </row>
    <row r="15" spans="1:22" s="50" customFormat="1" ht="175.5" customHeight="1">
      <c r="A15" s="193">
        <v>12</v>
      </c>
      <c r="B15" s="81" t="s">
        <v>3369</v>
      </c>
      <c r="C15" s="146" t="s">
        <v>3194</v>
      </c>
      <c r="D15" s="372" t="s">
        <v>3370</v>
      </c>
      <c r="E15" s="671" t="s">
        <v>42</v>
      </c>
      <c r="F15" s="406" t="s">
        <v>3122</v>
      </c>
      <c r="G15" s="672" t="s">
        <v>1408</v>
      </c>
      <c r="H15" s="415" t="s">
        <v>3371</v>
      </c>
      <c r="I15" s="408" t="s">
        <v>3372</v>
      </c>
      <c r="J15" s="361" t="s">
        <v>232</v>
      </c>
      <c r="K15" s="661">
        <v>0</v>
      </c>
      <c r="L15" s="668" t="s">
        <v>3122</v>
      </c>
      <c r="M15" s="675">
        <v>13200000</v>
      </c>
      <c r="N15" s="679">
        <v>0.15</v>
      </c>
      <c r="O15" s="136">
        <v>1800000</v>
      </c>
      <c r="P15" s="668" t="s">
        <v>41</v>
      </c>
      <c r="Q15" s="150" t="s">
        <v>2401</v>
      </c>
      <c r="R15" s="758"/>
      <c r="S15" s="759" t="s">
        <v>2283</v>
      </c>
      <c r="T15" s="526"/>
    </row>
    <row r="16" spans="1:22" s="50" customFormat="1" ht="51">
      <c r="A16" s="485">
        <v>13</v>
      </c>
      <c r="B16" s="486" t="s">
        <v>3374</v>
      </c>
      <c r="C16" s="134" t="s">
        <v>3378</v>
      </c>
      <c r="D16" s="400" t="s">
        <v>3376</v>
      </c>
      <c r="E16" s="689" t="s">
        <v>71</v>
      </c>
      <c r="F16" s="494" t="s">
        <v>2587</v>
      </c>
      <c r="G16" s="777" t="s">
        <v>2685</v>
      </c>
      <c r="H16" s="489" t="s">
        <v>3377</v>
      </c>
      <c r="I16" s="490" t="s">
        <v>3379</v>
      </c>
      <c r="J16" s="491" t="s">
        <v>232</v>
      </c>
      <c r="K16" s="691">
        <v>0</v>
      </c>
      <c r="L16" s="695" t="s">
        <v>2587</v>
      </c>
      <c r="M16" s="693">
        <v>6600000</v>
      </c>
      <c r="N16" s="694">
        <v>0.15</v>
      </c>
      <c r="O16" s="138">
        <v>900000</v>
      </c>
      <c r="P16" s="695" t="s">
        <v>41</v>
      </c>
      <c r="Q16" s="151" t="s">
        <v>3100</v>
      </c>
      <c r="R16" s="760"/>
      <c r="S16" s="761" t="s">
        <v>2873</v>
      </c>
      <c r="T16" s="524"/>
    </row>
    <row r="17" spans="1:20" s="50" customFormat="1" ht="81" customHeight="1">
      <c r="A17" s="193">
        <v>14</v>
      </c>
      <c r="B17" s="81" t="s">
        <v>3381</v>
      </c>
      <c r="C17" s="146" t="s">
        <v>3384</v>
      </c>
      <c r="D17" s="372" t="s">
        <v>3382</v>
      </c>
      <c r="E17" s="671" t="s">
        <v>71</v>
      </c>
      <c r="F17" s="406" t="s">
        <v>2580</v>
      </c>
      <c r="G17" s="672" t="s">
        <v>1570</v>
      </c>
      <c r="H17" s="415" t="s">
        <v>3383</v>
      </c>
      <c r="I17" s="408" t="s">
        <v>3380</v>
      </c>
      <c r="J17" s="361" t="s">
        <v>232</v>
      </c>
      <c r="K17" s="661"/>
      <c r="L17" s="668" t="s">
        <v>2580</v>
      </c>
      <c r="M17" s="675">
        <v>3300000</v>
      </c>
      <c r="N17" s="679">
        <v>0.15</v>
      </c>
      <c r="O17" s="136">
        <v>450000</v>
      </c>
      <c r="P17" s="668" t="s">
        <v>67</v>
      </c>
      <c r="Q17" s="150" t="s">
        <v>3100</v>
      </c>
      <c r="R17" s="758"/>
      <c r="S17" s="759" t="s">
        <v>2874</v>
      </c>
    </row>
    <row r="18" spans="1:20" s="50" customFormat="1" ht="280.5">
      <c r="A18" s="193">
        <v>15</v>
      </c>
      <c r="B18" s="81" t="s">
        <v>3386</v>
      </c>
      <c r="C18" s="146">
        <v>0</v>
      </c>
      <c r="D18" s="372" t="s">
        <v>3387</v>
      </c>
      <c r="E18" s="671" t="s">
        <v>42</v>
      </c>
      <c r="F18" s="406" t="s">
        <v>3503</v>
      </c>
      <c r="G18" s="672" t="s">
        <v>1131</v>
      </c>
      <c r="H18" s="415" t="s">
        <v>3429</v>
      </c>
      <c r="I18" s="408" t="s">
        <v>3480</v>
      </c>
      <c r="J18" s="361" t="s">
        <v>232</v>
      </c>
      <c r="K18" s="661"/>
      <c r="L18" s="668" t="s">
        <v>3503</v>
      </c>
      <c r="M18" s="675">
        <v>22000000</v>
      </c>
      <c r="N18" s="679">
        <v>0.15</v>
      </c>
      <c r="O18" s="136">
        <v>3000000</v>
      </c>
      <c r="P18" s="668" t="s">
        <v>41</v>
      </c>
      <c r="Q18" s="150" t="s">
        <v>2425</v>
      </c>
      <c r="R18" s="786"/>
      <c r="S18" s="787" t="s">
        <v>2873</v>
      </c>
      <c r="T18" s="789"/>
    </row>
    <row r="19" spans="1:20" s="50" customFormat="1" ht="47.25" customHeight="1">
      <c r="A19" s="438">
        <v>16</v>
      </c>
      <c r="B19" s="465" t="s">
        <v>3389</v>
      </c>
      <c r="C19" s="440" t="s">
        <v>3392</v>
      </c>
      <c r="D19" s="441" t="s">
        <v>3390</v>
      </c>
      <c r="E19" s="680" t="s">
        <v>2861</v>
      </c>
      <c r="F19" s="479" t="s">
        <v>3501</v>
      </c>
      <c r="G19" s="710" t="s">
        <v>3502</v>
      </c>
      <c r="H19" s="445" t="s">
        <v>3391</v>
      </c>
      <c r="I19" s="446" t="s">
        <v>3385</v>
      </c>
      <c r="J19" s="447" t="s">
        <v>232</v>
      </c>
      <c r="K19" s="682">
        <v>0</v>
      </c>
      <c r="L19" s="686" t="s">
        <v>3501</v>
      </c>
      <c r="M19" s="684">
        <v>2750000</v>
      </c>
      <c r="N19" s="685">
        <v>0.15</v>
      </c>
      <c r="O19" s="286">
        <v>375000</v>
      </c>
      <c r="P19" s="686" t="s">
        <v>41</v>
      </c>
      <c r="Q19" s="288" t="s">
        <v>2922</v>
      </c>
      <c r="R19" s="766"/>
      <c r="S19" s="764" t="s">
        <v>2873</v>
      </c>
      <c r="T19" s="156"/>
    </row>
    <row r="20" spans="1:20" s="50" customFormat="1" ht="38.25">
      <c r="A20" s="438">
        <v>17</v>
      </c>
      <c r="B20" s="465" t="s">
        <v>3393</v>
      </c>
      <c r="C20" s="440" t="s">
        <v>3395</v>
      </c>
      <c r="D20" s="441" t="s">
        <v>3394</v>
      </c>
      <c r="E20" s="680" t="s">
        <v>2861</v>
      </c>
      <c r="F20" s="479" t="s">
        <v>2580</v>
      </c>
      <c r="G20" s="710" t="s">
        <v>1570</v>
      </c>
      <c r="H20" s="445" t="s">
        <v>3396</v>
      </c>
      <c r="I20" s="446" t="s">
        <v>3380</v>
      </c>
      <c r="J20" s="447" t="s">
        <v>232</v>
      </c>
      <c r="K20" s="682">
        <v>470000</v>
      </c>
      <c r="L20" s="686" t="s">
        <v>2580</v>
      </c>
      <c r="M20" s="684">
        <v>2830000</v>
      </c>
      <c r="N20" s="685">
        <v>0.15</v>
      </c>
      <c r="O20" s="286">
        <v>450000</v>
      </c>
      <c r="P20" s="686" t="s">
        <v>41</v>
      </c>
      <c r="Q20" s="288" t="s">
        <v>2924</v>
      </c>
      <c r="R20" s="763"/>
      <c r="S20" s="764" t="s">
        <v>2874</v>
      </c>
    </row>
    <row r="21" spans="1:20" s="50" customFormat="1" ht="47.25" customHeight="1">
      <c r="A21" s="193">
        <v>18</v>
      </c>
      <c r="B21" s="81" t="s">
        <v>3397</v>
      </c>
      <c r="C21" s="146" t="s">
        <v>293</v>
      </c>
      <c r="D21" s="372" t="s">
        <v>3398</v>
      </c>
      <c r="E21" s="671" t="s">
        <v>42</v>
      </c>
      <c r="F21" s="334" t="s">
        <v>3504</v>
      </c>
      <c r="G21" s="672" t="s">
        <v>3505</v>
      </c>
      <c r="H21" s="415" t="s">
        <v>3399</v>
      </c>
      <c r="I21" s="408" t="s">
        <v>3409</v>
      </c>
      <c r="J21" s="361" t="s">
        <v>232</v>
      </c>
      <c r="K21" s="661">
        <v>4700000</v>
      </c>
      <c r="L21" s="668" t="s">
        <v>3504</v>
      </c>
      <c r="M21" s="676">
        <v>470000</v>
      </c>
      <c r="N21" s="679">
        <v>0.15</v>
      </c>
      <c r="O21" s="136">
        <v>705000</v>
      </c>
      <c r="P21" s="668" t="s">
        <v>41</v>
      </c>
      <c r="Q21" s="150" t="s">
        <v>2402</v>
      </c>
      <c r="R21" s="762"/>
      <c r="S21" s="759" t="s">
        <v>2283</v>
      </c>
    </row>
    <row r="22" spans="1:20" s="156" customFormat="1" ht="178.5">
      <c r="A22" s="193">
        <v>19</v>
      </c>
      <c r="B22" s="81" t="s">
        <v>3401</v>
      </c>
      <c r="C22" s="146" t="s">
        <v>2775</v>
      </c>
      <c r="D22" s="372" t="s">
        <v>3400</v>
      </c>
      <c r="E22" s="671" t="s">
        <v>71</v>
      </c>
      <c r="F22" s="334" t="s">
        <v>3506</v>
      </c>
      <c r="G22" s="672" t="s">
        <v>3507</v>
      </c>
      <c r="H22" s="415" t="s">
        <v>3402</v>
      </c>
      <c r="I22" s="408" t="s">
        <v>3412</v>
      </c>
      <c r="J22" s="361" t="s">
        <v>232</v>
      </c>
      <c r="K22" s="661">
        <v>0</v>
      </c>
      <c r="L22" s="668" t="s">
        <v>3506</v>
      </c>
      <c r="M22" s="675">
        <v>17710000</v>
      </c>
      <c r="N22" s="679">
        <v>0.15</v>
      </c>
      <c r="O22" s="136">
        <v>2415000</v>
      </c>
      <c r="P22" s="668" t="s">
        <v>41</v>
      </c>
      <c r="Q22" s="150" t="s">
        <v>3007</v>
      </c>
      <c r="R22" s="775"/>
      <c r="S22" s="759" t="s">
        <v>2874</v>
      </c>
      <c r="T22" s="634"/>
    </row>
    <row r="23" spans="1:20" s="50" customFormat="1" ht="47.25" customHeight="1">
      <c r="A23" s="485">
        <v>20</v>
      </c>
      <c r="B23" s="486" t="s">
        <v>3427</v>
      </c>
      <c r="C23" s="134" t="s">
        <v>3404</v>
      </c>
      <c r="D23" s="400" t="s">
        <v>3403</v>
      </c>
      <c r="E23" s="689" t="s">
        <v>71</v>
      </c>
      <c r="F23" s="494" t="s">
        <v>2682</v>
      </c>
      <c r="G23" s="777" t="s">
        <v>1574</v>
      </c>
      <c r="H23" s="489" t="s">
        <v>2903</v>
      </c>
      <c r="I23" s="490" t="s">
        <v>3411</v>
      </c>
      <c r="J23" s="491" t="s">
        <v>232</v>
      </c>
      <c r="K23" s="691">
        <v>0</v>
      </c>
      <c r="L23" s="695" t="s">
        <v>2682</v>
      </c>
      <c r="M23" s="693">
        <v>4950000</v>
      </c>
      <c r="N23" s="694">
        <v>0.15</v>
      </c>
      <c r="O23" s="138">
        <v>675000</v>
      </c>
      <c r="P23" s="695" t="s">
        <v>41</v>
      </c>
      <c r="Q23" s="151" t="s">
        <v>3181</v>
      </c>
      <c r="R23" s="760"/>
      <c r="S23" s="761" t="s">
        <v>2874</v>
      </c>
      <c r="T23" s="524"/>
    </row>
    <row r="24" spans="1:20" s="50" customFormat="1" ht="25.5">
      <c r="A24" s="438" t="s">
        <v>176</v>
      </c>
      <c r="B24" s="465" t="s">
        <v>3408</v>
      </c>
      <c r="C24" s="440" t="s">
        <v>3407</v>
      </c>
      <c r="D24" s="441" t="s">
        <v>3405</v>
      </c>
      <c r="E24" s="680" t="s">
        <v>71</v>
      </c>
      <c r="F24" s="479" t="s">
        <v>2588</v>
      </c>
      <c r="G24" s="710" t="s">
        <v>88</v>
      </c>
      <c r="H24" s="445" t="s">
        <v>3428</v>
      </c>
      <c r="I24" s="446" t="s">
        <v>3410</v>
      </c>
      <c r="J24" s="447" t="s">
        <v>232</v>
      </c>
      <c r="K24" s="682">
        <v>0</v>
      </c>
      <c r="L24" s="686" t="s">
        <v>2588</v>
      </c>
      <c r="M24" s="684">
        <v>3000000</v>
      </c>
      <c r="N24" s="685">
        <v>0.15</v>
      </c>
      <c r="O24" s="286">
        <v>409090.90909090906</v>
      </c>
      <c r="P24" s="686" t="s">
        <v>67</v>
      </c>
      <c r="Q24" s="824" t="s">
        <v>3406</v>
      </c>
      <c r="R24" s="763"/>
      <c r="S24" s="764" t="s">
        <v>2283</v>
      </c>
      <c r="T24" s="524"/>
    </row>
    <row r="25" spans="1:20" s="50" customFormat="1" ht="36.75" customHeight="1">
      <c r="A25" s="485">
        <v>22</v>
      </c>
      <c r="B25" s="486" t="s">
        <v>3414</v>
      </c>
      <c r="C25" s="134" t="s">
        <v>3415</v>
      </c>
      <c r="D25" s="400" t="s">
        <v>3413</v>
      </c>
      <c r="E25" s="689" t="s">
        <v>71</v>
      </c>
      <c r="F25" s="494" t="s">
        <v>3119</v>
      </c>
      <c r="G25" s="777" t="s">
        <v>2888</v>
      </c>
      <c r="H25" s="489" t="s">
        <v>3416</v>
      </c>
      <c r="I25" s="490" t="s">
        <v>3417</v>
      </c>
      <c r="J25" s="491" t="s">
        <v>232</v>
      </c>
      <c r="K25" s="691">
        <v>0</v>
      </c>
      <c r="L25" s="695" t="s">
        <v>3119</v>
      </c>
      <c r="M25" s="693">
        <v>3630000</v>
      </c>
      <c r="N25" s="694">
        <v>0.15</v>
      </c>
      <c r="O25" s="138">
        <v>495000</v>
      </c>
      <c r="P25" s="695" t="s">
        <v>41</v>
      </c>
      <c r="Q25" s="151" t="s">
        <v>2425</v>
      </c>
      <c r="R25" s="760"/>
      <c r="S25" s="761" t="s">
        <v>2283</v>
      </c>
    </row>
    <row r="26" spans="1:20" s="50" customFormat="1" ht="25.5">
      <c r="A26" s="438">
        <v>23</v>
      </c>
      <c r="B26" s="465" t="s">
        <v>1722</v>
      </c>
      <c r="C26" s="440" t="s">
        <v>3419</v>
      </c>
      <c r="D26" s="441" t="s">
        <v>3418</v>
      </c>
      <c r="E26" s="680" t="s">
        <v>71</v>
      </c>
      <c r="F26" s="479" t="s">
        <v>3112</v>
      </c>
      <c r="G26" s="710" t="s">
        <v>50</v>
      </c>
      <c r="H26" s="445" t="s">
        <v>3420</v>
      </c>
      <c r="I26" s="446" t="s">
        <v>3421</v>
      </c>
      <c r="J26" s="447" t="s">
        <v>232</v>
      </c>
      <c r="K26" s="682">
        <v>0</v>
      </c>
      <c r="L26" s="686" t="s">
        <v>3112</v>
      </c>
      <c r="M26" s="684">
        <v>2500000</v>
      </c>
      <c r="N26" s="685">
        <v>0.15</v>
      </c>
      <c r="O26" s="286">
        <v>340909.09090909088</v>
      </c>
      <c r="P26" s="686" t="s">
        <v>41</v>
      </c>
      <c r="Q26" s="288" t="s">
        <v>2425</v>
      </c>
      <c r="R26" s="825"/>
      <c r="S26" s="764" t="s">
        <v>2283</v>
      </c>
    </row>
    <row r="27" spans="1:20" s="50" customFormat="1" ht="25.5">
      <c r="A27" s="485">
        <v>24</v>
      </c>
      <c r="B27" s="486" t="s">
        <v>3425</v>
      </c>
      <c r="C27" s="134" t="s">
        <v>3424</v>
      </c>
      <c r="D27" s="400" t="s">
        <v>3422</v>
      </c>
      <c r="E27" s="689" t="s">
        <v>71</v>
      </c>
      <c r="F27" s="494" t="s">
        <v>2588</v>
      </c>
      <c r="G27" s="777" t="s">
        <v>88</v>
      </c>
      <c r="H27" s="489" t="s">
        <v>3423</v>
      </c>
      <c r="I27" s="490" t="s">
        <v>3426</v>
      </c>
      <c r="J27" s="491" t="s">
        <v>232</v>
      </c>
      <c r="K27" s="691">
        <v>0</v>
      </c>
      <c r="L27" s="695" t="s">
        <v>2588</v>
      </c>
      <c r="M27" s="693">
        <v>3000000</v>
      </c>
      <c r="N27" s="694">
        <v>0.15</v>
      </c>
      <c r="O27" s="138">
        <v>409090.90909090906</v>
      </c>
      <c r="P27" s="695" t="s">
        <v>41</v>
      </c>
      <c r="Q27" s="151" t="s">
        <v>3030</v>
      </c>
      <c r="R27" s="760"/>
      <c r="S27" s="761" t="s">
        <v>2873</v>
      </c>
    </row>
    <row r="28" spans="1:20" s="50" customFormat="1" ht="38.25">
      <c r="A28" s="193">
        <v>25</v>
      </c>
      <c r="B28" s="252" t="s">
        <v>3430</v>
      </c>
      <c r="C28" s="146" t="s">
        <v>3263</v>
      </c>
      <c r="D28" s="372" t="s">
        <v>3434</v>
      </c>
      <c r="E28" s="671" t="s">
        <v>42</v>
      </c>
      <c r="F28" s="334" t="s">
        <v>3117</v>
      </c>
      <c r="G28" s="672" t="s">
        <v>2952</v>
      </c>
      <c r="H28" s="415" t="s">
        <v>3433</v>
      </c>
      <c r="I28" s="408" t="s">
        <v>3432</v>
      </c>
      <c r="J28" s="361" t="s">
        <v>232</v>
      </c>
      <c r="K28" s="661">
        <v>0</v>
      </c>
      <c r="L28" s="668" t="s">
        <v>3117</v>
      </c>
      <c r="M28" s="676">
        <v>2530000</v>
      </c>
      <c r="N28" s="679">
        <v>0.15</v>
      </c>
      <c r="O28" s="136">
        <v>345000</v>
      </c>
      <c r="P28" s="668" t="s">
        <v>41</v>
      </c>
      <c r="Q28" s="150" t="s">
        <v>3431</v>
      </c>
      <c r="R28" s="791">
        <v>2300000</v>
      </c>
      <c r="S28" s="759" t="s">
        <v>2873</v>
      </c>
    </row>
    <row r="29" spans="1:20" s="473" customFormat="1" ht="51">
      <c r="A29" s="438">
        <v>26</v>
      </c>
      <c r="B29" s="482" t="s">
        <v>3435</v>
      </c>
      <c r="C29" s="440" t="s">
        <v>3438</v>
      </c>
      <c r="D29" s="441" t="s">
        <v>3437</v>
      </c>
      <c r="E29" s="680" t="s">
        <v>71</v>
      </c>
      <c r="F29" s="479" t="s">
        <v>2581</v>
      </c>
      <c r="G29" s="710" t="s">
        <v>2884</v>
      </c>
      <c r="H29" s="445" t="s">
        <v>3439</v>
      </c>
      <c r="I29" s="446" t="s">
        <v>3436</v>
      </c>
      <c r="J29" s="447" t="s">
        <v>232</v>
      </c>
      <c r="K29" s="682">
        <v>0</v>
      </c>
      <c r="L29" s="686" t="s">
        <v>2581</v>
      </c>
      <c r="M29" s="684">
        <v>7700000</v>
      </c>
      <c r="N29" s="685">
        <v>0.15</v>
      </c>
      <c r="O29" s="286">
        <v>1050000</v>
      </c>
      <c r="P29" s="686" t="s">
        <v>41</v>
      </c>
      <c r="Q29" s="288" t="s">
        <v>2439</v>
      </c>
      <c r="R29" s="763"/>
      <c r="S29" s="764" t="s">
        <v>2283</v>
      </c>
    </row>
    <row r="30" spans="1:20" s="50" customFormat="1" ht="25.5">
      <c r="A30" s="430">
        <v>27</v>
      </c>
      <c r="B30" s="782" t="s">
        <v>3440</v>
      </c>
      <c r="C30" s="132" t="s">
        <v>3442</v>
      </c>
      <c r="D30" s="373" t="s">
        <v>3441</v>
      </c>
      <c r="E30" s="705" t="s">
        <v>71</v>
      </c>
      <c r="F30" s="337" t="s">
        <v>2686</v>
      </c>
      <c r="G30" s="706" t="s">
        <v>1411</v>
      </c>
      <c r="H30" s="432" t="s">
        <v>3443</v>
      </c>
      <c r="I30" s="433" t="s">
        <v>3444</v>
      </c>
      <c r="J30" s="362" t="s">
        <v>232</v>
      </c>
      <c r="K30" s="707">
        <v>0</v>
      </c>
      <c r="L30" s="708" t="s">
        <v>2686</v>
      </c>
      <c r="M30" s="709">
        <v>4400000</v>
      </c>
      <c r="N30" s="783">
        <v>0.15</v>
      </c>
      <c r="O30" s="137">
        <v>600000</v>
      </c>
      <c r="P30" s="708" t="s">
        <v>41</v>
      </c>
      <c r="Q30" s="152" t="s">
        <v>3254</v>
      </c>
      <c r="R30" s="784"/>
      <c r="S30" s="822" t="s">
        <v>2874</v>
      </c>
      <c r="T30" s="524"/>
    </row>
    <row r="31" spans="1:20" s="50" customFormat="1" ht="51">
      <c r="A31" s="193">
        <v>28</v>
      </c>
      <c r="B31" s="252" t="s">
        <v>3446</v>
      </c>
      <c r="C31" s="146" t="s">
        <v>2945</v>
      </c>
      <c r="D31" s="372" t="s">
        <v>3445</v>
      </c>
      <c r="E31" s="671" t="s">
        <v>42</v>
      </c>
      <c r="F31" s="406" t="s">
        <v>3508</v>
      </c>
      <c r="G31" s="672" t="s">
        <v>3509</v>
      </c>
      <c r="H31" s="415" t="s">
        <v>3447</v>
      </c>
      <c r="I31" s="408" t="s">
        <v>3448</v>
      </c>
      <c r="J31" s="361" t="s">
        <v>232</v>
      </c>
      <c r="K31" s="661">
        <v>0</v>
      </c>
      <c r="L31" s="668" t="s">
        <v>3508</v>
      </c>
      <c r="M31" s="675">
        <v>4180000</v>
      </c>
      <c r="N31" s="679">
        <v>0.15</v>
      </c>
      <c r="O31" s="136">
        <v>570000</v>
      </c>
      <c r="P31" s="668" t="s">
        <v>41</v>
      </c>
      <c r="Q31" s="150" t="s">
        <v>3007</v>
      </c>
      <c r="R31" s="787" t="s">
        <v>3284</v>
      </c>
      <c r="S31" s="787">
        <v>0</v>
      </c>
      <c r="T31" s="524"/>
    </row>
    <row r="32" spans="1:20" s="50" customFormat="1" ht="25.5">
      <c r="A32" s="438">
        <v>29</v>
      </c>
      <c r="B32" s="482" t="s">
        <v>3451</v>
      </c>
      <c r="C32" s="440" t="s">
        <v>3452</v>
      </c>
      <c r="D32" s="441" t="s">
        <v>3450</v>
      </c>
      <c r="E32" s="680" t="s">
        <v>71</v>
      </c>
      <c r="F32" s="479" t="s">
        <v>2686</v>
      </c>
      <c r="G32" s="710" t="s">
        <v>1411</v>
      </c>
      <c r="H32" s="445" t="s">
        <v>3453</v>
      </c>
      <c r="I32" s="446" t="s">
        <v>3454</v>
      </c>
      <c r="J32" s="447" t="s">
        <v>232</v>
      </c>
      <c r="K32" s="682">
        <v>0</v>
      </c>
      <c r="L32" s="686" t="s">
        <v>2686</v>
      </c>
      <c r="M32" s="684">
        <v>4400000</v>
      </c>
      <c r="N32" s="685">
        <v>0.15</v>
      </c>
      <c r="O32" s="286">
        <v>600000</v>
      </c>
      <c r="P32" s="686" t="s">
        <v>41</v>
      </c>
      <c r="Q32" s="288" t="s">
        <v>3449</v>
      </c>
      <c r="R32" s="763"/>
      <c r="S32" s="764" t="s">
        <v>2873</v>
      </c>
    </row>
    <row r="33" spans="1:25" s="225" customFormat="1" ht="38.25">
      <c r="A33" s="485">
        <v>30</v>
      </c>
      <c r="B33" s="556" t="s">
        <v>3456</v>
      </c>
      <c r="C33" s="134" t="s">
        <v>3258</v>
      </c>
      <c r="D33" s="400" t="s">
        <v>3461</v>
      </c>
      <c r="E33" s="689" t="s">
        <v>71</v>
      </c>
      <c r="F33" s="494" t="s">
        <v>2787</v>
      </c>
      <c r="G33" s="777" t="s">
        <v>151</v>
      </c>
      <c r="H33" s="489" t="s">
        <v>3481</v>
      </c>
      <c r="I33" s="490" t="s">
        <v>3455</v>
      </c>
      <c r="J33" s="491" t="s">
        <v>232</v>
      </c>
      <c r="K33" s="691">
        <v>0</v>
      </c>
      <c r="L33" s="695" t="s">
        <v>2787</v>
      </c>
      <c r="M33" s="693">
        <v>3850000</v>
      </c>
      <c r="N33" s="694">
        <v>0.15</v>
      </c>
      <c r="O33" s="138">
        <v>525000</v>
      </c>
      <c r="P33" s="695" t="s">
        <v>41</v>
      </c>
      <c r="Q33" s="151" t="s">
        <v>2439</v>
      </c>
      <c r="R33" s="760"/>
      <c r="S33" s="761" t="s">
        <v>2283</v>
      </c>
    </row>
    <row r="34" spans="1:25" ht="25.5">
      <c r="A34" s="438">
        <v>31</v>
      </c>
      <c r="B34" s="482" t="s">
        <v>3457</v>
      </c>
      <c r="C34" s="440" t="s">
        <v>3458</v>
      </c>
      <c r="D34" s="441" t="s">
        <v>3459</v>
      </c>
      <c r="E34" s="680" t="s">
        <v>71</v>
      </c>
      <c r="F34" s="479" t="s">
        <v>2580</v>
      </c>
      <c r="G34" s="710" t="s">
        <v>1570</v>
      </c>
      <c r="H34" s="445" t="s">
        <v>3469</v>
      </c>
      <c r="I34" s="446" t="s">
        <v>3460</v>
      </c>
      <c r="J34" s="447" t="s">
        <v>232</v>
      </c>
      <c r="K34" s="682">
        <v>0</v>
      </c>
      <c r="L34" s="686" t="s">
        <v>2580</v>
      </c>
      <c r="M34" s="684">
        <v>3300000</v>
      </c>
      <c r="N34" s="685">
        <v>0.15</v>
      </c>
      <c r="O34" s="286">
        <v>450000</v>
      </c>
      <c r="P34" s="686" t="s">
        <v>41</v>
      </c>
      <c r="Q34" s="288" t="s">
        <v>3030</v>
      </c>
      <c r="R34" s="763"/>
      <c r="S34" s="764" t="s">
        <v>2874</v>
      </c>
      <c r="U34" s="189"/>
    </row>
    <row r="35" spans="1:25" ht="183" customHeight="1">
      <c r="A35" s="193">
        <v>32</v>
      </c>
      <c r="B35" s="252" t="s">
        <v>3464</v>
      </c>
      <c r="C35" s="146" t="s">
        <v>388</v>
      </c>
      <c r="D35" s="372" t="s">
        <v>3463</v>
      </c>
      <c r="E35" s="671" t="s">
        <v>71</v>
      </c>
      <c r="F35" s="334" t="s">
        <v>2587</v>
      </c>
      <c r="G35" s="672" t="s">
        <v>2685</v>
      </c>
      <c r="H35" s="415" t="s">
        <v>3465</v>
      </c>
      <c r="I35" s="408" t="s">
        <v>3462</v>
      </c>
      <c r="J35" s="361" t="s">
        <v>232</v>
      </c>
      <c r="K35" s="661">
        <v>0</v>
      </c>
      <c r="L35" s="668" t="s">
        <v>2587</v>
      </c>
      <c r="M35" s="675">
        <v>6600000</v>
      </c>
      <c r="N35" s="679">
        <v>0.15</v>
      </c>
      <c r="O35" s="136">
        <v>900000</v>
      </c>
      <c r="P35" s="668" t="s">
        <v>41</v>
      </c>
      <c r="Q35" s="150" t="s">
        <v>2425</v>
      </c>
      <c r="R35" s="758"/>
      <c r="S35" s="759" t="s">
        <v>2283</v>
      </c>
    </row>
    <row r="36" spans="1:25" s="473" customFormat="1" ht="25.5">
      <c r="A36" s="438">
        <v>33</v>
      </c>
      <c r="B36" s="482" t="s">
        <v>3484</v>
      </c>
      <c r="C36" s="440" t="s">
        <v>3472</v>
      </c>
      <c r="D36" s="441" t="s">
        <v>3467</v>
      </c>
      <c r="E36" s="680" t="s">
        <v>71</v>
      </c>
      <c r="F36" s="479" t="s">
        <v>2686</v>
      </c>
      <c r="G36" s="710" t="s">
        <v>1411</v>
      </c>
      <c r="H36" s="445" t="s">
        <v>3468</v>
      </c>
      <c r="I36" s="446" t="s">
        <v>3466</v>
      </c>
      <c r="J36" s="447" t="s">
        <v>232</v>
      </c>
      <c r="K36" s="682">
        <v>0</v>
      </c>
      <c r="L36" s="686" t="s">
        <v>2686</v>
      </c>
      <c r="M36" s="684">
        <v>4400000</v>
      </c>
      <c r="N36" s="685">
        <v>0.15</v>
      </c>
      <c r="O36" s="286">
        <v>600000</v>
      </c>
      <c r="P36" s="686" t="s">
        <v>41</v>
      </c>
      <c r="Q36" s="288" t="s">
        <v>2440</v>
      </c>
      <c r="R36" s="764"/>
      <c r="S36" s="764" t="s">
        <v>2283</v>
      </c>
      <c r="U36" s="832"/>
    </row>
    <row r="37" spans="1:25" ht="25.5">
      <c r="A37" s="193">
        <v>34</v>
      </c>
      <c r="B37" s="252" t="s">
        <v>3474</v>
      </c>
      <c r="C37" s="146" t="s">
        <v>3476</v>
      </c>
      <c r="D37" s="372" t="s">
        <v>3475</v>
      </c>
      <c r="E37" s="671" t="s">
        <v>71</v>
      </c>
      <c r="F37" s="334" t="s">
        <v>2580</v>
      </c>
      <c r="G37" s="672" t="s">
        <v>1570</v>
      </c>
      <c r="H37" s="415" t="s">
        <v>3482</v>
      </c>
      <c r="I37" s="408" t="s">
        <v>3473</v>
      </c>
      <c r="J37" s="361" t="s">
        <v>232</v>
      </c>
      <c r="K37" s="661">
        <v>0</v>
      </c>
      <c r="L37" s="668" t="s">
        <v>2580</v>
      </c>
      <c r="M37" s="676">
        <v>3300000</v>
      </c>
      <c r="N37" s="679">
        <v>0.15</v>
      </c>
      <c r="O37" s="136">
        <v>450000</v>
      </c>
      <c r="P37" s="668" t="s">
        <v>41</v>
      </c>
      <c r="Q37" s="150" t="s">
        <v>2430</v>
      </c>
      <c r="R37" s="758"/>
      <c r="S37" s="759" t="s">
        <v>2283</v>
      </c>
    </row>
    <row r="38" spans="1:25" s="225" customFormat="1" ht="25.5">
      <c r="A38" s="485">
        <v>35</v>
      </c>
      <c r="B38" s="556" t="s">
        <v>3478</v>
      </c>
      <c r="C38" s="134" t="s">
        <v>3277</v>
      </c>
      <c r="D38" s="400" t="s">
        <v>3276</v>
      </c>
      <c r="E38" s="689" t="s">
        <v>71</v>
      </c>
      <c r="F38" s="494" t="s">
        <v>2580</v>
      </c>
      <c r="G38" s="777" t="s">
        <v>1570</v>
      </c>
      <c r="H38" s="489" t="s">
        <v>3483</v>
      </c>
      <c r="I38" s="490" t="s">
        <v>3477</v>
      </c>
      <c r="J38" s="491" t="s">
        <v>232</v>
      </c>
      <c r="K38" s="691">
        <v>0</v>
      </c>
      <c r="L38" s="695" t="s">
        <v>2580</v>
      </c>
      <c r="M38" s="693">
        <v>3300000</v>
      </c>
      <c r="N38" s="694">
        <v>0.15</v>
      </c>
      <c r="O38" s="138">
        <v>450000</v>
      </c>
      <c r="P38" s="695" t="s">
        <v>41</v>
      </c>
      <c r="Q38" s="151" t="s">
        <v>3098</v>
      </c>
      <c r="R38" s="760"/>
      <c r="S38" s="761" t="s">
        <v>2873</v>
      </c>
    </row>
    <row r="39" spans="1:25" ht="25.5">
      <c r="A39" s="438">
        <v>36</v>
      </c>
      <c r="B39" s="482" t="s">
        <v>3487</v>
      </c>
      <c r="C39" s="440" t="s">
        <v>3488</v>
      </c>
      <c r="D39" s="441" t="s">
        <v>3486</v>
      </c>
      <c r="E39" s="680" t="s">
        <v>71</v>
      </c>
      <c r="F39" s="479" t="s">
        <v>2686</v>
      </c>
      <c r="G39" s="710" t="s">
        <v>1411</v>
      </c>
      <c r="H39" s="445" t="s">
        <v>3489</v>
      </c>
      <c r="I39" s="446" t="s">
        <v>3485</v>
      </c>
      <c r="J39" s="447" t="s">
        <v>232</v>
      </c>
      <c r="K39" s="682"/>
      <c r="L39" s="686" t="s">
        <v>2686</v>
      </c>
      <c r="M39" s="684">
        <v>4400000</v>
      </c>
      <c r="N39" s="685">
        <v>0.15</v>
      </c>
      <c r="O39" s="286">
        <v>600000</v>
      </c>
      <c r="P39" s="686" t="s">
        <v>67</v>
      </c>
      <c r="Q39" s="288" t="s">
        <v>3333</v>
      </c>
      <c r="R39" s="763"/>
      <c r="S39" s="764" t="s">
        <v>2873</v>
      </c>
      <c r="W39" s="255"/>
      <c r="X39" s="481"/>
      <c r="Y39" s="429"/>
    </row>
    <row r="40" spans="1:25" ht="25.5">
      <c r="A40" s="438">
        <v>37</v>
      </c>
      <c r="B40" s="482" t="s">
        <v>3490</v>
      </c>
      <c r="C40" s="440" t="s">
        <v>3263</v>
      </c>
      <c r="D40" s="441" t="s">
        <v>3491</v>
      </c>
      <c r="E40" s="680" t="s">
        <v>1925</v>
      </c>
      <c r="F40" s="479" t="s">
        <v>2585</v>
      </c>
      <c r="G40" s="710" t="s">
        <v>109</v>
      </c>
      <c r="H40" s="445" t="s">
        <v>3498</v>
      </c>
      <c r="I40" s="446" t="s">
        <v>3492</v>
      </c>
      <c r="J40" s="447" t="s">
        <v>232</v>
      </c>
      <c r="K40" s="682">
        <v>0</v>
      </c>
      <c r="L40" s="686" t="s">
        <v>2585</v>
      </c>
      <c r="M40" s="684">
        <v>2200000</v>
      </c>
      <c r="N40" s="685">
        <v>0.15</v>
      </c>
      <c r="O40" s="286">
        <v>300000</v>
      </c>
      <c r="P40" s="686" t="s">
        <v>41</v>
      </c>
      <c r="Q40" s="288" t="s">
        <v>2407</v>
      </c>
      <c r="R40" s="763"/>
      <c r="S40" s="764" t="s">
        <v>2283</v>
      </c>
      <c r="W40" s="255"/>
      <c r="X40" s="21"/>
      <c r="Y40" s="429"/>
    </row>
    <row r="41" spans="1:25" ht="25.5">
      <c r="A41" s="193">
        <v>38</v>
      </c>
      <c r="B41" s="252" t="s">
        <v>3493</v>
      </c>
      <c r="C41" s="146" t="s">
        <v>2995</v>
      </c>
      <c r="D41" s="372" t="s">
        <v>3494</v>
      </c>
      <c r="E41" s="671" t="s">
        <v>71</v>
      </c>
      <c r="F41" s="334" t="s">
        <v>3510</v>
      </c>
      <c r="G41" s="672" t="s">
        <v>3511</v>
      </c>
      <c r="H41" s="415" t="s">
        <v>3499</v>
      </c>
      <c r="I41" s="408" t="s">
        <v>3496</v>
      </c>
      <c r="J41" s="361" t="s">
        <v>232</v>
      </c>
      <c r="K41" s="661">
        <v>0</v>
      </c>
      <c r="L41" s="668" t="s">
        <v>3510</v>
      </c>
      <c r="M41" s="675">
        <v>4840000</v>
      </c>
      <c r="N41" s="679">
        <v>0.15</v>
      </c>
      <c r="O41" s="136">
        <v>660000.00000000012</v>
      </c>
      <c r="P41" s="668" t="s">
        <v>41</v>
      </c>
      <c r="Q41" s="150" t="s">
        <v>3495</v>
      </c>
      <c r="R41" s="758"/>
      <c r="S41" s="759" t="s">
        <v>2874</v>
      </c>
    </row>
    <row r="43" spans="1:25" ht="15.75" customHeight="1">
      <c r="N43" s="655"/>
    </row>
    <row r="44" spans="1:25" ht="15.75" customHeight="1">
      <c r="N44" s="655"/>
    </row>
    <row r="45" spans="1:25" ht="15.75" customHeight="1">
      <c r="N45" s="655"/>
      <c r="O45" s="771"/>
    </row>
    <row r="46" spans="1:25" ht="15.75" customHeight="1">
      <c r="N46" s="655"/>
      <c r="O46" s="771"/>
    </row>
    <row r="47" spans="1:25" ht="15.75" customHeight="1">
      <c r="O47" s="771"/>
    </row>
    <row r="54" spans="17:18" ht="15.75" customHeight="1">
      <c r="Q54" s="655"/>
    </row>
    <row r="55" spans="17:18" ht="15.75" customHeight="1">
      <c r="Q55" s="655"/>
    </row>
    <row r="56" spans="17:18" ht="15.75" customHeight="1">
      <c r="Q56" s="655"/>
    </row>
    <row r="57" spans="17:18" ht="15.75" customHeight="1">
      <c r="Q57" s="655"/>
    </row>
    <row r="58" spans="17:18" ht="15.75" customHeight="1">
      <c r="Q58" s="655"/>
      <c r="R58" s="771">
        <f>Q58-Q59</f>
        <v>0</v>
      </c>
    </row>
    <row r="59" spans="17:18" ht="15.75" customHeight="1">
      <c r="Q59" s="655"/>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DB27-5AFD-4117-B47D-B11754399F80}">
  <sheetPr codeName="Trang_tính34">
    <outlinePr summaryBelow="0" summaryRight="0"/>
  </sheetPr>
  <dimension ref="A1:Y513"/>
  <sheetViews>
    <sheetView zoomScaleNormal="100" workbookViewId="0">
      <pane ySplit="3" topLeftCell="A15" activePane="bottomLeft" state="frozen"/>
      <selection activeCell="D1270" sqref="D1270"/>
      <selection pane="bottomLeft" activeCell="J488" sqref="J486:N488"/>
    </sheetView>
  </sheetViews>
  <sheetFormatPr defaultColWidth="11" defaultRowHeight="15.75" customHeight="1" outlineLevelCol="1"/>
  <cols>
    <col min="1" max="1" width="5.875" style="1" customWidth="1"/>
    <col min="2" max="2" width="57.375" style="388" customWidth="1"/>
    <col min="3" max="3" width="36.25" style="1" customWidth="1" outlineLevel="1"/>
    <col min="4" max="4" width="42.875" style="388" customWidth="1" outlineLevel="1"/>
    <col min="5" max="7" width="20" style="1" hidden="1" customWidth="1" outlineLevel="1"/>
    <col min="8" max="8" width="40.625" style="427" customWidth="1"/>
    <col min="9" max="9" width="24.375" style="50" customWidth="1"/>
    <col min="10" max="10" width="9.25" style="156" customWidth="1"/>
    <col min="11" max="11" width="15.875" style="51" customWidth="1"/>
    <col min="12" max="12" width="25.75" style="51" customWidth="1"/>
    <col min="13" max="13" width="21.375" style="1" customWidth="1"/>
    <col min="14" max="14" width="14.375" style="144" customWidth="1"/>
    <col min="15" max="15" width="14" style="144" bestFit="1" customWidth="1"/>
    <col min="16" max="16" width="11.75" style="144" customWidth="1"/>
    <col min="17" max="17" width="45.875" style="144" customWidth="1"/>
    <col min="18" max="18" width="30.25" style="1" customWidth="1"/>
    <col min="19" max="19" width="14.75" style="144" customWidth="1"/>
    <col min="20" max="20" width="25.375" style="1" customWidth="1"/>
    <col min="21" max="21" width="18" style="1" customWidth="1"/>
    <col min="22" max="22" width="12.125" style="1" bestFit="1" customWidth="1"/>
    <col min="23" max="23" width="13.125" style="1" bestFit="1" customWidth="1"/>
    <col min="24" max="16384" width="11" style="1"/>
  </cols>
  <sheetData>
    <row r="1" spans="1:22" s="39" customFormat="1" ht="17.45" customHeight="1">
      <c r="B1" s="371"/>
      <c r="D1" s="371"/>
      <c r="H1" s="371"/>
      <c r="I1" s="267"/>
      <c r="J1" s="267"/>
      <c r="K1" s="166"/>
      <c r="L1" s="166" t="e">
        <f>SUM(L4:L29)</f>
        <v>#REF!</v>
      </c>
      <c r="M1" s="52" t="e">
        <f>SUM(M4:M210)</f>
        <v>#VALUE!</v>
      </c>
      <c r="N1" s="52"/>
      <c r="O1" s="52"/>
    </row>
    <row r="3" spans="1:22" s="50" customFormat="1" ht="39.200000000000003" customHeight="1">
      <c r="A3" s="290" t="s">
        <v>5</v>
      </c>
      <c r="B3" s="294" t="s">
        <v>6</v>
      </c>
      <c r="C3" s="338" t="s">
        <v>7</v>
      </c>
      <c r="D3" s="294" t="s">
        <v>8</v>
      </c>
      <c r="E3" s="54" t="s">
        <v>9</v>
      </c>
      <c r="F3" s="673" t="s">
        <v>10</v>
      </c>
      <c r="G3" s="338" t="s">
        <v>11</v>
      </c>
      <c r="H3" s="294" t="s">
        <v>380</v>
      </c>
      <c r="I3" s="54" t="s">
        <v>6355</v>
      </c>
      <c r="J3" s="360" t="s">
        <v>13</v>
      </c>
      <c r="K3" s="291" t="s">
        <v>814</v>
      </c>
      <c r="L3" s="665" t="s">
        <v>2541</v>
      </c>
      <c r="M3" s="293" t="s">
        <v>17</v>
      </c>
      <c r="N3" s="677" t="s">
        <v>2551</v>
      </c>
      <c r="O3" s="677" t="s">
        <v>2379</v>
      </c>
      <c r="P3" s="678" t="s">
        <v>812</v>
      </c>
      <c r="Q3" s="54" t="s">
        <v>23</v>
      </c>
      <c r="R3" s="770" t="s">
        <v>6354</v>
      </c>
      <c r="S3" s="770" t="s">
        <v>895</v>
      </c>
    </row>
    <row r="4" spans="1:22" s="156" customFormat="1" ht="38.25" customHeight="1">
      <c r="A4" s="640">
        <v>1</v>
      </c>
      <c r="B4" s="220" t="s">
        <v>3512</v>
      </c>
      <c r="C4" s="146" t="s">
        <v>3515</v>
      </c>
      <c r="D4" s="372" t="s">
        <v>3513</v>
      </c>
      <c r="E4" s="671" t="s">
        <v>71</v>
      </c>
      <c r="F4" s="704" t="s">
        <v>2686</v>
      </c>
      <c r="G4" s="672" t="e" cm="1">
        <f t="array" aca="1" ref="G4" ca="1">_xll.VND(Thang1020212220[[#This Row],[Phí thẩm định]])</f>
        <v>#NAME?</v>
      </c>
      <c r="H4" s="415" t="s">
        <v>3514</v>
      </c>
      <c r="I4" s="641" t="s">
        <v>3516</v>
      </c>
      <c r="J4" s="361" t="s">
        <v>232</v>
      </c>
      <c r="K4" s="805">
        <v>0</v>
      </c>
      <c r="L4" s="667" t="s">
        <v>2686</v>
      </c>
      <c r="M4" s="676">
        <v>4400000</v>
      </c>
      <c r="N4" s="679">
        <v>0.15</v>
      </c>
      <c r="O4" s="642">
        <v>600000</v>
      </c>
      <c r="P4" s="668" t="s">
        <v>67</v>
      </c>
      <c r="Q4" s="324" t="s">
        <v>3098</v>
      </c>
      <c r="R4" s="806"/>
      <c r="S4" s="807" t="s">
        <v>2873</v>
      </c>
    </row>
    <row r="5" spans="1:22" s="459" customFormat="1" ht="76.5">
      <c r="A5" s="438">
        <v>2</v>
      </c>
      <c r="B5" s="465" t="s">
        <v>3517</v>
      </c>
      <c r="C5" s="440" t="s">
        <v>3518</v>
      </c>
      <c r="D5" s="441" t="s">
        <v>3519</v>
      </c>
      <c r="E5" s="680" t="s">
        <v>71</v>
      </c>
      <c r="F5" s="681" t="s">
        <v>2587</v>
      </c>
      <c r="G5" s="681" t="e" cm="1">
        <f t="array" aca="1" ref="G5" ca="1">_xll.VND(Thang1020212220[[#This Row],[Phí thẩm định]])</f>
        <v>#NAME?</v>
      </c>
      <c r="H5" s="445" t="s">
        <v>3518</v>
      </c>
      <c r="I5" s="446" t="s">
        <v>3525</v>
      </c>
      <c r="J5" s="447" t="s">
        <v>232</v>
      </c>
      <c r="K5" s="682">
        <v>0</v>
      </c>
      <c r="L5" s="683" t="s">
        <v>2587</v>
      </c>
      <c r="M5" s="684">
        <v>6600000</v>
      </c>
      <c r="N5" s="685">
        <v>0.15</v>
      </c>
      <c r="O5" s="286">
        <v>900000</v>
      </c>
      <c r="P5" s="686" t="s">
        <v>41</v>
      </c>
      <c r="Q5" s="288" t="s">
        <v>3520</v>
      </c>
      <c r="R5" s="763"/>
      <c r="S5" s="764" t="s">
        <v>2874</v>
      </c>
    </row>
    <row r="6" spans="1:22" s="50" customFormat="1" ht="30" customHeight="1">
      <c r="A6" s="193">
        <v>3</v>
      </c>
      <c r="B6" s="81" t="s">
        <v>3522</v>
      </c>
      <c r="C6" s="146" t="s">
        <v>3523</v>
      </c>
      <c r="D6" s="372" t="s">
        <v>3521</v>
      </c>
      <c r="E6" s="671" t="s">
        <v>2861</v>
      </c>
      <c r="F6" s="704" t="s">
        <v>3501</v>
      </c>
      <c r="G6" s="672" t="e" cm="1">
        <f t="array" aca="1" ref="G6" ca="1">_xll.VND(Thang1020212220[[#This Row],[Phí thẩm định]])</f>
        <v>#NAME?</v>
      </c>
      <c r="H6" s="415" t="s">
        <v>3524</v>
      </c>
      <c r="I6" s="408" t="s">
        <v>3526</v>
      </c>
      <c r="J6" s="361" t="s">
        <v>232</v>
      </c>
      <c r="K6" s="661">
        <v>0</v>
      </c>
      <c r="L6" s="667" t="s">
        <v>3501</v>
      </c>
      <c r="M6" s="675">
        <v>2750000</v>
      </c>
      <c r="N6" s="679">
        <v>0.15</v>
      </c>
      <c r="O6" s="136">
        <v>375000</v>
      </c>
      <c r="P6" s="668" t="s">
        <v>41</v>
      </c>
      <c r="Q6" s="808" t="s">
        <v>2924</v>
      </c>
      <c r="R6" s="787" t="s">
        <v>3479</v>
      </c>
      <c r="S6" s="787" t="s">
        <v>2874</v>
      </c>
    </row>
    <row r="7" spans="1:22" s="50" customFormat="1" ht="62.25" customHeight="1">
      <c r="A7" s="193">
        <v>4</v>
      </c>
      <c r="B7" s="81" t="s">
        <v>3538</v>
      </c>
      <c r="C7" s="146" t="s">
        <v>3530</v>
      </c>
      <c r="D7" s="372" t="s">
        <v>3537</v>
      </c>
      <c r="E7" s="671" t="s">
        <v>71</v>
      </c>
      <c r="F7" s="704" t="s">
        <v>3595</v>
      </c>
      <c r="G7" s="672" t="e" cm="1">
        <f t="array" aca="1" ref="G7" ca="1">_xll.VND(Thang1020212220[[#This Row],[Phí thẩm định]])</f>
        <v>#NAME?</v>
      </c>
      <c r="H7" s="415" t="s">
        <v>3529</v>
      </c>
      <c r="I7" s="408" t="s">
        <v>3527</v>
      </c>
      <c r="J7" s="361" t="s">
        <v>232</v>
      </c>
      <c r="K7" s="661">
        <v>0</v>
      </c>
      <c r="L7" s="667" t="s">
        <v>3595</v>
      </c>
      <c r="M7" s="675">
        <v>8800000</v>
      </c>
      <c r="N7" s="679">
        <v>0.15</v>
      </c>
      <c r="O7" s="136">
        <v>1200000</v>
      </c>
      <c r="P7" s="668" t="s">
        <v>41</v>
      </c>
      <c r="Q7" s="150" t="s">
        <v>3528</v>
      </c>
      <c r="R7" s="786"/>
      <c r="S7" s="787" t="s">
        <v>2874</v>
      </c>
    </row>
    <row r="8" spans="1:22" s="156" customFormat="1" ht="25.5">
      <c r="A8" s="193">
        <v>5</v>
      </c>
      <c r="B8" s="81" t="s">
        <v>3531</v>
      </c>
      <c r="C8" s="146" t="s">
        <v>3149</v>
      </c>
      <c r="D8" s="372" t="s">
        <v>3532</v>
      </c>
      <c r="E8" s="671" t="s">
        <v>1188</v>
      </c>
      <c r="F8" s="704" t="s">
        <v>3119</v>
      </c>
      <c r="G8" s="672" t="e" cm="1">
        <f t="array" aca="1" ref="G8" ca="1">_xll.VND(Thang1020212220[[#This Row],[Phí thẩm định]])</f>
        <v>#NAME?</v>
      </c>
      <c r="H8" s="415" t="s">
        <v>3539</v>
      </c>
      <c r="I8" s="408" t="s">
        <v>3533</v>
      </c>
      <c r="J8" s="361" t="s">
        <v>232</v>
      </c>
      <c r="K8" s="661">
        <v>0</v>
      </c>
      <c r="L8" s="667" t="s">
        <v>3119</v>
      </c>
      <c r="M8" s="675">
        <v>3630000</v>
      </c>
      <c r="N8" s="679">
        <v>0.15</v>
      </c>
      <c r="O8" s="136">
        <v>495000</v>
      </c>
      <c r="P8" s="668" t="s">
        <v>41</v>
      </c>
      <c r="Q8" s="150" t="s">
        <v>2405</v>
      </c>
      <c r="R8" s="561">
        <v>2500000</v>
      </c>
      <c r="S8" s="787"/>
      <c r="T8" s="613"/>
      <c r="U8" s="788"/>
      <c r="V8" s="615"/>
    </row>
    <row r="9" spans="1:22" s="50" customFormat="1" ht="24.75" customHeight="1">
      <c r="A9" s="193">
        <v>6</v>
      </c>
      <c r="B9" s="81" t="s">
        <v>3554</v>
      </c>
      <c r="C9" s="146" t="s">
        <v>3551</v>
      </c>
      <c r="D9" s="372" t="s">
        <v>3535</v>
      </c>
      <c r="E9" s="671" t="s">
        <v>71</v>
      </c>
      <c r="F9" s="704" t="s">
        <v>2580</v>
      </c>
      <c r="G9" s="672" t="e" cm="1">
        <f t="array" aca="1" ref="G9" ca="1">_xll.VND(Thang1020212220[[#This Row],[Phí thẩm định]])</f>
        <v>#NAME?</v>
      </c>
      <c r="H9" s="415" t="s">
        <v>3536</v>
      </c>
      <c r="I9" s="408" t="s">
        <v>3534</v>
      </c>
      <c r="J9" s="361" t="s">
        <v>232</v>
      </c>
      <c r="K9" s="661">
        <v>0</v>
      </c>
      <c r="L9" s="667" t="s">
        <v>2580</v>
      </c>
      <c r="M9" s="675">
        <v>3300000</v>
      </c>
      <c r="N9" s="679">
        <v>0.15</v>
      </c>
      <c r="O9" s="136">
        <v>450000</v>
      </c>
      <c r="P9" s="668" t="s">
        <v>41</v>
      </c>
      <c r="Q9" s="150" t="s">
        <v>2421</v>
      </c>
      <c r="R9" s="855"/>
      <c r="S9" s="787" t="s">
        <v>2283</v>
      </c>
      <c r="T9" s="613">
        <f>T8-550000</f>
        <v>-550000</v>
      </c>
      <c r="U9" s="617"/>
      <c r="V9" s="616"/>
    </row>
    <row r="10" spans="1:22" s="50" customFormat="1" ht="25.5">
      <c r="A10" s="193">
        <v>7</v>
      </c>
      <c r="B10" s="81" t="s">
        <v>3541</v>
      </c>
      <c r="C10" s="146" t="s">
        <v>3545</v>
      </c>
      <c r="D10" s="372" t="s">
        <v>3543</v>
      </c>
      <c r="E10" s="671" t="s">
        <v>71</v>
      </c>
      <c r="F10" s="704" t="s">
        <v>3501</v>
      </c>
      <c r="G10" s="672" t="e" cm="1">
        <f t="array" aca="1" ref="G10" ca="1">_xll.VND(Thang1020212220[[#This Row],[Phí thẩm định]])</f>
        <v>#NAME?</v>
      </c>
      <c r="H10" s="415" t="s">
        <v>3544</v>
      </c>
      <c r="I10" s="408" t="s">
        <v>3546</v>
      </c>
      <c r="J10" s="361" t="s">
        <v>232</v>
      </c>
      <c r="K10" s="661">
        <v>0</v>
      </c>
      <c r="L10" s="667" t="s">
        <v>3501</v>
      </c>
      <c r="M10" s="675">
        <v>2750000</v>
      </c>
      <c r="N10" s="679">
        <v>0.15</v>
      </c>
      <c r="O10" s="136">
        <v>375000</v>
      </c>
      <c r="P10" s="668" t="s">
        <v>41</v>
      </c>
      <c r="Q10" s="150" t="s">
        <v>3542</v>
      </c>
      <c r="R10" s="855"/>
      <c r="S10" s="787" t="s">
        <v>2873</v>
      </c>
      <c r="T10" s="617"/>
      <c r="U10" s="614"/>
      <c r="V10" s="615"/>
    </row>
    <row r="11" spans="1:22" s="50" customFormat="1" ht="25.5">
      <c r="A11" s="193">
        <v>8</v>
      </c>
      <c r="B11" s="81" t="s">
        <v>3548</v>
      </c>
      <c r="C11" s="146" t="s">
        <v>3549</v>
      </c>
      <c r="D11" s="372" t="s">
        <v>3547</v>
      </c>
      <c r="E11" s="671" t="s">
        <v>2861</v>
      </c>
      <c r="F11" s="704" t="s">
        <v>3501</v>
      </c>
      <c r="G11" s="672" t="e" cm="1">
        <f t="array" aca="1" ref="G11" ca="1">_xll.VND(Thang1020212220[[#This Row],[Phí thẩm định]])</f>
        <v>#NAME?</v>
      </c>
      <c r="H11" s="415" t="s">
        <v>3347</v>
      </c>
      <c r="I11" s="408" t="s">
        <v>3555</v>
      </c>
      <c r="J11" s="361" t="s">
        <v>232</v>
      </c>
      <c r="K11" s="661">
        <v>0</v>
      </c>
      <c r="L11" s="667" t="s">
        <v>3501</v>
      </c>
      <c r="M11" s="675">
        <v>2750000</v>
      </c>
      <c r="N11" s="679">
        <v>0.15</v>
      </c>
      <c r="O11" s="136">
        <v>375000</v>
      </c>
      <c r="P11" s="668" t="s">
        <v>67</v>
      </c>
      <c r="Q11" s="150" t="s">
        <v>2924</v>
      </c>
      <c r="R11" s="786"/>
      <c r="S11" s="787" t="s">
        <v>2874</v>
      </c>
      <c r="T11" s="514"/>
    </row>
    <row r="12" spans="1:22" s="50" customFormat="1" ht="53.25" customHeight="1">
      <c r="A12" s="193">
        <v>9</v>
      </c>
      <c r="B12" s="81" t="s">
        <v>3552</v>
      </c>
      <c r="C12" s="146">
        <v>0</v>
      </c>
      <c r="D12" s="372" t="s">
        <v>3553</v>
      </c>
      <c r="E12" s="671" t="s">
        <v>42</v>
      </c>
      <c r="F12" s="704" t="s">
        <v>2580</v>
      </c>
      <c r="G12" s="672" t="e" cm="1">
        <f t="array" aca="1" ref="G12" ca="1">_xll.VND(Thang1020212220[[#This Row],[Phí thẩm định]])</f>
        <v>#NAME?</v>
      </c>
      <c r="H12" s="415" t="s">
        <v>3557</v>
      </c>
      <c r="I12" s="408" t="s">
        <v>3556</v>
      </c>
      <c r="J12" s="361" t="s">
        <v>232</v>
      </c>
      <c r="K12" s="661">
        <v>0</v>
      </c>
      <c r="L12" s="667" t="s">
        <v>2580</v>
      </c>
      <c r="M12" s="675">
        <v>3300000</v>
      </c>
      <c r="N12" s="679">
        <v>0.25</v>
      </c>
      <c r="O12" s="136">
        <v>750000</v>
      </c>
      <c r="P12" s="668" t="s">
        <v>41</v>
      </c>
      <c r="Q12" s="150" t="s">
        <v>3431</v>
      </c>
      <c r="R12" s="780"/>
      <c r="S12" s="787" t="s">
        <v>2873</v>
      </c>
      <c r="T12" s="514"/>
    </row>
    <row r="13" spans="1:22" s="50" customFormat="1" ht="25.5" hidden="1">
      <c r="A13" s="193">
        <v>10</v>
      </c>
      <c r="B13" s="81" t="s">
        <v>3358</v>
      </c>
      <c r="C13" s="146" t="s">
        <v>2632</v>
      </c>
      <c r="D13" s="372" t="s">
        <v>3359</v>
      </c>
      <c r="E13" s="671" t="s">
        <v>71</v>
      </c>
      <c r="F13" s="406" t="s">
        <v>3312</v>
      </c>
      <c r="G13" s="672" t="e">
        <v>#NAME?</v>
      </c>
      <c r="H13" s="415" t="s">
        <v>3360</v>
      </c>
      <c r="I13" s="408" t="s">
        <v>3540</v>
      </c>
      <c r="J13" s="361" t="s">
        <v>232</v>
      </c>
      <c r="K13" s="661">
        <v>0</v>
      </c>
      <c r="L13" s="668" t="s">
        <v>3312</v>
      </c>
      <c r="M13" s="675" t="e">
        <v>#VALUE!</v>
      </c>
      <c r="N13" s="679">
        <v>0.15</v>
      </c>
      <c r="O13" s="136">
        <v>0</v>
      </c>
      <c r="P13" s="668" t="s">
        <v>41</v>
      </c>
      <c r="Q13" s="150" t="s">
        <v>2439</v>
      </c>
      <c r="R13" s="786"/>
      <c r="S13" s="787" t="s">
        <v>2283</v>
      </c>
    </row>
    <row r="14" spans="1:22" s="50" customFormat="1" ht="87" customHeight="1">
      <c r="A14" s="193">
        <v>11</v>
      </c>
      <c r="B14" s="81" t="s">
        <v>3559</v>
      </c>
      <c r="C14" s="146" t="s">
        <v>3871</v>
      </c>
      <c r="D14" s="372" t="s">
        <v>3558</v>
      </c>
      <c r="E14" s="671" t="s">
        <v>71</v>
      </c>
      <c r="F14" s="406" t="s">
        <v>2584</v>
      </c>
      <c r="G14" s="672" t="e" cm="1">
        <f t="array" aca="1" ref="G14" ca="1">_xll.VND(Thang1020212220[[#This Row],[Phí thẩm định]])</f>
        <v>#NAME?</v>
      </c>
      <c r="H14" s="415" t="s">
        <v>3363</v>
      </c>
      <c r="I14" s="408" t="s">
        <v>3574</v>
      </c>
      <c r="J14" s="361" t="s">
        <v>232</v>
      </c>
      <c r="K14" s="661">
        <v>0</v>
      </c>
      <c r="L14" s="668" t="s">
        <v>2584</v>
      </c>
      <c r="M14" s="675">
        <v>4000000</v>
      </c>
      <c r="N14" s="679">
        <v>0.15</v>
      </c>
      <c r="O14" s="136">
        <v>545454.54545454541</v>
      </c>
      <c r="P14" s="668" t="s">
        <v>41</v>
      </c>
      <c r="Q14" s="150" t="s">
        <v>2425</v>
      </c>
      <c r="R14" s="786"/>
      <c r="S14" s="787">
        <v>0</v>
      </c>
      <c r="T14" s="530">
        <f>4500000+250000</f>
        <v>4750000</v>
      </c>
    </row>
    <row r="15" spans="1:22" s="50" customFormat="1" ht="175.5" customHeight="1">
      <c r="A15" s="193">
        <v>12</v>
      </c>
      <c r="B15" s="81" t="s">
        <v>3569</v>
      </c>
      <c r="C15" s="146" t="s">
        <v>3194</v>
      </c>
      <c r="D15" s="372" t="s">
        <v>3562</v>
      </c>
      <c r="E15" s="671" t="s">
        <v>71</v>
      </c>
      <c r="F15" s="406" t="s">
        <v>2584</v>
      </c>
      <c r="G15" s="672" t="e" cm="1">
        <f t="array" aca="1" ref="G15" ca="1">_xll.VND(Thang1020212220[[#This Row],[Phí thẩm định]])</f>
        <v>#NAME?</v>
      </c>
      <c r="H15" s="415" t="s">
        <v>3371</v>
      </c>
      <c r="I15" s="408" t="s">
        <v>3540</v>
      </c>
      <c r="J15" s="361" t="s">
        <v>232</v>
      </c>
      <c r="K15" s="661">
        <v>0</v>
      </c>
      <c r="L15" s="668" t="s">
        <v>2584</v>
      </c>
      <c r="M15" s="675">
        <v>4000000</v>
      </c>
      <c r="N15" s="679">
        <v>0.15</v>
      </c>
      <c r="O15" s="136">
        <v>545454.54545454541</v>
      </c>
      <c r="P15" s="668" t="s">
        <v>41</v>
      </c>
      <c r="Q15" s="150" t="s">
        <v>3560</v>
      </c>
      <c r="R15" s="786"/>
      <c r="S15" s="787" t="s">
        <v>2874</v>
      </c>
      <c r="T15" s="526"/>
    </row>
    <row r="16" spans="1:22" s="50" customFormat="1" ht="25.5">
      <c r="A16" s="193">
        <v>13</v>
      </c>
      <c r="B16" s="81" t="s">
        <v>3565</v>
      </c>
      <c r="C16" s="146" t="s">
        <v>3378</v>
      </c>
      <c r="D16" s="372" t="s">
        <v>3566</v>
      </c>
      <c r="E16" s="671" t="s">
        <v>71</v>
      </c>
      <c r="F16" s="406" t="s">
        <v>2682</v>
      </c>
      <c r="G16" s="672" t="e" cm="1">
        <f t="array" aca="1" ref="G16" ca="1">_xll.VND(Thang1020212220[[#This Row],[Phí thẩm định]])</f>
        <v>#NAME?</v>
      </c>
      <c r="H16" s="415" t="s">
        <v>3377</v>
      </c>
      <c r="I16" s="408" t="s">
        <v>3567</v>
      </c>
      <c r="J16" s="361" t="s">
        <v>232</v>
      </c>
      <c r="K16" s="661">
        <v>0</v>
      </c>
      <c r="L16" s="668" t="s">
        <v>2682</v>
      </c>
      <c r="M16" s="675">
        <v>4950000</v>
      </c>
      <c r="N16" s="679">
        <v>0.15</v>
      </c>
      <c r="O16" s="136">
        <v>675000</v>
      </c>
      <c r="P16" s="668" t="s">
        <v>41</v>
      </c>
      <c r="Q16" s="150" t="s">
        <v>3449</v>
      </c>
      <c r="R16" s="786"/>
      <c r="S16" s="787" t="s">
        <v>2873</v>
      </c>
      <c r="T16" s="524"/>
    </row>
    <row r="17" spans="1:20" s="50" customFormat="1" ht="81" customHeight="1">
      <c r="A17" s="193">
        <v>14</v>
      </c>
      <c r="B17" s="81" t="s">
        <v>3568</v>
      </c>
      <c r="C17" s="146" t="s">
        <v>3570</v>
      </c>
      <c r="D17" s="372" t="s">
        <v>3382</v>
      </c>
      <c r="E17" s="671" t="s">
        <v>71</v>
      </c>
      <c r="F17" s="406" t="s">
        <v>3596</v>
      </c>
      <c r="G17" s="672" t="e" cm="1">
        <f t="array" aca="1" ref="G17" ca="1">_xll.VND(Thang1020212220[[#This Row],[Phí thẩm định]])</f>
        <v>#NAME?</v>
      </c>
      <c r="H17" s="415" t="s">
        <v>3571</v>
      </c>
      <c r="I17" s="408" t="s">
        <v>3572</v>
      </c>
      <c r="J17" s="361" t="s">
        <v>232</v>
      </c>
      <c r="K17" s="661"/>
      <c r="L17" s="668" t="s">
        <v>3596</v>
      </c>
      <c r="M17" s="675">
        <v>4200000</v>
      </c>
      <c r="N17" s="679">
        <v>0.15</v>
      </c>
      <c r="O17" s="136">
        <v>572727.27272727271</v>
      </c>
      <c r="P17" s="668" t="s">
        <v>41</v>
      </c>
      <c r="Q17" s="150" t="s">
        <v>3573</v>
      </c>
      <c r="R17" s="786"/>
      <c r="S17" s="787" t="s">
        <v>2873</v>
      </c>
    </row>
    <row r="18" spans="1:20" s="50" customFormat="1" ht="38.25">
      <c r="A18" s="193">
        <v>15</v>
      </c>
      <c r="B18" s="81" t="s">
        <v>3575</v>
      </c>
      <c r="C18" s="146" t="s">
        <v>3579</v>
      </c>
      <c r="D18" s="372" t="s">
        <v>3577</v>
      </c>
      <c r="E18" s="671" t="s">
        <v>71</v>
      </c>
      <c r="F18" s="406" t="s">
        <v>2686</v>
      </c>
      <c r="G18" s="672" t="e" cm="1">
        <f t="array" aca="1" ref="G18" ca="1">_xll.VND(Thang1020212220[[#This Row],[Phí thẩm định]])</f>
        <v>#NAME?</v>
      </c>
      <c r="H18" s="415" t="s">
        <v>3580</v>
      </c>
      <c r="I18" s="408" t="s">
        <v>3581</v>
      </c>
      <c r="J18" s="361" t="s">
        <v>232</v>
      </c>
      <c r="K18" s="661"/>
      <c r="L18" s="668" t="s">
        <v>2686</v>
      </c>
      <c r="M18" s="675">
        <v>4400000</v>
      </c>
      <c r="N18" s="679">
        <v>0.15</v>
      </c>
      <c r="O18" s="136">
        <v>600000</v>
      </c>
      <c r="P18" s="668" t="s">
        <v>41</v>
      </c>
      <c r="Q18" s="150" t="s">
        <v>3576</v>
      </c>
      <c r="R18" s="786"/>
      <c r="S18" s="787" t="s">
        <v>2873</v>
      </c>
      <c r="T18" s="789">
        <f>Thang1020212220[[#This Row],[Số tiền trên
 hợp đồng (bao gồm VAT)]]-550000</f>
        <v>3850000</v>
      </c>
    </row>
    <row r="19" spans="1:20" s="50" customFormat="1" ht="129.75" customHeight="1">
      <c r="A19" s="193">
        <v>16</v>
      </c>
      <c r="B19" s="81" t="s">
        <v>3583</v>
      </c>
      <c r="C19" s="146" t="s">
        <v>2117</v>
      </c>
      <c r="D19" s="372" t="s">
        <v>3582</v>
      </c>
      <c r="E19" s="671" t="s">
        <v>71</v>
      </c>
      <c r="F19" s="406" t="s">
        <v>2580</v>
      </c>
      <c r="G19" s="672" t="e" cm="1">
        <f t="array" aca="1" ref="G19" ca="1">_xll.VND(Thang1020212220[[#This Row],[Phí thẩm định]])</f>
        <v>#NAME?</v>
      </c>
      <c r="H19" s="415" t="s">
        <v>3584</v>
      </c>
      <c r="I19" s="408" t="s">
        <v>3578</v>
      </c>
      <c r="J19" s="361" t="s">
        <v>232</v>
      </c>
      <c r="K19" s="661">
        <v>0</v>
      </c>
      <c r="L19" s="668" t="s">
        <v>2580</v>
      </c>
      <c r="M19" s="675">
        <v>3300000</v>
      </c>
      <c r="N19" s="679">
        <v>0.15</v>
      </c>
      <c r="O19" s="136">
        <v>450000</v>
      </c>
      <c r="P19" s="668" t="s">
        <v>41</v>
      </c>
      <c r="Q19" s="150" t="s">
        <v>2428</v>
      </c>
      <c r="R19" s="856"/>
      <c r="S19" s="787" t="s">
        <v>2283</v>
      </c>
      <c r="T19" s="156"/>
    </row>
    <row r="20" spans="1:20" s="50" customFormat="1" ht="25.5">
      <c r="A20" s="193">
        <v>17</v>
      </c>
      <c r="B20" s="81" t="s">
        <v>3588</v>
      </c>
      <c r="C20" s="146" t="s">
        <v>3592</v>
      </c>
      <c r="D20" s="372" t="s">
        <v>3586</v>
      </c>
      <c r="E20" s="671" t="s">
        <v>71</v>
      </c>
      <c r="F20" s="406" t="s">
        <v>2580</v>
      </c>
      <c r="G20" s="672" t="e" cm="1">
        <f t="array" aca="1" ref="G20" ca="1">_xll.VND(Thang1020212220[[#This Row],[Phí thẩm định]])</f>
        <v>#NAME?</v>
      </c>
      <c r="H20" s="415" t="s">
        <v>3587</v>
      </c>
      <c r="I20" s="408" t="s">
        <v>3585</v>
      </c>
      <c r="J20" s="361" t="s">
        <v>232</v>
      </c>
      <c r="K20" s="661">
        <v>299999.99999999994</v>
      </c>
      <c r="L20" s="668" t="s">
        <v>2580</v>
      </c>
      <c r="M20" s="675">
        <v>3000000</v>
      </c>
      <c r="N20" s="679">
        <v>0.15</v>
      </c>
      <c r="O20" s="136">
        <v>450000</v>
      </c>
      <c r="P20" s="668" t="s">
        <v>41</v>
      </c>
      <c r="Q20" s="150" t="s">
        <v>2439</v>
      </c>
      <c r="R20" s="786"/>
      <c r="S20" s="787" t="s">
        <v>2283</v>
      </c>
    </row>
    <row r="21" spans="1:20" s="50" customFormat="1" ht="25.5">
      <c r="A21" s="193">
        <v>18</v>
      </c>
      <c r="B21" s="81" t="s">
        <v>3590</v>
      </c>
      <c r="C21" s="146" t="s">
        <v>3593</v>
      </c>
      <c r="D21" s="372" t="s">
        <v>3591</v>
      </c>
      <c r="E21" s="671" t="s">
        <v>71</v>
      </c>
      <c r="F21" s="406" t="s">
        <v>2580</v>
      </c>
      <c r="G21" s="672" t="e" cm="1">
        <f t="array" aca="1" ref="G21" ca="1">_xll.VND(Thang1020212220[[#This Row],[Phí thẩm định]])</f>
        <v>#NAME?</v>
      </c>
      <c r="H21" s="415" t="s">
        <v>3594</v>
      </c>
      <c r="I21" s="408" t="s">
        <v>3589</v>
      </c>
      <c r="J21" s="361" t="s">
        <v>232</v>
      </c>
      <c r="K21" s="661">
        <v>2999999.9999999995</v>
      </c>
      <c r="L21" s="668" t="s">
        <v>2580</v>
      </c>
      <c r="M21" s="676">
        <v>300000.00000000047</v>
      </c>
      <c r="N21" s="679">
        <v>0.15</v>
      </c>
      <c r="O21" s="136">
        <v>450000</v>
      </c>
      <c r="P21" s="668" t="s">
        <v>41</v>
      </c>
      <c r="Q21" s="150" t="s">
        <v>3062</v>
      </c>
      <c r="R21" s="857"/>
      <c r="S21" s="787" t="s">
        <v>2874</v>
      </c>
    </row>
    <row r="22" spans="1:20" s="156" customFormat="1" ht="14.25" hidden="1">
      <c r="A22" s="193">
        <v>19</v>
      </c>
      <c r="B22" s="81" t="e">
        <f>#REF!</f>
        <v>#REF!</v>
      </c>
      <c r="C22" s="146" t="e">
        <f>#REF!</f>
        <v>#REF!</v>
      </c>
      <c r="D22" s="372" t="e">
        <f>#REF!</f>
        <v>#REF!</v>
      </c>
      <c r="E22" s="671" t="e">
        <f>#REF!</f>
        <v>#REF!</v>
      </c>
      <c r="F22" s="406" t="e">
        <f>#REF!</f>
        <v>#REF!</v>
      </c>
      <c r="G22" s="672" t="e" cm="1">
        <f t="array" aca="1" ref="G22" ca="1">_xll.VND(F22)</f>
        <v>#NAME?</v>
      </c>
      <c r="H22" s="415" t="e">
        <f>#REF!</f>
        <v>#REF!</v>
      </c>
      <c r="I22" s="408" t="e">
        <f>#REF!</f>
        <v>#REF!</v>
      </c>
      <c r="J22" s="361" t="str">
        <f>HYPERLINK("#'Up Hs'!D416","Đi Tới")</f>
        <v>Đi Tới</v>
      </c>
      <c r="K22" s="661" t="e">
        <f>#REF!</f>
        <v>#REF!</v>
      </c>
      <c r="L22" s="668" t="e">
        <f>#REF!</f>
        <v>#REF!</v>
      </c>
      <c r="M22" s="675" t="e">
        <f t="shared" ref="M22:M69" si="0">L22-K22</f>
        <v>#REF!</v>
      </c>
      <c r="N22" s="679" t="e">
        <f>#REF!</f>
        <v>#REF!</v>
      </c>
      <c r="O22" s="136" t="e">
        <f>#REF!</f>
        <v>#REF!</v>
      </c>
      <c r="P22" s="668" t="e">
        <f>#REF!</f>
        <v>#REF!</v>
      </c>
      <c r="Q22" s="150" t="e">
        <f>#REF!</f>
        <v>#REF!</v>
      </c>
      <c r="R22" s="858"/>
      <c r="S22" s="787" t="e">
        <f>#REF!</f>
        <v>#REF!</v>
      </c>
      <c r="T22" s="634"/>
    </row>
    <row r="23" spans="1:20" s="50" customFormat="1" ht="47.25" hidden="1" customHeight="1">
      <c r="A23" s="193">
        <v>20</v>
      </c>
      <c r="B23" s="81" t="e">
        <f>#REF!</f>
        <v>#REF!</v>
      </c>
      <c r="C23" s="146" t="e">
        <f>#REF!</f>
        <v>#REF!</v>
      </c>
      <c r="D23" s="372" t="e">
        <f>#REF!</f>
        <v>#REF!</v>
      </c>
      <c r="E23" s="671" t="e">
        <f>#REF!</f>
        <v>#REF!</v>
      </c>
      <c r="F23" s="406" t="e">
        <f>#REF!</f>
        <v>#REF!</v>
      </c>
      <c r="G23" s="672" t="e" cm="1">
        <f t="array" aca="1" ref="G23" ca="1">_xll.VND(Thang1020212220[[#This Row],[Phí thẩm định]])</f>
        <v>#NAME?</v>
      </c>
      <c r="H23" s="415" t="e">
        <f>#REF!</f>
        <v>#REF!</v>
      </c>
      <c r="I23" s="408" t="e">
        <f>#REF!</f>
        <v>#REF!</v>
      </c>
      <c r="J23" s="361" t="str">
        <f>HYPERLINK("#'Up Hs'!D439","Đi Tới")</f>
        <v>Đi Tới</v>
      </c>
      <c r="K23" s="661" t="e">
        <f>#REF!</f>
        <v>#REF!</v>
      </c>
      <c r="L23" s="668" t="e">
        <f>#REF!</f>
        <v>#REF!</v>
      </c>
      <c r="M23" s="675" t="e">
        <f t="shared" si="0"/>
        <v>#REF!</v>
      </c>
      <c r="N23" s="679" t="e">
        <f>#REF!</f>
        <v>#REF!</v>
      </c>
      <c r="O23" s="136" t="e">
        <f>#REF!</f>
        <v>#REF!</v>
      </c>
      <c r="P23" s="668" t="e">
        <f>#REF!</f>
        <v>#REF!</v>
      </c>
      <c r="Q23" s="150" t="e">
        <f>#REF!</f>
        <v>#REF!</v>
      </c>
      <c r="R23" s="786"/>
      <c r="S23" s="787" t="e">
        <f>#REF!</f>
        <v>#REF!</v>
      </c>
      <c r="T23" s="524"/>
    </row>
    <row r="24" spans="1:20" s="50" customFormat="1" ht="14.25" hidden="1">
      <c r="A24" s="193" t="s">
        <v>176</v>
      </c>
      <c r="B24" s="81" t="e">
        <f>#REF!</f>
        <v>#REF!</v>
      </c>
      <c r="C24" s="146" t="e">
        <f>#REF!</f>
        <v>#REF!</v>
      </c>
      <c r="D24" s="372" t="e">
        <f>#REF!</f>
        <v>#REF!</v>
      </c>
      <c r="E24" s="671" t="e">
        <f>#REF!</f>
        <v>#REF!</v>
      </c>
      <c r="F24" s="406" t="e">
        <f>#REF!</f>
        <v>#REF!</v>
      </c>
      <c r="G24" s="672" t="e" cm="1">
        <f t="array" aca="1" ref="G24" ca="1">_xll.VND(Thang1020212220[[#This Row],[Phí thẩm định]])</f>
        <v>#NAME?</v>
      </c>
      <c r="H24" s="415" t="e">
        <f>#REF!</f>
        <v>#REF!</v>
      </c>
      <c r="I24" s="408" t="e">
        <f>#REF!</f>
        <v>#REF!</v>
      </c>
      <c r="J24" s="361" t="str">
        <f>HYPERLINK("#'Up Hs'!D462","Đi Tới")</f>
        <v>Đi Tới</v>
      </c>
      <c r="K24" s="661" t="e">
        <f>#REF!</f>
        <v>#REF!</v>
      </c>
      <c r="L24" s="668" t="e">
        <f>#REF!</f>
        <v>#REF!</v>
      </c>
      <c r="M24" s="675" t="e">
        <f t="shared" si="0"/>
        <v>#REF!</v>
      </c>
      <c r="N24" s="679" t="e">
        <f>#REF!</f>
        <v>#REF!</v>
      </c>
      <c r="O24" s="136" t="e">
        <f>#REF!</f>
        <v>#REF!</v>
      </c>
      <c r="P24" s="668" t="e">
        <f>#REF!</f>
        <v>#REF!</v>
      </c>
      <c r="Q24" s="808" t="e">
        <f>#REF!</f>
        <v>#REF!</v>
      </c>
      <c r="R24" s="786"/>
      <c r="S24" s="787" t="e">
        <f>#REF!</f>
        <v>#REF!</v>
      </c>
      <c r="T24" s="524"/>
    </row>
    <row r="25" spans="1:20" s="50" customFormat="1" ht="36.75" hidden="1" customHeight="1">
      <c r="A25" s="193">
        <v>22</v>
      </c>
      <c r="B25" s="81" t="e">
        <f>#REF!</f>
        <v>#REF!</v>
      </c>
      <c r="C25" s="146" t="e">
        <f>#REF!</f>
        <v>#REF!</v>
      </c>
      <c r="D25" s="372" t="e">
        <f>#REF!</f>
        <v>#REF!</v>
      </c>
      <c r="E25" s="671" t="e">
        <f>#REF!</f>
        <v>#REF!</v>
      </c>
      <c r="F25" s="406" t="e">
        <f>#REF!</f>
        <v>#REF!</v>
      </c>
      <c r="G25" s="672" t="e" cm="1">
        <f t="array" aca="1" ref="G25" ca="1">_xll.VND(Thang1020212220[[#This Row],[Phí thẩm định]])</f>
        <v>#NAME?</v>
      </c>
      <c r="H25" s="415" t="e">
        <f>#REF!</f>
        <v>#REF!</v>
      </c>
      <c r="I25" s="408" t="e">
        <f>#REF!</f>
        <v>#REF!</v>
      </c>
      <c r="J25" s="361" t="str">
        <f>HYPERLINK("#'Up Hs'!D485","Đi Tới")</f>
        <v>Đi Tới</v>
      </c>
      <c r="K25" s="661" t="e">
        <f>#REF!</f>
        <v>#REF!</v>
      </c>
      <c r="L25" s="668" t="e">
        <f>#REF!</f>
        <v>#REF!</v>
      </c>
      <c r="M25" s="675" t="e">
        <f t="shared" si="0"/>
        <v>#REF!</v>
      </c>
      <c r="N25" s="679" t="e">
        <f>#REF!</f>
        <v>#REF!</v>
      </c>
      <c r="O25" s="136" t="e">
        <f>#REF!</f>
        <v>#REF!</v>
      </c>
      <c r="P25" s="668" t="e">
        <f>#REF!</f>
        <v>#REF!</v>
      </c>
      <c r="Q25" s="150" t="e">
        <f>#REF!</f>
        <v>#REF!</v>
      </c>
      <c r="R25" s="786"/>
      <c r="S25" s="787" t="e">
        <f>#REF!</f>
        <v>#REF!</v>
      </c>
    </row>
    <row r="26" spans="1:20" s="50" customFormat="1" ht="14.25" hidden="1">
      <c r="A26" s="193">
        <v>23</v>
      </c>
      <c r="B26" s="81" t="e">
        <f>#REF!</f>
        <v>#REF!</v>
      </c>
      <c r="C26" s="146" t="e">
        <f>#REF!</f>
        <v>#REF!</v>
      </c>
      <c r="D26" s="372" t="e">
        <f>#REF!</f>
        <v>#REF!</v>
      </c>
      <c r="E26" s="671" t="e">
        <f>#REF!</f>
        <v>#REF!</v>
      </c>
      <c r="F26" s="406" t="e">
        <f>#REF!</f>
        <v>#REF!</v>
      </c>
      <c r="G26" s="672" t="e" cm="1">
        <f t="array" aca="1" ref="G26" ca="1">_xll.VND(F26)</f>
        <v>#NAME?</v>
      </c>
      <c r="H26" s="415" t="e">
        <f>#REF!</f>
        <v>#REF!</v>
      </c>
      <c r="I26" s="408" t="e">
        <f>#REF!</f>
        <v>#REF!</v>
      </c>
      <c r="J26" s="361" t="str">
        <f>HYPERLINK("#'Up Hs'!D508","Đi Tới")</f>
        <v>Đi Tới</v>
      </c>
      <c r="K26" s="661" t="e">
        <f>#REF!</f>
        <v>#REF!</v>
      </c>
      <c r="L26" s="668" t="e">
        <f>#REF!</f>
        <v>#REF!</v>
      </c>
      <c r="M26" s="675" t="e">
        <f t="shared" si="0"/>
        <v>#REF!</v>
      </c>
      <c r="N26" s="679" t="e">
        <f>#REF!</f>
        <v>#REF!</v>
      </c>
      <c r="O26" s="136" t="e">
        <f>#REF!</f>
        <v>#REF!</v>
      </c>
      <c r="P26" s="668" t="e">
        <f>#REF!</f>
        <v>#REF!</v>
      </c>
      <c r="Q26" s="150" t="e">
        <f>#REF!</f>
        <v>#REF!</v>
      </c>
      <c r="R26" s="858"/>
      <c r="S26" s="787" t="e">
        <f>#REF!</f>
        <v>#REF!</v>
      </c>
    </row>
    <row r="27" spans="1:20" s="50" customFormat="1" ht="14.25" hidden="1">
      <c r="A27" s="193">
        <v>24</v>
      </c>
      <c r="B27" s="81" t="e">
        <f>#REF!</f>
        <v>#REF!</v>
      </c>
      <c r="C27" s="146" t="e">
        <f>#REF!</f>
        <v>#REF!</v>
      </c>
      <c r="D27" s="372" t="e">
        <f>#REF!</f>
        <v>#REF!</v>
      </c>
      <c r="E27" s="671" t="e">
        <f>#REF!</f>
        <v>#REF!</v>
      </c>
      <c r="F27" s="406" t="e">
        <f>#REF!</f>
        <v>#REF!</v>
      </c>
      <c r="G27" s="672" t="e" cm="1">
        <f t="array" aca="1" ref="G27" ca="1">_xll.VND(F27)</f>
        <v>#NAME?</v>
      </c>
      <c r="H27" s="415" t="e">
        <f>#REF!</f>
        <v>#REF!</v>
      </c>
      <c r="I27" s="408" t="e">
        <f>#REF!</f>
        <v>#REF!</v>
      </c>
      <c r="J27" s="361" t="str">
        <f>HYPERLINK("#'Up Hs'!D531","Đi Tới")</f>
        <v>Đi Tới</v>
      </c>
      <c r="K27" s="661" t="e">
        <f>#REF!</f>
        <v>#REF!</v>
      </c>
      <c r="L27" s="668" t="e">
        <f>#REF!</f>
        <v>#REF!</v>
      </c>
      <c r="M27" s="675" t="e">
        <f t="shared" si="0"/>
        <v>#REF!</v>
      </c>
      <c r="N27" s="679" t="e">
        <f>#REF!</f>
        <v>#REF!</v>
      </c>
      <c r="O27" s="136" t="e">
        <f>#REF!</f>
        <v>#REF!</v>
      </c>
      <c r="P27" s="668" t="e">
        <f>#REF!</f>
        <v>#REF!</v>
      </c>
      <c r="Q27" s="150" t="e">
        <f>#REF!</f>
        <v>#REF!</v>
      </c>
      <c r="R27" s="786"/>
      <c r="S27" s="787" t="e">
        <f>#REF!</f>
        <v>#REF!</v>
      </c>
    </row>
    <row r="28" spans="1:20" s="50" customFormat="1" ht="14.25" hidden="1">
      <c r="A28" s="193">
        <v>25</v>
      </c>
      <c r="B28" s="252" t="e">
        <f>#REF!</f>
        <v>#REF!</v>
      </c>
      <c r="C28" s="146" t="e">
        <f>#REF!</f>
        <v>#REF!</v>
      </c>
      <c r="D28" s="372" t="e">
        <f>#REF!</f>
        <v>#REF!</v>
      </c>
      <c r="E28" s="671" t="e">
        <f>#REF!</f>
        <v>#REF!</v>
      </c>
      <c r="F28" s="406" t="e">
        <f>#REF!</f>
        <v>#REF!</v>
      </c>
      <c r="G28" s="672" t="e" cm="1">
        <f t="array" aca="1" ref="G28" ca="1">_xll.VND(Thang1020212220[[#This Row],[Phí thẩm định]])</f>
        <v>#NAME?</v>
      </c>
      <c r="H28" s="415" t="e">
        <f>#REF!</f>
        <v>#REF!</v>
      </c>
      <c r="I28" s="408" t="e">
        <f>#REF!</f>
        <v>#REF!</v>
      </c>
      <c r="J28" s="361" t="str">
        <f>HYPERLINK("#'Up Hs'!D554","Đi Tới")</f>
        <v>Đi Tới</v>
      </c>
      <c r="K28" s="661" t="e">
        <f>#REF!</f>
        <v>#REF!</v>
      </c>
      <c r="L28" s="668" t="e">
        <f>#REF!</f>
        <v>#REF!</v>
      </c>
      <c r="M28" s="676" t="e">
        <f t="shared" si="0"/>
        <v>#REF!</v>
      </c>
      <c r="N28" s="679" t="e">
        <f>#REF!</f>
        <v>#REF!</v>
      </c>
      <c r="O28" s="136" t="e">
        <f>#REF!</f>
        <v>#REF!</v>
      </c>
      <c r="P28" s="668" t="e">
        <f>#REF!</f>
        <v>#REF!</v>
      </c>
      <c r="Q28" s="150" t="e">
        <f>#REF!</f>
        <v>#REF!</v>
      </c>
      <c r="R28" s="859" t="e">
        <f>Thang1020212220[[#This Row],[Số tiền trên
 hợp đồng (bao gồm VAT)]]/1.1</f>
        <v>#REF!</v>
      </c>
      <c r="S28" s="787" t="e">
        <f>#REF!</f>
        <v>#REF!</v>
      </c>
    </row>
    <row r="29" spans="1:20" s="473" customFormat="1" ht="14.25" hidden="1">
      <c r="A29" s="193">
        <v>26</v>
      </c>
      <c r="B29" s="252" t="e">
        <f>#REF!</f>
        <v>#REF!</v>
      </c>
      <c r="C29" s="146" t="e">
        <f>#REF!</f>
        <v>#REF!</v>
      </c>
      <c r="D29" s="372" t="e">
        <f>#REF!</f>
        <v>#REF!</v>
      </c>
      <c r="E29" s="671" t="e">
        <f>#REF!</f>
        <v>#REF!</v>
      </c>
      <c r="F29" s="406" t="e">
        <f>#REF!</f>
        <v>#REF!</v>
      </c>
      <c r="G29" s="672" t="e" cm="1">
        <f t="array" aca="1" ref="G29" ca="1">_xll.VND(F29)</f>
        <v>#NAME?</v>
      </c>
      <c r="H29" s="415" t="e">
        <f>#REF!</f>
        <v>#REF!</v>
      </c>
      <c r="I29" s="408" t="e">
        <f>#REF!</f>
        <v>#REF!</v>
      </c>
      <c r="J29" s="361" t="str">
        <f>HYPERLINK("#'Up Hs'!D577","Đi Tới")</f>
        <v>Đi Tới</v>
      </c>
      <c r="K29" s="661" t="e">
        <f>#REF!</f>
        <v>#REF!</v>
      </c>
      <c r="L29" s="668" t="e">
        <f>#REF!</f>
        <v>#REF!</v>
      </c>
      <c r="M29" s="675" t="e">
        <f t="shared" si="0"/>
        <v>#REF!</v>
      </c>
      <c r="N29" s="679" t="e">
        <f>#REF!</f>
        <v>#REF!</v>
      </c>
      <c r="O29" s="136" t="e">
        <f>#REF!</f>
        <v>#REF!</v>
      </c>
      <c r="P29" s="668" t="e">
        <f>#REF!</f>
        <v>#REF!</v>
      </c>
      <c r="Q29" s="150" t="e">
        <f>#REF!</f>
        <v>#REF!</v>
      </c>
      <c r="R29" s="786"/>
      <c r="S29" s="787" t="e">
        <f>#REF!</f>
        <v>#REF!</v>
      </c>
    </row>
    <row r="30" spans="1:20" s="50" customFormat="1" ht="14.25" hidden="1">
      <c r="A30" s="193">
        <v>27</v>
      </c>
      <c r="B30" s="252" t="e">
        <f>#REF!</f>
        <v>#REF!</v>
      </c>
      <c r="C30" s="146" t="e">
        <f>#REF!</f>
        <v>#REF!</v>
      </c>
      <c r="D30" s="372" t="e">
        <f>#REF!</f>
        <v>#REF!</v>
      </c>
      <c r="E30" s="671" t="e">
        <f>#REF!</f>
        <v>#REF!</v>
      </c>
      <c r="F30" s="406" t="e">
        <f>#REF!</f>
        <v>#REF!</v>
      </c>
      <c r="G30" s="672" t="e" cm="1">
        <f t="array" aca="1" ref="G30" ca="1">_xll.VND(F30)</f>
        <v>#NAME?</v>
      </c>
      <c r="H30" s="415" t="e">
        <f>#REF!</f>
        <v>#REF!</v>
      </c>
      <c r="I30" s="408" t="e">
        <f>#REF!</f>
        <v>#REF!</v>
      </c>
      <c r="J30" s="361" t="str">
        <f>HYPERLINK("#'Up Hs'!D600","Đi Tới")</f>
        <v>Đi Tới</v>
      </c>
      <c r="K30" s="661" t="e">
        <f>#REF!</f>
        <v>#REF!</v>
      </c>
      <c r="L30" s="668" t="e">
        <f>#REF!</f>
        <v>#REF!</v>
      </c>
      <c r="M30" s="675" t="e">
        <f t="shared" si="0"/>
        <v>#REF!</v>
      </c>
      <c r="N30" s="679" t="e">
        <f>#REF!</f>
        <v>#REF!</v>
      </c>
      <c r="O30" s="136" t="e">
        <f>#REF!</f>
        <v>#REF!</v>
      </c>
      <c r="P30" s="668" t="e">
        <f>#REF!</f>
        <v>#REF!</v>
      </c>
      <c r="Q30" s="150" t="e">
        <f>#REF!</f>
        <v>#REF!</v>
      </c>
      <c r="R30" s="786"/>
      <c r="S30" s="787" t="e">
        <f>#REF!</f>
        <v>#REF!</v>
      </c>
      <c r="T30" s="524"/>
    </row>
    <row r="31" spans="1:20" s="50" customFormat="1" ht="14.25" hidden="1">
      <c r="A31" s="193">
        <v>28</v>
      </c>
      <c r="B31" s="252" t="e">
        <f>#REF!</f>
        <v>#REF!</v>
      </c>
      <c r="C31" s="146" t="e">
        <f>#REF!</f>
        <v>#REF!</v>
      </c>
      <c r="D31" s="372" t="e">
        <f>#REF!</f>
        <v>#REF!</v>
      </c>
      <c r="E31" s="671" t="e">
        <f>#REF!</f>
        <v>#REF!</v>
      </c>
      <c r="F31" s="406" t="e">
        <f>#REF!</f>
        <v>#REF!</v>
      </c>
      <c r="G31" s="672" t="e" cm="1">
        <f t="array" aca="1" ref="G31" ca="1">_xll.VND(F31)</f>
        <v>#NAME?</v>
      </c>
      <c r="H31" s="415" t="e">
        <f>#REF!</f>
        <v>#REF!</v>
      </c>
      <c r="I31" s="408" t="e">
        <f>#REF!</f>
        <v>#REF!</v>
      </c>
      <c r="J31" s="361" t="str">
        <f>HYPERLINK("#'Up Hs'!D623","Đi Tới")</f>
        <v>Đi Tới</v>
      </c>
      <c r="K31" s="661" t="e">
        <f>#REF!</f>
        <v>#REF!</v>
      </c>
      <c r="L31" s="668" t="e">
        <f>#REF!</f>
        <v>#REF!</v>
      </c>
      <c r="M31" s="675" t="e">
        <f t="shared" si="0"/>
        <v>#REF!</v>
      </c>
      <c r="N31" s="679" t="e">
        <f>#REF!</f>
        <v>#REF!</v>
      </c>
      <c r="O31" s="136" t="e">
        <f>#REF!</f>
        <v>#REF!</v>
      </c>
      <c r="P31" s="668" t="e">
        <f>#REF!</f>
        <v>#REF!</v>
      </c>
      <c r="Q31" s="150" t="e">
        <f>#REF!</f>
        <v>#REF!</v>
      </c>
      <c r="R31" s="787" t="s">
        <v>3284</v>
      </c>
      <c r="S31" s="787" t="e">
        <f>#REF!</f>
        <v>#REF!</v>
      </c>
      <c r="T31" s="524"/>
    </row>
    <row r="32" spans="1:20" s="50" customFormat="1" ht="14.25" hidden="1">
      <c r="A32" s="193">
        <v>29</v>
      </c>
      <c r="B32" s="252" t="e">
        <f>#REF!</f>
        <v>#REF!</v>
      </c>
      <c r="C32" s="146" t="e">
        <f>#REF!</f>
        <v>#REF!</v>
      </c>
      <c r="D32" s="372" t="e">
        <f>#REF!</f>
        <v>#REF!</v>
      </c>
      <c r="E32" s="671" t="e">
        <f>#REF!</f>
        <v>#REF!</v>
      </c>
      <c r="F32" s="406" t="e">
        <f>#REF!</f>
        <v>#REF!</v>
      </c>
      <c r="G32" s="672" t="e" cm="1">
        <f t="array" aca="1" ref="G32" ca="1">_xll.VND(F32)</f>
        <v>#NAME?</v>
      </c>
      <c r="H32" s="415" t="e">
        <f>#REF!</f>
        <v>#REF!</v>
      </c>
      <c r="I32" s="408" t="e">
        <f>#REF!</f>
        <v>#REF!</v>
      </c>
      <c r="J32" s="361" t="str">
        <f>HYPERLINK("#'Up Hs'!D646","Đi Tới")</f>
        <v>Đi Tới</v>
      </c>
      <c r="K32" s="661" t="e">
        <f>#REF!</f>
        <v>#REF!</v>
      </c>
      <c r="L32" s="668" t="e">
        <f>#REF!</f>
        <v>#REF!</v>
      </c>
      <c r="M32" s="675" t="e">
        <f t="shared" si="0"/>
        <v>#REF!</v>
      </c>
      <c r="N32" s="679" t="e">
        <f>#REF!</f>
        <v>#REF!</v>
      </c>
      <c r="O32" s="136" t="e">
        <f>#REF!</f>
        <v>#REF!</v>
      </c>
      <c r="P32" s="668" t="e">
        <f>#REF!</f>
        <v>#REF!</v>
      </c>
      <c r="Q32" s="150" t="e">
        <f>#REF!</f>
        <v>#REF!</v>
      </c>
      <c r="R32" s="786"/>
      <c r="S32" s="786" t="e">
        <f>#REF!</f>
        <v>#REF!</v>
      </c>
      <c r="T32" s="50">
        <v>3</v>
      </c>
    </row>
    <row r="33" spans="1:25" s="225" customFormat="1" ht="14.25" hidden="1">
      <c r="A33" s="193">
        <v>30</v>
      </c>
      <c r="B33" s="252" t="e">
        <f>#REF!</f>
        <v>#REF!</v>
      </c>
      <c r="C33" s="146" t="e">
        <f>#REF!</f>
        <v>#REF!</v>
      </c>
      <c r="D33" s="372" t="e">
        <f>#REF!</f>
        <v>#REF!</v>
      </c>
      <c r="E33" s="671" t="e">
        <f>#REF!</f>
        <v>#REF!</v>
      </c>
      <c r="F33" s="406" t="e">
        <f>#REF!</f>
        <v>#REF!</v>
      </c>
      <c r="G33" s="672" t="e" cm="1">
        <f t="array" aca="1" ref="G33" ca="1">_xll.VND(Thang1020212220[[#This Row],[Phí thẩm định]])</f>
        <v>#NAME?</v>
      </c>
      <c r="H33" s="415" t="e">
        <f>#REF!</f>
        <v>#REF!</v>
      </c>
      <c r="I33" s="408" t="e">
        <f>#REF!</f>
        <v>#REF!</v>
      </c>
      <c r="J33" s="361" t="str">
        <f>HYPERLINK("#'Up Hs'!D669","Đi Tới")</f>
        <v>Đi Tới</v>
      </c>
      <c r="K33" s="661" t="e">
        <f>#REF!</f>
        <v>#REF!</v>
      </c>
      <c r="L33" s="668" t="e">
        <f>#REF!</f>
        <v>#REF!</v>
      </c>
      <c r="M33" s="675" t="e">
        <f t="shared" si="0"/>
        <v>#REF!</v>
      </c>
      <c r="N33" s="679" t="e">
        <f>#REF!</f>
        <v>#REF!</v>
      </c>
      <c r="O33" s="136" t="e">
        <f>#REF!</f>
        <v>#REF!</v>
      </c>
      <c r="P33" s="668" t="e">
        <f>#REF!</f>
        <v>#REF!</v>
      </c>
      <c r="Q33" s="150" t="e">
        <f>#REF!</f>
        <v>#REF!</v>
      </c>
      <c r="R33" s="786"/>
      <c r="S33" s="786" t="e">
        <f>#REF!</f>
        <v>#REF!</v>
      </c>
    </row>
    <row r="34" spans="1:25" ht="14.25" hidden="1">
      <c r="A34" s="193">
        <v>31</v>
      </c>
      <c r="B34" s="252" t="e">
        <f>#REF!</f>
        <v>#REF!</v>
      </c>
      <c r="C34" s="146" t="e">
        <f>#REF!</f>
        <v>#REF!</v>
      </c>
      <c r="D34" s="372" t="e">
        <f>#REF!</f>
        <v>#REF!</v>
      </c>
      <c r="E34" s="671" t="e">
        <f>#REF!</f>
        <v>#REF!</v>
      </c>
      <c r="F34" s="406" t="e">
        <f>#REF!</f>
        <v>#REF!</v>
      </c>
      <c r="G34" s="672" t="e" cm="1">
        <f t="array" aca="1" ref="G34" ca="1">_xll.VND(Thang1020212220[[#This Row],[Phí thẩm định]])</f>
        <v>#NAME?</v>
      </c>
      <c r="H34" s="415" t="e">
        <f>#REF!</f>
        <v>#REF!</v>
      </c>
      <c r="I34" s="408" t="e">
        <f>#REF!</f>
        <v>#REF!</v>
      </c>
      <c r="J34" s="361" t="str">
        <f>HYPERLINK("#'Up Hs'!D692","Đi Tới")</f>
        <v>Đi Tới</v>
      </c>
      <c r="K34" s="661" t="e">
        <f>#REF!</f>
        <v>#REF!</v>
      </c>
      <c r="L34" s="668" t="e">
        <f>#REF!</f>
        <v>#REF!</v>
      </c>
      <c r="M34" s="675" t="e">
        <f t="shared" si="0"/>
        <v>#REF!</v>
      </c>
      <c r="N34" s="679" t="e">
        <f>#REF!</f>
        <v>#REF!</v>
      </c>
      <c r="O34" s="136" t="e">
        <f>#REF!</f>
        <v>#REF!</v>
      </c>
      <c r="P34" s="668" t="e">
        <f>#REF!</f>
        <v>#REF!</v>
      </c>
      <c r="Q34" s="150" t="e">
        <f>#REF!</f>
        <v>#REF!</v>
      </c>
      <c r="R34" s="786"/>
      <c r="S34" s="786" t="e">
        <f>#REF!</f>
        <v>#REF!</v>
      </c>
      <c r="U34" s="189">
        <v>649954497</v>
      </c>
    </row>
    <row r="35" spans="1:25" ht="52.5" hidden="1" customHeight="1">
      <c r="A35" s="193">
        <v>32</v>
      </c>
      <c r="B35" s="252" t="e">
        <f>#REF!</f>
        <v>#REF!</v>
      </c>
      <c r="C35" s="146" t="e">
        <f>#REF!</f>
        <v>#REF!</v>
      </c>
      <c r="D35" s="372" t="e">
        <f>#REF!</f>
        <v>#REF!</v>
      </c>
      <c r="E35" s="671" t="e">
        <f>#REF!</f>
        <v>#REF!</v>
      </c>
      <c r="F35" s="406" t="e">
        <f>#REF!</f>
        <v>#REF!</v>
      </c>
      <c r="G35" s="672" t="e" cm="1">
        <f t="array" aca="1" ref="G35" ca="1">_xll.VND(F35)</f>
        <v>#NAME?</v>
      </c>
      <c r="H35" s="415" t="e">
        <f>#REF!</f>
        <v>#REF!</v>
      </c>
      <c r="I35" s="408" t="e">
        <f>#REF!</f>
        <v>#REF!</v>
      </c>
      <c r="J35" s="361" t="str">
        <f>HYPERLINK("#'Up Hs'!D715","Đi Tới")</f>
        <v>Đi Tới</v>
      </c>
      <c r="K35" s="661" t="e">
        <f>#REF!</f>
        <v>#REF!</v>
      </c>
      <c r="L35" s="668" t="e">
        <f>#REF!</f>
        <v>#REF!</v>
      </c>
      <c r="M35" s="675" t="e">
        <f t="shared" si="0"/>
        <v>#REF!</v>
      </c>
      <c r="N35" s="679" t="e">
        <f>#REF!</f>
        <v>#REF!</v>
      </c>
      <c r="O35" s="136" t="e">
        <f>#REF!</f>
        <v>#REF!</v>
      </c>
      <c r="P35" s="668" t="e">
        <f>#REF!</f>
        <v>#REF!</v>
      </c>
      <c r="Q35" s="150" t="e">
        <f>#REF!</f>
        <v>#REF!</v>
      </c>
      <c r="R35" s="786"/>
      <c r="S35" s="786" t="e">
        <f>#REF!</f>
        <v>#REF!</v>
      </c>
      <c r="U35" s="1">
        <f>U34*0.8688%</f>
        <v>5646804.6699359994</v>
      </c>
    </row>
    <row r="36" spans="1:25" s="473" customFormat="1" ht="14.25" hidden="1">
      <c r="A36" s="193">
        <v>33</v>
      </c>
      <c r="B36" s="252" t="e">
        <f>#REF!</f>
        <v>#REF!</v>
      </c>
      <c r="C36" s="146" t="e">
        <f>#REF!</f>
        <v>#REF!</v>
      </c>
      <c r="D36" s="372" t="e">
        <f>#REF!</f>
        <v>#REF!</v>
      </c>
      <c r="E36" s="671" t="e">
        <f>#REF!</f>
        <v>#REF!</v>
      </c>
      <c r="F36" s="406" t="e">
        <f>#REF!</f>
        <v>#REF!</v>
      </c>
      <c r="G36" s="672" t="e" cm="1">
        <f t="array" aca="1" ref="G36" ca="1">_xll.VND(F36)</f>
        <v>#NAME?</v>
      </c>
      <c r="H36" s="415" t="e">
        <f>#REF!</f>
        <v>#REF!</v>
      </c>
      <c r="I36" s="408" t="e">
        <f>#REF!</f>
        <v>#REF!</v>
      </c>
      <c r="J36" s="361" t="str">
        <f>HYPERLINK("#'Up Hs'!D738","Đi Tới")</f>
        <v>Đi Tới</v>
      </c>
      <c r="K36" s="661" t="e">
        <f>#REF!</f>
        <v>#REF!</v>
      </c>
      <c r="L36" s="668" t="e">
        <f>#REF!</f>
        <v>#REF!</v>
      </c>
      <c r="M36" s="675" t="e">
        <f t="shared" si="0"/>
        <v>#REF!</v>
      </c>
      <c r="N36" s="679" t="e">
        <f>#REF!</f>
        <v>#REF!</v>
      </c>
      <c r="O36" s="136" t="e">
        <f>#REF!</f>
        <v>#REF!</v>
      </c>
      <c r="P36" s="668" t="e">
        <f>#REF!</f>
        <v>#REF!</v>
      </c>
      <c r="Q36" s="150" t="e">
        <f>#REF!</f>
        <v>#REF!</v>
      </c>
      <c r="R36" s="787"/>
      <c r="S36" s="786" t="e">
        <f>#REF!</f>
        <v>#REF!</v>
      </c>
      <c r="U36" s="832">
        <f>U35*1.08</f>
        <v>6098549.0435308795</v>
      </c>
    </row>
    <row r="37" spans="1:25" ht="14.25" hidden="1">
      <c r="A37" s="193">
        <v>34</v>
      </c>
      <c r="B37" s="252" t="e">
        <f>#REF!</f>
        <v>#REF!</v>
      </c>
      <c r="C37" s="146" t="e">
        <f>#REF!</f>
        <v>#REF!</v>
      </c>
      <c r="D37" s="372" t="e">
        <f>#REF!</f>
        <v>#REF!</v>
      </c>
      <c r="E37" s="671" t="e">
        <f>#REF!</f>
        <v>#REF!</v>
      </c>
      <c r="F37" s="406" t="e">
        <f>#REF!</f>
        <v>#REF!</v>
      </c>
      <c r="G37" s="672" t="e" cm="1">
        <f t="array" aca="1" ref="G37" ca="1">_xll.VND(Thang1020212220[[#This Row],[Phí thẩm định]])</f>
        <v>#NAME?</v>
      </c>
      <c r="H37" s="415" t="e">
        <f>#REF!</f>
        <v>#REF!</v>
      </c>
      <c r="I37" s="408" t="e">
        <f>#REF!</f>
        <v>#REF!</v>
      </c>
      <c r="J37" s="361" t="str">
        <f>HYPERLINK("#'Up Hs'!D761","Đi Tới")</f>
        <v>Đi Tới</v>
      </c>
      <c r="K37" s="661" t="e">
        <f>#REF!</f>
        <v>#REF!</v>
      </c>
      <c r="L37" s="668" t="e">
        <f>#REF!</f>
        <v>#REF!</v>
      </c>
      <c r="M37" s="676" t="e">
        <f t="shared" si="0"/>
        <v>#REF!</v>
      </c>
      <c r="N37" s="679" t="e">
        <f>#REF!</f>
        <v>#REF!</v>
      </c>
      <c r="O37" s="136" t="e">
        <f>#REF!</f>
        <v>#REF!</v>
      </c>
      <c r="P37" s="668" t="e">
        <f>#REF!</f>
        <v>#REF!</v>
      </c>
      <c r="Q37" s="150" t="e">
        <f>#REF!</f>
        <v>#REF!</v>
      </c>
      <c r="R37" s="786"/>
      <c r="S37" s="787" t="e">
        <f>#REF!</f>
        <v>#REF!</v>
      </c>
    </row>
    <row r="38" spans="1:25" s="225" customFormat="1" ht="14.25" hidden="1">
      <c r="A38" s="193">
        <v>35</v>
      </c>
      <c r="B38" s="252" t="e">
        <f>#REF!</f>
        <v>#REF!</v>
      </c>
      <c r="C38" s="146" t="e">
        <f>#REF!</f>
        <v>#REF!</v>
      </c>
      <c r="D38" s="372" t="e">
        <f>#REF!</f>
        <v>#REF!</v>
      </c>
      <c r="E38" s="671" t="e">
        <f>#REF!</f>
        <v>#REF!</v>
      </c>
      <c r="F38" s="406" t="e">
        <f>#REF!</f>
        <v>#REF!</v>
      </c>
      <c r="G38" s="672" t="e" cm="1">
        <f t="array" aca="1" ref="G38" ca="1">_xll.VND(Thang1020212220[[#This Row],[Phí thẩm định]])</f>
        <v>#NAME?</v>
      </c>
      <c r="H38" s="415" t="e">
        <f>#REF!</f>
        <v>#REF!</v>
      </c>
      <c r="I38" s="408" t="e">
        <f>#REF!</f>
        <v>#REF!</v>
      </c>
      <c r="J38" s="361" t="str">
        <f>HYPERLINK("#'Up Hs'!D784","Đi Tới")</f>
        <v>Đi Tới</v>
      </c>
      <c r="K38" s="661" t="e">
        <f>#REF!</f>
        <v>#REF!</v>
      </c>
      <c r="L38" s="668" t="e">
        <f>#REF!</f>
        <v>#REF!</v>
      </c>
      <c r="M38" s="675" t="e">
        <f t="shared" si="0"/>
        <v>#REF!</v>
      </c>
      <c r="N38" s="679" t="e">
        <f>#REF!</f>
        <v>#REF!</v>
      </c>
      <c r="O38" s="136" t="e">
        <f>#REF!</f>
        <v>#REF!</v>
      </c>
      <c r="P38" s="668" t="e">
        <f>#REF!</f>
        <v>#REF!</v>
      </c>
      <c r="Q38" s="150" t="e">
        <f>#REF!</f>
        <v>#REF!</v>
      </c>
      <c r="R38" s="786"/>
      <c r="S38" s="787" t="e">
        <f>#REF!</f>
        <v>#REF!</v>
      </c>
    </row>
    <row r="39" spans="1:25" ht="14.25" hidden="1">
      <c r="A39" s="193">
        <v>36</v>
      </c>
      <c r="B39" s="252" t="e">
        <f>#REF!</f>
        <v>#REF!</v>
      </c>
      <c r="C39" s="146" t="e">
        <f>#REF!</f>
        <v>#REF!</v>
      </c>
      <c r="D39" s="372" t="e">
        <f>#REF!</f>
        <v>#REF!</v>
      </c>
      <c r="E39" s="671" t="e">
        <f>#REF!</f>
        <v>#REF!</v>
      </c>
      <c r="F39" s="406" t="e">
        <f>#REF!</f>
        <v>#REF!</v>
      </c>
      <c r="G39" s="672" t="e" cm="1">
        <f t="array" aca="1" ref="G39" ca="1">_xll.VND(F39)</f>
        <v>#NAME?</v>
      </c>
      <c r="H39" s="415" t="e">
        <f>#REF!</f>
        <v>#REF!</v>
      </c>
      <c r="I39" s="408" t="e">
        <f>#REF!</f>
        <v>#REF!</v>
      </c>
      <c r="J39" s="361" t="str">
        <f>HYPERLINK("#'Up Hs'!D807","Đi Tới")</f>
        <v>Đi Tới</v>
      </c>
      <c r="K39" s="661"/>
      <c r="L39" s="668" t="e">
        <f>#REF!</f>
        <v>#REF!</v>
      </c>
      <c r="M39" s="675" t="e">
        <f t="shared" si="0"/>
        <v>#REF!</v>
      </c>
      <c r="N39" s="679" t="e">
        <f>#REF!</f>
        <v>#REF!</v>
      </c>
      <c r="O39" s="136" t="e">
        <f>#REF!</f>
        <v>#REF!</v>
      </c>
      <c r="P39" s="668" t="e">
        <f>#REF!</f>
        <v>#REF!</v>
      </c>
      <c r="Q39" s="150" t="e">
        <f>#REF!</f>
        <v>#REF!</v>
      </c>
      <c r="R39" s="786"/>
      <c r="S39" s="787" t="e">
        <f>#REF!</f>
        <v>#REF!</v>
      </c>
      <c r="W39" s="255">
        <v>19500000</v>
      </c>
      <c r="X39" s="481">
        <f>W39-W40</f>
        <v>6000000</v>
      </c>
      <c r="Y39" s="429">
        <f>W39/1.1</f>
        <v>17727272.727272727</v>
      </c>
    </row>
    <row r="40" spans="1:25" ht="14.25" hidden="1">
      <c r="A40" s="193">
        <v>37</v>
      </c>
      <c r="B40" s="252" t="e">
        <f>#REF!</f>
        <v>#REF!</v>
      </c>
      <c r="C40" s="146" t="e">
        <f>#REF!</f>
        <v>#REF!</v>
      </c>
      <c r="D40" s="372" t="e">
        <f>#REF!</f>
        <v>#REF!</v>
      </c>
      <c r="E40" s="671" t="e">
        <f>#REF!</f>
        <v>#REF!</v>
      </c>
      <c r="F40" s="406" t="e">
        <f>#REF!</f>
        <v>#REF!</v>
      </c>
      <c r="G40" s="672" t="e" cm="1">
        <f t="array" aca="1" ref="G40" ca="1">_xll.VND(F40)</f>
        <v>#NAME?</v>
      </c>
      <c r="H40" s="415" t="e">
        <f>#REF!</f>
        <v>#REF!</v>
      </c>
      <c r="I40" s="408" t="e">
        <f>#REF!</f>
        <v>#REF!</v>
      </c>
      <c r="J40" s="361" t="str">
        <f>HYPERLINK("#'Up Hs'!D830","Đi Tới")</f>
        <v>Đi Tới</v>
      </c>
      <c r="K40" s="661" t="e">
        <f>#REF!</f>
        <v>#REF!</v>
      </c>
      <c r="L40" s="668" t="e">
        <f>#REF!</f>
        <v>#REF!</v>
      </c>
      <c r="M40" s="675" t="e">
        <f t="shared" si="0"/>
        <v>#REF!</v>
      </c>
      <c r="N40" s="679" t="e">
        <f>#REF!</f>
        <v>#REF!</v>
      </c>
      <c r="O40" s="136" t="e">
        <f>#REF!</f>
        <v>#REF!</v>
      </c>
      <c r="P40" s="668" t="e">
        <f>#REF!</f>
        <v>#REF!</v>
      </c>
      <c r="Q40" s="150" t="e">
        <f>#REF!</f>
        <v>#REF!</v>
      </c>
      <c r="R40" s="786"/>
      <c r="S40" s="786" t="e">
        <f>#REF!</f>
        <v>#REF!</v>
      </c>
      <c r="W40" s="255">
        <v>13500000</v>
      </c>
      <c r="X40" s="21"/>
      <c r="Y40" s="429">
        <f>Y39*0.3</f>
        <v>5318181.8181818174</v>
      </c>
    </row>
    <row r="41" spans="1:25" ht="14.25" hidden="1">
      <c r="A41" s="193">
        <v>38</v>
      </c>
      <c r="B41" s="252" t="e">
        <f>#REF!</f>
        <v>#REF!</v>
      </c>
      <c r="C41" s="146" t="e">
        <f>#REF!</f>
        <v>#REF!</v>
      </c>
      <c r="D41" s="372" t="e">
        <f>#REF!</f>
        <v>#REF!</v>
      </c>
      <c r="E41" s="671" t="e">
        <f>#REF!</f>
        <v>#REF!</v>
      </c>
      <c r="F41" s="406" t="e">
        <f>#REF!</f>
        <v>#REF!</v>
      </c>
      <c r="G41" s="672" t="e" cm="1">
        <f t="array" aca="1" ref="G41" ca="1">_xll.VND(F41)</f>
        <v>#NAME?</v>
      </c>
      <c r="H41" s="415" t="e">
        <f>#REF!</f>
        <v>#REF!</v>
      </c>
      <c r="I41" s="408" t="e">
        <f>#REF!</f>
        <v>#REF!</v>
      </c>
      <c r="J41" s="361" t="str">
        <f>HYPERLINK("#'Up Hs'!D853","Đi Tới")</f>
        <v>Đi Tới</v>
      </c>
      <c r="K41" s="661" t="e">
        <f>#REF!</f>
        <v>#REF!</v>
      </c>
      <c r="L41" s="668" t="e">
        <f>#REF!</f>
        <v>#REF!</v>
      </c>
      <c r="M41" s="675" t="e">
        <f t="shared" si="0"/>
        <v>#REF!</v>
      </c>
      <c r="N41" s="679" t="e">
        <f>#REF!</f>
        <v>#REF!</v>
      </c>
      <c r="O41" s="136" t="e">
        <f>#REF!</f>
        <v>#REF!</v>
      </c>
      <c r="P41" s="668" t="e">
        <f>#REF!</f>
        <v>#REF!</v>
      </c>
      <c r="Q41" s="150" t="e">
        <f>#REF!</f>
        <v>#REF!</v>
      </c>
      <c r="R41" s="786"/>
      <c r="S41" s="786" t="e">
        <f>#REF!</f>
        <v>#REF!</v>
      </c>
      <c r="T41" s="1" t="s">
        <v>3020</v>
      </c>
    </row>
    <row r="42" spans="1:25" ht="14.25" hidden="1">
      <c r="A42" s="193">
        <v>39</v>
      </c>
      <c r="B42" s="252" t="e">
        <f>#REF!</f>
        <v>#REF!</v>
      </c>
      <c r="C42" s="146" t="e">
        <f>#REF!</f>
        <v>#REF!</v>
      </c>
      <c r="D42" s="372" t="e">
        <f>#REF!</f>
        <v>#REF!</v>
      </c>
      <c r="E42" s="671" t="e">
        <f>#REF!</f>
        <v>#REF!</v>
      </c>
      <c r="F42" s="406" t="e">
        <f>#REF!</f>
        <v>#REF!</v>
      </c>
      <c r="G42" s="672" t="e" cm="1">
        <f t="array" aca="1" ref="G42" ca="1">_xll.VND(F42)</f>
        <v>#NAME?</v>
      </c>
      <c r="H42" s="415" t="e">
        <f>#REF!</f>
        <v>#REF!</v>
      </c>
      <c r="I42" s="408" t="e">
        <f>#REF!</f>
        <v>#REF!</v>
      </c>
      <c r="J42" s="361" t="str">
        <f>HYPERLINK("#'Up Hs'!D876","Đi Tới")</f>
        <v>Đi Tới</v>
      </c>
      <c r="K42" s="661" t="e">
        <f>#REF!</f>
        <v>#REF!</v>
      </c>
      <c r="L42" s="668" t="e">
        <f>#REF!</f>
        <v>#REF!</v>
      </c>
      <c r="M42" s="675" t="e">
        <f t="shared" si="0"/>
        <v>#REF!</v>
      </c>
      <c r="N42" s="679" t="e">
        <f>#REF!</f>
        <v>#REF!</v>
      </c>
      <c r="O42" s="136" t="e">
        <f>#REF!</f>
        <v>#REF!</v>
      </c>
      <c r="P42" s="668" t="e">
        <f>#REF!</f>
        <v>#REF!</v>
      </c>
      <c r="Q42" s="150" t="e">
        <f>#REF!</f>
        <v>#REF!</v>
      </c>
      <c r="R42" s="786"/>
      <c r="S42" s="786" t="e">
        <f>#REF!</f>
        <v>#REF!</v>
      </c>
      <c r="T42" s="1" t="s">
        <v>3000</v>
      </c>
    </row>
    <row r="43" spans="1:25" ht="14.25" hidden="1">
      <c r="A43" s="193">
        <v>40</v>
      </c>
      <c r="B43" s="252" t="e">
        <f>#REF!</f>
        <v>#REF!</v>
      </c>
      <c r="C43" s="146" t="e">
        <f>#REF!</f>
        <v>#REF!</v>
      </c>
      <c r="D43" s="372" t="e">
        <f>#REF!</f>
        <v>#REF!</v>
      </c>
      <c r="E43" s="671" t="e">
        <f>#REF!</f>
        <v>#REF!</v>
      </c>
      <c r="F43" s="406" t="e">
        <f>#REF!</f>
        <v>#REF!</v>
      </c>
      <c r="G43" s="672" t="e" cm="1">
        <f t="array" aca="1" ref="G43" ca="1">_xll.VND(F43)</f>
        <v>#NAME?</v>
      </c>
      <c r="H43" s="415" t="e">
        <f>#REF!</f>
        <v>#REF!</v>
      </c>
      <c r="I43" s="408" t="e">
        <f>#REF!</f>
        <v>#REF!</v>
      </c>
      <c r="J43" s="361" t="str">
        <f>HYPERLINK("#'Up Hs'!D899","Đi Tới")</f>
        <v>Đi Tới</v>
      </c>
      <c r="K43" s="661" t="e">
        <f>#REF!</f>
        <v>#REF!</v>
      </c>
      <c r="L43" s="668" t="e">
        <f>#REF!</f>
        <v>#REF!</v>
      </c>
      <c r="M43" s="675" t="e">
        <f t="shared" si="0"/>
        <v>#REF!</v>
      </c>
      <c r="N43" s="679" t="e">
        <f>#REF!</f>
        <v>#REF!</v>
      </c>
      <c r="O43" s="136" t="e">
        <f>#REF!</f>
        <v>#REF!</v>
      </c>
      <c r="P43" s="668" t="e">
        <f>#REF!</f>
        <v>#REF!</v>
      </c>
      <c r="Q43" s="150" t="e">
        <f>#REF!</f>
        <v>#REF!</v>
      </c>
      <c r="R43" s="787"/>
      <c r="S43" s="786" t="e">
        <f>#REF!</f>
        <v>#REF!</v>
      </c>
      <c r="U43" s="221">
        <f>85000000/0.7</f>
        <v>121428571.42857143</v>
      </c>
    </row>
    <row r="44" spans="1:25" ht="14.25" hidden="1">
      <c r="A44" s="193">
        <v>41</v>
      </c>
      <c r="B44" s="252" t="e">
        <f>#REF!</f>
        <v>#REF!</v>
      </c>
      <c r="C44" s="146" t="e">
        <f>#REF!</f>
        <v>#REF!</v>
      </c>
      <c r="D44" s="372" t="e">
        <f>#REF!</f>
        <v>#REF!</v>
      </c>
      <c r="E44" s="671" t="e">
        <f>#REF!</f>
        <v>#REF!</v>
      </c>
      <c r="F44" s="406" t="e">
        <f>#REF!</f>
        <v>#REF!</v>
      </c>
      <c r="G44" s="672" t="e" cm="1">
        <f t="array" aca="1" ref="G44" ca="1">_xll.VND(F44)</f>
        <v>#NAME?</v>
      </c>
      <c r="H44" s="415" t="e">
        <f>#REF!</f>
        <v>#REF!</v>
      </c>
      <c r="I44" s="408" t="e">
        <f>#REF!</f>
        <v>#REF!</v>
      </c>
      <c r="J44" s="361" t="str">
        <f>HYPERLINK("#'Up Hs'!D922","Đi Tới")</f>
        <v>Đi Tới</v>
      </c>
      <c r="K44" s="661" t="e">
        <f>#REF!</f>
        <v>#REF!</v>
      </c>
      <c r="L44" s="668" t="e">
        <f>#REF!</f>
        <v>#REF!</v>
      </c>
      <c r="M44" s="675" t="e">
        <f t="shared" si="0"/>
        <v>#REF!</v>
      </c>
      <c r="N44" s="679" t="e">
        <f>#REF!</f>
        <v>#REF!</v>
      </c>
      <c r="O44" s="136" t="e">
        <f>#REF!</f>
        <v>#REF!</v>
      </c>
      <c r="P44" s="668" t="e">
        <f>#REF!</f>
        <v>#REF!</v>
      </c>
      <c r="Q44" s="150" t="e">
        <f>#REF!</f>
        <v>#REF!</v>
      </c>
      <c r="R44" s="786"/>
      <c r="S44" s="786" t="e">
        <f>#REF!</f>
        <v>#REF!</v>
      </c>
    </row>
    <row r="45" spans="1:25" ht="14.25" hidden="1">
      <c r="A45" s="193">
        <v>42</v>
      </c>
      <c r="B45" s="252" t="e">
        <f>#REF!</f>
        <v>#REF!</v>
      </c>
      <c r="C45" s="146" t="e">
        <f>#REF!</f>
        <v>#REF!</v>
      </c>
      <c r="D45" s="372" t="e">
        <f>#REF!</f>
        <v>#REF!</v>
      </c>
      <c r="E45" s="671" t="e">
        <f>#REF!</f>
        <v>#REF!</v>
      </c>
      <c r="F45" s="406" t="e">
        <f>#REF!</f>
        <v>#REF!</v>
      </c>
      <c r="G45" s="672" t="e" cm="1">
        <f t="array" aca="1" ref="G45" ca="1">_xll.VND(F45)</f>
        <v>#NAME?</v>
      </c>
      <c r="H45" s="415" t="e">
        <f>#REF!</f>
        <v>#REF!</v>
      </c>
      <c r="I45" s="408" t="e">
        <f>#REF!</f>
        <v>#REF!</v>
      </c>
      <c r="J45" s="361" t="str">
        <f>HYPERLINK("#'Up Hs'!D945","Đi Tới")</f>
        <v>Đi Tới</v>
      </c>
      <c r="K45" s="661" t="e">
        <f>#REF!</f>
        <v>#REF!</v>
      </c>
      <c r="L45" s="668" t="e">
        <f>#REF!</f>
        <v>#REF!</v>
      </c>
      <c r="M45" s="675" t="e">
        <f t="shared" si="0"/>
        <v>#REF!</v>
      </c>
      <c r="N45" s="679" t="e">
        <f>#REF!</f>
        <v>#REF!</v>
      </c>
      <c r="O45" s="136" t="e">
        <f>#REF!</f>
        <v>#REF!</v>
      </c>
      <c r="P45" s="668" t="e">
        <f>#REF!</f>
        <v>#REF!</v>
      </c>
      <c r="Q45" s="150" t="e">
        <f>#REF!</f>
        <v>#REF!</v>
      </c>
      <c r="R45" s="786"/>
      <c r="S45" s="786" t="e">
        <f>#REF!</f>
        <v>#REF!</v>
      </c>
    </row>
    <row r="46" spans="1:25" ht="14.25" hidden="1">
      <c r="A46" s="193">
        <v>43</v>
      </c>
      <c r="B46" s="252" t="e">
        <f>#REF!</f>
        <v>#REF!</v>
      </c>
      <c r="C46" s="146" t="e">
        <f>#REF!</f>
        <v>#REF!</v>
      </c>
      <c r="D46" s="372" t="e">
        <f>#REF!</f>
        <v>#REF!</v>
      </c>
      <c r="E46" s="671" t="e">
        <f>#REF!</f>
        <v>#REF!</v>
      </c>
      <c r="F46" s="406" t="e">
        <f>#REF!</f>
        <v>#REF!</v>
      </c>
      <c r="G46" s="672" t="e" cm="1">
        <f t="array" aca="1" ref="G46" ca="1">_xll.VND(F46)</f>
        <v>#NAME?</v>
      </c>
      <c r="H46" s="415" t="e">
        <f>#REF!</f>
        <v>#REF!</v>
      </c>
      <c r="I46" s="408" t="e">
        <f>#REF!</f>
        <v>#REF!</v>
      </c>
      <c r="J46" s="361" t="str">
        <f>HYPERLINK("#'Up Hs'!D968","Đi Tới")</f>
        <v>Đi Tới</v>
      </c>
      <c r="K46" s="661" t="e">
        <f>#REF!</f>
        <v>#REF!</v>
      </c>
      <c r="L46" s="668" t="e">
        <f>#REF!</f>
        <v>#REF!</v>
      </c>
      <c r="M46" s="675" t="e">
        <f t="shared" si="0"/>
        <v>#REF!</v>
      </c>
      <c r="N46" s="679" t="e">
        <f>#REF!</f>
        <v>#REF!</v>
      </c>
      <c r="O46" s="136" t="e">
        <f>#REF!</f>
        <v>#REF!</v>
      </c>
      <c r="P46" s="668" t="e">
        <f>#REF!</f>
        <v>#REF!</v>
      </c>
      <c r="Q46" s="150" t="e">
        <f>#REF!</f>
        <v>#REF!</v>
      </c>
      <c r="R46" s="786"/>
      <c r="S46" s="786" t="e">
        <f>#REF!</f>
        <v>#REF!</v>
      </c>
    </row>
    <row r="47" spans="1:25" ht="14.25" hidden="1">
      <c r="A47" s="193">
        <v>44</v>
      </c>
      <c r="B47" s="252" t="e">
        <f>#REF!</f>
        <v>#REF!</v>
      </c>
      <c r="C47" s="146" t="e">
        <f>#REF!</f>
        <v>#REF!</v>
      </c>
      <c r="D47" s="372" t="e">
        <f>#REF!</f>
        <v>#REF!</v>
      </c>
      <c r="E47" s="671" t="e">
        <f>#REF!</f>
        <v>#REF!</v>
      </c>
      <c r="F47" s="406" t="e">
        <f>#REF!</f>
        <v>#REF!</v>
      </c>
      <c r="G47" s="672" t="e" cm="1">
        <f t="array" aca="1" ref="G47" ca="1">_xll.VND(F47)</f>
        <v>#NAME?</v>
      </c>
      <c r="H47" s="415" t="e">
        <f>#REF!</f>
        <v>#REF!</v>
      </c>
      <c r="I47" s="408" t="e">
        <f>#REF!</f>
        <v>#REF!</v>
      </c>
      <c r="J47" s="361" t="str">
        <f>HYPERLINK("#'Up Hs'!D991","Đi Tới")</f>
        <v>Đi Tới</v>
      </c>
      <c r="K47" s="661" t="e">
        <f>#REF!</f>
        <v>#REF!</v>
      </c>
      <c r="L47" s="668" t="e">
        <f>#REF!</f>
        <v>#REF!</v>
      </c>
      <c r="M47" s="675" t="e">
        <f t="shared" si="0"/>
        <v>#REF!</v>
      </c>
      <c r="N47" s="679" t="e">
        <f>#REF!</f>
        <v>#REF!</v>
      </c>
      <c r="O47" s="136" t="e">
        <f>#REF!</f>
        <v>#REF!</v>
      </c>
      <c r="P47" s="668" t="e">
        <f>#REF!</f>
        <v>#REF!</v>
      </c>
      <c r="Q47" s="150" t="e">
        <f>#REF!</f>
        <v>#REF!</v>
      </c>
      <c r="R47" s="858" t="s">
        <v>3041</v>
      </c>
      <c r="S47" s="786" t="e">
        <f>#REF!</f>
        <v>#REF!</v>
      </c>
    </row>
    <row r="48" spans="1:25" ht="14.25" hidden="1">
      <c r="A48" s="193">
        <v>45</v>
      </c>
      <c r="B48" s="252" t="e">
        <f>#REF!</f>
        <v>#REF!</v>
      </c>
      <c r="C48" s="146" t="e">
        <f>#REF!</f>
        <v>#REF!</v>
      </c>
      <c r="D48" s="372" t="e">
        <f>#REF!</f>
        <v>#REF!</v>
      </c>
      <c r="E48" s="671" t="e">
        <f>#REF!</f>
        <v>#REF!</v>
      </c>
      <c r="F48" s="406" t="e">
        <f>#REF!</f>
        <v>#REF!</v>
      </c>
      <c r="G48" s="672" t="e" cm="1">
        <f t="array" aca="1" ref="G48" ca="1">_xll.VND(F48)</f>
        <v>#NAME?</v>
      </c>
      <c r="H48" s="415" t="e">
        <f>#REF!</f>
        <v>#REF!</v>
      </c>
      <c r="I48" s="408" t="e">
        <f>#REF!</f>
        <v>#REF!</v>
      </c>
      <c r="J48" s="361" t="str">
        <f>HYPERLINK("#'Up Hs'!D1014","Đi Tới")</f>
        <v>Đi Tới</v>
      </c>
      <c r="K48" s="661" t="e">
        <f>#REF!</f>
        <v>#REF!</v>
      </c>
      <c r="L48" s="668" t="e">
        <f>#REF!</f>
        <v>#REF!</v>
      </c>
      <c r="M48" s="675" t="e">
        <f t="shared" si="0"/>
        <v>#REF!</v>
      </c>
      <c r="N48" s="679" t="e">
        <f>#REF!</f>
        <v>#REF!</v>
      </c>
      <c r="O48" s="136" t="e">
        <f>#REF!</f>
        <v>#REF!</v>
      </c>
      <c r="P48" s="668" t="e">
        <f>#REF!</f>
        <v>#REF!</v>
      </c>
      <c r="Q48" s="150" t="e">
        <f>#REF!</f>
        <v>#REF!</v>
      </c>
      <c r="R48" s="786"/>
      <c r="S48" s="786" t="e">
        <f>#REF!</f>
        <v>#REF!</v>
      </c>
    </row>
    <row r="49" spans="1:19" ht="14.25" hidden="1">
      <c r="A49" s="193">
        <v>46</v>
      </c>
      <c r="B49" s="252" t="e">
        <f>#REF!</f>
        <v>#REF!</v>
      </c>
      <c r="C49" s="146" t="e">
        <f>#REF!</f>
        <v>#REF!</v>
      </c>
      <c r="D49" s="372" t="e">
        <f>#REF!</f>
        <v>#REF!</v>
      </c>
      <c r="E49" s="671" t="e">
        <f>#REF!</f>
        <v>#REF!</v>
      </c>
      <c r="F49" s="406" t="e">
        <f>#REF!</f>
        <v>#REF!</v>
      </c>
      <c r="G49" s="672" t="e" cm="1">
        <f t="array" aca="1" ref="G49" ca="1">_xll.VND(F49)</f>
        <v>#NAME?</v>
      </c>
      <c r="H49" s="415" t="e">
        <f>#REF!</f>
        <v>#REF!</v>
      </c>
      <c r="I49" s="408" t="e">
        <f>#REF!</f>
        <v>#REF!</v>
      </c>
      <c r="J49" s="361" t="str">
        <f>HYPERLINK("#'Up Hs'!D1037","Đi Tới")</f>
        <v>Đi Tới</v>
      </c>
      <c r="K49" s="661" t="e">
        <f>#REF!</f>
        <v>#REF!</v>
      </c>
      <c r="L49" s="668" t="e">
        <f>#REF!</f>
        <v>#REF!</v>
      </c>
      <c r="M49" s="675" t="e">
        <f t="shared" si="0"/>
        <v>#REF!</v>
      </c>
      <c r="N49" s="679" t="e">
        <f>#REF!</f>
        <v>#REF!</v>
      </c>
      <c r="O49" s="136" t="e">
        <f>#REF!</f>
        <v>#REF!</v>
      </c>
      <c r="P49" s="668" t="e">
        <f>#REF!</f>
        <v>#REF!</v>
      </c>
      <c r="Q49" s="150" t="e">
        <f>#REF!</f>
        <v>#REF!</v>
      </c>
      <c r="R49" s="786"/>
      <c r="S49" s="786" t="e">
        <f>#REF!</f>
        <v>#REF!</v>
      </c>
    </row>
    <row r="50" spans="1:19" ht="14.25" hidden="1">
      <c r="A50" s="193">
        <v>47</v>
      </c>
      <c r="B50" s="252" t="e">
        <f>#REF!</f>
        <v>#REF!</v>
      </c>
      <c r="C50" s="146" t="e">
        <f>#REF!</f>
        <v>#REF!</v>
      </c>
      <c r="D50" s="372" t="e">
        <f>#REF!</f>
        <v>#REF!</v>
      </c>
      <c r="E50" s="671" t="e">
        <f>#REF!</f>
        <v>#REF!</v>
      </c>
      <c r="F50" s="406" t="e">
        <f>#REF!</f>
        <v>#REF!</v>
      </c>
      <c r="G50" s="672" t="e" cm="1">
        <f t="array" aca="1" ref="G50" ca="1">_xll.VND(F50)</f>
        <v>#NAME?</v>
      </c>
      <c r="H50" s="415" t="e">
        <f>#REF!</f>
        <v>#REF!</v>
      </c>
      <c r="I50" s="408" t="e">
        <f>#REF!</f>
        <v>#REF!</v>
      </c>
      <c r="J50" s="361" t="str">
        <f>HYPERLINK("#'Up Hs'!D1060","Đi Tới")</f>
        <v>Đi Tới</v>
      </c>
      <c r="K50" s="661" t="e">
        <f>#REF!</f>
        <v>#REF!</v>
      </c>
      <c r="L50" s="668" t="e">
        <f>#REF!</f>
        <v>#REF!</v>
      </c>
      <c r="M50" s="675" t="e">
        <f t="shared" si="0"/>
        <v>#REF!</v>
      </c>
      <c r="N50" s="679" t="e">
        <f>#REF!</f>
        <v>#REF!</v>
      </c>
      <c r="O50" s="136" t="e">
        <f>#REF!</f>
        <v>#REF!</v>
      </c>
      <c r="P50" s="668" t="e">
        <f>#REF!</f>
        <v>#REF!</v>
      </c>
      <c r="Q50" s="150" t="e">
        <f>#REF!</f>
        <v>#REF!</v>
      </c>
      <c r="R50" s="786"/>
      <c r="S50" s="786" t="e">
        <f>#REF!</f>
        <v>#REF!</v>
      </c>
    </row>
    <row r="51" spans="1:19" ht="14.25" hidden="1">
      <c r="A51" s="193">
        <v>48</v>
      </c>
      <c r="B51" s="252" t="e">
        <f>#REF!</f>
        <v>#REF!</v>
      </c>
      <c r="C51" s="146" t="e">
        <f>#REF!</f>
        <v>#REF!</v>
      </c>
      <c r="D51" s="372" t="e">
        <f>#REF!</f>
        <v>#REF!</v>
      </c>
      <c r="E51" s="671" t="e">
        <f>#REF!</f>
        <v>#REF!</v>
      </c>
      <c r="F51" s="406" t="e">
        <f>#REF!</f>
        <v>#REF!</v>
      </c>
      <c r="G51" s="672" t="e" cm="1">
        <f t="array" aca="1" ref="G51" ca="1">_xll.VND(F51)</f>
        <v>#NAME?</v>
      </c>
      <c r="H51" s="415" t="e">
        <f>#REF!</f>
        <v>#REF!</v>
      </c>
      <c r="I51" s="408" t="e">
        <f>#REF!</f>
        <v>#REF!</v>
      </c>
      <c r="J51" s="361" t="str">
        <f>HYPERLINK("#'Up Hs'!D1083","Đi Tới")</f>
        <v>Đi Tới</v>
      </c>
      <c r="K51" s="661" t="e">
        <f>#REF!</f>
        <v>#REF!</v>
      </c>
      <c r="L51" s="668" t="e">
        <f>#REF!</f>
        <v>#REF!</v>
      </c>
      <c r="M51" s="675" t="e">
        <f t="shared" si="0"/>
        <v>#REF!</v>
      </c>
      <c r="N51" s="679" t="e">
        <f>#REF!</f>
        <v>#REF!</v>
      </c>
      <c r="O51" s="136" t="e">
        <f>#REF!</f>
        <v>#REF!</v>
      </c>
      <c r="P51" s="668" t="e">
        <f>#REF!</f>
        <v>#REF!</v>
      </c>
      <c r="Q51" s="150" t="e">
        <f>#REF!</f>
        <v>#REF!</v>
      </c>
      <c r="R51" s="786"/>
      <c r="S51" s="786" t="e">
        <f>#REF!</f>
        <v>#REF!</v>
      </c>
    </row>
    <row r="52" spans="1:19" ht="14.25" hidden="1">
      <c r="A52" s="193">
        <v>49</v>
      </c>
      <c r="B52" s="252" t="e">
        <f>#REF!</f>
        <v>#REF!</v>
      </c>
      <c r="C52" s="146" t="e">
        <f>#REF!</f>
        <v>#REF!</v>
      </c>
      <c r="D52" s="372" t="e">
        <f>#REF!</f>
        <v>#REF!</v>
      </c>
      <c r="E52" s="671" t="e">
        <f>#REF!</f>
        <v>#REF!</v>
      </c>
      <c r="F52" s="406" t="e">
        <f>#REF!</f>
        <v>#REF!</v>
      </c>
      <c r="G52" s="672" t="e" cm="1">
        <f t="array" aca="1" ref="G52" ca="1">_xll.VND(F52)</f>
        <v>#NAME?</v>
      </c>
      <c r="H52" s="415" t="e">
        <f>#REF!</f>
        <v>#REF!</v>
      </c>
      <c r="I52" s="408" t="e">
        <f>#REF!</f>
        <v>#REF!</v>
      </c>
      <c r="J52" s="361" t="str">
        <f>HYPERLINK("#'Up Hs'!D1106","Đi Tới")</f>
        <v>Đi Tới</v>
      </c>
      <c r="K52" s="661" t="e">
        <f>#REF!</f>
        <v>#REF!</v>
      </c>
      <c r="L52" s="668" t="e">
        <f>#REF!</f>
        <v>#REF!</v>
      </c>
      <c r="M52" s="675" t="e">
        <f t="shared" si="0"/>
        <v>#REF!</v>
      </c>
      <c r="N52" s="679" t="e">
        <f>#REF!</f>
        <v>#REF!</v>
      </c>
      <c r="O52" s="136" t="e">
        <f>#REF!</f>
        <v>#REF!</v>
      </c>
      <c r="P52" s="668" t="e">
        <f>#REF!</f>
        <v>#REF!</v>
      </c>
      <c r="Q52" s="150" t="e">
        <f>#REF!</f>
        <v>#REF!</v>
      </c>
      <c r="R52" s="786"/>
      <c r="S52" s="786" t="e">
        <f>#REF!</f>
        <v>#REF!</v>
      </c>
    </row>
    <row r="53" spans="1:19" ht="14.25" hidden="1">
      <c r="A53" s="193">
        <v>50</v>
      </c>
      <c r="B53" s="252" t="e">
        <f>#REF!</f>
        <v>#REF!</v>
      </c>
      <c r="C53" s="146" t="e">
        <f>#REF!</f>
        <v>#REF!</v>
      </c>
      <c r="D53" s="372" t="e">
        <f>#REF!</f>
        <v>#REF!</v>
      </c>
      <c r="E53" s="671" t="e">
        <f>#REF!</f>
        <v>#REF!</v>
      </c>
      <c r="F53" s="406" t="e">
        <f>#REF!</f>
        <v>#REF!</v>
      </c>
      <c r="G53" s="672" t="e" cm="1">
        <f t="array" aca="1" ref="G53" ca="1">_xll.VND(F53)</f>
        <v>#NAME?</v>
      </c>
      <c r="H53" s="415" t="e">
        <f>#REF!</f>
        <v>#REF!</v>
      </c>
      <c r="I53" s="408" t="e">
        <f>#REF!</f>
        <v>#REF!</v>
      </c>
      <c r="J53" s="361" t="str">
        <f>HYPERLINK("#'Up Hs'!D1129","Đi Tới")</f>
        <v>Đi Tới</v>
      </c>
      <c r="K53" s="661" t="e">
        <f>#REF!</f>
        <v>#REF!</v>
      </c>
      <c r="L53" s="668" t="e">
        <f>#REF!</f>
        <v>#REF!</v>
      </c>
      <c r="M53" s="675" t="e">
        <f t="shared" si="0"/>
        <v>#REF!</v>
      </c>
      <c r="N53" s="679" t="e">
        <f>#REF!</f>
        <v>#REF!</v>
      </c>
      <c r="O53" s="136" t="e">
        <f>#REF!</f>
        <v>#REF!</v>
      </c>
      <c r="P53" s="668" t="e">
        <f>#REF!</f>
        <v>#REF!</v>
      </c>
      <c r="Q53" s="150" t="e">
        <f>#REF!</f>
        <v>#REF!</v>
      </c>
      <c r="R53" s="786"/>
      <c r="S53" s="786" t="e">
        <f>#REF!</f>
        <v>#REF!</v>
      </c>
    </row>
    <row r="54" spans="1:19" ht="14.25" hidden="1">
      <c r="A54" s="193">
        <v>51</v>
      </c>
      <c r="B54" s="252" t="e">
        <f>#REF!</f>
        <v>#REF!</v>
      </c>
      <c r="C54" s="146" t="e">
        <f>#REF!</f>
        <v>#REF!</v>
      </c>
      <c r="D54" s="372" t="e">
        <f>#REF!</f>
        <v>#REF!</v>
      </c>
      <c r="E54" s="671" t="e">
        <f>#REF!</f>
        <v>#REF!</v>
      </c>
      <c r="F54" s="406" t="e">
        <f>#REF!</f>
        <v>#REF!</v>
      </c>
      <c r="G54" s="672" t="e" cm="1">
        <f t="array" aca="1" ref="G54" ca="1">_xll.VND(F54)</f>
        <v>#NAME?</v>
      </c>
      <c r="H54" s="415" t="e">
        <f>#REF!</f>
        <v>#REF!</v>
      </c>
      <c r="I54" s="408" t="e">
        <f>#REF!</f>
        <v>#REF!</v>
      </c>
      <c r="J54" s="361" t="str">
        <f>HYPERLINK("#'Up Hs'!D1152","Đi Tới")</f>
        <v>Đi Tới</v>
      </c>
      <c r="K54" s="661" t="e">
        <f>#REF!</f>
        <v>#REF!</v>
      </c>
      <c r="L54" s="668" t="e">
        <f>#REF!</f>
        <v>#REF!</v>
      </c>
      <c r="M54" s="675" t="e">
        <f t="shared" si="0"/>
        <v>#REF!</v>
      </c>
      <c r="N54" s="679" t="e">
        <f>#REF!</f>
        <v>#REF!</v>
      </c>
      <c r="O54" s="136" t="e">
        <f>#REF!</f>
        <v>#REF!</v>
      </c>
      <c r="P54" s="668" t="e">
        <f>#REF!</f>
        <v>#REF!</v>
      </c>
      <c r="Q54" s="150" t="e">
        <f>#REF!</f>
        <v>#REF!</v>
      </c>
      <c r="R54" s="786"/>
      <c r="S54" s="786" t="e">
        <f>#REF!</f>
        <v>#REF!</v>
      </c>
    </row>
    <row r="55" spans="1:19" ht="14.25" hidden="1">
      <c r="A55" s="193">
        <v>52</v>
      </c>
      <c r="B55" s="252" t="e">
        <f>#REF!</f>
        <v>#REF!</v>
      </c>
      <c r="C55" s="146" t="e">
        <f>#REF!</f>
        <v>#REF!</v>
      </c>
      <c r="D55" s="372" t="e">
        <f>#REF!</f>
        <v>#REF!</v>
      </c>
      <c r="E55" s="671" t="e">
        <f>#REF!</f>
        <v>#REF!</v>
      </c>
      <c r="F55" s="406" t="e">
        <f>#REF!</f>
        <v>#REF!</v>
      </c>
      <c r="G55" s="672" t="e" cm="1">
        <f t="array" aca="1" ref="G55" ca="1">_xll.VND(F55)</f>
        <v>#NAME?</v>
      </c>
      <c r="H55" s="415" t="e">
        <f>#REF!</f>
        <v>#REF!</v>
      </c>
      <c r="I55" s="408" t="e">
        <f>#REF!</f>
        <v>#REF!</v>
      </c>
      <c r="J55" s="361" t="str">
        <f>HYPERLINK("#'Up Hs'!D1175","Đi Tới")</f>
        <v>Đi Tới</v>
      </c>
      <c r="K55" s="661" t="e">
        <f>#REF!</f>
        <v>#REF!</v>
      </c>
      <c r="L55" s="668" t="e">
        <f>#REF!</f>
        <v>#REF!</v>
      </c>
      <c r="M55" s="675" t="e">
        <f t="shared" si="0"/>
        <v>#REF!</v>
      </c>
      <c r="N55" s="679" t="e">
        <f>#REF!</f>
        <v>#REF!</v>
      </c>
      <c r="O55" s="136" t="e">
        <f>#REF!</f>
        <v>#REF!</v>
      </c>
      <c r="P55" s="668" t="e">
        <f>#REF!</f>
        <v>#REF!</v>
      </c>
      <c r="Q55" s="150" t="e">
        <f>#REF!</f>
        <v>#REF!</v>
      </c>
      <c r="R55" s="786"/>
      <c r="S55" s="786" t="e">
        <f>#REF!</f>
        <v>#REF!</v>
      </c>
    </row>
    <row r="56" spans="1:19" ht="14.25" hidden="1">
      <c r="A56" s="193">
        <v>53</v>
      </c>
      <c r="B56" s="252" t="e">
        <f>#REF!</f>
        <v>#REF!</v>
      </c>
      <c r="C56" s="146" t="e">
        <f>#REF!</f>
        <v>#REF!</v>
      </c>
      <c r="D56" s="372" t="e">
        <f>#REF!</f>
        <v>#REF!</v>
      </c>
      <c r="E56" s="671" t="e">
        <f>#REF!</f>
        <v>#REF!</v>
      </c>
      <c r="F56" s="406" t="e">
        <f>#REF!</f>
        <v>#REF!</v>
      </c>
      <c r="G56" s="672" t="e" cm="1">
        <f t="array" aca="1" ref="G56" ca="1">_xll.VND(F56)</f>
        <v>#NAME?</v>
      </c>
      <c r="H56" s="415" t="e">
        <f>#REF!</f>
        <v>#REF!</v>
      </c>
      <c r="I56" s="408" t="e">
        <f>#REF!</f>
        <v>#REF!</v>
      </c>
      <c r="J56" s="361" t="str">
        <f>HYPERLINK("#'Up Hs'!D1198","Đi Tới")</f>
        <v>Đi Tới</v>
      </c>
      <c r="K56" s="661" t="e">
        <f>#REF!</f>
        <v>#REF!</v>
      </c>
      <c r="L56" s="668" t="e">
        <f>#REF!</f>
        <v>#REF!</v>
      </c>
      <c r="M56" s="675" t="e">
        <f t="shared" si="0"/>
        <v>#REF!</v>
      </c>
      <c r="N56" s="679" t="e">
        <f>#REF!</f>
        <v>#REF!</v>
      </c>
      <c r="O56" s="136" t="e">
        <f>#REF!</f>
        <v>#REF!</v>
      </c>
      <c r="P56" s="668" t="e">
        <f>#REF!</f>
        <v>#REF!</v>
      </c>
      <c r="Q56" s="150" t="e">
        <f>#REF!</f>
        <v>#REF!</v>
      </c>
      <c r="R56" s="786"/>
      <c r="S56" s="786" t="e">
        <f>#REF!</f>
        <v>#REF!</v>
      </c>
    </row>
    <row r="57" spans="1:19" ht="14.25" hidden="1">
      <c r="A57" s="193">
        <v>54</v>
      </c>
      <c r="B57" s="252" t="e">
        <f>#REF!</f>
        <v>#REF!</v>
      </c>
      <c r="C57" s="146" t="e">
        <f>#REF!</f>
        <v>#REF!</v>
      </c>
      <c r="D57" s="372" t="e">
        <f>#REF!</f>
        <v>#REF!</v>
      </c>
      <c r="E57" s="671" t="e">
        <f>#REF!</f>
        <v>#REF!</v>
      </c>
      <c r="F57" s="406" t="e">
        <f>#REF!</f>
        <v>#REF!</v>
      </c>
      <c r="G57" s="672" t="e" cm="1">
        <f t="array" aca="1" ref="G57" ca="1">_xll.VND(F57)</f>
        <v>#NAME?</v>
      </c>
      <c r="H57" s="415" t="e">
        <f>#REF!</f>
        <v>#REF!</v>
      </c>
      <c r="I57" s="408" t="e">
        <f>#REF!</f>
        <v>#REF!</v>
      </c>
      <c r="J57" s="361" t="str">
        <f>HYPERLINK("#'Up Hs'!D1221","Đi Tới")</f>
        <v>Đi Tới</v>
      </c>
      <c r="K57" s="661" t="e">
        <f>#REF!</f>
        <v>#REF!</v>
      </c>
      <c r="L57" s="668" t="e">
        <f>#REF!</f>
        <v>#REF!</v>
      </c>
      <c r="M57" s="675" t="e">
        <f t="shared" si="0"/>
        <v>#REF!</v>
      </c>
      <c r="N57" s="679" t="e">
        <f>#REF!</f>
        <v>#REF!</v>
      </c>
      <c r="O57" s="136" t="e">
        <f>#REF!</f>
        <v>#REF!</v>
      </c>
      <c r="P57" s="668" t="e">
        <f>#REF!</f>
        <v>#REF!</v>
      </c>
      <c r="Q57" s="150" t="e">
        <f>#REF!</f>
        <v>#REF!</v>
      </c>
      <c r="R57" s="786"/>
      <c r="S57" s="786" t="e">
        <f>#REF!</f>
        <v>#REF!</v>
      </c>
    </row>
    <row r="58" spans="1:19" ht="14.25" hidden="1">
      <c r="A58" s="193">
        <v>55</v>
      </c>
      <c r="B58" s="252" t="e">
        <f>#REF!</f>
        <v>#REF!</v>
      </c>
      <c r="C58" s="146" t="e">
        <f>#REF!</f>
        <v>#REF!</v>
      </c>
      <c r="D58" s="372" t="e">
        <f>#REF!</f>
        <v>#REF!</v>
      </c>
      <c r="E58" s="671" t="e">
        <f>#REF!</f>
        <v>#REF!</v>
      </c>
      <c r="F58" s="406" t="e">
        <f>#REF!</f>
        <v>#REF!</v>
      </c>
      <c r="G58" s="672" t="e" cm="1">
        <f t="array" aca="1" ref="G58" ca="1">_xll.VND(F58)</f>
        <v>#NAME?</v>
      </c>
      <c r="H58" s="415" t="e">
        <f>#REF!</f>
        <v>#REF!</v>
      </c>
      <c r="I58" s="408" t="e">
        <f>#REF!</f>
        <v>#REF!</v>
      </c>
      <c r="J58" s="361" t="str">
        <f>HYPERLINK("#'Up Hs'!D1244","Đi Tới")</f>
        <v>Đi Tới</v>
      </c>
      <c r="K58" s="661" t="e">
        <f>#REF!</f>
        <v>#REF!</v>
      </c>
      <c r="L58" s="668" t="e">
        <f>#REF!</f>
        <v>#REF!</v>
      </c>
      <c r="M58" s="675" t="e">
        <f t="shared" si="0"/>
        <v>#REF!</v>
      </c>
      <c r="N58" s="668" t="e">
        <f>#REF!</f>
        <v>#REF!</v>
      </c>
      <c r="O58" s="136" t="e">
        <f>#REF!</f>
        <v>#REF!</v>
      </c>
      <c r="P58" s="668" t="e">
        <f>#REF!</f>
        <v>#REF!</v>
      </c>
      <c r="Q58" s="150" t="e">
        <f>#REF!</f>
        <v>#REF!</v>
      </c>
      <c r="R58" s="786"/>
      <c r="S58" s="786" t="e">
        <f>#REF!</f>
        <v>#REF!</v>
      </c>
    </row>
    <row r="59" spans="1:19" ht="14.25" hidden="1">
      <c r="A59" s="193">
        <v>56</v>
      </c>
      <c r="B59" s="252" t="e">
        <f>#REF!</f>
        <v>#REF!</v>
      </c>
      <c r="C59" s="146" t="e">
        <f>#REF!</f>
        <v>#REF!</v>
      </c>
      <c r="D59" s="372" t="e">
        <f>#REF!</f>
        <v>#REF!</v>
      </c>
      <c r="E59" s="671" t="e">
        <f>#REF!</f>
        <v>#REF!</v>
      </c>
      <c r="F59" s="406" t="e">
        <f>#REF!</f>
        <v>#REF!</v>
      </c>
      <c r="G59" s="672" t="e" cm="1">
        <f t="array" aca="1" ref="G59" ca="1">_xll.VND(F59)</f>
        <v>#NAME?</v>
      </c>
      <c r="H59" s="415" t="e">
        <f>#REF!</f>
        <v>#REF!</v>
      </c>
      <c r="I59" s="408" t="e">
        <f>#REF!</f>
        <v>#REF!</v>
      </c>
      <c r="J59" s="361" t="str">
        <f>HYPERLINK("#'Up Hs'!D1267","Đi Tới")</f>
        <v>Đi Tới</v>
      </c>
      <c r="K59" s="661" t="e">
        <f>#REF!</f>
        <v>#REF!</v>
      </c>
      <c r="L59" s="668" t="e">
        <f>#REF!</f>
        <v>#REF!</v>
      </c>
      <c r="M59" s="675" t="e">
        <f t="shared" si="0"/>
        <v>#REF!</v>
      </c>
      <c r="N59" s="668" t="e">
        <f>#REF!</f>
        <v>#REF!</v>
      </c>
      <c r="O59" s="136" t="e">
        <f>#REF!</f>
        <v>#REF!</v>
      </c>
      <c r="P59" s="668" t="e">
        <f>#REF!</f>
        <v>#REF!</v>
      </c>
      <c r="Q59" s="150" t="e">
        <f>#REF!</f>
        <v>#REF!</v>
      </c>
      <c r="R59" s="786"/>
      <c r="S59" s="786" t="e">
        <f>#REF!</f>
        <v>#REF!</v>
      </c>
    </row>
    <row r="60" spans="1:19" ht="14.25" hidden="1">
      <c r="A60" s="193">
        <v>57</v>
      </c>
      <c r="B60" s="252" t="e">
        <f>#REF!</f>
        <v>#REF!</v>
      </c>
      <c r="C60" s="146" t="e">
        <f>#REF!</f>
        <v>#REF!</v>
      </c>
      <c r="D60" s="372" t="e">
        <f>#REF!</f>
        <v>#REF!</v>
      </c>
      <c r="E60" s="671" t="e">
        <f>#REF!</f>
        <v>#REF!</v>
      </c>
      <c r="F60" s="406" t="e">
        <f>#REF!</f>
        <v>#REF!</v>
      </c>
      <c r="G60" s="672" t="e" cm="1">
        <f t="array" aca="1" ref="G60" ca="1">_xll.VND(F60)</f>
        <v>#NAME?</v>
      </c>
      <c r="H60" s="415" t="e">
        <f>#REF!</f>
        <v>#REF!</v>
      </c>
      <c r="I60" s="408" t="e">
        <f>#REF!</f>
        <v>#REF!</v>
      </c>
      <c r="J60" s="361" t="str">
        <f>HYPERLINK("#'Up Hs'!D1290","Đi Tới")</f>
        <v>Đi Tới</v>
      </c>
      <c r="K60" s="661" t="e">
        <f>#REF!</f>
        <v>#REF!</v>
      </c>
      <c r="L60" s="668" t="e">
        <f>#REF!</f>
        <v>#REF!</v>
      </c>
      <c r="M60" s="675" t="e">
        <f t="shared" si="0"/>
        <v>#REF!</v>
      </c>
      <c r="N60" s="668" t="e">
        <f>#REF!</f>
        <v>#REF!</v>
      </c>
      <c r="O60" s="136" t="e">
        <f>#REF!</f>
        <v>#REF!</v>
      </c>
      <c r="P60" s="668" t="e">
        <f>#REF!</f>
        <v>#REF!</v>
      </c>
      <c r="Q60" s="150" t="e">
        <f>#REF!</f>
        <v>#REF!</v>
      </c>
      <c r="R60" s="786"/>
      <c r="S60" s="786" t="e">
        <f>#REF!</f>
        <v>#REF!</v>
      </c>
    </row>
    <row r="61" spans="1:19" ht="14.25" hidden="1">
      <c r="A61" s="193">
        <v>58</v>
      </c>
      <c r="B61" s="252" t="e">
        <f>#REF!</f>
        <v>#REF!</v>
      </c>
      <c r="C61" s="146" t="e">
        <f>#REF!</f>
        <v>#REF!</v>
      </c>
      <c r="D61" s="372" t="e">
        <f>#REF!</f>
        <v>#REF!</v>
      </c>
      <c r="E61" s="671" t="e">
        <f>#REF!</f>
        <v>#REF!</v>
      </c>
      <c r="F61" s="406" t="e">
        <f>#REF!</f>
        <v>#REF!</v>
      </c>
      <c r="G61" s="672" t="e" cm="1">
        <f t="array" aca="1" ref="G61" ca="1">_xll.VND(F61)</f>
        <v>#NAME?</v>
      </c>
      <c r="H61" s="415" t="e">
        <f>#REF!</f>
        <v>#REF!</v>
      </c>
      <c r="I61" s="408" t="e">
        <f>#REF!</f>
        <v>#REF!</v>
      </c>
      <c r="J61" s="361" t="str">
        <f>HYPERLINK("#'Up Hs'!D1313","Đi Tới")</f>
        <v>Đi Tới</v>
      </c>
      <c r="K61" s="661" t="e">
        <f>#REF!</f>
        <v>#REF!</v>
      </c>
      <c r="L61" s="668" t="e">
        <f>#REF!</f>
        <v>#REF!</v>
      </c>
      <c r="M61" s="675" t="e">
        <f t="shared" si="0"/>
        <v>#REF!</v>
      </c>
      <c r="N61" s="668" t="e">
        <f>#REF!</f>
        <v>#REF!</v>
      </c>
      <c r="O61" s="136" t="e">
        <f>#REF!</f>
        <v>#REF!</v>
      </c>
      <c r="P61" s="668" t="e">
        <f>#REF!</f>
        <v>#REF!</v>
      </c>
      <c r="Q61" s="150" t="e">
        <f>#REF!</f>
        <v>#REF!</v>
      </c>
      <c r="R61" s="786"/>
      <c r="S61" s="786" t="e">
        <f>#REF!</f>
        <v>#REF!</v>
      </c>
    </row>
    <row r="62" spans="1:19" ht="14.25" hidden="1">
      <c r="A62" s="193">
        <v>59</v>
      </c>
      <c r="B62" s="252" t="e">
        <f>#REF!</f>
        <v>#REF!</v>
      </c>
      <c r="C62" s="146" t="e">
        <f>#REF!</f>
        <v>#REF!</v>
      </c>
      <c r="D62" s="372" t="e">
        <f>#REF!</f>
        <v>#REF!</v>
      </c>
      <c r="E62" s="671" t="e">
        <f>#REF!</f>
        <v>#REF!</v>
      </c>
      <c r="F62" s="406" t="e">
        <f>#REF!</f>
        <v>#REF!</v>
      </c>
      <c r="G62" s="672" t="e" cm="1">
        <f t="array" aca="1" ref="G62" ca="1">_xll.VND(F62)</f>
        <v>#NAME?</v>
      </c>
      <c r="H62" s="415" t="e">
        <f>#REF!</f>
        <v>#REF!</v>
      </c>
      <c r="I62" s="408" t="e">
        <f>#REF!</f>
        <v>#REF!</v>
      </c>
      <c r="J62" s="361" t="str">
        <f>HYPERLINK("#'Up Hs'!D1336","Đi Tới")</f>
        <v>Đi Tới</v>
      </c>
      <c r="K62" s="661" t="e">
        <f>#REF!</f>
        <v>#REF!</v>
      </c>
      <c r="L62" s="668" t="e">
        <f>#REF!</f>
        <v>#REF!</v>
      </c>
      <c r="M62" s="675" t="e">
        <f t="shared" si="0"/>
        <v>#REF!</v>
      </c>
      <c r="N62" s="668" t="e">
        <f>#REF!</f>
        <v>#REF!</v>
      </c>
      <c r="O62" s="136" t="e">
        <f>#REF!</f>
        <v>#REF!</v>
      </c>
      <c r="P62" s="668" t="e">
        <f>#REF!</f>
        <v>#REF!</v>
      </c>
      <c r="Q62" s="150" t="e">
        <f>#REF!</f>
        <v>#REF!</v>
      </c>
      <c r="R62" s="786"/>
      <c r="S62" s="786" t="e">
        <f>#REF!</f>
        <v>#REF!</v>
      </c>
    </row>
    <row r="63" spans="1:19" ht="14.25" hidden="1">
      <c r="A63" s="193">
        <v>60</v>
      </c>
      <c r="B63" s="252" t="e">
        <f>#REF!</f>
        <v>#REF!</v>
      </c>
      <c r="C63" s="146" t="e">
        <f>#REF!</f>
        <v>#REF!</v>
      </c>
      <c r="D63" s="372" t="e">
        <f>#REF!</f>
        <v>#REF!</v>
      </c>
      <c r="E63" s="671" t="e">
        <f>#REF!</f>
        <v>#REF!</v>
      </c>
      <c r="F63" s="406" t="e">
        <f>#REF!</f>
        <v>#REF!</v>
      </c>
      <c r="G63" s="672" t="e" cm="1">
        <f t="array" aca="1" ref="G63" ca="1">_xll.VND(F63)</f>
        <v>#NAME?</v>
      </c>
      <c r="H63" s="415" t="e">
        <f>#REF!</f>
        <v>#REF!</v>
      </c>
      <c r="I63" s="408" t="e">
        <f>#REF!</f>
        <v>#REF!</v>
      </c>
      <c r="J63" s="361" t="str">
        <f>HYPERLINK("#'Up Hs'!D1359","Đi Tới")</f>
        <v>Đi Tới</v>
      </c>
      <c r="K63" s="661" t="e">
        <f>#REF!</f>
        <v>#REF!</v>
      </c>
      <c r="L63" s="668" t="s">
        <v>176</v>
      </c>
      <c r="M63" s="675" t="e">
        <f t="shared" si="0"/>
        <v>#VALUE!</v>
      </c>
      <c r="N63" s="668" t="e">
        <f>#REF!</f>
        <v>#REF!</v>
      </c>
      <c r="O63" s="136" t="e">
        <f>#REF!</f>
        <v>#REF!</v>
      </c>
      <c r="P63" s="668" t="e">
        <f>#REF!</f>
        <v>#REF!</v>
      </c>
      <c r="Q63" s="150" t="e">
        <f>#REF!</f>
        <v>#REF!</v>
      </c>
      <c r="R63" s="786"/>
      <c r="S63" s="786" t="e">
        <f>#REF!</f>
        <v>#REF!</v>
      </c>
    </row>
    <row r="64" spans="1:19" ht="15" hidden="1" customHeight="1">
      <c r="A64" s="59">
        <v>61</v>
      </c>
      <c r="B64" s="252" t="e">
        <f>#REF!</f>
        <v>#REF!</v>
      </c>
      <c r="C64" s="146" t="e">
        <f>#REF!</f>
        <v>#REF!</v>
      </c>
      <c r="D64" s="372" t="e">
        <f>#REF!</f>
        <v>#REF!</v>
      </c>
      <c r="E64" s="671" t="e">
        <f>#REF!</f>
        <v>#REF!</v>
      </c>
      <c r="F64" s="334" t="e">
        <f>#REF!</f>
        <v>#REF!</v>
      </c>
      <c r="G64" s="672" t="e" cm="1">
        <f t="array" aca="1" ref="G64" ca="1">_xll.VND(F64)</f>
        <v>#NAME?</v>
      </c>
      <c r="H64" s="409" t="e">
        <f>#REF!</f>
        <v>#REF!</v>
      </c>
      <c r="I64" s="408" t="e">
        <f>#REF!</f>
        <v>#REF!</v>
      </c>
      <c r="J64" s="361" t="str">
        <f>HYPERLINK("#'Up Hs'!D1382","Đi Tới")</f>
        <v>Đi Tới</v>
      </c>
      <c r="K64" s="661" t="e">
        <f>#REF!</f>
        <v>#REF!</v>
      </c>
      <c r="L64" s="670"/>
      <c r="M64" s="675" t="e">
        <f t="shared" si="0"/>
        <v>#REF!</v>
      </c>
      <c r="N64" s="668" t="e">
        <f>#REF!</f>
        <v>#REF!</v>
      </c>
      <c r="O64" s="136" t="e">
        <f>#REF!</f>
        <v>#REF!</v>
      </c>
      <c r="P64" s="668" t="e">
        <f>#REF!</f>
        <v>#REF!</v>
      </c>
      <c r="Q64" s="323" t="e">
        <f>#REF!</f>
        <v>#REF!</v>
      </c>
      <c r="R64" s="736"/>
      <c r="S64" s="736" t="e">
        <f>#REF!</f>
        <v>#REF!</v>
      </c>
    </row>
    <row r="65" spans="1:21" ht="15" hidden="1" customHeight="1">
      <c r="A65" s="59">
        <v>62</v>
      </c>
      <c r="B65" s="252" t="e">
        <f>#REF!</f>
        <v>#REF!</v>
      </c>
      <c r="C65" s="146" t="e">
        <f>#REF!</f>
        <v>#REF!</v>
      </c>
      <c r="D65" s="372" t="e">
        <f>#REF!</f>
        <v>#REF!</v>
      </c>
      <c r="E65" s="671" t="e">
        <f>#REF!</f>
        <v>#REF!</v>
      </c>
      <c r="F65" s="334" t="e">
        <f>#REF!</f>
        <v>#REF!</v>
      </c>
      <c r="G65" s="672" t="e" cm="1">
        <f t="array" aca="1" ref="G65" ca="1">_xll.VND(F65)</f>
        <v>#NAME?</v>
      </c>
      <c r="H65" s="409" t="e">
        <f>#REF!</f>
        <v>#REF!</v>
      </c>
      <c r="I65" s="408" t="e">
        <f>#REF!</f>
        <v>#REF!</v>
      </c>
      <c r="J65" s="361" t="str">
        <f>HYPERLINK("#'Up Hs'!D1405","Đi Tới")</f>
        <v>Đi Tới</v>
      </c>
      <c r="K65" s="661" t="e">
        <f>#REF!</f>
        <v>#REF!</v>
      </c>
      <c r="L65" s="670"/>
      <c r="M65" s="64" t="e">
        <f t="shared" si="0"/>
        <v>#REF!</v>
      </c>
      <c r="N65" s="198"/>
      <c r="O65" s="198"/>
      <c r="P65" s="637"/>
      <c r="Q65" s="150" t="e">
        <f>#REF!</f>
        <v>#REF!</v>
      </c>
      <c r="R65" s="736"/>
      <c r="S65" s="736" t="e">
        <f>#REF!</f>
        <v>#REF!</v>
      </c>
      <c r="U65" s="148">
        <v>6508359000</v>
      </c>
    </row>
    <row r="66" spans="1:21" ht="15" hidden="1" customHeight="1">
      <c r="A66" s="59">
        <v>63</v>
      </c>
      <c r="B66" s="252" t="e">
        <f>#REF!</f>
        <v>#REF!</v>
      </c>
      <c r="C66" s="146" t="e">
        <f>#REF!</f>
        <v>#REF!</v>
      </c>
      <c r="D66" s="372" t="e">
        <f>#REF!</f>
        <v>#REF!</v>
      </c>
      <c r="E66" s="671" t="e">
        <f>#REF!</f>
        <v>#REF!</v>
      </c>
      <c r="F66" s="334" t="e">
        <f>#REF!</f>
        <v>#REF!</v>
      </c>
      <c r="G66" s="672" t="e" cm="1">
        <f t="array" aca="1" ref="G66" ca="1">_xll.VND(F66)</f>
        <v>#NAME?</v>
      </c>
      <c r="H66" s="409" t="e">
        <f>#REF!</f>
        <v>#REF!</v>
      </c>
      <c r="I66" s="408" t="e">
        <f>#REF!</f>
        <v>#REF!</v>
      </c>
      <c r="J66" s="361" t="str">
        <f>HYPERLINK("#'Up Hs'!D1428","Đi Tới")</f>
        <v>Đi Tới</v>
      </c>
      <c r="K66" s="661" t="e">
        <f>#REF!</f>
        <v>#REF!</v>
      </c>
      <c r="L66" s="670"/>
      <c r="M66" s="64" t="e">
        <f t="shared" si="0"/>
        <v>#REF!</v>
      </c>
      <c r="N66" s="136"/>
      <c r="O66" s="136"/>
      <c r="P66" s="637"/>
      <c r="Q66" s="150" t="e">
        <f>#REF!</f>
        <v>#REF!</v>
      </c>
      <c r="R66" s="736"/>
      <c r="S66" s="736" t="e">
        <f>#REF!</f>
        <v>#REF!</v>
      </c>
      <c r="U66" s="148">
        <v>4505632000</v>
      </c>
    </row>
    <row r="67" spans="1:21" ht="15" hidden="1" customHeight="1">
      <c r="A67" s="59">
        <v>64</v>
      </c>
      <c r="B67" s="252" t="e">
        <f>#REF!</f>
        <v>#REF!</v>
      </c>
      <c r="C67" s="146" t="e">
        <f>#REF!</f>
        <v>#REF!</v>
      </c>
      <c r="D67" s="372" t="e">
        <f>#REF!</f>
        <v>#REF!</v>
      </c>
      <c r="E67" s="671" t="e">
        <f>#REF!</f>
        <v>#REF!</v>
      </c>
      <c r="F67" s="334" t="e">
        <f>#REF!</f>
        <v>#REF!</v>
      </c>
      <c r="G67" s="672" t="e" cm="1">
        <f t="array" aca="1" ref="G67" ca="1">_xll.VND(F67)</f>
        <v>#NAME?</v>
      </c>
      <c r="H67" s="409" t="e">
        <f>#REF!</f>
        <v>#REF!</v>
      </c>
      <c r="I67" s="408" t="e">
        <f>#REF!</f>
        <v>#REF!</v>
      </c>
      <c r="J67" s="361" t="str">
        <f>HYPERLINK("#'Up Hs'!D1451","Đi Tới")</f>
        <v>Đi Tới</v>
      </c>
      <c r="K67" s="661" t="e">
        <f>#REF!</f>
        <v>#REF!</v>
      </c>
      <c r="L67" s="670"/>
      <c r="M67" s="64" t="e">
        <f t="shared" si="0"/>
        <v>#REF!</v>
      </c>
      <c r="N67" s="136"/>
      <c r="O67" s="136"/>
      <c r="P67" s="637"/>
      <c r="Q67" s="150" t="e">
        <f>#REF!</f>
        <v>#REF!</v>
      </c>
      <c r="R67" s="736"/>
      <c r="S67" s="736" t="e">
        <f>#REF!</f>
        <v>#REF!</v>
      </c>
      <c r="U67" s="148">
        <v>7547850000</v>
      </c>
    </row>
    <row r="68" spans="1:21" ht="15" hidden="1" customHeight="1">
      <c r="A68" s="59">
        <v>65</v>
      </c>
      <c r="B68" s="252" t="e">
        <f>#REF!</f>
        <v>#REF!</v>
      </c>
      <c r="C68" s="146" t="e">
        <f>#REF!</f>
        <v>#REF!</v>
      </c>
      <c r="D68" s="372" t="e">
        <f>#REF!</f>
        <v>#REF!</v>
      </c>
      <c r="E68" s="671" t="e">
        <f>#REF!</f>
        <v>#REF!</v>
      </c>
      <c r="F68" s="334" t="e">
        <f>#REF!</f>
        <v>#REF!</v>
      </c>
      <c r="G68" s="672" t="e" cm="1">
        <f t="array" aca="1" ref="G68" ca="1">_xll.VND(F68)</f>
        <v>#NAME?</v>
      </c>
      <c r="H68" s="409" t="e">
        <f>#REF!</f>
        <v>#REF!</v>
      </c>
      <c r="I68" s="408" t="e">
        <f>#REF!</f>
        <v>#REF!</v>
      </c>
      <c r="J68" s="361" t="str">
        <f>HYPERLINK("#'Up Hs'!D1474","Đi Tới")</f>
        <v>Đi Tới</v>
      </c>
      <c r="K68" s="661" t="e">
        <f>#REF!</f>
        <v>#REF!</v>
      </c>
      <c r="L68" s="670"/>
      <c r="M68" s="64" t="e">
        <f t="shared" si="0"/>
        <v>#REF!</v>
      </c>
      <c r="N68" s="136"/>
      <c r="O68" s="136"/>
      <c r="P68" s="637"/>
      <c r="Q68" s="150" t="e">
        <f>#REF!</f>
        <v>#REF!</v>
      </c>
      <c r="R68" s="736"/>
      <c r="S68" s="736" t="e">
        <f>#REF!</f>
        <v>#REF!</v>
      </c>
      <c r="U68" s="148">
        <f>SUM(U65:U67)</f>
        <v>18561841000</v>
      </c>
    </row>
    <row r="69" spans="1:21" ht="15" hidden="1" customHeight="1">
      <c r="A69" s="59">
        <v>66</v>
      </c>
      <c r="B69" s="252" t="e">
        <f>#REF!</f>
        <v>#REF!</v>
      </c>
      <c r="C69" s="146" t="e">
        <f>#REF!</f>
        <v>#REF!</v>
      </c>
      <c r="D69" s="372" t="e">
        <f>#REF!</f>
        <v>#REF!</v>
      </c>
      <c r="E69" s="671" t="e">
        <f>#REF!</f>
        <v>#REF!</v>
      </c>
      <c r="F69" s="334" t="e">
        <f>#REF!</f>
        <v>#REF!</v>
      </c>
      <c r="G69" s="672" t="e" cm="1">
        <f t="array" aca="1" ref="G69" ca="1">_xll.VND(F69)</f>
        <v>#NAME?</v>
      </c>
      <c r="H69" s="409" t="e">
        <f>#REF!</f>
        <v>#REF!</v>
      </c>
      <c r="I69" s="408" t="e">
        <f>#REF!</f>
        <v>#REF!</v>
      </c>
      <c r="J69" s="361" t="str">
        <f>HYPERLINK("#'Up Hs'!D1497","Đi Tới")</f>
        <v>Đi Tới</v>
      </c>
      <c r="K69" s="661" t="e">
        <f>#REF!</f>
        <v>#REF!</v>
      </c>
      <c r="L69" s="670"/>
      <c r="M69" s="64" t="e">
        <f t="shared" si="0"/>
        <v>#REF!</v>
      </c>
      <c r="N69" s="136"/>
      <c r="O69" s="136"/>
      <c r="P69" s="637"/>
      <c r="Q69" s="150" t="e">
        <f>#REF!</f>
        <v>#REF!</v>
      </c>
      <c r="R69" s="736"/>
      <c r="S69" s="736" t="e">
        <f>#REF!</f>
        <v>#REF!</v>
      </c>
      <c r="U69" s="429">
        <f>U68*0.05%</f>
        <v>9280920.5</v>
      </c>
    </row>
    <row r="70" spans="1:21" ht="15" hidden="1" customHeight="1">
      <c r="A70" s="59">
        <v>67</v>
      </c>
      <c r="B70" s="252" t="e">
        <f>#REF!</f>
        <v>#REF!</v>
      </c>
      <c r="C70" s="146" t="e">
        <f>#REF!</f>
        <v>#REF!</v>
      </c>
      <c r="D70" s="372" t="e">
        <f>#REF!</f>
        <v>#REF!</v>
      </c>
      <c r="E70" s="671" t="e">
        <f>#REF!</f>
        <v>#REF!</v>
      </c>
      <c r="F70" s="334" t="e">
        <f>#REF!</f>
        <v>#REF!</v>
      </c>
      <c r="G70" s="672" t="e" cm="1">
        <f t="array" aca="1" ref="G70" ca="1">_xll.VND(F70)</f>
        <v>#NAME?</v>
      </c>
      <c r="H70" s="409" t="e">
        <f>#REF!</f>
        <v>#REF!</v>
      </c>
      <c r="I70" s="408" t="e">
        <f>#REF!</f>
        <v>#REF!</v>
      </c>
      <c r="J70" s="361" t="str">
        <f>HYPERLINK("#'Up Hs'!D1520","Đi Tới")</f>
        <v>Đi Tới</v>
      </c>
      <c r="K70" s="661" t="e">
        <f>#REF!</f>
        <v>#REF!</v>
      </c>
      <c r="L70" s="670"/>
      <c r="M70" s="64" t="e">
        <f t="shared" ref="M70:M133" si="1">L70-K70</f>
        <v>#REF!</v>
      </c>
      <c r="N70" s="136"/>
      <c r="O70" s="136"/>
      <c r="P70" s="637"/>
      <c r="Q70" s="150" t="e">
        <f>#REF!</f>
        <v>#REF!</v>
      </c>
      <c r="R70" s="736"/>
      <c r="S70" s="736" t="e">
        <f>#REF!</f>
        <v>#REF!</v>
      </c>
    </row>
    <row r="71" spans="1:21" ht="15" hidden="1" customHeight="1">
      <c r="A71" s="59">
        <v>68</v>
      </c>
      <c r="B71" s="252" t="e">
        <f>#REF!</f>
        <v>#REF!</v>
      </c>
      <c r="C71" s="146" t="e">
        <f>#REF!</f>
        <v>#REF!</v>
      </c>
      <c r="D71" s="372" t="e">
        <f>#REF!</f>
        <v>#REF!</v>
      </c>
      <c r="E71" s="671" t="e">
        <f>#REF!</f>
        <v>#REF!</v>
      </c>
      <c r="F71" s="334" t="e">
        <f>#REF!</f>
        <v>#REF!</v>
      </c>
      <c r="G71" s="672" t="e" cm="1">
        <f t="array" aca="1" ref="G71" ca="1">_xll.VND(F71)</f>
        <v>#NAME?</v>
      </c>
      <c r="H71" s="409" t="e">
        <f>#REF!</f>
        <v>#REF!</v>
      </c>
      <c r="I71" s="408" t="e">
        <f>#REF!</f>
        <v>#REF!</v>
      </c>
      <c r="J71" s="361" t="str">
        <f>HYPERLINK("#'Up Hs'!D1543","Đi Tới")</f>
        <v>Đi Tới</v>
      </c>
      <c r="K71" s="661" t="e">
        <f>#REF!</f>
        <v>#REF!</v>
      </c>
      <c r="L71" s="670"/>
      <c r="M71" s="64" t="e">
        <f t="shared" si="1"/>
        <v>#REF!</v>
      </c>
      <c r="N71" s="136"/>
      <c r="O71" s="136"/>
      <c r="P71" s="637"/>
      <c r="Q71" s="150" t="e">
        <f>#REF!</f>
        <v>#REF!</v>
      </c>
      <c r="R71" s="736"/>
      <c r="S71" s="736" t="e">
        <f>#REF!</f>
        <v>#REF!</v>
      </c>
    </row>
    <row r="72" spans="1:21" ht="15" hidden="1" customHeight="1">
      <c r="A72" s="59">
        <v>69</v>
      </c>
      <c r="B72" s="252" t="e">
        <f>#REF!</f>
        <v>#REF!</v>
      </c>
      <c r="C72" s="146" t="e">
        <f>#REF!</f>
        <v>#REF!</v>
      </c>
      <c r="D72" s="372" t="e">
        <f>#REF!</f>
        <v>#REF!</v>
      </c>
      <c r="E72" s="671" t="e">
        <f>#REF!</f>
        <v>#REF!</v>
      </c>
      <c r="F72" s="334" t="e">
        <f>#REF!</f>
        <v>#REF!</v>
      </c>
      <c r="G72" s="672" t="e" cm="1">
        <f t="array" aca="1" ref="G72" ca="1">_xll.VND(F72)</f>
        <v>#NAME?</v>
      </c>
      <c r="H72" s="409" t="e">
        <f>#REF!</f>
        <v>#REF!</v>
      </c>
      <c r="I72" s="408" t="e">
        <f>#REF!</f>
        <v>#REF!</v>
      </c>
      <c r="J72" s="361" t="str">
        <f>HYPERLINK("#'Up Hs'!D1566","Đi Tới")</f>
        <v>Đi Tới</v>
      </c>
      <c r="K72" s="661" t="e">
        <f>#REF!</f>
        <v>#REF!</v>
      </c>
      <c r="L72" s="670"/>
      <c r="M72" s="64" t="e">
        <f t="shared" si="1"/>
        <v>#REF!</v>
      </c>
      <c r="N72" s="136"/>
      <c r="O72" s="136"/>
      <c r="P72" s="637"/>
      <c r="Q72" s="150" t="e">
        <f>#REF!</f>
        <v>#REF!</v>
      </c>
      <c r="R72" s="736"/>
      <c r="S72" s="736" t="e">
        <f>#REF!</f>
        <v>#REF!</v>
      </c>
    </row>
    <row r="73" spans="1:21" ht="15" hidden="1" customHeight="1">
      <c r="A73" s="59">
        <v>70</v>
      </c>
      <c r="B73" s="252" t="e">
        <f>#REF!</f>
        <v>#REF!</v>
      </c>
      <c r="C73" s="146" t="e">
        <f>#REF!</f>
        <v>#REF!</v>
      </c>
      <c r="D73" s="372" t="e">
        <f>#REF!</f>
        <v>#REF!</v>
      </c>
      <c r="E73" s="671" t="e">
        <f>#REF!</f>
        <v>#REF!</v>
      </c>
      <c r="F73" s="334" t="e">
        <f>#REF!</f>
        <v>#REF!</v>
      </c>
      <c r="G73" s="672" t="e" cm="1">
        <f t="array" aca="1" ref="G73" ca="1">_xll.VND(F73)</f>
        <v>#NAME?</v>
      </c>
      <c r="H73" s="409" t="e">
        <f>#REF!</f>
        <v>#REF!</v>
      </c>
      <c r="I73" s="408" t="e">
        <f>#REF!</f>
        <v>#REF!</v>
      </c>
      <c r="J73" s="361" t="str">
        <f>HYPERLINK("#'Up Hs'!D1589","Đi Tới")</f>
        <v>Đi Tới</v>
      </c>
      <c r="K73" s="661" t="e">
        <f>#REF!</f>
        <v>#REF!</v>
      </c>
      <c r="L73" s="670"/>
      <c r="M73" s="64" t="e">
        <f t="shared" si="1"/>
        <v>#REF!</v>
      </c>
      <c r="N73" s="136"/>
      <c r="O73" s="136"/>
      <c r="P73" s="637"/>
      <c r="Q73" s="150" t="e">
        <f>#REF!</f>
        <v>#REF!</v>
      </c>
      <c r="R73" s="736"/>
      <c r="S73" s="736" t="e">
        <f>#REF!</f>
        <v>#REF!</v>
      </c>
    </row>
    <row r="74" spans="1:21" ht="15" hidden="1" customHeight="1">
      <c r="A74" s="59">
        <v>71</v>
      </c>
      <c r="B74" s="252" t="e">
        <f>#REF!</f>
        <v>#REF!</v>
      </c>
      <c r="C74" s="146" t="e">
        <f>#REF!</f>
        <v>#REF!</v>
      </c>
      <c r="D74" s="372" t="e">
        <f>#REF!</f>
        <v>#REF!</v>
      </c>
      <c r="E74" s="671" t="e">
        <f>#REF!</f>
        <v>#REF!</v>
      </c>
      <c r="F74" s="334" t="e">
        <f>#REF!</f>
        <v>#REF!</v>
      </c>
      <c r="G74" s="672" t="e" cm="1">
        <f t="array" aca="1" ref="G74" ca="1">_xll.VND(F74)</f>
        <v>#NAME?</v>
      </c>
      <c r="H74" s="409" t="e">
        <f>#REF!</f>
        <v>#REF!</v>
      </c>
      <c r="I74" s="408" t="e">
        <f>#REF!</f>
        <v>#REF!</v>
      </c>
      <c r="J74" s="361" t="str">
        <f>HYPERLINK("#'Up Hs'!D1612","Đi Tới")</f>
        <v>Đi Tới</v>
      </c>
      <c r="K74" s="661" t="e">
        <f>#REF!</f>
        <v>#REF!</v>
      </c>
      <c r="L74" s="670"/>
      <c r="M74" s="64" t="e">
        <f t="shared" si="1"/>
        <v>#REF!</v>
      </c>
      <c r="N74" s="136"/>
      <c r="O74" s="136"/>
      <c r="P74" s="637"/>
      <c r="Q74" s="150" t="e">
        <f>#REF!</f>
        <v>#REF!</v>
      </c>
      <c r="R74" s="736"/>
      <c r="S74" s="736" t="e">
        <f>#REF!</f>
        <v>#REF!</v>
      </c>
    </row>
    <row r="75" spans="1:21" ht="15" hidden="1" customHeight="1">
      <c r="A75" s="59">
        <v>72</v>
      </c>
      <c r="B75" s="252" t="e">
        <f>#REF!</f>
        <v>#REF!</v>
      </c>
      <c r="C75" s="146" t="e">
        <f>#REF!</f>
        <v>#REF!</v>
      </c>
      <c r="D75" s="372" t="e">
        <f>#REF!</f>
        <v>#REF!</v>
      </c>
      <c r="E75" s="671" t="e">
        <f>#REF!</f>
        <v>#REF!</v>
      </c>
      <c r="F75" s="334" t="e">
        <f>#REF!</f>
        <v>#REF!</v>
      </c>
      <c r="G75" s="672" t="e" cm="1">
        <f t="array" aca="1" ref="G75" ca="1">_xll.VND(F75)</f>
        <v>#NAME?</v>
      </c>
      <c r="H75" s="409" t="e">
        <f>#REF!</f>
        <v>#REF!</v>
      </c>
      <c r="I75" s="408" t="e">
        <f>#REF!</f>
        <v>#REF!</v>
      </c>
      <c r="J75" s="361" t="str">
        <f>HYPERLINK("#'Up Hs'!D1635","Đi Tới")</f>
        <v>Đi Tới</v>
      </c>
      <c r="K75" s="661" t="e">
        <f>#REF!</f>
        <v>#REF!</v>
      </c>
      <c r="L75" s="670"/>
      <c r="M75" s="64" t="e">
        <f t="shared" si="1"/>
        <v>#REF!</v>
      </c>
      <c r="N75" s="136"/>
      <c r="O75" s="136"/>
      <c r="P75" s="637"/>
      <c r="Q75" s="150" t="e">
        <f>#REF!</f>
        <v>#REF!</v>
      </c>
      <c r="R75" s="736"/>
      <c r="S75" s="736" t="e">
        <f>#REF!</f>
        <v>#REF!</v>
      </c>
    </row>
    <row r="76" spans="1:21" ht="15" hidden="1" customHeight="1">
      <c r="A76" s="59">
        <v>73</v>
      </c>
      <c r="B76" s="252" t="e">
        <f>#REF!</f>
        <v>#REF!</v>
      </c>
      <c r="C76" s="146" t="e">
        <f>#REF!</f>
        <v>#REF!</v>
      </c>
      <c r="D76" s="372" t="e">
        <f>#REF!</f>
        <v>#REF!</v>
      </c>
      <c r="E76" s="671" t="e">
        <f>#REF!</f>
        <v>#REF!</v>
      </c>
      <c r="F76" s="334" t="e">
        <f>#REF!</f>
        <v>#REF!</v>
      </c>
      <c r="G76" s="672" t="e" cm="1">
        <f t="array" aca="1" ref="G76" ca="1">_xll.VND(F76)</f>
        <v>#NAME?</v>
      </c>
      <c r="H76" s="409" t="e">
        <f>#REF!</f>
        <v>#REF!</v>
      </c>
      <c r="I76" s="408" t="e">
        <f>#REF!</f>
        <v>#REF!</v>
      </c>
      <c r="J76" s="361" t="str">
        <f>HYPERLINK("#'Up Hs'!D1658","Đi Tới")</f>
        <v>Đi Tới</v>
      </c>
      <c r="K76" s="661" t="e">
        <f>#REF!</f>
        <v>#REF!</v>
      </c>
      <c r="L76" s="670"/>
      <c r="M76" s="64" t="e">
        <f t="shared" si="1"/>
        <v>#REF!</v>
      </c>
      <c r="N76" s="136"/>
      <c r="O76" s="136"/>
      <c r="P76" s="637"/>
      <c r="Q76" s="150" t="e">
        <f>#REF!</f>
        <v>#REF!</v>
      </c>
      <c r="R76" s="736"/>
      <c r="S76" s="736" t="e">
        <f>#REF!</f>
        <v>#REF!</v>
      </c>
    </row>
    <row r="77" spans="1:21" ht="15" hidden="1" customHeight="1">
      <c r="A77" s="59">
        <v>74</v>
      </c>
      <c r="B77" s="252" t="e">
        <f>#REF!</f>
        <v>#REF!</v>
      </c>
      <c r="C77" s="146" t="e">
        <f>#REF!</f>
        <v>#REF!</v>
      </c>
      <c r="D77" s="372" t="e">
        <f>#REF!</f>
        <v>#REF!</v>
      </c>
      <c r="E77" s="671" t="e">
        <f>#REF!</f>
        <v>#REF!</v>
      </c>
      <c r="F77" s="334" t="e">
        <f>#REF!</f>
        <v>#REF!</v>
      </c>
      <c r="G77" s="672" t="e" cm="1">
        <f t="array" aca="1" ref="G77" ca="1">_xll.VND(F77)</f>
        <v>#NAME?</v>
      </c>
      <c r="H77" s="409" t="e">
        <f>#REF!</f>
        <v>#REF!</v>
      </c>
      <c r="I77" s="408" t="e">
        <f>#REF!</f>
        <v>#REF!</v>
      </c>
      <c r="J77" s="361" t="str">
        <f>HYPERLINK("#'Up Hs'!D1681","Đi Tới")</f>
        <v>Đi Tới</v>
      </c>
      <c r="K77" s="661" t="e">
        <f>#REF!</f>
        <v>#REF!</v>
      </c>
      <c r="L77" s="670"/>
      <c r="M77" s="64" t="e">
        <f t="shared" si="1"/>
        <v>#REF!</v>
      </c>
      <c r="N77" s="136"/>
      <c r="O77" s="136"/>
      <c r="P77" s="637"/>
      <c r="Q77" s="150" t="e">
        <f>#REF!</f>
        <v>#REF!</v>
      </c>
      <c r="R77" s="736"/>
      <c r="S77" s="736" t="e">
        <f>#REF!</f>
        <v>#REF!</v>
      </c>
    </row>
    <row r="78" spans="1:21" ht="15" hidden="1" customHeight="1">
      <c r="A78" s="59">
        <v>75</v>
      </c>
      <c r="B78" s="252" t="e">
        <f>#REF!</f>
        <v>#REF!</v>
      </c>
      <c r="C78" s="146" t="e">
        <f>#REF!</f>
        <v>#REF!</v>
      </c>
      <c r="D78" s="372" t="e">
        <f>#REF!</f>
        <v>#REF!</v>
      </c>
      <c r="E78" s="671" t="e">
        <f>#REF!</f>
        <v>#REF!</v>
      </c>
      <c r="F78" s="334" t="e">
        <f>#REF!</f>
        <v>#REF!</v>
      </c>
      <c r="G78" s="672" t="e" cm="1">
        <f t="array" aca="1" ref="G78" ca="1">_xll.VND(F78)</f>
        <v>#NAME?</v>
      </c>
      <c r="H78" s="409" t="e">
        <f>#REF!</f>
        <v>#REF!</v>
      </c>
      <c r="I78" s="408" t="e">
        <f>#REF!</f>
        <v>#REF!</v>
      </c>
      <c r="J78" s="361" t="str">
        <f>HYPERLINK("#'Up Hs'!D1704","Đi Tới")</f>
        <v>Đi Tới</v>
      </c>
      <c r="K78" s="661" t="e">
        <f>#REF!</f>
        <v>#REF!</v>
      </c>
      <c r="L78" s="670"/>
      <c r="M78" s="64" t="e">
        <f t="shared" si="1"/>
        <v>#REF!</v>
      </c>
      <c r="N78" s="136"/>
      <c r="O78" s="136"/>
      <c r="P78" s="637"/>
      <c r="Q78" s="150" t="e">
        <f>#REF!</f>
        <v>#REF!</v>
      </c>
      <c r="R78" s="736"/>
      <c r="S78" s="736" t="e">
        <f>#REF!</f>
        <v>#REF!</v>
      </c>
    </row>
    <row r="79" spans="1:21" ht="15" hidden="1" customHeight="1">
      <c r="A79" s="59">
        <v>76</v>
      </c>
      <c r="B79" s="252" t="e">
        <f>#REF!</f>
        <v>#REF!</v>
      </c>
      <c r="C79" s="146" t="e">
        <f>#REF!</f>
        <v>#REF!</v>
      </c>
      <c r="D79" s="372" t="e">
        <f>#REF!</f>
        <v>#REF!</v>
      </c>
      <c r="E79" s="671" t="e">
        <f>#REF!</f>
        <v>#REF!</v>
      </c>
      <c r="F79" s="334" t="e">
        <f>#REF!</f>
        <v>#REF!</v>
      </c>
      <c r="G79" s="672" t="e" cm="1">
        <f t="array" aca="1" ref="G79" ca="1">_xll.VND(F79)</f>
        <v>#NAME?</v>
      </c>
      <c r="H79" s="409" t="e">
        <f>#REF!</f>
        <v>#REF!</v>
      </c>
      <c r="I79" s="408" t="e">
        <f>#REF!</f>
        <v>#REF!</v>
      </c>
      <c r="J79" s="361" t="str">
        <f>HYPERLINK("#'Up Hs'!D1727","Đi Tới")</f>
        <v>Đi Tới</v>
      </c>
      <c r="K79" s="661" t="e">
        <f>#REF!</f>
        <v>#REF!</v>
      </c>
      <c r="L79" s="670"/>
      <c r="M79" s="64" t="e">
        <f t="shared" si="1"/>
        <v>#REF!</v>
      </c>
      <c r="N79" s="136"/>
      <c r="O79" s="136"/>
      <c r="P79" s="637"/>
      <c r="Q79" s="150" t="e">
        <f>#REF!</f>
        <v>#REF!</v>
      </c>
      <c r="R79" s="736"/>
      <c r="S79" s="736" t="e">
        <f>#REF!</f>
        <v>#REF!</v>
      </c>
    </row>
    <row r="80" spans="1:21" ht="15" hidden="1" customHeight="1">
      <c r="A80" s="59">
        <v>77</v>
      </c>
      <c r="B80" s="252" t="e">
        <f>#REF!</f>
        <v>#REF!</v>
      </c>
      <c r="C80" s="146" t="e">
        <f>#REF!</f>
        <v>#REF!</v>
      </c>
      <c r="D80" s="372" t="e">
        <f>#REF!</f>
        <v>#REF!</v>
      </c>
      <c r="E80" s="671" t="e">
        <f>#REF!</f>
        <v>#REF!</v>
      </c>
      <c r="F80" s="334" t="e">
        <f>#REF!</f>
        <v>#REF!</v>
      </c>
      <c r="G80" s="672" t="e" cm="1">
        <f t="array" aca="1" ref="G80" ca="1">_xll.VND(F80)</f>
        <v>#NAME?</v>
      </c>
      <c r="H80" s="409" t="e">
        <f>#REF!</f>
        <v>#REF!</v>
      </c>
      <c r="I80" s="408" t="e">
        <f>#REF!</f>
        <v>#REF!</v>
      </c>
      <c r="J80" s="361" t="str">
        <f>HYPERLINK("#'Up Hs'!D1750","Đi Tới")</f>
        <v>Đi Tới</v>
      </c>
      <c r="K80" s="661" t="e">
        <f>#REF!</f>
        <v>#REF!</v>
      </c>
      <c r="L80" s="670"/>
      <c r="M80" s="64" t="e">
        <f t="shared" si="1"/>
        <v>#REF!</v>
      </c>
      <c r="N80" s="136"/>
      <c r="O80" s="136"/>
      <c r="P80" s="637"/>
      <c r="Q80" s="150" t="e">
        <f>#REF!</f>
        <v>#REF!</v>
      </c>
      <c r="R80" s="736"/>
      <c r="S80" s="736" t="e">
        <f>#REF!</f>
        <v>#REF!</v>
      </c>
    </row>
    <row r="81" spans="1:19" ht="15" hidden="1" customHeight="1">
      <c r="A81" s="59">
        <v>78</v>
      </c>
      <c r="B81" s="252" t="e">
        <f>#REF!</f>
        <v>#REF!</v>
      </c>
      <c r="C81" s="146" t="e">
        <f>#REF!</f>
        <v>#REF!</v>
      </c>
      <c r="D81" s="372" t="e">
        <f>#REF!</f>
        <v>#REF!</v>
      </c>
      <c r="E81" s="671" t="e">
        <f>#REF!</f>
        <v>#REF!</v>
      </c>
      <c r="F81" s="334" t="e">
        <f>#REF!</f>
        <v>#REF!</v>
      </c>
      <c r="G81" s="672" t="e" cm="1">
        <f t="array" aca="1" ref="G81" ca="1">_xll.VND(F81)</f>
        <v>#NAME?</v>
      </c>
      <c r="H81" s="409" t="e">
        <f>#REF!</f>
        <v>#REF!</v>
      </c>
      <c r="I81" s="408" t="e">
        <f>#REF!</f>
        <v>#REF!</v>
      </c>
      <c r="J81" s="361" t="str">
        <f>HYPERLINK("#'Up Hs'!D1773","Đi Tới")</f>
        <v>Đi Tới</v>
      </c>
      <c r="K81" s="661" t="e">
        <f>#REF!</f>
        <v>#REF!</v>
      </c>
      <c r="L81" s="670"/>
      <c r="M81" s="64" t="e">
        <f t="shared" si="1"/>
        <v>#REF!</v>
      </c>
      <c r="N81" s="136"/>
      <c r="O81" s="136"/>
      <c r="P81" s="637"/>
      <c r="Q81" s="150" t="e">
        <f>#REF!</f>
        <v>#REF!</v>
      </c>
      <c r="R81" s="736"/>
      <c r="S81" s="736" t="e">
        <f>#REF!</f>
        <v>#REF!</v>
      </c>
    </row>
    <row r="82" spans="1:19" ht="15" hidden="1" customHeight="1">
      <c r="A82" s="59">
        <v>79</v>
      </c>
      <c r="B82" s="252" t="e">
        <f>#REF!</f>
        <v>#REF!</v>
      </c>
      <c r="C82" s="146" t="e">
        <f>#REF!</f>
        <v>#REF!</v>
      </c>
      <c r="D82" s="372" t="e">
        <f>#REF!</f>
        <v>#REF!</v>
      </c>
      <c r="E82" s="671" t="e">
        <f>#REF!</f>
        <v>#REF!</v>
      </c>
      <c r="F82" s="334" t="e">
        <f>#REF!</f>
        <v>#REF!</v>
      </c>
      <c r="G82" s="672" t="e" cm="1">
        <f t="array" aca="1" ref="G82" ca="1">_xll.VND(F82)</f>
        <v>#NAME?</v>
      </c>
      <c r="H82" s="409" t="e">
        <f>#REF!</f>
        <v>#REF!</v>
      </c>
      <c r="I82" s="408" t="e">
        <f>#REF!</f>
        <v>#REF!</v>
      </c>
      <c r="J82" s="361" t="str">
        <f>HYPERLINK("#'Up Hs'!D1796","Đi Tới")</f>
        <v>Đi Tới</v>
      </c>
      <c r="K82" s="661" t="e">
        <f>#REF!</f>
        <v>#REF!</v>
      </c>
      <c r="L82" s="670"/>
      <c r="M82" s="64" t="e">
        <f t="shared" si="1"/>
        <v>#REF!</v>
      </c>
      <c r="N82" s="136"/>
      <c r="O82" s="136"/>
      <c r="P82" s="637"/>
      <c r="Q82" s="150" t="e">
        <f>#REF!</f>
        <v>#REF!</v>
      </c>
      <c r="R82" s="736"/>
      <c r="S82" s="736" t="e">
        <f>#REF!</f>
        <v>#REF!</v>
      </c>
    </row>
    <row r="83" spans="1:19" ht="15" hidden="1" customHeight="1">
      <c r="A83" s="59">
        <v>80</v>
      </c>
      <c r="B83" s="252" t="e">
        <f>#REF!</f>
        <v>#REF!</v>
      </c>
      <c r="C83" s="146" t="e">
        <f>#REF!</f>
        <v>#REF!</v>
      </c>
      <c r="D83" s="372" t="e">
        <f>#REF!</f>
        <v>#REF!</v>
      </c>
      <c r="E83" s="671" t="e">
        <f>#REF!</f>
        <v>#REF!</v>
      </c>
      <c r="F83" s="334" t="e">
        <f>#REF!</f>
        <v>#REF!</v>
      </c>
      <c r="G83" s="672" t="e" cm="1">
        <f t="array" aca="1" ref="G83" ca="1">_xll.VND(F83)</f>
        <v>#NAME?</v>
      </c>
      <c r="H83" s="409" t="e">
        <f>#REF!</f>
        <v>#REF!</v>
      </c>
      <c r="I83" s="408" t="e">
        <f>#REF!</f>
        <v>#REF!</v>
      </c>
      <c r="J83" s="361" t="str">
        <f>HYPERLINK("#'Up Hs'!D1819","Đi Tới")</f>
        <v>Đi Tới</v>
      </c>
      <c r="K83" s="661" t="e">
        <f>#REF!</f>
        <v>#REF!</v>
      </c>
      <c r="L83" s="670"/>
      <c r="M83" s="64" t="e">
        <f t="shared" si="1"/>
        <v>#REF!</v>
      </c>
      <c r="N83" s="136"/>
      <c r="O83" s="136"/>
      <c r="P83" s="637"/>
      <c r="Q83" s="150" t="e">
        <f>#REF!</f>
        <v>#REF!</v>
      </c>
      <c r="R83" s="736"/>
      <c r="S83" s="736" t="e">
        <f>#REF!</f>
        <v>#REF!</v>
      </c>
    </row>
    <row r="84" spans="1:19" ht="15" hidden="1" customHeight="1">
      <c r="A84" s="59">
        <v>81</v>
      </c>
      <c r="B84" s="252" t="e">
        <f>#REF!</f>
        <v>#REF!</v>
      </c>
      <c r="C84" s="146" t="e">
        <f>#REF!</f>
        <v>#REF!</v>
      </c>
      <c r="D84" s="372" t="e">
        <f>#REF!</f>
        <v>#REF!</v>
      </c>
      <c r="E84" s="671" t="e">
        <f>#REF!</f>
        <v>#REF!</v>
      </c>
      <c r="F84" s="334" t="e">
        <f>#REF!</f>
        <v>#REF!</v>
      </c>
      <c r="G84" s="672" t="e" cm="1">
        <f t="array" aca="1" ref="G84" ca="1">_xll.VND(F84)</f>
        <v>#NAME?</v>
      </c>
      <c r="H84" s="409" t="e">
        <f>#REF!</f>
        <v>#REF!</v>
      </c>
      <c r="I84" s="408" t="e">
        <f>#REF!</f>
        <v>#REF!</v>
      </c>
      <c r="J84" s="361" t="str">
        <f>HYPERLINK("#'Up Hs'!D1842","Đi Tới")</f>
        <v>Đi Tới</v>
      </c>
      <c r="K84" s="661" t="e">
        <f>#REF!</f>
        <v>#REF!</v>
      </c>
      <c r="L84" s="670"/>
      <c r="M84" s="64" t="e">
        <f t="shared" si="1"/>
        <v>#REF!</v>
      </c>
      <c r="N84" s="136"/>
      <c r="O84" s="136"/>
      <c r="P84" s="637"/>
      <c r="Q84" s="150" t="e">
        <f>#REF!</f>
        <v>#REF!</v>
      </c>
      <c r="R84" s="736"/>
      <c r="S84" s="736" t="e">
        <f>#REF!</f>
        <v>#REF!</v>
      </c>
    </row>
    <row r="85" spans="1:19" ht="15" hidden="1" customHeight="1">
      <c r="A85" s="59">
        <v>82</v>
      </c>
      <c r="B85" s="252" t="e">
        <f>#REF!</f>
        <v>#REF!</v>
      </c>
      <c r="C85" s="146" t="e">
        <f>#REF!</f>
        <v>#REF!</v>
      </c>
      <c r="D85" s="372" t="e">
        <f>#REF!</f>
        <v>#REF!</v>
      </c>
      <c r="E85" s="671" t="e">
        <f>#REF!</f>
        <v>#REF!</v>
      </c>
      <c r="F85" s="334" t="e">
        <f>#REF!</f>
        <v>#REF!</v>
      </c>
      <c r="G85" s="672" t="e" cm="1">
        <f t="array" aca="1" ref="G85" ca="1">_xll.VND(F85)</f>
        <v>#NAME?</v>
      </c>
      <c r="H85" s="409" t="e">
        <f>#REF!</f>
        <v>#REF!</v>
      </c>
      <c r="I85" s="408" t="e">
        <f>#REF!</f>
        <v>#REF!</v>
      </c>
      <c r="J85" s="361" t="str">
        <f>HYPERLINK("#'Up Hs'!D1865","Đi Tới")</f>
        <v>Đi Tới</v>
      </c>
      <c r="K85" s="661" t="e">
        <f>#REF!</f>
        <v>#REF!</v>
      </c>
      <c r="L85" s="670"/>
      <c r="M85" s="64" t="e">
        <f t="shared" si="1"/>
        <v>#REF!</v>
      </c>
      <c r="N85" s="136"/>
      <c r="O85" s="136"/>
      <c r="P85" s="637"/>
      <c r="Q85" s="150" t="e">
        <f>#REF!</f>
        <v>#REF!</v>
      </c>
      <c r="R85" s="736"/>
      <c r="S85" s="736" t="e">
        <f>#REF!</f>
        <v>#REF!</v>
      </c>
    </row>
    <row r="86" spans="1:19" ht="15" hidden="1" customHeight="1">
      <c r="A86" s="59">
        <v>83</v>
      </c>
      <c r="B86" s="252" t="e">
        <f>#REF!</f>
        <v>#REF!</v>
      </c>
      <c r="C86" s="146" t="e">
        <f>#REF!</f>
        <v>#REF!</v>
      </c>
      <c r="D86" s="372" t="e">
        <f>#REF!</f>
        <v>#REF!</v>
      </c>
      <c r="E86" s="671" t="e">
        <f>#REF!</f>
        <v>#REF!</v>
      </c>
      <c r="F86" s="334" t="e">
        <f>#REF!</f>
        <v>#REF!</v>
      </c>
      <c r="G86" s="672" t="e" cm="1">
        <f t="array" aca="1" ref="G86" ca="1">_xll.VND(F86)</f>
        <v>#NAME?</v>
      </c>
      <c r="H86" s="409" t="e">
        <f>#REF!</f>
        <v>#REF!</v>
      </c>
      <c r="I86" s="408" t="e">
        <f>#REF!</f>
        <v>#REF!</v>
      </c>
      <c r="J86" s="361" t="str">
        <f>HYPERLINK("#'Up Hs'!D1888","Đi Tới")</f>
        <v>Đi Tới</v>
      </c>
      <c r="K86" s="661" t="e">
        <f>#REF!</f>
        <v>#REF!</v>
      </c>
      <c r="L86" s="670"/>
      <c r="M86" s="64" t="e">
        <f t="shared" si="1"/>
        <v>#REF!</v>
      </c>
      <c r="N86" s="136"/>
      <c r="O86" s="136"/>
      <c r="P86" s="637"/>
      <c r="Q86" s="150" t="e">
        <f>#REF!</f>
        <v>#REF!</v>
      </c>
      <c r="R86" s="736"/>
      <c r="S86" s="736" t="e">
        <f>#REF!</f>
        <v>#REF!</v>
      </c>
    </row>
    <row r="87" spans="1:19" ht="15" hidden="1" customHeight="1">
      <c r="A87" s="59">
        <v>84</v>
      </c>
      <c r="B87" s="252" t="e">
        <f>#REF!</f>
        <v>#REF!</v>
      </c>
      <c r="C87" s="146" t="e">
        <f>#REF!</f>
        <v>#REF!</v>
      </c>
      <c r="D87" s="372" t="e">
        <f>#REF!</f>
        <v>#REF!</v>
      </c>
      <c r="E87" s="671" t="e">
        <f>#REF!</f>
        <v>#REF!</v>
      </c>
      <c r="F87" s="334" t="e">
        <f>#REF!</f>
        <v>#REF!</v>
      </c>
      <c r="G87" s="672" t="e" cm="1">
        <f t="array" aca="1" ref="G87" ca="1">_xll.VND(F87)</f>
        <v>#NAME?</v>
      </c>
      <c r="H87" s="409" t="e">
        <f>#REF!</f>
        <v>#REF!</v>
      </c>
      <c r="I87" s="408" t="e">
        <f>#REF!</f>
        <v>#REF!</v>
      </c>
      <c r="J87" s="361" t="str">
        <f>HYPERLINK("#'Up Hs'!D1911","Đi Tới")</f>
        <v>Đi Tới</v>
      </c>
      <c r="K87" s="661" t="e">
        <f>#REF!</f>
        <v>#REF!</v>
      </c>
      <c r="L87" s="670"/>
      <c r="M87" s="64" t="e">
        <f t="shared" si="1"/>
        <v>#REF!</v>
      </c>
      <c r="N87" s="136"/>
      <c r="O87" s="136"/>
      <c r="P87" s="637"/>
      <c r="Q87" s="150" t="e">
        <f>#REF!</f>
        <v>#REF!</v>
      </c>
      <c r="R87" s="736"/>
      <c r="S87" s="736" t="e">
        <f>#REF!</f>
        <v>#REF!</v>
      </c>
    </row>
    <row r="88" spans="1:19" ht="15" hidden="1" customHeight="1">
      <c r="A88" s="59">
        <v>85</v>
      </c>
      <c r="B88" s="252" t="e">
        <f>#REF!</f>
        <v>#REF!</v>
      </c>
      <c r="C88" s="146" t="e">
        <f>#REF!</f>
        <v>#REF!</v>
      </c>
      <c r="D88" s="372" t="e">
        <f>#REF!</f>
        <v>#REF!</v>
      </c>
      <c r="E88" s="363" t="e">
        <f>#REF!</f>
        <v>#REF!</v>
      </c>
      <c r="F88" s="674" t="e">
        <f>#REF!</f>
        <v>#REF!</v>
      </c>
      <c r="G88" s="407" t="e" cm="1">
        <f t="array" aca="1" ref="G88" ca="1">_xll.VND(F88)</f>
        <v>#NAME?</v>
      </c>
      <c r="H88" s="409" t="e">
        <f>#REF!</f>
        <v>#REF!</v>
      </c>
      <c r="I88" s="408" t="e">
        <f>#REF!</f>
        <v>#REF!</v>
      </c>
      <c r="J88" s="361" t="str">
        <f>HYPERLINK("#'Up Hs'!D1934","Đi Tới")</f>
        <v>Đi Tới</v>
      </c>
      <c r="K88" s="661" t="e">
        <f>#REF!</f>
        <v>#REF!</v>
      </c>
      <c r="L88" s="670"/>
      <c r="M88" s="64" t="e">
        <f t="shared" si="1"/>
        <v>#REF!</v>
      </c>
      <c r="N88" s="136"/>
      <c r="O88" s="300"/>
      <c r="P88" s="637"/>
      <c r="Q88" s="150" t="e">
        <f>#REF!</f>
        <v>#REF!</v>
      </c>
      <c r="R88" s="736"/>
      <c r="S88" s="736" t="e">
        <f>#REF!</f>
        <v>#REF!</v>
      </c>
    </row>
    <row r="89" spans="1:19" ht="15" hidden="1" customHeight="1">
      <c r="A89" s="59">
        <v>86</v>
      </c>
      <c r="B89" s="252" t="e">
        <f>#REF!</f>
        <v>#REF!</v>
      </c>
      <c r="C89" s="146" t="e">
        <f>#REF!</f>
        <v>#REF!</v>
      </c>
      <c r="D89" s="372" t="e">
        <f>#REF!</f>
        <v>#REF!</v>
      </c>
      <c r="E89" s="363" t="e">
        <f>#REF!</f>
        <v>#REF!</v>
      </c>
      <c r="F89" s="364" t="e">
        <f>#REF!</f>
        <v>#REF!</v>
      </c>
      <c r="G89" s="407" t="e" cm="1">
        <f t="array" aca="1" ref="G89" ca="1">_xll.VND(F89)</f>
        <v>#NAME?</v>
      </c>
      <c r="H89" s="409" t="e">
        <f>#REF!</f>
        <v>#REF!</v>
      </c>
      <c r="I89" s="408" t="e">
        <f>#REF!</f>
        <v>#REF!</v>
      </c>
      <c r="J89" s="361" t="str">
        <f>HYPERLINK("#'Up Hs'!D1957","Đi Tới")</f>
        <v>Đi Tới</v>
      </c>
      <c r="K89" s="661" t="e">
        <f>#REF!</f>
        <v>#REF!</v>
      </c>
      <c r="L89" s="670"/>
      <c r="M89" s="64" t="e">
        <f t="shared" si="1"/>
        <v>#REF!</v>
      </c>
      <c r="N89" s="136"/>
      <c r="O89" s="136"/>
      <c r="P89" s="637"/>
      <c r="Q89" s="150" t="e">
        <f>#REF!</f>
        <v>#REF!</v>
      </c>
      <c r="R89" s="736"/>
      <c r="S89" s="736" t="e">
        <f>#REF!</f>
        <v>#REF!</v>
      </c>
    </row>
    <row r="90" spans="1:19" ht="15" hidden="1" customHeight="1">
      <c r="A90" s="59">
        <v>87</v>
      </c>
      <c r="B90" s="252" t="e">
        <f>#REF!</f>
        <v>#REF!</v>
      </c>
      <c r="C90" s="146" t="e">
        <f>#REF!</f>
        <v>#REF!</v>
      </c>
      <c r="D90" s="372" t="e">
        <f>#REF!</f>
        <v>#REF!</v>
      </c>
      <c r="E90" s="363" t="e">
        <f>#REF!</f>
        <v>#REF!</v>
      </c>
      <c r="F90" s="364" t="e">
        <f>#REF!</f>
        <v>#REF!</v>
      </c>
      <c r="G90" s="407" t="e" cm="1">
        <f t="array" aca="1" ref="G90" ca="1">_xll.VND(F90)</f>
        <v>#NAME?</v>
      </c>
      <c r="H90" s="409" t="e">
        <f>#REF!</f>
        <v>#REF!</v>
      </c>
      <c r="I90" s="408" t="e">
        <f>#REF!</f>
        <v>#REF!</v>
      </c>
      <c r="J90" s="361" t="str">
        <f>HYPERLINK("#'Up Hs'!D1980","Đi Tới")</f>
        <v>Đi Tới</v>
      </c>
      <c r="K90" s="661" t="e">
        <f>#REF!</f>
        <v>#REF!</v>
      </c>
      <c r="L90" s="670"/>
      <c r="M90" s="64" t="e">
        <f t="shared" si="1"/>
        <v>#REF!</v>
      </c>
      <c r="N90" s="136"/>
      <c r="O90" s="136"/>
      <c r="P90" s="637"/>
      <c r="Q90" s="150" t="e">
        <f>#REF!</f>
        <v>#REF!</v>
      </c>
      <c r="R90" s="736"/>
      <c r="S90" s="736" t="e">
        <f>#REF!</f>
        <v>#REF!</v>
      </c>
    </row>
    <row r="91" spans="1:19" ht="15" hidden="1" customHeight="1">
      <c r="A91" s="59">
        <v>88</v>
      </c>
      <c r="B91" s="252" t="e">
        <f>#REF!</f>
        <v>#REF!</v>
      </c>
      <c r="C91" s="146" t="e">
        <f>#REF!</f>
        <v>#REF!</v>
      </c>
      <c r="D91" s="372" t="e">
        <f>#REF!</f>
        <v>#REF!</v>
      </c>
      <c r="E91" s="363" t="e">
        <f>#REF!</f>
        <v>#REF!</v>
      </c>
      <c r="F91" s="364" t="e">
        <f>#REF!</f>
        <v>#REF!</v>
      </c>
      <c r="G91" s="407" t="e" cm="1">
        <f t="array" aca="1" ref="G91" ca="1">_xll.VND(F91)</f>
        <v>#NAME?</v>
      </c>
      <c r="H91" s="409" t="e">
        <f>#REF!</f>
        <v>#REF!</v>
      </c>
      <c r="I91" s="408" t="e">
        <f>#REF!</f>
        <v>#REF!</v>
      </c>
      <c r="J91" s="361" t="str">
        <f>HYPERLINK("#'Up Hs'!D2003","Đi Tới")</f>
        <v>Đi Tới</v>
      </c>
      <c r="K91" s="661" t="e">
        <f>#REF!</f>
        <v>#REF!</v>
      </c>
      <c r="L91" s="670"/>
      <c r="M91" s="64" t="e">
        <f t="shared" si="1"/>
        <v>#REF!</v>
      </c>
      <c r="N91" s="136"/>
      <c r="O91" s="136"/>
      <c r="P91" s="637"/>
      <c r="Q91" s="150" t="e">
        <f>#REF!</f>
        <v>#REF!</v>
      </c>
      <c r="R91" s="736"/>
      <c r="S91" s="736" t="e">
        <f>#REF!</f>
        <v>#REF!</v>
      </c>
    </row>
    <row r="92" spans="1:19" ht="15" hidden="1" customHeight="1">
      <c r="A92" s="59">
        <v>89</v>
      </c>
      <c r="B92" s="252" t="e">
        <f>#REF!</f>
        <v>#REF!</v>
      </c>
      <c r="C92" s="146" t="e">
        <f>#REF!</f>
        <v>#REF!</v>
      </c>
      <c r="D92" s="372" t="e">
        <f>#REF!</f>
        <v>#REF!</v>
      </c>
      <c r="E92" s="363" t="e">
        <f>#REF!</f>
        <v>#REF!</v>
      </c>
      <c r="F92" s="364" t="e">
        <f>#REF!</f>
        <v>#REF!</v>
      </c>
      <c r="G92" s="407" t="e" cm="1">
        <f t="array" aca="1" ref="G92" ca="1">_xll.VND(F92)</f>
        <v>#NAME?</v>
      </c>
      <c r="H92" s="409" t="e">
        <f>#REF!</f>
        <v>#REF!</v>
      </c>
      <c r="I92" s="408" t="e">
        <f>#REF!</f>
        <v>#REF!</v>
      </c>
      <c r="J92" s="361" t="str">
        <f>HYPERLINK("#'Up Hs'!D2026","Đi Tới")</f>
        <v>Đi Tới</v>
      </c>
      <c r="K92" s="661" t="e">
        <f>#REF!</f>
        <v>#REF!</v>
      </c>
      <c r="L92" s="670"/>
      <c r="M92" s="64" t="e">
        <f t="shared" si="1"/>
        <v>#REF!</v>
      </c>
      <c r="N92" s="136"/>
      <c r="O92" s="136"/>
      <c r="P92" s="637"/>
      <c r="Q92" s="150" t="e">
        <f>#REF!</f>
        <v>#REF!</v>
      </c>
      <c r="R92" s="736"/>
      <c r="S92" s="736" t="e">
        <f>#REF!</f>
        <v>#REF!</v>
      </c>
    </row>
    <row r="93" spans="1:19" ht="15" hidden="1" customHeight="1">
      <c r="A93" s="59">
        <v>90</v>
      </c>
      <c r="B93" s="252" t="e">
        <f>#REF!</f>
        <v>#REF!</v>
      </c>
      <c r="C93" s="146" t="e">
        <f>#REF!</f>
        <v>#REF!</v>
      </c>
      <c r="D93" s="372" t="e">
        <f>#REF!</f>
        <v>#REF!</v>
      </c>
      <c r="E93" s="363" t="e">
        <f>#REF!</f>
        <v>#REF!</v>
      </c>
      <c r="F93" s="364" t="e">
        <f>#REF!</f>
        <v>#REF!</v>
      </c>
      <c r="G93" s="407" t="e" cm="1">
        <f t="array" aca="1" ref="G93" ca="1">_xll.VND(F93)</f>
        <v>#NAME?</v>
      </c>
      <c r="H93" s="409" t="e">
        <f>#REF!</f>
        <v>#REF!</v>
      </c>
      <c r="I93" s="408" t="e">
        <f>#REF!</f>
        <v>#REF!</v>
      </c>
      <c r="J93" s="361" t="str">
        <f>HYPERLINK("#'Up Hs'!D2049","Đi Tới")</f>
        <v>Đi Tới</v>
      </c>
      <c r="K93" s="661" t="e">
        <f>#REF!</f>
        <v>#REF!</v>
      </c>
      <c r="L93" s="670"/>
      <c r="M93" s="64" t="e">
        <f t="shared" si="1"/>
        <v>#REF!</v>
      </c>
      <c r="N93" s="136"/>
      <c r="O93" s="136"/>
      <c r="P93" s="637"/>
      <c r="Q93" s="150" t="e">
        <f>#REF!</f>
        <v>#REF!</v>
      </c>
      <c r="R93" s="736"/>
      <c r="S93" s="736" t="e">
        <f>#REF!</f>
        <v>#REF!</v>
      </c>
    </row>
    <row r="94" spans="1:19" ht="15" hidden="1" customHeight="1">
      <c r="A94" s="59">
        <v>91</v>
      </c>
      <c r="B94" s="252" t="e">
        <f>#REF!</f>
        <v>#REF!</v>
      </c>
      <c r="C94" s="146" t="e">
        <f>#REF!</f>
        <v>#REF!</v>
      </c>
      <c r="D94" s="372" t="e">
        <f>#REF!</f>
        <v>#REF!</v>
      </c>
      <c r="E94" s="363" t="e">
        <f>#REF!</f>
        <v>#REF!</v>
      </c>
      <c r="F94" s="364" t="e">
        <f>#REF!</f>
        <v>#REF!</v>
      </c>
      <c r="G94" s="407" t="e" cm="1">
        <f t="array" aca="1" ref="G94" ca="1">_xll.VND(F94)</f>
        <v>#NAME?</v>
      </c>
      <c r="H94" s="409" t="e">
        <f>#REF!</f>
        <v>#REF!</v>
      </c>
      <c r="I94" s="408" t="e">
        <f>#REF!</f>
        <v>#REF!</v>
      </c>
      <c r="J94" s="361" t="str">
        <f>HYPERLINK("#'Up Hs'!D2072","Đi Tới")</f>
        <v>Đi Tới</v>
      </c>
      <c r="K94" s="661" t="e">
        <f>#REF!</f>
        <v>#REF!</v>
      </c>
      <c r="L94" s="670"/>
      <c r="M94" s="64" t="e">
        <f t="shared" si="1"/>
        <v>#REF!</v>
      </c>
      <c r="N94" s="136"/>
      <c r="O94" s="136"/>
      <c r="P94" s="637"/>
      <c r="Q94" s="150" t="e">
        <f>#REF!</f>
        <v>#REF!</v>
      </c>
      <c r="R94" s="736"/>
      <c r="S94" s="736" t="e">
        <f>#REF!</f>
        <v>#REF!</v>
      </c>
    </row>
    <row r="95" spans="1:19" ht="15" hidden="1" customHeight="1">
      <c r="A95" s="59">
        <v>92</v>
      </c>
      <c r="B95" s="252" t="e">
        <f>#REF!</f>
        <v>#REF!</v>
      </c>
      <c r="C95" s="146" t="e">
        <f>#REF!</f>
        <v>#REF!</v>
      </c>
      <c r="D95" s="372" t="e">
        <f>#REF!</f>
        <v>#REF!</v>
      </c>
      <c r="E95" s="363" t="e">
        <f>#REF!</f>
        <v>#REF!</v>
      </c>
      <c r="F95" s="364" t="e">
        <f>#REF!</f>
        <v>#REF!</v>
      </c>
      <c r="G95" s="407" t="e" cm="1">
        <f t="array" aca="1" ref="G95" ca="1">_xll.VND(F95)</f>
        <v>#NAME?</v>
      </c>
      <c r="H95" s="409" t="e">
        <f>#REF!</f>
        <v>#REF!</v>
      </c>
      <c r="I95" s="408" t="e">
        <f>#REF!</f>
        <v>#REF!</v>
      </c>
      <c r="J95" s="361" t="str">
        <f>HYPERLINK("#'Up Hs'!D2095","Đi Tới")</f>
        <v>Đi Tới</v>
      </c>
      <c r="K95" s="661" t="e">
        <f>#REF!</f>
        <v>#REF!</v>
      </c>
      <c r="L95" s="670"/>
      <c r="M95" s="64" t="e">
        <f t="shared" si="1"/>
        <v>#REF!</v>
      </c>
      <c r="N95" s="136"/>
      <c r="O95" s="136"/>
      <c r="P95" s="637"/>
      <c r="Q95" s="150" t="e">
        <f>#REF!</f>
        <v>#REF!</v>
      </c>
      <c r="R95" s="736"/>
      <c r="S95" s="736" t="e">
        <f>#REF!</f>
        <v>#REF!</v>
      </c>
    </row>
    <row r="96" spans="1:19" ht="15" hidden="1" customHeight="1">
      <c r="A96" s="59">
        <v>93</v>
      </c>
      <c r="B96" s="252" t="e">
        <f>#REF!</f>
        <v>#REF!</v>
      </c>
      <c r="C96" s="146" t="e">
        <f>#REF!</f>
        <v>#REF!</v>
      </c>
      <c r="D96" s="372" t="e">
        <f>#REF!</f>
        <v>#REF!</v>
      </c>
      <c r="E96" s="363" t="e">
        <f>#REF!</f>
        <v>#REF!</v>
      </c>
      <c r="F96" s="364" t="e">
        <f>#REF!</f>
        <v>#REF!</v>
      </c>
      <c r="G96" s="407" t="e" cm="1">
        <f t="array" aca="1" ref="G96" ca="1">_xll.VND(F96)</f>
        <v>#NAME?</v>
      </c>
      <c r="H96" s="409" t="e">
        <f>#REF!</f>
        <v>#REF!</v>
      </c>
      <c r="I96" s="408" t="e">
        <f>#REF!</f>
        <v>#REF!</v>
      </c>
      <c r="J96" s="361" t="str">
        <f>HYPERLINK("#'Up Hs'!D2118","Đi Tới")</f>
        <v>Đi Tới</v>
      </c>
      <c r="K96" s="661" t="e">
        <f>#REF!</f>
        <v>#REF!</v>
      </c>
      <c r="L96" s="670"/>
      <c r="M96" s="64" t="e">
        <f t="shared" si="1"/>
        <v>#REF!</v>
      </c>
      <c r="N96" s="136"/>
      <c r="O96" s="136"/>
      <c r="P96" s="637"/>
      <c r="Q96" s="150" t="e">
        <f>#REF!</f>
        <v>#REF!</v>
      </c>
      <c r="R96" s="736"/>
      <c r="S96" s="736" t="e">
        <f>#REF!</f>
        <v>#REF!</v>
      </c>
    </row>
    <row r="97" spans="1:19" ht="15" hidden="1" customHeight="1">
      <c r="A97" s="59">
        <v>94</v>
      </c>
      <c r="B97" s="252" t="e">
        <f>#REF!</f>
        <v>#REF!</v>
      </c>
      <c r="C97" s="146" t="e">
        <f>#REF!</f>
        <v>#REF!</v>
      </c>
      <c r="D97" s="372" t="e">
        <f>#REF!</f>
        <v>#REF!</v>
      </c>
      <c r="E97" s="363" t="e">
        <f>#REF!</f>
        <v>#REF!</v>
      </c>
      <c r="F97" s="364" t="e">
        <f>#REF!</f>
        <v>#REF!</v>
      </c>
      <c r="G97" s="407" t="e" cm="1">
        <f t="array" aca="1" ref="G97" ca="1">_xll.VND(F97)</f>
        <v>#NAME?</v>
      </c>
      <c r="H97" s="409" t="e">
        <f>#REF!</f>
        <v>#REF!</v>
      </c>
      <c r="I97" s="408" t="e">
        <f>#REF!</f>
        <v>#REF!</v>
      </c>
      <c r="J97" s="361" t="str">
        <f>HYPERLINK("#'Up Hs'!D2141","Đi Tới")</f>
        <v>Đi Tới</v>
      </c>
      <c r="K97" s="661" t="e">
        <f>#REF!</f>
        <v>#REF!</v>
      </c>
      <c r="L97" s="670"/>
      <c r="M97" s="64" t="e">
        <f t="shared" si="1"/>
        <v>#REF!</v>
      </c>
      <c r="N97" s="136"/>
      <c r="O97" s="136"/>
      <c r="P97" s="637"/>
      <c r="Q97" s="150" t="e">
        <f>#REF!</f>
        <v>#REF!</v>
      </c>
      <c r="R97" s="736"/>
      <c r="S97" s="736" t="e">
        <f>#REF!</f>
        <v>#REF!</v>
      </c>
    </row>
    <row r="98" spans="1:19" ht="15" hidden="1" customHeight="1">
      <c r="A98" s="59">
        <v>95</v>
      </c>
      <c r="B98" s="252" t="e">
        <f>#REF!</f>
        <v>#REF!</v>
      </c>
      <c r="C98" s="146" t="e">
        <f>#REF!</f>
        <v>#REF!</v>
      </c>
      <c r="D98" s="372" t="e">
        <f>#REF!</f>
        <v>#REF!</v>
      </c>
      <c r="E98" s="363" t="e">
        <f>#REF!</f>
        <v>#REF!</v>
      </c>
      <c r="F98" s="364" t="e">
        <f>#REF!</f>
        <v>#REF!</v>
      </c>
      <c r="G98" s="407" t="e" cm="1">
        <f t="array" aca="1" ref="G98" ca="1">_xll.VND(F98)</f>
        <v>#NAME?</v>
      </c>
      <c r="H98" s="409" t="e">
        <f>#REF!</f>
        <v>#REF!</v>
      </c>
      <c r="I98" s="408" t="e">
        <f>#REF!</f>
        <v>#REF!</v>
      </c>
      <c r="J98" s="361" t="str">
        <f>HYPERLINK("#'Up Hs'!D2164","Đi Tới")</f>
        <v>Đi Tới</v>
      </c>
      <c r="K98" s="661" t="e">
        <f>#REF!</f>
        <v>#REF!</v>
      </c>
      <c r="L98" s="670"/>
      <c r="M98" s="64" t="e">
        <f t="shared" si="1"/>
        <v>#REF!</v>
      </c>
      <c r="N98" s="136"/>
      <c r="O98" s="136"/>
      <c r="P98" s="637"/>
      <c r="Q98" s="150" t="e">
        <f>#REF!</f>
        <v>#REF!</v>
      </c>
      <c r="R98" s="736"/>
      <c r="S98" s="736" t="e">
        <f>#REF!</f>
        <v>#REF!</v>
      </c>
    </row>
    <row r="99" spans="1:19" ht="15" hidden="1" customHeight="1">
      <c r="A99" s="59">
        <v>96</v>
      </c>
      <c r="B99" s="252" t="e">
        <f>#REF!</f>
        <v>#REF!</v>
      </c>
      <c r="C99" s="146" t="e">
        <f>#REF!</f>
        <v>#REF!</v>
      </c>
      <c r="D99" s="372" t="e">
        <f>#REF!</f>
        <v>#REF!</v>
      </c>
      <c r="E99" s="363" t="e">
        <f>#REF!</f>
        <v>#REF!</v>
      </c>
      <c r="F99" s="364" t="e">
        <f>#REF!</f>
        <v>#REF!</v>
      </c>
      <c r="G99" s="407" t="e" cm="1">
        <f t="array" aca="1" ref="G99" ca="1">_xll.VND(F99)</f>
        <v>#NAME?</v>
      </c>
      <c r="H99" s="409" t="e">
        <f>#REF!</f>
        <v>#REF!</v>
      </c>
      <c r="I99" s="408" t="e">
        <f>#REF!</f>
        <v>#REF!</v>
      </c>
      <c r="J99" s="361" t="str">
        <f>HYPERLINK("#'Up Hs'!D2187","Đi Tới")</f>
        <v>Đi Tới</v>
      </c>
      <c r="K99" s="661" t="e">
        <f>#REF!</f>
        <v>#REF!</v>
      </c>
      <c r="L99" s="670"/>
      <c r="M99" s="64" t="e">
        <f t="shared" si="1"/>
        <v>#REF!</v>
      </c>
      <c r="N99" s="136"/>
      <c r="O99" s="136"/>
      <c r="P99" s="637"/>
      <c r="Q99" s="150" t="e">
        <f>#REF!</f>
        <v>#REF!</v>
      </c>
      <c r="R99" s="736"/>
      <c r="S99" s="736" t="e">
        <f>#REF!</f>
        <v>#REF!</v>
      </c>
    </row>
    <row r="100" spans="1:19" ht="15" hidden="1" customHeight="1">
      <c r="A100" s="59">
        <v>97</v>
      </c>
      <c r="B100" s="252" t="e">
        <f>#REF!</f>
        <v>#REF!</v>
      </c>
      <c r="C100" s="146" t="e">
        <f>#REF!</f>
        <v>#REF!</v>
      </c>
      <c r="D100" s="372" t="e">
        <f>#REF!</f>
        <v>#REF!</v>
      </c>
      <c r="E100" s="363" t="e">
        <f>#REF!</f>
        <v>#REF!</v>
      </c>
      <c r="F100" s="364" t="e">
        <f>#REF!</f>
        <v>#REF!</v>
      </c>
      <c r="G100" s="407" t="e" cm="1">
        <f t="array" aca="1" ref="G100" ca="1">_xll.VND(F100)</f>
        <v>#NAME?</v>
      </c>
      <c r="H100" s="409" t="e">
        <f>#REF!</f>
        <v>#REF!</v>
      </c>
      <c r="I100" s="408" t="e">
        <f>#REF!</f>
        <v>#REF!</v>
      </c>
      <c r="J100" s="361" t="str">
        <f>HYPERLINK("#'Up Hs'!D2210","Đi Tới")</f>
        <v>Đi Tới</v>
      </c>
      <c r="K100" s="661" t="e">
        <f>#REF!</f>
        <v>#REF!</v>
      </c>
      <c r="L100" s="670"/>
      <c r="M100" s="64" t="e">
        <f t="shared" si="1"/>
        <v>#REF!</v>
      </c>
      <c r="N100" s="136"/>
      <c r="O100" s="136"/>
      <c r="P100" s="637"/>
      <c r="Q100" s="150" t="e">
        <f>#REF!</f>
        <v>#REF!</v>
      </c>
      <c r="R100" s="736"/>
      <c r="S100" s="736" t="e">
        <f>#REF!</f>
        <v>#REF!</v>
      </c>
    </row>
    <row r="101" spans="1:19" ht="15" hidden="1" customHeight="1">
      <c r="A101" s="59">
        <v>98</v>
      </c>
      <c r="B101" s="252" t="e">
        <f>#REF!</f>
        <v>#REF!</v>
      </c>
      <c r="C101" s="146" t="e">
        <f>#REF!</f>
        <v>#REF!</v>
      </c>
      <c r="D101" s="372" t="e">
        <f>#REF!</f>
        <v>#REF!</v>
      </c>
      <c r="E101" s="363" t="e">
        <f>#REF!</f>
        <v>#REF!</v>
      </c>
      <c r="F101" s="364" t="e">
        <f>#REF!</f>
        <v>#REF!</v>
      </c>
      <c r="G101" s="407" t="e" cm="1">
        <f t="array" aca="1" ref="G101" ca="1">_xll.VND(F101)</f>
        <v>#NAME?</v>
      </c>
      <c r="H101" s="409" t="e">
        <f>#REF!</f>
        <v>#REF!</v>
      </c>
      <c r="I101" s="408" t="e">
        <f>#REF!</f>
        <v>#REF!</v>
      </c>
      <c r="J101" s="361" t="str">
        <f>HYPERLINK("#'Up Hs'!D2233","Đi Tới")</f>
        <v>Đi Tới</v>
      </c>
      <c r="K101" s="661" t="e">
        <f>#REF!</f>
        <v>#REF!</v>
      </c>
      <c r="L101" s="670"/>
      <c r="M101" s="64" t="e">
        <f t="shared" si="1"/>
        <v>#REF!</v>
      </c>
      <c r="N101" s="136"/>
      <c r="O101" s="136"/>
      <c r="P101" s="637"/>
      <c r="Q101" s="150" t="e">
        <f>#REF!</f>
        <v>#REF!</v>
      </c>
      <c r="R101" s="736"/>
      <c r="S101" s="736" t="e">
        <f>#REF!</f>
        <v>#REF!</v>
      </c>
    </row>
    <row r="102" spans="1:19" ht="15" hidden="1" customHeight="1">
      <c r="A102" s="59">
        <v>99</v>
      </c>
      <c r="B102" s="252" t="e">
        <f>#REF!</f>
        <v>#REF!</v>
      </c>
      <c r="C102" s="146" t="e">
        <f>#REF!</f>
        <v>#REF!</v>
      </c>
      <c r="D102" s="372" t="e">
        <f>#REF!</f>
        <v>#REF!</v>
      </c>
      <c r="E102" s="363" t="e">
        <f>#REF!</f>
        <v>#REF!</v>
      </c>
      <c r="F102" s="364" t="e">
        <f>#REF!</f>
        <v>#REF!</v>
      </c>
      <c r="G102" s="407" t="e" cm="1">
        <f t="array" aca="1" ref="G102" ca="1">_xll.VND(F102)</f>
        <v>#NAME?</v>
      </c>
      <c r="H102" s="409" t="e">
        <f>#REF!</f>
        <v>#REF!</v>
      </c>
      <c r="I102" s="408" t="e">
        <f>#REF!</f>
        <v>#REF!</v>
      </c>
      <c r="J102" s="361" t="str">
        <f>HYPERLINK("#'Up Hs'!D2256","Đi Tới")</f>
        <v>Đi Tới</v>
      </c>
      <c r="K102" s="661" t="e">
        <f>#REF!</f>
        <v>#REF!</v>
      </c>
      <c r="L102" s="670"/>
      <c r="M102" s="64" t="e">
        <f t="shared" si="1"/>
        <v>#REF!</v>
      </c>
      <c r="N102" s="136"/>
      <c r="O102" s="136"/>
      <c r="P102" s="637"/>
      <c r="Q102" s="150" t="e">
        <f>#REF!</f>
        <v>#REF!</v>
      </c>
      <c r="R102" s="736"/>
      <c r="S102" s="736" t="e">
        <f>#REF!</f>
        <v>#REF!</v>
      </c>
    </row>
    <row r="103" spans="1:19" ht="15" hidden="1" customHeight="1">
      <c r="A103" s="59">
        <v>100</v>
      </c>
      <c r="B103" s="252" t="e">
        <f>#REF!</f>
        <v>#REF!</v>
      </c>
      <c r="C103" s="146" t="e">
        <f>#REF!</f>
        <v>#REF!</v>
      </c>
      <c r="D103" s="372" t="e">
        <f>#REF!</f>
        <v>#REF!</v>
      </c>
      <c r="E103" s="363" t="e">
        <f>#REF!</f>
        <v>#REF!</v>
      </c>
      <c r="F103" s="364" t="e">
        <f>#REF!</f>
        <v>#REF!</v>
      </c>
      <c r="G103" s="407" t="e" cm="1">
        <f t="array" aca="1" ref="G103" ca="1">_xll.VND(F103)</f>
        <v>#NAME?</v>
      </c>
      <c r="H103" s="409" t="e">
        <f>#REF!</f>
        <v>#REF!</v>
      </c>
      <c r="I103" s="408" t="e">
        <f>#REF!</f>
        <v>#REF!</v>
      </c>
      <c r="J103" s="361" t="str">
        <f>HYPERLINK("#'Up Hs'!D2279","Đi Tới")</f>
        <v>Đi Tới</v>
      </c>
      <c r="K103" s="661" t="e">
        <f>#REF!</f>
        <v>#REF!</v>
      </c>
      <c r="L103" s="670"/>
      <c r="M103" s="64" t="e">
        <f t="shared" si="1"/>
        <v>#REF!</v>
      </c>
      <c r="N103" s="136"/>
      <c r="O103" s="136"/>
      <c r="P103" s="637"/>
      <c r="Q103" s="150" t="e">
        <f>#REF!</f>
        <v>#REF!</v>
      </c>
      <c r="R103" s="736"/>
      <c r="S103" s="736" t="e">
        <f>#REF!</f>
        <v>#REF!</v>
      </c>
    </row>
    <row r="104" spans="1:19" ht="15" hidden="1" customHeight="1">
      <c r="A104" s="59">
        <v>101</v>
      </c>
      <c r="B104" s="252" t="e">
        <f>#REF!</f>
        <v>#REF!</v>
      </c>
      <c r="C104" s="146" t="e">
        <f>#REF!</f>
        <v>#REF!</v>
      </c>
      <c r="D104" s="372" t="e">
        <f>#REF!</f>
        <v>#REF!</v>
      </c>
      <c r="E104" s="363" t="e">
        <f>#REF!</f>
        <v>#REF!</v>
      </c>
      <c r="F104" s="364" t="e">
        <f>#REF!</f>
        <v>#REF!</v>
      </c>
      <c r="G104" s="407" t="e" cm="1">
        <f t="array" aca="1" ref="G104" ca="1">_xll.VND(F104)</f>
        <v>#NAME?</v>
      </c>
      <c r="H104" s="409" t="e">
        <f>#REF!</f>
        <v>#REF!</v>
      </c>
      <c r="I104" s="408" t="e">
        <f>#REF!</f>
        <v>#REF!</v>
      </c>
      <c r="J104" s="361" t="str">
        <f>HYPERLINK("#'Up Hs'!D2302","Đi Tới")</f>
        <v>Đi Tới</v>
      </c>
      <c r="K104" s="661" t="e">
        <f>#REF!</f>
        <v>#REF!</v>
      </c>
      <c r="L104" s="670"/>
      <c r="M104" s="64" t="e">
        <f t="shared" si="1"/>
        <v>#REF!</v>
      </c>
      <c r="N104" s="136"/>
      <c r="O104" s="136"/>
      <c r="P104" s="637"/>
      <c r="Q104" s="150" t="e">
        <f>#REF!</f>
        <v>#REF!</v>
      </c>
      <c r="R104" s="736"/>
      <c r="S104" s="736" t="e">
        <f>#REF!</f>
        <v>#REF!</v>
      </c>
    </row>
    <row r="105" spans="1:19" ht="15" hidden="1" customHeight="1">
      <c r="A105" s="59">
        <v>102</v>
      </c>
      <c r="B105" s="252" t="e">
        <f>#REF!</f>
        <v>#REF!</v>
      </c>
      <c r="C105" s="146" t="e">
        <f>#REF!</f>
        <v>#REF!</v>
      </c>
      <c r="D105" s="372" t="e">
        <f>#REF!</f>
        <v>#REF!</v>
      </c>
      <c r="E105" s="363" t="e">
        <f>#REF!</f>
        <v>#REF!</v>
      </c>
      <c r="F105" s="364" t="e">
        <f>#REF!</f>
        <v>#REF!</v>
      </c>
      <c r="G105" s="407" t="e" cm="1">
        <f t="array" aca="1" ref="G105" ca="1">_xll.VND(F105)</f>
        <v>#NAME?</v>
      </c>
      <c r="H105" s="409" t="e">
        <f>#REF!</f>
        <v>#REF!</v>
      </c>
      <c r="I105" s="408" t="e">
        <f>#REF!</f>
        <v>#REF!</v>
      </c>
      <c r="J105" s="361" t="str">
        <f>HYPERLINK("#'Up Hs'!D2325","Đi Tới")</f>
        <v>Đi Tới</v>
      </c>
      <c r="K105" s="661" t="e">
        <f>#REF!</f>
        <v>#REF!</v>
      </c>
      <c r="L105" s="670"/>
      <c r="M105" s="64" t="e">
        <f t="shared" si="1"/>
        <v>#REF!</v>
      </c>
      <c r="N105" s="136"/>
      <c r="O105" s="136"/>
      <c r="P105" s="637"/>
      <c r="Q105" s="150" t="e">
        <f>#REF!</f>
        <v>#REF!</v>
      </c>
      <c r="R105" s="736"/>
      <c r="S105" s="736" t="e">
        <f>#REF!</f>
        <v>#REF!</v>
      </c>
    </row>
    <row r="106" spans="1:19" ht="15" hidden="1" customHeight="1">
      <c r="A106" s="59">
        <v>103</v>
      </c>
      <c r="B106" s="252" t="e">
        <f>#REF!</f>
        <v>#REF!</v>
      </c>
      <c r="C106" s="146" t="e">
        <f>#REF!</f>
        <v>#REF!</v>
      </c>
      <c r="D106" s="372" t="e">
        <f>#REF!</f>
        <v>#REF!</v>
      </c>
      <c r="E106" s="363" t="e">
        <f>#REF!</f>
        <v>#REF!</v>
      </c>
      <c r="F106" s="364" t="e">
        <f>#REF!</f>
        <v>#REF!</v>
      </c>
      <c r="G106" s="407" t="e" cm="1">
        <f t="array" aca="1" ref="G106" ca="1">_xll.VND(F106)</f>
        <v>#NAME?</v>
      </c>
      <c r="H106" s="409" t="e">
        <f>#REF!</f>
        <v>#REF!</v>
      </c>
      <c r="I106" s="408" t="e">
        <f>#REF!</f>
        <v>#REF!</v>
      </c>
      <c r="J106" s="361" t="str">
        <f>HYPERLINK("#'Up Hs'!D2348","Đi Tới")</f>
        <v>Đi Tới</v>
      </c>
      <c r="K106" s="661" t="e">
        <f>#REF!</f>
        <v>#REF!</v>
      </c>
      <c r="L106" s="670"/>
      <c r="M106" s="64" t="e">
        <f t="shared" si="1"/>
        <v>#REF!</v>
      </c>
      <c r="N106" s="136"/>
      <c r="O106" s="136"/>
      <c r="P106" s="637"/>
      <c r="Q106" s="150" t="e">
        <f>#REF!</f>
        <v>#REF!</v>
      </c>
      <c r="R106" s="736"/>
      <c r="S106" s="736" t="e">
        <f>#REF!</f>
        <v>#REF!</v>
      </c>
    </row>
    <row r="107" spans="1:19" ht="15" hidden="1" customHeight="1">
      <c r="A107" s="59">
        <v>104</v>
      </c>
      <c r="B107" s="252" t="e">
        <f>#REF!</f>
        <v>#REF!</v>
      </c>
      <c r="C107" s="146" t="e">
        <f>#REF!</f>
        <v>#REF!</v>
      </c>
      <c r="D107" s="372" t="e">
        <f>#REF!</f>
        <v>#REF!</v>
      </c>
      <c r="E107" s="363" t="e">
        <f>#REF!</f>
        <v>#REF!</v>
      </c>
      <c r="F107" s="364" t="e">
        <f>#REF!</f>
        <v>#REF!</v>
      </c>
      <c r="G107" s="407" t="e" cm="1">
        <f t="array" aca="1" ref="G107" ca="1">_xll.VND(F107)</f>
        <v>#NAME?</v>
      </c>
      <c r="H107" s="409" t="e">
        <f>#REF!</f>
        <v>#REF!</v>
      </c>
      <c r="I107" s="408" t="e">
        <f>#REF!</f>
        <v>#REF!</v>
      </c>
      <c r="J107" s="361" t="str">
        <f>HYPERLINK("#'Up Hs'!D2371","Đi Tới")</f>
        <v>Đi Tới</v>
      </c>
      <c r="K107" s="661" t="e">
        <f>#REF!</f>
        <v>#REF!</v>
      </c>
      <c r="L107" s="670"/>
      <c r="M107" s="64" t="e">
        <f t="shared" si="1"/>
        <v>#REF!</v>
      </c>
      <c r="N107" s="136"/>
      <c r="O107" s="136"/>
      <c r="P107" s="637"/>
      <c r="Q107" s="150" t="e">
        <f>#REF!</f>
        <v>#REF!</v>
      </c>
      <c r="R107" s="736"/>
      <c r="S107" s="736" t="e">
        <f>#REF!</f>
        <v>#REF!</v>
      </c>
    </row>
    <row r="108" spans="1:19" ht="15" hidden="1" customHeight="1">
      <c r="A108" s="59">
        <v>105</v>
      </c>
      <c r="B108" s="252" t="e">
        <f>#REF!</f>
        <v>#REF!</v>
      </c>
      <c r="C108" s="146" t="e">
        <f>#REF!</f>
        <v>#REF!</v>
      </c>
      <c r="D108" s="372" t="e">
        <f>#REF!</f>
        <v>#REF!</v>
      </c>
      <c r="E108" s="363" t="e">
        <f>#REF!</f>
        <v>#REF!</v>
      </c>
      <c r="F108" s="364" t="e">
        <f>#REF!</f>
        <v>#REF!</v>
      </c>
      <c r="G108" s="407" t="e" cm="1">
        <f t="array" aca="1" ref="G108" ca="1">_xll.VND(F108)</f>
        <v>#NAME?</v>
      </c>
      <c r="H108" s="409" t="e">
        <f>#REF!</f>
        <v>#REF!</v>
      </c>
      <c r="I108" s="408" t="e">
        <f>#REF!</f>
        <v>#REF!</v>
      </c>
      <c r="J108" s="361" t="str">
        <f>HYPERLINK("#'Up Hs'!D2394","Đi Tới")</f>
        <v>Đi Tới</v>
      </c>
      <c r="K108" s="661" t="e">
        <f>#REF!</f>
        <v>#REF!</v>
      </c>
      <c r="L108" s="670"/>
      <c r="M108" s="64" t="e">
        <f t="shared" si="1"/>
        <v>#REF!</v>
      </c>
      <c r="N108" s="136"/>
      <c r="O108" s="136"/>
      <c r="P108" s="637"/>
      <c r="Q108" s="150" t="e">
        <f>#REF!</f>
        <v>#REF!</v>
      </c>
      <c r="R108" s="736"/>
      <c r="S108" s="736" t="e">
        <f>#REF!</f>
        <v>#REF!</v>
      </c>
    </row>
    <row r="109" spans="1:19" ht="15" hidden="1" customHeight="1">
      <c r="A109" s="59">
        <v>106</v>
      </c>
      <c r="B109" s="252" t="e">
        <f>#REF!</f>
        <v>#REF!</v>
      </c>
      <c r="C109" s="146" t="e">
        <f>#REF!</f>
        <v>#REF!</v>
      </c>
      <c r="D109" s="372" t="e">
        <f>#REF!</f>
        <v>#REF!</v>
      </c>
      <c r="E109" s="363" t="e">
        <f>#REF!</f>
        <v>#REF!</v>
      </c>
      <c r="F109" s="364" t="e">
        <f>#REF!</f>
        <v>#REF!</v>
      </c>
      <c r="G109" s="407" t="e" cm="1">
        <f t="array" aca="1" ref="G109" ca="1">_xll.VND(F109)</f>
        <v>#NAME?</v>
      </c>
      <c r="H109" s="409" t="e">
        <f>#REF!</f>
        <v>#REF!</v>
      </c>
      <c r="I109" s="408" t="e">
        <f>#REF!</f>
        <v>#REF!</v>
      </c>
      <c r="J109" s="361" t="str">
        <f>HYPERLINK("#'Up Hs'!D2417","Đi Tới")</f>
        <v>Đi Tới</v>
      </c>
      <c r="K109" s="661" t="e">
        <f>#REF!</f>
        <v>#REF!</v>
      </c>
      <c r="L109" s="670"/>
      <c r="M109" s="64" t="e">
        <f t="shared" si="1"/>
        <v>#REF!</v>
      </c>
      <c r="N109" s="136"/>
      <c r="O109" s="136"/>
      <c r="P109" s="637"/>
      <c r="Q109" s="150" t="e">
        <f>#REF!</f>
        <v>#REF!</v>
      </c>
      <c r="R109" s="736"/>
      <c r="S109" s="736" t="e">
        <f>#REF!</f>
        <v>#REF!</v>
      </c>
    </row>
    <row r="110" spans="1:19" ht="15" hidden="1" customHeight="1">
      <c r="A110" s="59">
        <v>107</v>
      </c>
      <c r="B110" s="252" t="e">
        <f>#REF!</f>
        <v>#REF!</v>
      </c>
      <c r="C110" s="146" t="e">
        <f>#REF!</f>
        <v>#REF!</v>
      </c>
      <c r="D110" s="372" t="e">
        <f>#REF!</f>
        <v>#REF!</v>
      </c>
      <c r="E110" s="363" t="e">
        <f>#REF!</f>
        <v>#REF!</v>
      </c>
      <c r="F110" s="364" t="e">
        <f>#REF!</f>
        <v>#REF!</v>
      </c>
      <c r="G110" s="407" t="e" cm="1">
        <f t="array" aca="1" ref="G110" ca="1">_xll.VND(F110)</f>
        <v>#NAME?</v>
      </c>
      <c r="H110" s="409" t="e">
        <f>#REF!</f>
        <v>#REF!</v>
      </c>
      <c r="I110" s="408" t="e">
        <f>#REF!</f>
        <v>#REF!</v>
      </c>
      <c r="J110" s="361" t="str">
        <f>HYPERLINK("#'Up Hs'!D2440","Đi Tới")</f>
        <v>Đi Tới</v>
      </c>
      <c r="K110" s="661" t="e">
        <f>#REF!</f>
        <v>#REF!</v>
      </c>
      <c r="L110" s="670"/>
      <c r="M110" s="64" t="e">
        <f t="shared" si="1"/>
        <v>#REF!</v>
      </c>
      <c r="N110" s="136"/>
      <c r="O110" s="136"/>
      <c r="P110" s="637"/>
      <c r="Q110" s="150" t="e">
        <f>#REF!</f>
        <v>#REF!</v>
      </c>
      <c r="R110" s="736"/>
      <c r="S110" s="736" t="e">
        <f>#REF!</f>
        <v>#REF!</v>
      </c>
    </row>
    <row r="111" spans="1:19" ht="15" hidden="1" customHeight="1">
      <c r="A111" s="59">
        <v>108</v>
      </c>
      <c r="B111" s="252" t="e">
        <f>#REF!</f>
        <v>#REF!</v>
      </c>
      <c r="C111" s="146" t="e">
        <f>#REF!</f>
        <v>#REF!</v>
      </c>
      <c r="D111" s="372" t="e">
        <f>#REF!</f>
        <v>#REF!</v>
      </c>
      <c r="E111" s="363" t="e">
        <f>#REF!</f>
        <v>#REF!</v>
      </c>
      <c r="F111" s="364" t="e">
        <f>#REF!</f>
        <v>#REF!</v>
      </c>
      <c r="G111" s="407" t="e" cm="1">
        <f t="array" aca="1" ref="G111" ca="1">_xll.VND(F111)</f>
        <v>#NAME?</v>
      </c>
      <c r="H111" s="409" t="e">
        <f>#REF!</f>
        <v>#REF!</v>
      </c>
      <c r="I111" s="408" t="e">
        <f>#REF!</f>
        <v>#REF!</v>
      </c>
      <c r="J111" s="361" t="str">
        <f>HYPERLINK("#'Up Hs'!D2463","Đi Tới")</f>
        <v>Đi Tới</v>
      </c>
      <c r="K111" s="661" t="e">
        <f>#REF!</f>
        <v>#REF!</v>
      </c>
      <c r="L111" s="670"/>
      <c r="M111" s="64" t="e">
        <f t="shared" si="1"/>
        <v>#REF!</v>
      </c>
      <c r="N111" s="136"/>
      <c r="O111" s="136"/>
      <c r="P111" s="637"/>
      <c r="Q111" s="150" t="e">
        <f>#REF!</f>
        <v>#REF!</v>
      </c>
      <c r="R111" s="736"/>
      <c r="S111" s="736" t="e">
        <f>#REF!</f>
        <v>#REF!</v>
      </c>
    </row>
    <row r="112" spans="1:19" ht="15" hidden="1" customHeight="1">
      <c r="A112" s="59">
        <v>109</v>
      </c>
      <c r="B112" s="252" t="e">
        <f>#REF!</f>
        <v>#REF!</v>
      </c>
      <c r="C112" s="146" t="e">
        <f>#REF!</f>
        <v>#REF!</v>
      </c>
      <c r="D112" s="372" t="e">
        <f>#REF!</f>
        <v>#REF!</v>
      </c>
      <c r="E112" s="363" t="e">
        <f>#REF!</f>
        <v>#REF!</v>
      </c>
      <c r="F112" s="364" t="e">
        <f>#REF!</f>
        <v>#REF!</v>
      </c>
      <c r="G112" s="407" t="e" cm="1">
        <f t="array" aca="1" ref="G112" ca="1">_xll.VND(F112)</f>
        <v>#NAME?</v>
      </c>
      <c r="H112" s="409" t="e">
        <f>#REF!</f>
        <v>#REF!</v>
      </c>
      <c r="I112" s="408" t="e">
        <f>#REF!</f>
        <v>#REF!</v>
      </c>
      <c r="J112" s="361" t="str">
        <f>HYPERLINK("#'Up Hs'!D2486","Đi Tới")</f>
        <v>Đi Tới</v>
      </c>
      <c r="K112" s="661" t="e">
        <f>#REF!</f>
        <v>#REF!</v>
      </c>
      <c r="L112" s="670"/>
      <c r="M112" s="64" t="e">
        <f t="shared" si="1"/>
        <v>#REF!</v>
      </c>
      <c r="N112" s="136"/>
      <c r="O112" s="136"/>
      <c r="P112" s="637"/>
      <c r="Q112" s="150" t="e">
        <f>#REF!</f>
        <v>#REF!</v>
      </c>
      <c r="R112" s="736"/>
      <c r="S112" s="736" t="e">
        <f>#REF!</f>
        <v>#REF!</v>
      </c>
    </row>
    <row r="113" spans="1:19" ht="15" hidden="1" customHeight="1">
      <c r="A113" s="59">
        <v>110</v>
      </c>
      <c r="B113" s="252" t="e">
        <f>#REF!</f>
        <v>#REF!</v>
      </c>
      <c r="C113" s="146" t="e">
        <f>#REF!</f>
        <v>#REF!</v>
      </c>
      <c r="D113" s="372" t="e">
        <f>#REF!</f>
        <v>#REF!</v>
      </c>
      <c r="E113" s="363" t="e">
        <f>#REF!</f>
        <v>#REF!</v>
      </c>
      <c r="F113" s="364" t="e">
        <f>#REF!</f>
        <v>#REF!</v>
      </c>
      <c r="G113" s="407" t="e" cm="1">
        <f t="array" aca="1" ref="G113" ca="1">_xll.VND(F113)</f>
        <v>#NAME?</v>
      </c>
      <c r="H113" s="409" t="e">
        <f>#REF!</f>
        <v>#REF!</v>
      </c>
      <c r="I113" s="408" t="e">
        <f>#REF!</f>
        <v>#REF!</v>
      </c>
      <c r="J113" s="361" t="str">
        <f>HYPERLINK("#'Up Hs'!D2509","Đi Tới")</f>
        <v>Đi Tới</v>
      </c>
      <c r="K113" s="661" t="e">
        <f>#REF!</f>
        <v>#REF!</v>
      </c>
      <c r="L113" s="670"/>
      <c r="M113" s="64" t="e">
        <f t="shared" si="1"/>
        <v>#REF!</v>
      </c>
      <c r="N113" s="136"/>
      <c r="O113" s="136"/>
      <c r="P113" s="637"/>
      <c r="Q113" s="150" t="e">
        <f>#REF!</f>
        <v>#REF!</v>
      </c>
      <c r="R113" s="736"/>
      <c r="S113" s="736" t="e">
        <f>#REF!</f>
        <v>#REF!</v>
      </c>
    </row>
    <row r="114" spans="1:19" ht="15" hidden="1" customHeight="1">
      <c r="A114" s="59">
        <v>111</v>
      </c>
      <c r="B114" s="252" t="e">
        <f>#REF!</f>
        <v>#REF!</v>
      </c>
      <c r="C114" s="146" t="e">
        <f>#REF!</f>
        <v>#REF!</v>
      </c>
      <c r="D114" s="372" t="e">
        <f>#REF!</f>
        <v>#REF!</v>
      </c>
      <c r="E114" s="363" t="e">
        <f>#REF!</f>
        <v>#REF!</v>
      </c>
      <c r="F114" s="364" t="e">
        <f>#REF!</f>
        <v>#REF!</v>
      </c>
      <c r="G114" s="407" t="e" cm="1">
        <f t="array" aca="1" ref="G114" ca="1">_xll.VND(F114)</f>
        <v>#NAME?</v>
      </c>
      <c r="H114" s="409" t="e">
        <f>#REF!</f>
        <v>#REF!</v>
      </c>
      <c r="I114" s="408" t="e">
        <f>#REF!</f>
        <v>#REF!</v>
      </c>
      <c r="J114" s="361" t="str">
        <f>HYPERLINK("#'Up Hs'!D2532","Đi Tới")</f>
        <v>Đi Tới</v>
      </c>
      <c r="K114" s="661" t="e">
        <f>#REF!</f>
        <v>#REF!</v>
      </c>
      <c r="L114" s="670"/>
      <c r="M114" s="64" t="e">
        <f t="shared" si="1"/>
        <v>#REF!</v>
      </c>
      <c r="N114" s="136"/>
      <c r="O114" s="136"/>
      <c r="P114" s="637"/>
      <c r="Q114" s="150" t="e">
        <f>#REF!</f>
        <v>#REF!</v>
      </c>
      <c r="R114" s="736"/>
      <c r="S114" s="736" t="e">
        <f>#REF!</f>
        <v>#REF!</v>
      </c>
    </row>
    <row r="115" spans="1:19" ht="15" hidden="1" customHeight="1">
      <c r="A115" s="59">
        <v>112</v>
      </c>
      <c r="B115" s="252" t="e">
        <f>#REF!</f>
        <v>#REF!</v>
      </c>
      <c r="C115" s="146" t="e">
        <f>#REF!</f>
        <v>#REF!</v>
      </c>
      <c r="D115" s="372" t="e">
        <f>#REF!</f>
        <v>#REF!</v>
      </c>
      <c r="E115" s="363" t="e">
        <f>#REF!</f>
        <v>#REF!</v>
      </c>
      <c r="F115" s="364" t="e">
        <f>#REF!</f>
        <v>#REF!</v>
      </c>
      <c r="G115" s="407" t="e" cm="1">
        <f t="array" aca="1" ref="G115" ca="1">_xll.VND(F115)</f>
        <v>#NAME?</v>
      </c>
      <c r="H115" s="409" t="e">
        <f>#REF!</f>
        <v>#REF!</v>
      </c>
      <c r="I115" s="408" t="e">
        <f>#REF!</f>
        <v>#REF!</v>
      </c>
      <c r="J115" s="361" t="str">
        <f>HYPERLINK("#'Up Hs'!D2555","Đi Tới")</f>
        <v>Đi Tới</v>
      </c>
      <c r="K115" s="661" t="e">
        <f>#REF!</f>
        <v>#REF!</v>
      </c>
      <c r="L115" s="670"/>
      <c r="M115" s="64" t="e">
        <f t="shared" si="1"/>
        <v>#REF!</v>
      </c>
      <c r="N115" s="136"/>
      <c r="O115" s="136"/>
      <c r="P115" s="637"/>
      <c r="Q115" s="150" t="e">
        <f>#REF!</f>
        <v>#REF!</v>
      </c>
      <c r="R115" s="736"/>
      <c r="S115" s="736" t="e">
        <f>#REF!</f>
        <v>#REF!</v>
      </c>
    </row>
    <row r="116" spans="1:19" ht="15" hidden="1" customHeight="1">
      <c r="A116" s="59">
        <v>113</v>
      </c>
      <c r="B116" s="252" t="e">
        <f>#REF!</f>
        <v>#REF!</v>
      </c>
      <c r="C116" s="146" t="e">
        <f>#REF!</f>
        <v>#REF!</v>
      </c>
      <c r="D116" s="372" t="e">
        <f>#REF!</f>
        <v>#REF!</v>
      </c>
      <c r="E116" s="363" t="e">
        <f>#REF!</f>
        <v>#REF!</v>
      </c>
      <c r="F116" s="364" t="e">
        <f>#REF!</f>
        <v>#REF!</v>
      </c>
      <c r="G116" s="407" t="e" cm="1">
        <f t="array" aca="1" ref="G116" ca="1">_xll.VND(F116)</f>
        <v>#NAME?</v>
      </c>
      <c r="H116" s="409" t="e">
        <f>#REF!</f>
        <v>#REF!</v>
      </c>
      <c r="I116" s="408" t="e">
        <f>#REF!</f>
        <v>#REF!</v>
      </c>
      <c r="J116" s="361" t="str">
        <f>HYPERLINK("#'Up Hs'!D2578","Đi Tới")</f>
        <v>Đi Tới</v>
      </c>
      <c r="K116" s="661" t="e">
        <f>#REF!</f>
        <v>#REF!</v>
      </c>
      <c r="L116" s="670"/>
      <c r="M116" s="64" t="e">
        <f t="shared" si="1"/>
        <v>#REF!</v>
      </c>
      <c r="N116" s="136"/>
      <c r="O116" s="136"/>
      <c r="P116" s="637"/>
      <c r="Q116" s="150" t="e">
        <f>#REF!</f>
        <v>#REF!</v>
      </c>
      <c r="R116" s="736"/>
      <c r="S116" s="736" t="e">
        <f>#REF!</f>
        <v>#REF!</v>
      </c>
    </row>
    <row r="117" spans="1:19" ht="15" hidden="1" customHeight="1">
      <c r="A117" s="59">
        <v>114</v>
      </c>
      <c r="B117" s="252" t="e">
        <f>#REF!</f>
        <v>#REF!</v>
      </c>
      <c r="C117" s="146" t="e">
        <f>#REF!</f>
        <v>#REF!</v>
      </c>
      <c r="D117" s="372" t="e">
        <f>#REF!</f>
        <v>#REF!</v>
      </c>
      <c r="E117" s="363" t="e">
        <f>#REF!</f>
        <v>#REF!</v>
      </c>
      <c r="F117" s="364" t="e">
        <f>#REF!</f>
        <v>#REF!</v>
      </c>
      <c r="G117" s="407" t="e" cm="1">
        <f t="array" aca="1" ref="G117" ca="1">_xll.VND(F117)</f>
        <v>#NAME?</v>
      </c>
      <c r="H117" s="409" t="e">
        <f>#REF!</f>
        <v>#REF!</v>
      </c>
      <c r="I117" s="408" t="e">
        <f>#REF!</f>
        <v>#REF!</v>
      </c>
      <c r="J117" s="361" t="str">
        <f>HYPERLINK("#'Up Hs'!D2601","Đi Tới")</f>
        <v>Đi Tới</v>
      </c>
      <c r="K117" s="661" t="e">
        <f>#REF!</f>
        <v>#REF!</v>
      </c>
      <c r="L117" s="670"/>
      <c r="M117" s="64" t="e">
        <f t="shared" si="1"/>
        <v>#REF!</v>
      </c>
      <c r="N117" s="136"/>
      <c r="O117" s="136"/>
      <c r="P117" s="637"/>
      <c r="Q117" s="150" t="e">
        <f>#REF!</f>
        <v>#REF!</v>
      </c>
      <c r="R117" s="736"/>
      <c r="S117" s="736" t="e">
        <f>#REF!</f>
        <v>#REF!</v>
      </c>
    </row>
    <row r="118" spans="1:19" ht="15" hidden="1" customHeight="1">
      <c r="A118" s="59">
        <v>115</v>
      </c>
      <c r="B118" s="252" t="e">
        <f>#REF!</f>
        <v>#REF!</v>
      </c>
      <c r="C118" s="146" t="e">
        <f>#REF!</f>
        <v>#REF!</v>
      </c>
      <c r="D118" s="372" t="e">
        <f>#REF!</f>
        <v>#REF!</v>
      </c>
      <c r="E118" s="363" t="e">
        <f>#REF!</f>
        <v>#REF!</v>
      </c>
      <c r="F118" s="364" t="e">
        <f>#REF!</f>
        <v>#REF!</v>
      </c>
      <c r="G118" s="407" t="e" cm="1">
        <f t="array" aca="1" ref="G118" ca="1">_xll.VND(F118)</f>
        <v>#NAME?</v>
      </c>
      <c r="H118" s="409" t="e">
        <f>#REF!</f>
        <v>#REF!</v>
      </c>
      <c r="I118" s="408" t="e">
        <f>#REF!</f>
        <v>#REF!</v>
      </c>
      <c r="J118" s="361" t="str">
        <f>HYPERLINK("#'Up Hs'!D2624","Đi Tới")</f>
        <v>Đi Tới</v>
      </c>
      <c r="K118" s="661" t="e">
        <f>#REF!</f>
        <v>#REF!</v>
      </c>
      <c r="L118" s="670"/>
      <c r="M118" s="64" t="e">
        <f t="shared" si="1"/>
        <v>#REF!</v>
      </c>
      <c r="N118" s="136"/>
      <c r="O118" s="136"/>
      <c r="P118" s="637"/>
      <c r="Q118" s="150" t="e">
        <f>#REF!</f>
        <v>#REF!</v>
      </c>
      <c r="R118" s="736"/>
      <c r="S118" s="736" t="e">
        <f>#REF!</f>
        <v>#REF!</v>
      </c>
    </row>
    <row r="119" spans="1:19" ht="15" hidden="1" customHeight="1">
      <c r="A119" s="59">
        <v>116</v>
      </c>
      <c r="B119" s="252" t="e">
        <f>#REF!</f>
        <v>#REF!</v>
      </c>
      <c r="C119" s="146" t="e">
        <f>#REF!</f>
        <v>#REF!</v>
      </c>
      <c r="D119" s="372" t="e">
        <f>#REF!</f>
        <v>#REF!</v>
      </c>
      <c r="E119" s="363" t="e">
        <f>#REF!</f>
        <v>#REF!</v>
      </c>
      <c r="F119" s="364" t="e">
        <f>#REF!</f>
        <v>#REF!</v>
      </c>
      <c r="G119" s="407" t="e" cm="1">
        <f t="array" aca="1" ref="G119" ca="1">_xll.VND(F119)</f>
        <v>#NAME?</v>
      </c>
      <c r="H119" s="409" t="e">
        <f>#REF!</f>
        <v>#REF!</v>
      </c>
      <c r="I119" s="408" t="e">
        <f>#REF!</f>
        <v>#REF!</v>
      </c>
      <c r="J119" s="361" t="str">
        <f>HYPERLINK("#'Up Hs'!D2647","Đi Tới")</f>
        <v>Đi Tới</v>
      </c>
      <c r="K119" s="661" t="e">
        <f>#REF!</f>
        <v>#REF!</v>
      </c>
      <c r="L119" s="670"/>
      <c r="M119" s="64" t="e">
        <f t="shared" si="1"/>
        <v>#REF!</v>
      </c>
      <c r="N119" s="136"/>
      <c r="O119" s="136"/>
      <c r="P119" s="637"/>
      <c r="Q119" s="150" t="e">
        <f>#REF!</f>
        <v>#REF!</v>
      </c>
      <c r="R119" s="736"/>
      <c r="S119" s="736" t="e">
        <f>#REF!</f>
        <v>#REF!</v>
      </c>
    </row>
    <row r="120" spans="1:19" ht="15" hidden="1" customHeight="1">
      <c r="A120" s="59">
        <v>117</v>
      </c>
      <c r="B120" s="252" t="e">
        <f>#REF!</f>
        <v>#REF!</v>
      </c>
      <c r="C120" s="146" t="e">
        <f>#REF!</f>
        <v>#REF!</v>
      </c>
      <c r="D120" s="372" t="e">
        <f>#REF!</f>
        <v>#REF!</v>
      </c>
      <c r="E120" s="363" t="e">
        <f>#REF!</f>
        <v>#REF!</v>
      </c>
      <c r="F120" s="364" t="e">
        <f>#REF!</f>
        <v>#REF!</v>
      </c>
      <c r="G120" s="407" t="e" cm="1">
        <f t="array" aca="1" ref="G120" ca="1">_xll.VND(F120)</f>
        <v>#NAME?</v>
      </c>
      <c r="H120" s="409" t="e">
        <f>#REF!</f>
        <v>#REF!</v>
      </c>
      <c r="I120" s="408" t="e">
        <f>#REF!</f>
        <v>#REF!</v>
      </c>
      <c r="J120" s="361" t="str">
        <f>HYPERLINK("#'Up Hs'!D2670","Đi Tới")</f>
        <v>Đi Tới</v>
      </c>
      <c r="K120" s="661" t="e">
        <f>#REF!</f>
        <v>#REF!</v>
      </c>
      <c r="L120" s="670"/>
      <c r="M120" s="64" t="e">
        <f t="shared" si="1"/>
        <v>#REF!</v>
      </c>
      <c r="N120" s="136"/>
      <c r="O120" s="136"/>
      <c r="P120" s="637"/>
      <c r="Q120" s="150" t="e">
        <f>#REF!</f>
        <v>#REF!</v>
      </c>
      <c r="R120" s="736"/>
      <c r="S120" s="736" t="e">
        <f>#REF!</f>
        <v>#REF!</v>
      </c>
    </row>
    <row r="121" spans="1:19" ht="15" hidden="1" customHeight="1">
      <c r="A121" s="59">
        <v>118</v>
      </c>
      <c r="B121" s="252" t="e">
        <f>#REF!</f>
        <v>#REF!</v>
      </c>
      <c r="C121" s="146" t="e">
        <f>#REF!</f>
        <v>#REF!</v>
      </c>
      <c r="D121" s="372" t="e">
        <f>#REF!</f>
        <v>#REF!</v>
      </c>
      <c r="E121" s="363" t="e">
        <f>#REF!</f>
        <v>#REF!</v>
      </c>
      <c r="F121" s="364" t="e">
        <f>#REF!</f>
        <v>#REF!</v>
      </c>
      <c r="G121" s="407" t="e" cm="1">
        <f t="array" aca="1" ref="G121" ca="1">_xll.VND(F121)</f>
        <v>#NAME?</v>
      </c>
      <c r="H121" s="409" t="e">
        <f>#REF!</f>
        <v>#REF!</v>
      </c>
      <c r="I121" s="408" t="e">
        <f>#REF!</f>
        <v>#REF!</v>
      </c>
      <c r="J121" s="361" t="str">
        <f>HYPERLINK("#'Up Hs'!D2693","Đi Tới")</f>
        <v>Đi Tới</v>
      </c>
      <c r="K121" s="661" t="e">
        <f>#REF!</f>
        <v>#REF!</v>
      </c>
      <c r="L121" s="670"/>
      <c r="M121" s="64" t="e">
        <f t="shared" si="1"/>
        <v>#REF!</v>
      </c>
      <c r="N121" s="136"/>
      <c r="O121" s="136"/>
      <c r="P121" s="637"/>
      <c r="Q121" s="150" t="e">
        <f>#REF!</f>
        <v>#REF!</v>
      </c>
      <c r="R121" s="736"/>
      <c r="S121" s="736" t="e">
        <f>#REF!</f>
        <v>#REF!</v>
      </c>
    </row>
    <row r="122" spans="1:19" ht="15" hidden="1" customHeight="1">
      <c r="A122" s="59">
        <v>119</v>
      </c>
      <c r="B122" s="252" t="e">
        <f>#REF!</f>
        <v>#REF!</v>
      </c>
      <c r="C122" s="146" t="e">
        <f>#REF!</f>
        <v>#REF!</v>
      </c>
      <c r="D122" s="372" t="e">
        <f>#REF!</f>
        <v>#REF!</v>
      </c>
      <c r="E122" s="363" t="e">
        <f>#REF!</f>
        <v>#REF!</v>
      </c>
      <c r="F122" s="364" t="e">
        <f>#REF!</f>
        <v>#REF!</v>
      </c>
      <c r="G122" s="407" t="e" cm="1">
        <f t="array" aca="1" ref="G122" ca="1">_xll.VND(F122)</f>
        <v>#NAME?</v>
      </c>
      <c r="H122" s="409" t="e">
        <f>#REF!</f>
        <v>#REF!</v>
      </c>
      <c r="I122" s="408" t="e">
        <f>#REF!</f>
        <v>#REF!</v>
      </c>
      <c r="J122" s="361" t="str">
        <f>HYPERLINK("#'Up Hs'!D2716","Đi Tới")</f>
        <v>Đi Tới</v>
      </c>
      <c r="K122" s="661" t="e">
        <f>#REF!</f>
        <v>#REF!</v>
      </c>
      <c r="L122" s="670"/>
      <c r="M122" s="64" t="e">
        <f t="shared" si="1"/>
        <v>#REF!</v>
      </c>
      <c r="N122" s="136"/>
      <c r="O122" s="136"/>
      <c r="P122" s="637"/>
      <c r="Q122" s="150" t="e">
        <f>#REF!</f>
        <v>#REF!</v>
      </c>
      <c r="R122" s="736"/>
      <c r="S122" s="736" t="e">
        <f>#REF!</f>
        <v>#REF!</v>
      </c>
    </row>
    <row r="123" spans="1:19" ht="15" hidden="1" customHeight="1">
      <c r="A123" s="59">
        <v>120</v>
      </c>
      <c r="B123" s="252" t="e">
        <f>#REF!</f>
        <v>#REF!</v>
      </c>
      <c r="C123" s="146" t="e">
        <f>#REF!</f>
        <v>#REF!</v>
      </c>
      <c r="D123" s="372" t="e">
        <f>#REF!</f>
        <v>#REF!</v>
      </c>
      <c r="E123" s="363" t="e">
        <f>#REF!</f>
        <v>#REF!</v>
      </c>
      <c r="F123" s="364" t="e">
        <f>#REF!</f>
        <v>#REF!</v>
      </c>
      <c r="G123" s="407" t="e" cm="1">
        <f t="array" aca="1" ref="G123" ca="1">_xll.VND(F123)</f>
        <v>#NAME?</v>
      </c>
      <c r="H123" s="409" t="e">
        <f>#REF!</f>
        <v>#REF!</v>
      </c>
      <c r="I123" s="408" t="e">
        <f>#REF!</f>
        <v>#REF!</v>
      </c>
      <c r="J123" s="361" t="str">
        <f>HYPERLINK("#'Up Hs'!D2739","Đi Tới")</f>
        <v>Đi Tới</v>
      </c>
      <c r="K123" s="661" t="e">
        <f>#REF!</f>
        <v>#REF!</v>
      </c>
      <c r="L123" s="670"/>
      <c r="M123" s="64" t="e">
        <f t="shared" si="1"/>
        <v>#REF!</v>
      </c>
      <c r="N123" s="136"/>
      <c r="O123" s="136"/>
      <c r="P123" s="637"/>
      <c r="Q123" s="150" t="e">
        <f>#REF!</f>
        <v>#REF!</v>
      </c>
      <c r="R123" s="736"/>
      <c r="S123" s="736" t="e">
        <f>#REF!</f>
        <v>#REF!</v>
      </c>
    </row>
    <row r="124" spans="1:19" ht="15" hidden="1" customHeight="1">
      <c r="A124" s="59">
        <v>121</v>
      </c>
      <c r="B124" s="252" t="e">
        <f>#REF!</f>
        <v>#REF!</v>
      </c>
      <c r="C124" s="146" t="e">
        <f>#REF!</f>
        <v>#REF!</v>
      </c>
      <c r="D124" s="372" t="e">
        <f>#REF!</f>
        <v>#REF!</v>
      </c>
      <c r="E124" s="363" t="e">
        <f>#REF!</f>
        <v>#REF!</v>
      </c>
      <c r="F124" s="364" t="e">
        <f>#REF!</f>
        <v>#REF!</v>
      </c>
      <c r="G124" s="407" t="e" cm="1">
        <f t="array" aca="1" ref="G124" ca="1">_xll.VND(F124)</f>
        <v>#NAME?</v>
      </c>
      <c r="H124" s="409" t="e">
        <f>#REF!</f>
        <v>#REF!</v>
      </c>
      <c r="I124" s="408" t="e">
        <f>#REF!</f>
        <v>#REF!</v>
      </c>
      <c r="J124" s="361" t="str">
        <f>HYPERLINK("#'Up Hs'!D2762","Đi Tới")</f>
        <v>Đi Tới</v>
      </c>
      <c r="K124" s="661" t="e">
        <f>#REF!</f>
        <v>#REF!</v>
      </c>
      <c r="L124" s="670"/>
      <c r="M124" s="64" t="e">
        <f t="shared" si="1"/>
        <v>#REF!</v>
      </c>
      <c r="N124" s="136"/>
      <c r="O124" s="136"/>
      <c r="P124" s="637"/>
      <c r="Q124" s="150" t="e">
        <f>#REF!</f>
        <v>#REF!</v>
      </c>
      <c r="R124" s="736"/>
      <c r="S124" s="736" t="e">
        <f>#REF!</f>
        <v>#REF!</v>
      </c>
    </row>
    <row r="125" spans="1:19" ht="15" hidden="1" customHeight="1">
      <c r="A125" s="59">
        <v>122</v>
      </c>
      <c r="B125" s="252" t="e">
        <f>#REF!</f>
        <v>#REF!</v>
      </c>
      <c r="C125" s="146" t="e">
        <f>#REF!</f>
        <v>#REF!</v>
      </c>
      <c r="D125" s="372" t="e">
        <f>#REF!</f>
        <v>#REF!</v>
      </c>
      <c r="E125" s="363" t="e">
        <f>#REF!</f>
        <v>#REF!</v>
      </c>
      <c r="F125" s="364" t="e">
        <f>#REF!</f>
        <v>#REF!</v>
      </c>
      <c r="G125" s="407" t="e" cm="1">
        <f t="array" aca="1" ref="G125" ca="1">_xll.VND(F125)</f>
        <v>#NAME?</v>
      </c>
      <c r="H125" s="409" t="e">
        <f>#REF!</f>
        <v>#REF!</v>
      </c>
      <c r="I125" s="408" t="e">
        <f>#REF!</f>
        <v>#REF!</v>
      </c>
      <c r="J125" s="361" t="str">
        <f>HYPERLINK("#'Up Hs'!D2785","Đi Tới")</f>
        <v>Đi Tới</v>
      </c>
      <c r="K125" s="661" t="e">
        <f>#REF!</f>
        <v>#REF!</v>
      </c>
      <c r="L125" s="670"/>
      <c r="M125" s="64" t="e">
        <f t="shared" si="1"/>
        <v>#REF!</v>
      </c>
      <c r="N125" s="136"/>
      <c r="O125" s="136"/>
      <c r="P125" s="637"/>
      <c r="Q125" s="150" t="e">
        <f>#REF!</f>
        <v>#REF!</v>
      </c>
      <c r="R125" s="736"/>
      <c r="S125" s="736" t="e">
        <f>#REF!</f>
        <v>#REF!</v>
      </c>
    </row>
    <row r="126" spans="1:19" ht="15" hidden="1" customHeight="1">
      <c r="A126" s="59">
        <v>123</v>
      </c>
      <c r="B126" s="252" t="e">
        <f>#REF!</f>
        <v>#REF!</v>
      </c>
      <c r="C126" s="146" t="e">
        <f>#REF!</f>
        <v>#REF!</v>
      </c>
      <c r="D126" s="372" t="e">
        <f>#REF!</f>
        <v>#REF!</v>
      </c>
      <c r="E126" s="363" t="e">
        <f>#REF!</f>
        <v>#REF!</v>
      </c>
      <c r="F126" s="364" t="e">
        <f>#REF!</f>
        <v>#REF!</v>
      </c>
      <c r="G126" s="407" t="e" cm="1">
        <f t="array" aca="1" ref="G126" ca="1">_xll.VND(F126)</f>
        <v>#NAME?</v>
      </c>
      <c r="H126" s="409" t="e">
        <f>#REF!</f>
        <v>#REF!</v>
      </c>
      <c r="I126" s="408" t="e">
        <f>#REF!</f>
        <v>#REF!</v>
      </c>
      <c r="J126" s="361" t="str">
        <f>HYPERLINK("#'Up Hs'!D2808","Đi Tới")</f>
        <v>Đi Tới</v>
      </c>
      <c r="K126" s="661" t="e">
        <f>#REF!</f>
        <v>#REF!</v>
      </c>
      <c r="L126" s="670"/>
      <c r="M126" s="64" t="e">
        <f t="shared" si="1"/>
        <v>#REF!</v>
      </c>
      <c r="N126" s="136"/>
      <c r="O126" s="136"/>
      <c r="P126" s="637"/>
      <c r="Q126" s="150" t="e">
        <f>#REF!</f>
        <v>#REF!</v>
      </c>
      <c r="R126" s="736"/>
      <c r="S126" s="736" t="e">
        <f>#REF!</f>
        <v>#REF!</v>
      </c>
    </row>
    <row r="127" spans="1:19" ht="15" hidden="1" customHeight="1">
      <c r="A127" s="59">
        <v>124</v>
      </c>
      <c r="B127" s="252" t="e">
        <f>#REF!</f>
        <v>#REF!</v>
      </c>
      <c r="C127" s="146" t="e">
        <f>#REF!</f>
        <v>#REF!</v>
      </c>
      <c r="D127" s="372" t="e">
        <f>#REF!</f>
        <v>#REF!</v>
      </c>
      <c r="E127" s="363" t="e">
        <f>#REF!</f>
        <v>#REF!</v>
      </c>
      <c r="F127" s="364" t="e">
        <f>#REF!</f>
        <v>#REF!</v>
      </c>
      <c r="G127" s="407" t="e" cm="1">
        <f t="array" aca="1" ref="G127" ca="1">_xll.VND(F127)</f>
        <v>#NAME?</v>
      </c>
      <c r="H127" s="409" t="e">
        <f>#REF!</f>
        <v>#REF!</v>
      </c>
      <c r="I127" s="408" t="e">
        <f>#REF!</f>
        <v>#REF!</v>
      </c>
      <c r="J127" s="361" t="str">
        <f>HYPERLINK("#'Up Hs'!D2831","Đi Tới")</f>
        <v>Đi Tới</v>
      </c>
      <c r="K127" s="661" t="e">
        <f>#REF!</f>
        <v>#REF!</v>
      </c>
      <c r="L127" s="670"/>
      <c r="M127" s="64" t="e">
        <f t="shared" si="1"/>
        <v>#REF!</v>
      </c>
      <c r="N127" s="136"/>
      <c r="O127" s="136"/>
      <c r="P127" s="637"/>
      <c r="Q127" s="150" t="e">
        <f>#REF!</f>
        <v>#REF!</v>
      </c>
      <c r="R127" s="736"/>
      <c r="S127" s="736" t="e">
        <f>#REF!</f>
        <v>#REF!</v>
      </c>
    </row>
    <row r="128" spans="1:19" ht="15" hidden="1" customHeight="1">
      <c r="A128" s="59">
        <v>125</v>
      </c>
      <c r="B128" s="252" t="e">
        <f>#REF!</f>
        <v>#REF!</v>
      </c>
      <c r="C128" s="146" t="e">
        <f>#REF!</f>
        <v>#REF!</v>
      </c>
      <c r="D128" s="372" t="e">
        <f>#REF!</f>
        <v>#REF!</v>
      </c>
      <c r="E128" s="363" t="e">
        <f>#REF!</f>
        <v>#REF!</v>
      </c>
      <c r="F128" s="364" t="e">
        <f>#REF!</f>
        <v>#REF!</v>
      </c>
      <c r="G128" s="407" t="e" cm="1">
        <f t="array" aca="1" ref="G128" ca="1">_xll.VND(F128)</f>
        <v>#NAME?</v>
      </c>
      <c r="H128" s="409" t="e">
        <f>#REF!</f>
        <v>#REF!</v>
      </c>
      <c r="I128" s="408" t="e">
        <f>#REF!</f>
        <v>#REF!</v>
      </c>
      <c r="J128" s="361" t="str">
        <f>HYPERLINK("#'Up Hs'!D2854","Đi Tới")</f>
        <v>Đi Tới</v>
      </c>
      <c r="K128" s="661" t="e">
        <f>#REF!</f>
        <v>#REF!</v>
      </c>
      <c r="L128" s="670"/>
      <c r="M128" s="64" t="e">
        <f t="shared" si="1"/>
        <v>#REF!</v>
      </c>
      <c r="N128" s="136"/>
      <c r="O128" s="136"/>
      <c r="P128" s="637"/>
      <c r="Q128" s="150" t="e">
        <f>#REF!</f>
        <v>#REF!</v>
      </c>
      <c r="R128" s="736"/>
      <c r="S128" s="736" t="e">
        <f>#REF!</f>
        <v>#REF!</v>
      </c>
    </row>
    <row r="129" spans="1:19" ht="15" hidden="1" customHeight="1">
      <c r="A129" s="59">
        <v>126</v>
      </c>
      <c r="B129" s="252" t="e">
        <f>#REF!</f>
        <v>#REF!</v>
      </c>
      <c r="C129" s="146" t="e">
        <f>#REF!</f>
        <v>#REF!</v>
      </c>
      <c r="D129" s="372" t="e">
        <f>#REF!</f>
        <v>#REF!</v>
      </c>
      <c r="E129" s="363" t="e">
        <f>#REF!</f>
        <v>#REF!</v>
      </c>
      <c r="F129" s="364" t="e">
        <f>#REF!</f>
        <v>#REF!</v>
      </c>
      <c r="G129" s="407" t="e" cm="1">
        <f t="array" aca="1" ref="G129" ca="1">_xll.VND(F129)</f>
        <v>#NAME?</v>
      </c>
      <c r="H129" s="409" t="e">
        <f>#REF!</f>
        <v>#REF!</v>
      </c>
      <c r="I129" s="408" t="e">
        <f>#REF!</f>
        <v>#REF!</v>
      </c>
      <c r="J129" s="361" t="str">
        <f>HYPERLINK("#'Up Hs'!D2877","Đi Tới")</f>
        <v>Đi Tới</v>
      </c>
      <c r="K129" s="661" t="e">
        <f>#REF!</f>
        <v>#REF!</v>
      </c>
      <c r="L129" s="670"/>
      <c r="M129" s="64" t="e">
        <f t="shared" si="1"/>
        <v>#REF!</v>
      </c>
      <c r="N129" s="136"/>
      <c r="O129" s="136"/>
      <c r="P129" s="637"/>
      <c r="Q129" s="150" t="e">
        <f>#REF!</f>
        <v>#REF!</v>
      </c>
      <c r="R129" s="736"/>
      <c r="S129" s="736" t="e">
        <f>#REF!</f>
        <v>#REF!</v>
      </c>
    </row>
    <row r="130" spans="1:19" ht="15" hidden="1" customHeight="1">
      <c r="A130" s="59">
        <v>127</v>
      </c>
      <c r="B130" s="252" t="e">
        <f>#REF!</f>
        <v>#REF!</v>
      </c>
      <c r="C130" s="146" t="e">
        <f>#REF!</f>
        <v>#REF!</v>
      </c>
      <c r="D130" s="372" t="e">
        <f>#REF!</f>
        <v>#REF!</v>
      </c>
      <c r="E130" s="363" t="e">
        <f>#REF!</f>
        <v>#REF!</v>
      </c>
      <c r="F130" s="364" t="e">
        <f>#REF!</f>
        <v>#REF!</v>
      </c>
      <c r="G130" s="407" t="e" cm="1">
        <f t="array" aca="1" ref="G130" ca="1">_xll.VND(F130)</f>
        <v>#NAME?</v>
      </c>
      <c r="H130" s="409" t="e">
        <f>#REF!</f>
        <v>#REF!</v>
      </c>
      <c r="I130" s="408" t="e">
        <f>#REF!</f>
        <v>#REF!</v>
      </c>
      <c r="J130" s="361" t="str">
        <f>HYPERLINK("#'Up Hs'!D2900","Đi Tới")</f>
        <v>Đi Tới</v>
      </c>
      <c r="K130" s="661" t="e">
        <f>#REF!</f>
        <v>#REF!</v>
      </c>
      <c r="L130" s="670"/>
      <c r="M130" s="64" t="e">
        <f t="shared" si="1"/>
        <v>#REF!</v>
      </c>
      <c r="N130" s="136"/>
      <c r="O130" s="136"/>
      <c r="P130" s="637"/>
      <c r="Q130" s="150" t="e">
        <f>#REF!</f>
        <v>#REF!</v>
      </c>
      <c r="R130" s="736"/>
      <c r="S130" s="736" t="e">
        <f>#REF!</f>
        <v>#REF!</v>
      </c>
    </row>
    <row r="131" spans="1:19" ht="15" hidden="1" customHeight="1">
      <c r="A131" s="59">
        <v>128</v>
      </c>
      <c r="B131" s="252" t="e">
        <f>#REF!</f>
        <v>#REF!</v>
      </c>
      <c r="C131" s="146" t="e">
        <f>#REF!</f>
        <v>#REF!</v>
      </c>
      <c r="D131" s="372" t="e">
        <f>#REF!</f>
        <v>#REF!</v>
      </c>
      <c r="E131" s="363" t="e">
        <f>#REF!</f>
        <v>#REF!</v>
      </c>
      <c r="F131" s="364" t="e">
        <f>#REF!</f>
        <v>#REF!</v>
      </c>
      <c r="G131" s="407" t="e" cm="1">
        <f t="array" aca="1" ref="G131" ca="1">_xll.VND(F131)</f>
        <v>#NAME?</v>
      </c>
      <c r="H131" s="409" t="e">
        <f>#REF!</f>
        <v>#REF!</v>
      </c>
      <c r="I131" s="408" t="e">
        <f>#REF!</f>
        <v>#REF!</v>
      </c>
      <c r="J131" s="361" t="str">
        <f>HYPERLINK("#'Up Hs'!D2923","Đi Tới")</f>
        <v>Đi Tới</v>
      </c>
      <c r="K131" s="661" t="e">
        <f>#REF!</f>
        <v>#REF!</v>
      </c>
      <c r="L131" s="670"/>
      <c r="M131" s="64" t="e">
        <f t="shared" si="1"/>
        <v>#REF!</v>
      </c>
      <c r="N131" s="136"/>
      <c r="O131" s="136"/>
      <c r="P131" s="637"/>
      <c r="Q131" s="150" t="e">
        <f>#REF!</f>
        <v>#REF!</v>
      </c>
      <c r="R131" s="736"/>
      <c r="S131" s="736" t="e">
        <f>#REF!</f>
        <v>#REF!</v>
      </c>
    </row>
    <row r="132" spans="1:19" ht="15" hidden="1" customHeight="1">
      <c r="A132" s="59">
        <v>129</v>
      </c>
      <c r="B132" s="252" t="e">
        <f>#REF!</f>
        <v>#REF!</v>
      </c>
      <c r="C132" s="146" t="e">
        <f>#REF!</f>
        <v>#REF!</v>
      </c>
      <c r="D132" s="372" t="e">
        <f>#REF!</f>
        <v>#REF!</v>
      </c>
      <c r="E132" s="363" t="e">
        <f>#REF!</f>
        <v>#REF!</v>
      </c>
      <c r="F132" s="364" t="e">
        <f>#REF!</f>
        <v>#REF!</v>
      </c>
      <c r="G132" s="407" t="e" cm="1">
        <f t="array" aca="1" ref="G132" ca="1">_xll.VND(F132)</f>
        <v>#NAME?</v>
      </c>
      <c r="H132" s="409" t="e">
        <f>#REF!</f>
        <v>#REF!</v>
      </c>
      <c r="I132" s="408" t="e">
        <f>#REF!</f>
        <v>#REF!</v>
      </c>
      <c r="J132" s="361" t="str">
        <f>HYPERLINK("#'Up Hs'!D2946","Đi Tới")</f>
        <v>Đi Tới</v>
      </c>
      <c r="K132" s="661" t="e">
        <f>#REF!</f>
        <v>#REF!</v>
      </c>
      <c r="L132" s="670"/>
      <c r="M132" s="64" t="e">
        <f t="shared" si="1"/>
        <v>#REF!</v>
      </c>
      <c r="N132" s="136"/>
      <c r="O132" s="136"/>
      <c r="P132" s="637"/>
      <c r="Q132" s="150" t="e">
        <f>#REF!</f>
        <v>#REF!</v>
      </c>
      <c r="R132" s="736"/>
      <c r="S132" s="736" t="e">
        <f>#REF!</f>
        <v>#REF!</v>
      </c>
    </row>
    <row r="133" spans="1:19" ht="15" hidden="1" customHeight="1">
      <c r="A133" s="59">
        <v>130</v>
      </c>
      <c r="B133" s="252" t="e">
        <f>#REF!</f>
        <v>#REF!</v>
      </c>
      <c r="C133" s="146" t="e">
        <f>#REF!</f>
        <v>#REF!</v>
      </c>
      <c r="D133" s="372" t="e">
        <f>#REF!</f>
        <v>#REF!</v>
      </c>
      <c r="E133" s="363" t="e">
        <f>#REF!</f>
        <v>#REF!</v>
      </c>
      <c r="F133" s="364" t="e">
        <f>#REF!</f>
        <v>#REF!</v>
      </c>
      <c r="G133" s="407" t="e" cm="1">
        <f t="array" aca="1" ref="G133" ca="1">_xll.VND(F133)</f>
        <v>#NAME?</v>
      </c>
      <c r="H133" s="409" t="e">
        <f>#REF!</f>
        <v>#REF!</v>
      </c>
      <c r="I133" s="408" t="e">
        <f>#REF!</f>
        <v>#REF!</v>
      </c>
      <c r="J133" s="361" t="str">
        <f>HYPERLINK("#'Up Hs'!D2969","Đi Tới")</f>
        <v>Đi Tới</v>
      </c>
      <c r="K133" s="661" t="e">
        <f>#REF!</f>
        <v>#REF!</v>
      </c>
      <c r="L133" s="670"/>
      <c r="M133" s="64" t="e">
        <f t="shared" si="1"/>
        <v>#REF!</v>
      </c>
      <c r="N133" s="136"/>
      <c r="O133" s="136"/>
      <c r="P133" s="637"/>
      <c r="Q133" s="150" t="e">
        <f>#REF!</f>
        <v>#REF!</v>
      </c>
      <c r="R133" s="736"/>
      <c r="S133" s="736" t="e">
        <f>#REF!</f>
        <v>#REF!</v>
      </c>
    </row>
    <row r="134" spans="1:19" ht="15" hidden="1" customHeight="1">
      <c r="A134" s="59">
        <v>131</v>
      </c>
      <c r="B134" s="252" t="e">
        <f>#REF!</f>
        <v>#REF!</v>
      </c>
      <c r="C134" s="146" t="e">
        <f>#REF!</f>
        <v>#REF!</v>
      </c>
      <c r="D134" s="372" t="e">
        <f>#REF!</f>
        <v>#REF!</v>
      </c>
      <c r="E134" s="363" t="e">
        <f>#REF!</f>
        <v>#REF!</v>
      </c>
      <c r="F134" s="364" t="e">
        <f>#REF!</f>
        <v>#REF!</v>
      </c>
      <c r="G134" s="407" t="e" cm="1">
        <f t="array" aca="1" ref="G134" ca="1">_xll.VND(F134)</f>
        <v>#NAME?</v>
      </c>
      <c r="H134" s="409" t="e">
        <f>#REF!</f>
        <v>#REF!</v>
      </c>
      <c r="I134" s="408" t="e">
        <f>#REF!</f>
        <v>#REF!</v>
      </c>
      <c r="J134" s="361" t="str">
        <f>HYPERLINK("#'Up Hs'!D2992","Đi Tới")</f>
        <v>Đi Tới</v>
      </c>
      <c r="K134" s="661" t="e">
        <f>#REF!</f>
        <v>#REF!</v>
      </c>
      <c r="L134" s="670"/>
      <c r="M134" s="64" t="e">
        <f t="shared" ref="M134:M197" si="2">L134-K134</f>
        <v>#REF!</v>
      </c>
      <c r="N134" s="136"/>
      <c r="O134" s="136"/>
      <c r="P134" s="637"/>
      <c r="Q134" s="150" t="e">
        <f>#REF!</f>
        <v>#REF!</v>
      </c>
      <c r="R134" s="736"/>
      <c r="S134" s="736" t="e">
        <f>#REF!</f>
        <v>#REF!</v>
      </c>
    </row>
    <row r="135" spans="1:19" ht="15" hidden="1" customHeight="1">
      <c r="A135" s="59">
        <v>132</v>
      </c>
      <c r="B135" s="252" t="e">
        <f>#REF!</f>
        <v>#REF!</v>
      </c>
      <c r="C135" s="146" t="e">
        <f>#REF!</f>
        <v>#REF!</v>
      </c>
      <c r="D135" s="372" t="e">
        <f>#REF!</f>
        <v>#REF!</v>
      </c>
      <c r="E135" s="363" t="e">
        <f>#REF!</f>
        <v>#REF!</v>
      </c>
      <c r="F135" s="364" t="e">
        <f>#REF!</f>
        <v>#REF!</v>
      </c>
      <c r="G135" s="407" t="e" cm="1">
        <f t="array" aca="1" ref="G135" ca="1">_xll.VND(F135)</f>
        <v>#NAME?</v>
      </c>
      <c r="H135" s="409" t="e">
        <f>#REF!</f>
        <v>#REF!</v>
      </c>
      <c r="I135" s="408" t="e">
        <f>#REF!</f>
        <v>#REF!</v>
      </c>
      <c r="J135" s="361" t="str">
        <f>HYPERLINK("#'Up Hs'!D3015","Đi Tới")</f>
        <v>Đi Tới</v>
      </c>
      <c r="K135" s="661" t="e">
        <f>#REF!</f>
        <v>#REF!</v>
      </c>
      <c r="L135" s="670"/>
      <c r="M135" s="64" t="e">
        <f t="shared" si="2"/>
        <v>#REF!</v>
      </c>
      <c r="N135" s="136"/>
      <c r="O135" s="136"/>
      <c r="P135" s="637"/>
      <c r="Q135" s="150" t="e">
        <f>#REF!</f>
        <v>#REF!</v>
      </c>
      <c r="R135" s="736"/>
      <c r="S135" s="736" t="e">
        <f>#REF!</f>
        <v>#REF!</v>
      </c>
    </row>
    <row r="136" spans="1:19" ht="15" hidden="1" customHeight="1">
      <c r="A136" s="59">
        <v>133</v>
      </c>
      <c r="B136" s="252" t="e">
        <f>#REF!</f>
        <v>#REF!</v>
      </c>
      <c r="C136" s="146" t="e">
        <f>#REF!</f>
        <v>#REF!</v>
      </c>
      <c r="D136" s="372" t="e">
        <f>#REF!</f>
        <v>#REF!</v>
      </c>
      <c r="E136" s="363" t="e">
        <f>#REF!</f>
        <v>#REF!</v>
      </c>
      <c r="F136" s="364" t="e">
        <f>#REF!</f>
        <v>#REF!</v>
      </c>
      <c r="G136" s="407" t="e" cm="1">
        <f t="array" aca="1" ref="G136" ca="1">_xll.VND(F136)</f>
        <v>#NAME?</v>
      </c>
      <c r="H136" s="409" t="e">
        <f>#REF!</f>
        <v>#REF!</v>
      </c>
      <c r="I136" s="408" t="e">
        <f>#REF!</f>
        <v>#REF!</v>
      </c>
      <c r="J136" s="361" t="str">
        <f>HYPERLINK("#'Up Hs'!D3038","Đi Tới")</f>
        <v>Đi Tới</v>
      </c>
      <c r="K136" s="661" t="e">
        <f>#REF!</f>
        <v>#REF!</v>
      </c>
      <c r="L136" s="670"/>
      <c r="M136" s="64" t="e">
        <f t="shared" si="2"/>
        <v>#REF!</v>
      </c>
      <c r="N136" s="136"/>
      <c r="O136" s="136"/>
      <c r="P136" s="637"/>
      <c r="Q136" s="150" t="e">
        <f>#REF!</f>
        <v>#REF!</v>
      </c>
      <c r="R136" s="736"/>
      <c r="S136" s="736" t="e">
        <f>#REF!</f>
        <v>#REF!</v>
      </c>
    </row>
    <row r="137" spans="1:19" ht="15" hidden="1" customHeight="1">
      <c r="A137" s="59">
        <v>134</v>
      </c>
      <c r="B137" s="252" t="e">
        <f>#REF!</f>
        <v>#REF!</v>
      </c>
      <c r="C137" s="146" t="e">
        <f>#REF!</f>
        <v>#REF!</v>
      </c>
      <c r="D137" s="372" t="e">
        <f>#REF!</f>
        <v>#REF!</v>
      </c>
      <c r="E137" s="363" t="e">
        <f>#REF!</f>
        <v>#REF!</v>
      </c>
      <c r="F137" s="364" t="e">
        <f>#REF!</f>
        <v>#REF!</v>
      </c>
      <c r="G137" s="407" t="e" cm="1">
        <f t="array" aca="1" ref="G137" ca="1">_xll.VND(F137)</f>
        <v>#NAME?</v>
      </c>
      <c r="H137" s="409" t="e">
        <f>#REF!</f>
        <v>#REF!</v>
      </c>
      <c r="I137" s="408" t="e">
        <f>#REF!</f>
        <v>#REF!</v>
      </c>
      <c r="J137" s="361" t="str">
        <f>HYPERLINK("#'Up Hs'!D3061","Đi Tới")</f>
        <v>Đi Tới</v>
      </c>
      <c r="K137" s="661" t="e">
        <f>#REF!</f>
        <v>#REF!</v>
      </c>
      <c r="L137" s="670"/>
      <c r="M137" s="64" t="e">
        <f t="shared" si="2"/>
        <v>#REF!</v>
      </c>
      <c r="N137" s="136"/>
      <c r="O137" s="136"/>
      <c r="P137" s="637"/>
      <c r="Q137" s="150" t="e">
        <f>#REF!</f>
        <v>#REF!</v>
      </c>
      <c r="R137" s="736"/>
      <c r="S137" s="736" t="e">
        <f>#REF!</f>
        <v>#REF!</v>
      </c>
    </row>
    <row r="138" spans="1:19" ht="15" hidden="1" customHeight="1">
      <c r="A138" s="59">
        <v>135</v>
      </c>
      <c r="B138" s="252" t="e">
        <f>#REF!</f>
        <v>#REF!</v>
      </c>
      <c r="C138" s="146" t="e">
        <f>#REF!</f>
        <v>#REF!</v>
      </c>
      <c r="D138" s="372" t="e">
        <f>#REF!</f>
        <v>#REF!</v>
      </c>
      <c r="E138" s="363" t="e">
        <f>#REF!</f>
        <v>#REF!</v>
      </c>
      <c r="F138" s="364" t="e">
        <f>#REF!</f>
        <v>#REF!</v>
      </c>
      <c r="G138" s="407" t="e" cm="1">
        <f t="array" aca="1" ref="G138" ca="1">_xll.VND(F138)</f>
        <v>#NAME?</v>
      </c>
      <c r="H138" s="409" t="e">
        <f>#REF!</f>
        <v>#REF!</v>
      </c>
      <c r="I138" s="408" t="e">
        <f>#REF!</f>
        <v>#REF!</v>
      </c>
      <c r="J138" s="361" t="str">
        <f>HYPERLINK("#'Up Hs'!D3084","Đi Tới")</f>
        <v>Đi Tới</v>
      </c>
      <c r="K138" s="661" t="e">
        <f>#REF!</f>
        <v>#REF!</v>
      </c>
      <c r="L138" s="670"/>
      <c r="M138" s="64" t="e">
        <f t="shared" si="2"/>
        <v>#REF!</v>
      </c>
      <c r="N138" s="136"/>
      <c r="O138" s="136"/>
      <c r="P138" s="637"/>
      <c r="Q138" s="150" t="e">
        <f>#REF!</f>
        <v>#REF!</v>
      </c>
      <c r="R138" s="736"/>
      <c r="S138" s="736" t="e">
        <f>#REF!</f>
        <v>#REF!</v>
      </c>
    </row>
    <row r="139" spans="1:19" ht="15" hidden="1" customHeight="1">
      <c r="A139" s="59">
        <v>136</v>
      </c>
      <c r="B139" s="252" t="e">
        <f>#REF!</f>
        <v>#REF!</v>
      </c>
      <c r="C139" s="146" t="e">
        <f>#REF!</f>
        <v>#REF!</v>
      </c>
      <c r="D139" s="372" t="e">
        <f>#REF!</f>
        <v>#REF!</v>
      </c>
      <c r="E139" s="363" t="e">
        <f>#REF!</f>
        <v>#REF!</v>
      </c>
      <c r="F139" s="364" t="e">
        <f>#REF!</f>
        <v>#REF!</v>
      </c>
      <c r="G139" s="407" t="e" cm="1">
        <f t="array" aca="1" ref="G139" ca="1">_xll.VND(F139)</f>
        <v>#NAME?</v>
      </c>
      <c r="H139" s="409" t="e">
        <f>#REF!</f>
        <v>#REF!</v>
      </c>
      <c r="I139" s="408" t="e">
        <f>#REF!</f>
        <v>#REF!</v>
      </c>
      <c r="J139" s="361" t="str">
        <f>HYPERLINK("#'Up Hs'!D3107","Đi Tới")</f>
        <v>Đi Tới</v>
      </c>
      <c r="K139" s="661" t="e">
        <f>#REF!</f>
        <v>#REF!</v>
      </c>
      <c r="L139" s="670"/>
      <c r="M139" s="64" t="e">
        <f t="shared" si="2"/>
        <v>#REF!</v>
      </c>
      <c r="N139" s="136"/>
      <c r="O139" s="136"/>
      <c r="P139" s="637"/>
      <c r="Q139" s="150" t="e">
        <f>#REF!</f>
        <v>#REF!</v>
      </c>
      <c r="R139" s="736"/>
      <c r="S139" s="736" t="e">
        <f>#REF!</f>
        <v>#REF!</v>
      </c>
    </row>
    <row r="140" spans="1:19" ht="15" hidden="1" customHeight="1">
      <c r="A140" s="59">
        <v>137</v>
      </c>
      <c r="B140" s="252" t="e">
        <f>#REF!</f>
        <v>#REF!</v>
      </c>
      <c r="C140" s="146" t="e">
        <f>#REF!</f>
        <v>#REF!</v>
      </c>
      <c r="D140" s="372" t="e">
        <f>#REF!</f>
        <v>#REF!</v>
      </c>
      <c r="E140" s="363" t="e">
        <f>#REF!</f>
        <v>#REF!</v>
      </c>
      <c r="F140" s="364" t="e">
        <f>#REF!</f>
        <v>#REF!</v>
      </c>
      <c r="G140" s="407" t="e" cm="1">
        <f t="array" aca="1" ref="G140" ca="1">_xll.VND(F140)</f>
        <v>#NAME?</v>
      </c>
      <c r="H140" s="409" t="e">
        <f>#REF!</f>
        <v>#REF!</v>
      </c>
      <c r="I140" s="408" t="e">
        <f>#REF!</f>
        <v>#REF!</v>
      </c>
      <c r="J140" s="361" t="str">
        <f>HYPERLINK("#'Up Hs'!D3130","Đi Tới")</f>
        <v>Đi Tới</v>
      </c>
      <c r="K140" s="661" t="e">
        <f>#REF!</f>
        <v>#REF!</v>
      </c>
      <c r="L140" s="670"/>
      <c r="M140" s="64" t="e">
        <f t="shared" si="2"/>
        <v>#REF!</v>
      </c>
      <c r="N140" s="136"/>
      <c r="O140" s="136"/>
      <c r="P140" s="637"/>
      <c r="Q140" s="150" t="e">
        <f>#REF!</f>
        <v>#REF!</v>
      </c>
      <c r="R140" s="736"/>
      <c r="S140" s="736" t="e">
        <f>#REF!</f>
        <v>#REF!</v>
      </c>
    </row>
    <row r="141" spans="1:19" ht="15" hidden="1" customHeight="1">
      <c r="A141" s="59">
        <v>138</v>
      </c>
      <c r="B141" s="252" t="e">
        <f>#REF!</f>
        <v>#REF!</v>
      </c>
      <c r="C141" s="146" t="e">
        <f>#REF!</f>
        <v>#REF!</v>
      </c>
      <c r="D141" s="372" t="e">
        <f>#REF!</f>
        <v>#REF!</v>
      </c>
      <c r="E141" s="363" t="e">
        <f>#REF!</f>
        <v>#REF!</v>
      </c>
      <c r="F141" s="364" t="e">
        <f>#REF!</f>
        <v>#REF!</v>
      </c>
      <c r="G141" s="407" t="e" cm="1">
        <f t="array" aca="1" ref="G141" ca="1">_xll.VND(F141)</f>
        <v>#NAME?</v>
      </c>
      <c r="H141" s="409" t="e">
        <f>#REF!</f>
        <v>#REF!</v>
      </c>
      <c r="I141" s="408" t="e">
        <f>#REF!</f>
        <v>#REF!</v>
      </c>
      <c r="J141" s="361" t="str">
        <f>HYPERLINK("#'Up Hs'!D3153","Đi Tới")</f>
        <v>Đi Tới</v>
      </c>
      <c r="K141" s="661" t="e">
        <f>#REF!</f>
        <v>#REF!</v>
      </c>
      <c r="L141" s="670"/>
      <c r="M141" s="64" t="e">
        <f t="shared" si="2"/>
        <v>#REF!</v>
      </c>
      <c r="N141" s="136"/>
      <c r="O141" s="136"/>
      <c r="P141" s="637"/>
      <c r="Q141" s="150" t="e">
        <f>#REF!</f>
        <v>#REF!</v>
      </c>
      <c r="R141" s="736"/>
      <c r="S141" s="736" t="e">
        <f>#REF!</f>
        <v>#REF!</v>
      </c>
    </row>
    <row r="142" spans="1:19" ht="15" hidden="1" customHeight="1">
      <c r="A142" s="59">
        <v>139</v>
      </c>
      <c r="B142" s="252" t="e">
        <f>#REF!</f>
        <v>#REF!</v>
      </c>
      <c r="C142" s="146" t="e">
        <f>#REF!</f>
        <v>#REF!</v>
      </c>
      <c r="D142" s="372" t="e">
        <f>#REF!</f>
        <v>#REF!</v>
      </c>
      <c r="E142" s="363" t="e">
        <f>#REF!</f>
        <v>#REF!</v>
      </c>
      <c r="F142" s="364" t="e">
        <f>#REF!</f>
        <v>#REF!</v>
      </c>
      <c r="G142" s="407" t="e" cm="1">
        <f t="array" aca="1" ref="G142" ca="1">_xll.VND(F142)</f>
        <v>#NAME?</v>
      </c>
      <c r="H142" s="409" t="e">
        <f>#REF!</f>
        <v>#REF!</v>
      </c>
      <c r="I142" s="408" t="e">
        <f>#REF!</f>
        <v>#REF!</v>
      </c>
      <c r="J142" s="361" t="str">
        <f>HYPERLINK("#'Up Hs'!D3176","Đi Tới")</f>
        <v>Đi Tới</v>
      </c>
      <c r="K142" s="661" t="e">
        <f>#REF!</f>
        <v>#REF!</v>
      </c>
      <c r="L142" s="670"/>
      <c r="M142" s="64" t="e">
        <f t="shared" si="2"/>
        <v>#REF!</v>
      </c>
      <c r="N142" s="136"/>
      <c r="O142" s="136"/>
      <c r="P142" s="637"/>
      <c r="Q142" s="150" t="e">
        <f>#REF!</f>
        <v>#REF!</v>
      </c>
      <c r="R142" s="736"/>
      <c r="S142" s="736" t="e">
        <f>#REF!</f>
        <v>#REF!</v>
      </c>
    </row>
    <row r="143" spans="1:19" ht="15" hidden="1" customHeight="1">
      <c r="A143" s="59">
        <v>140</v>
      </c>
      <c r="B143" s="252" t="e">
        <f>#REF!</f>
        <v>#REF!</v>
      </c>
      <c r="C143" s="146" t="e">
        <f>#REF!</f>
        <v>#REF!</v>
      </c>
      <c r="D143" s="372" t="e">
        <f>#REF!</f>
        <v>#REF!</v>
      </c>
      <c r="E143" s="363" t="e">
        <f>#REF!</f>
        <v>#REF!</v>
      </c>
      <c r="F143" s="364" t="e">
        <f>#REF!</f>
        <v>#REF!</v>
      </c>
      <c r="G143" s="407" t="e" cm="1">
        <f t="array" aca="1" ref="G143" ca="1">_xll.VND(F143)</f>
        <v>#NAME?</v>
      </c>
      <c r="H143" s="409" t="e">
        <f>#REF!</f>
        <v>#REF!</v>
      </c>
      <c r="I143" s="408" t="e">
        <f>#REF!</f>
        <v>#REF!</v>
      </c>
      <c r="J143" s="361" t="str">
        <f>HYPERLINK("#'Up Hs'!D3199","Đi Tới")</f>
        <v>Đi Tới</v>
      </c>
      <c r="K143" s="661" t="e">
        <f>#REF!</f>
        <v>#REF!</v>
      </c>
      <c r="L143" s="670"/>
      <c r="M143" s="64" t="e">
        <f t="shared" si="2"/>
        <v>#REF!</v>
      </c>
      <c r="N143" s="136"/>
      <c r="O143" s="136"/>
      <c r="P143" s="637"/>
      <c r="Q143" s="150" t="e">
        <f>#REF!</f>
        <v>#REF!</v>
      </c>
      <c r="R143" s="736"/>
      <c r="S143" s="736" t="e">
        <f>#REF!</f>
        <v>#REF!</v>
      </c>
    </row>
    <row r="144" spans="1:19" ht="15" hidden="1" customHeight="1">
      <c r="A144" s="59">
        <v>141</v>
      </c>
      <c r="B144" s="252" t="e">
        <f>#REF!</f>
        <v>#REF!</v>
      </c>
      <c r="C144" s="146" t="e">
        <f>#REF!</f>
        <v>#REF!</v>
      </c>
      <c r="D144" s="372" t="e">
        <f>#REF!</f>
        <v>#REF!</v>
      </c>
      <c r="E144" s="363" t="e">
        <f>#REF!</f>
        <v>#REF!</v>
      </c>
      <c r="F144" s="364" t="e">
        <f>#REF!</f>
        <v>#REF!</v>
      </c>
      <c r="G144" s="407" t="e" cm="1">
        <f t="array" aca="1" ref="G144" ca="1">_xll.VND(F144)</f>
        <v>#NAME?</v>
      </c>
      <c r="H144" s="409" t="e">
        <f>#REF!</f>
        <v>#REF!</v>
      </c>
      <c r="I144" s="408" t="e">
        <f>#REF!</f>
        <v>#REF!</v>
      </c>
      <c r="J144" s="361" t="str">
        <f>HYPERLINK("#'Up Hs'!D3222","Đi Tới")</f>
        <v>Đi Tới</v>
      </c>
      <c r="K144" s="661" t="e">
        <f>#REF!</f>
        <v>#REF!</v>
      </c>
      <c r="L144" s="670"/>
      <c r="M144" s="64" t="e">
        <f t="shared" si="2"/>
        <v>#REF!</v>
      </c>
      <c r="N144" s="136"/>
      <c r="O144" s="136"/>
      <c r="P144" s="637"/>
      <c r="Q144" s="150" t="e">
        <f>#REF!</f>
        <v>#REF!</v>
      </c>
      <c r="R144" s="736"/>
      <c r="S144" s="736" t="e">
        <f>#REF!</f>
        <v>#REF!</v>
      </c>
    </row>
    <row r="145" spans="1:19" ht="15" hidden="1" customHeight="1">
      <c r="A145" s="59">
        <v>142</v>
      </c>
      <c r="B145" s="252" t="e">
        <f>#REF!</f>
        <v>#REF!</v>
      </c>
      <c r="C145" s="146" t="e">
        <f>#REF!</f>
        <v>#REF!</v>
      </c>
      <c r="D145" s="372" t="e">
        <f>#REF!</f>
        <v>#REF!</v>
      </c>
      <c r="E145" s="363" t="e">
        <f>#REF!</f>
        <v>#REF!</v>
      </c>
      <c r="F145" s="364" t="e">
        <f>#REF!</f>
        <v>#REF!</v>
      </c>
      <c r="G145" s="407" t="e" cm="1">
        <f t="array" aca="1" ref="G145" ca="1">_xll.VND(F145)</f>
        <v>#NAME?</v>
      </c>
      <c r="H145" s="409" t="e">
        <f>#REF!</f>
        <v>#REF!</v>
      </c>
      <c r="I145" s="408" t="e">
        <f>#REF!</f>
        <v>#REF!</v>
      </c>
      <c r="J145" s="361" t="str">
        <f>HYPERLINK("#'Up Hs'!D3245","Đi Tới")</f>
        <v>Đi Tới</v>
      </c>
      <c r="K145" s="661" t="e">
        <f>#REF!</f>
        <v>#REF!</v>
      </c>
      <c r="L145" s="670"/>
      <c r="M145" s="64" t="e">
        <f t="shared" si="2"/>
        <v>#REF!</v>
      </c>
      <c r="N145" s="136"/>
      <c r="O145" s="136"/>
      <c r="P145" s="637"/>
      <c r="Q145" s="150" t="e">
        <f>#REF!</f>
        <v>#REF!</v>
      </c>
      <c r="R145" s="736"/>
      <c r="S145" s="736" t="e">
        <f>#REF!</f>
        <v>#REF!</v>
      </c>
    </row>
    <row r="146" spans="1:19" ht="15" hidden="1" customHeight="1">
      <c r="A146" s="59">
        <v>143</v>
      </c>
      <c r="B146" s="252" t="e">
        <f>#REF!</f>
        <v>#REF!</v>
      </c>
      <c r="C146" s="146" t="e">
        <f>#REF!</f>
        <v>#REF!</v>
      </c>
      <c r="D146" s="372" t="e">
        <f>#REF!</f>
        <v>#REF!</v>
      </c>
      <c r="E146" s="363" t="e">
        <f>#REF!</f>
        <v>#REF!</v>
      </c>
      <c r="F146" s="364" t="e">
        <f>#REF!</f>
        <v>#REF!</v>
      </c>
      <c r="G146" s="407" t="e" cm="1">
        <f t="array" aca="1" ref="G146" ca="1">_xll.VND(F146)</f>
        <v>#NAME?</v>
      </c>
      <c r="H146" s="409" t="e">
        <f>#REF!</f>
        <v>#REF!</v>
      </c>
      <c r="I146" s="408" t="e">
        <f>#REF!</f>
        <v>#REF!</v>
      </c>
      <c r="J146" s="361" t="str">
        <f>HYPERLINK("#'Up Hs'!D3268","Đi Tới")</f>
        <v>Đi Tới</v>
      </c>
      <c r="K146" s="661" t="e">
        <f>#REF!</f>
        <v>#REF!</v>
      </c>
      <c r="L146" s="670"/>
      <c r="M146" s="64" t="e">
        <f t="shared" si="2"/>
        <v>#REF!</v>
      </c>
      <c r="N146" s="136"/>
      <c r="O146" s="136"/>
      <c r="P146" s="637"/>
      <c r="Q146" s="150" t="e">
        <f>#REF!</f>
        <v>#REF!</v>
      </c>
      <c r="R146" s="736"/>
      <c r="S146" s="736" t="e">
        <f>#REF!</f>
        <v>#REF!</v>
      </c>
    </row>
    <row r="147" spans="1:19" ht="15" hidden="1" customHeight="1">
      <c r="A147" s="59">
        <v>144</v>
      </c>
      <c r="B147" s="252" t="e">
        <f>#REF!</f>
        <v>#REF!</v>
      </c>
      <c r="C147" s="146" t="e">
        <f>#REF!</f>
        <v>#REF!</v>
      </c>
      <c r="D147" s="372" t="e">
        <f>#REF!</f>
        <v>#REF!</v>
      </c>
      <c r="E147" s="363" t="e">
        <f>#REF!</f>
        <v>#REF!</v>
      </c>
      <c r="F147" s="364" t="e">
        <f>#REF!</f>
        <v>#REF!</v>
      </c>
      <c r="G147" s="407" t="e" cm="1">
        <f t="array" aca="1" ref="G147" ca="1">_xll.VND(F147)</f>
        <v>#NAME?</v>
      </c>
      <c r="H147" s="409" t="e">
        <f>#REF!</f>
        <v>#REF!</v>
      </c>
      <c r="I147" s="408" t="e">
        <f>#REF!</f>
        <v>#REF!</v>
      </c>
      <c r="J147" s="361" t="str">
        <f>HYPERLINK("#'Up Hs'!D3291","Đi Tới")</f>
        <v>Đi Tới</v>
      </c>
      <c r="K147" s="661" t="e">
        <f>#REF!</f>
        <v>#REF!</v>
      </c>
      <c r="L147" s="670"/>
      <c r="M147" s="64" t="e">
        <f t="shared" si="2"/>
        <v>#REF!</v>
      </c>
      <c r="N147" s="136"/>
      <c r="O147" s="136"/>
      <c r="P147" s="637"/>
      <c r="Q147" s="150" t="e">
        <f>#REF!</f>
        <v>#REF!</v>
      </c>
      <c r="R147" s="736"/>
      <c r="S147" s="736" t="e">
        <f>#REF!</f>
        <v>#REF!</v>
      </c>
    </row>
    <row r="148" spans="1:19" ht="15" hidden="1" customHeight="1">
      <c r="A148" s="59">
        <v>145</v>
      </c>
      <c r="B148" s="252" t="e">
        <f>#REF!</f>
        <v>#REF!</v>
      </c>
      <c r="C148" s="146" t="e">
        <f>#REF!</f>
        <v>#REF!</v>
      </c>
      <c r="D148" s="372" t="e">
        <f>#REF!</f>
        <v>#REF!</v>
      </c>
      <c r="E148" s="363" t="e">
        <f>#REF!</f>
        <v>#REF!</v>
      </c>
      <c r="F148" s="364" t="e">
        <f>#REF!</f>
        <v>#REF!</v>
      </c>
      <c r="G148" s="407" t="e" cm="1">
        <f t="array" aca="1" ref="G148" ca="1">_xll.VND(F148)</f>
        <v>#NAME?</v>
      </c>
      <c r="H148" s="409" t="e">
        <f>#REF!</f>
        <v>#REF!</v>
      </c>
      <c r="I148" s="408" t="e">
        <f>#REF!</f>
        <v>#REF!</v>
      </c>
      <c r="J148" s="361" t="str">
        <f>HYPERLINK("#'Up Hs'!D3314","Đi Tới")</f>
        <v>Đi Tới</v>
      </c>
      <c r="K148" s="661" t="e">
        <f>#REF!</f>
        <v>#REF!</v>
      </c>
      <c r="L148" s="670"/>
      <c r="M148" s="64" t="e">
        <f t="shared" si="2"/>
        <v>#REF!</v>
      </c>
      <c r="N148" s="136"/>
      <c r="O148" s="136"/>
      <c r="P148" s="637"/>
      <c r="Q148" s="150" t="e">
        <f>#REF!</f>
        <v>#REF!</v>
      </c>
      <c r="R148" s="736"/>
      <c r="S148" s="736" t="e">
        <f>#REF!</f>
        <v>#REF!</v>
      </c>
    </row>
    <row r="149" spans="1:19" ht="15" hidden="1" customHeight="1">
      <c r="A149" s="59">
        <v>146</v>
      </c>
      <c r="B149" s="252" t="e">
        <f>#REF!</f>
        <v>#REF!</v>
      </c>
      <c r="C149" s="146" t="e">
        <f>#REF!</f>
        <v>#REF!</v>
      </c>
      <c r="D149" s="372" t="e">
        <f>#REF!</f>
        <v>#REF!</v>
      </c>
      <c r="E149" s="363" t="e">
        <f>#REF!</f>
        <v>#REF!</v>
      </c>
      <c r="F149" s="364" t="e">
        <f>#REF!</f>
        <v>#REF!</v>
      </c>
      <c r="G149" s="407" t="e" cm="1">
        <f t="array" aca="1" ref="G149" ca="1">_xll.VND(F149)</f>
        <v>#NAME?</v>
      </c>
      <c r="H149" s="409" t="e">
        <f>#REF!</f>
        <v>#REF!</v>
      </c>
      <c r="I149" s="408" t="e">
        <f>#REF!</f>
        <v>#REF!</v>
      </c>
      <c r="J149" s="361" t="str">
        <f>HYPERLINK("#'Up Hs'!D3337","Đi Tới")</f>
        <v>Đi Tới</v>
      </c>
      <c r="K149" s="661" t="e">
        <f>#REF!</f>
        <v>#REF!</v>
      </c>
      <c r="L149" s="670"/>
      <c r="M149" s="64" t="e">
        <f t="shared" si="2"/>
        <v>#REF!</v>
      </c>
      <c r="N149" s="136"/>
      <c r="O149" s="136"/>
      <c r="P149" s="637"/>
      <c r="Q149" s="150" t="e">
        <f>#REF!</f>
        <v>#REF!</v>
      </c>
      <c r="R149" s="736"/>
      <c r="S149" s="736" t="e">
        <f>#REF!</f>
        <v>#REF!</v>
      </c>
    </row>
    <row r="150" spans="1:19" ht="15" hidden="1" customHeight="1">
      <c r="A150" s="59">
        <v>147</v>
      </c>
      <c r="B150" s="252" t="e">
        <f>#REF!</f>
        <v>#REF!</v>
      </c>
      <c r="C150" s="146" t="e">
        <f>#REF!</f>
        <v>#REF!</v>
      </c>
      <c r="D150" s="372" t="e">
        <f>#REF!</f>
        <v>#REF!</v>
      </c>
      <c r="E150" s="363" t="e">
        <f>#REF!</f>
        <v>#REF!</v>
      </c>
      <c r="F150" s="364" t="e">
        <f>#REF!</f>
        <v>#REF!</v>
      </c>
      <c r="G150" s="407" t="e" cm="1">
        <f t="array" aca="1" ref="G150" ca="1">_xll.VND(F150)</f>
        <v>#NAME?</v>
      </c>
      <c r="H150" s="409" t="e">
        <f>#REF!</f>
        <v>#REF!</v>
      </c>
      <c r="I150" s="408" t="e">
        <f>#REF!</f>
        <v>#REF!</v>
      </c>
      <c r="J150" s="361" t="str">
        <f>HYPERLINK("#'Up Hs'!D3360","Đi Tới")</f>
        <v>Đi Tới</v>
      </c>
      <c r="K150" s="661" t="e">
        <f>#REF!</f>
        <v>#REF!</v>
      </c>
      <c r="L150" s="670"/>
      <c r="M150" s="64" t="e">
        <f t="shared" si="2"/>
        <v>#REF!</v>
      </c>
      <c r="N150" s="136"/>
      <c r="O150" s="136"/>
      <c r="P150" s="637"/>
      <c r="Q150" s="150" t="e">
        <f>#REF!</f>
        <v>#REF!</v>
      </c>
      <c r="R150" s="736"/>
      <c r="S150" s="736" t="e">
        <f>#REF!</f>
        <v>#REF!</v>
      </c>
    </row>
    <row r="151" spans="1:19" ht="15" hidden="1" customHeight="1">
      <c r="A151" s="59">
        <v>148</v>
      </c>
      <c r="B151" s="252" t="e">
        <f>#REF!</f>
        <v>#REF!</v>
      </c>
      <c r="C151" s="146" t="e">
        <f>#REF!</f>
        <v>#REF!</v>
      </c>
      <c r="D151" s="372" t="e">
        <f>#REF!</f>
        <v>#REF!</v>
      </c>
      <c r="E151" s="363" t="e">
        <f>#REF!</f>
        <v>#REF!</v>
      </c>
      <c r="F151" s="364" t="e">
        <f>#REF!</f>
        <v>#REF!</v>
      </c>
      <c r="G151" s="407" t="e" cm="1">
        <f t="array" aca="1" ref="G151" ca="1">_xll.VND(F151)</f>
        <v>#NAME?</v>
      </c>
      <c r="H151" s="409" t="e">
        <f>#REF!</f>
        <v>#REF!</v>
      </c>
      <c r="I151" s="408" t="e">
        <f>#REF!</f>
        <v>#REF!</v>
      </c>
      <c r="J151" s="361" t="str">
        <f>HYPERLINK("#'Up Hs'!D3383","Đi Tới")</f>
        <v>Đi Tới</v>
      </c>
      <c r="K151" s="661" t="e">
        <f>#REF!</f>
        <v>#REF!</v>
      </c>
      <c r="L151" s="670"/>
      <c r="M151" s="64" t="e">
        <f t="shared" si="2"/>
        <v>#REF!</v>
      </c>
      <c r="N151" s="136"/>
      <c r="O151" s="136"/>
      <c r="P151" s="637"/>
      <c r="Q151" s="150" t="e">
        <f>#REF!</f>
        <v>#REF!</v>
      </c>
      <c r="R151" s="736"/>
      <c r="S151" s="736" t="e">
        <f>#REF!</f>
        <v>#REF!</v>
      </c>
    </row>
    <row r="152" spans="1:19" ht="15" hidden="1" customHeight="1">
      <c r="A152" s="59">
        <v>149</v>
      </c>
      <c r="B152" s="252" t="e">
        <f>#REF!</f>
        <v>#REF!</v>
      </c>
      <c r="C152" s="146" t="e">
        <f>#REF!</f>
        <v>#REF!</v>
      </c>
      <c r="D152" s="372" t="e">
        <f>#REF!</f>
        <v>#REF!</v>
      </c>
      <c r="E152" s="363" t="e">
        <f>#REF!</f>
        <v>#REF!</v>
      </c>
      <c r="F152" s="364" t="e">
        <f>#REF!</f>
        <v>#REF!</v>
      </c>
      <c r="G152" s="407" t="e" cm="1">
        <f t="array" aca="1" ref="G152" ca="1">_xll.VND(F152)</f>
        <v>#NAME?</v>
      </c>
      <c r="H152" s="409" t="e">
        <f>#REF!</f>
        <v>#REF!</v>
      </c>
      <c r="I152" s="408" t="e">
        <f>#REF!</f>
        <v>#REF!</v>
      </c>
      <c r="J152" s="361" t="str">
        <f>HYPERLINK("#'Up Hs'!D3406","Đi Tới")</f>
        <v>Đi Tới</v>
      </c>
      <c r="K152" s="661" t="e">
        <f>#REF!</f>
        <v>#REF!</v>
      </c>
      <c r="L152" s="670"/>
      <c r="M152" s="64" t="e">
        <f t="shared" si="2"/>
        <v>#REF!</v>
      </c>
      <c r="N152" s="136"/>
      <c r="O152" s="136"/>
      <c r="P152" s="637"/>
      <c r="Q152" s="150" t="e">
        <f>#REF!</f>
        <v>#REF!</v>
      </c>
      <c r="R152" s="736"/>
      <c r="S152" s="736" t="e">
        <f>#REF!</f>
        <v>#REF!</v>
      </c>
    </row>
    <row r="153" spans="1:19" ht="15" hidden="1" customHeight="1">
      <c r="A153" s="59">
        <v>150</v>
      </c>
      <c r="B153" s="252" t="e">
        <f>#REF!</f>
        <v>#REF!</v>
      </c>
      <c r="C153" s="146" t="e">
        <f>#REF!</f>
        <v>#REF!</v>
      </c>
      <c r="D153" s="372" t="e">
        <f>#REF!</f>
        <v>#REF!</v>
      </c>
      <c r="E153" s="363" t="e">
        <f>#REF!</f>
        <v>#REF!</v>
      </c>
      <c r="F153" s="364" t="e">
        <f>#REF!</f>
        <v>#REF!</v>
      </c>
      <c r="G153" s="407" t="e" cm="1">
        <f t="array" aca="1" ref="G153" ca="1">_xll.VND(F153)</f>
        <v>#NAME?</v>
      </c>
      <c r="H153" s="409" t="e">
        <f>#REF!</f>
        <v>#REF!</v>
      </c>
      <c r="I153" s="408" t="e">
        <f>#REF!</f>
        <v>#REF!</v>
      </c>
      <c r="J153" s="361" t="str">
        <f>HYPERLINK("#'Up Hs'!D3429","Đi Tới")</f>
        <v>Đi Tới</v>
      </c>
      <c r="K153" s="661" t="e">
        <f>#REF!</f>
        <v>#REF!</v>
      </c>
      <c r="L153" s="670"/>
      <c r="M153" s="64" t="e">
        <f t="shared" si="2"/>
        <v>#REF!</v>
      </c>
      <c r="N153" s="136"/>
      <c r="O153" s="136"/>
      <c r="P153" s="637"/>
      <c r="Q153" s="150" t="e">
        <f>#REF!</f>
        <v>#REF!</v>
      </c>
      <c r="R153" s="736"/>
      <c r="S153" s="736" t="e">
        <f>#REF!</f>
        <v>#REF!</v>
      </c>
    </row>
    <row r="154" spans="1:19" ht="15" hidden="1" customHeight="1">
      <c r="A154" s="59">
        <v>151</v>
      </c>
      <c r="B154" s="252" t="e">
        <f>#REF!</f>
        <v>#REF!</v>
      </c>
      <c r="C154" s="146" t="e">
        <f>#REF!</f>
        <v>#REF!</v>
      </c>
      <c r="D154" s="372" t="e">
        <f>#REF!</f>
        <v>#REF!</v>
      </c>
      <c r="E154" s="363" t="e">
        <f>#REF!</f>
        <v>#REF!</v>
      </c>
      <c r="F154" s="364" t="e">
        <f>#REF!</f>
        <v>#REF!</v>
      </c>
      <c r="G154" s="407" t="e" cm="1">
        <f t="array" aca="1" ref="G154" ca="1">_xll.VND(F154)</f>
        <v>#NAME?</v>
      </c>
      <c r="H154" s="409" t="e">
        <f>#REF!</f>
        <v>#REF!</v>
      </c>
      <c r="I154" s="408" t="e">
        <f>#REF!</f>
        <v>#REF!</v>
      </c>
      <c r="J154" s="361" t="str">
        <f>HYPERLINK("#'Up Hs'!D3452","Đi Tới")</f>
        <v>Đi Tới</v>
      </c>
      <c r="K154" s="661" t="e">
        <f>#REF!</f>
        <v>#REF!</v>
      </c>
      <c r="L154" s="670"/>
      <c r="M154" s="64" t="e">
        <f t="shared" si="2"/>
        <v>#REF!</v>
      </c>
      <c r="N154" s="136"/>
      <c r="O154" s="136"/>
      <c r="P154" s="637"/>
      <c r="Q154" s="150" t="e">
        <f>#REF!</f>
        <v>#REF!</v>
      </c>
      <c r="R154" s="736"/>
      <c r="S154" s="736" t="e">
        <f>#REF!</f>
        <v>#REF!</v>
      </c>
    </row>
    <row r="155" spans="1:19" ht="15" hidden="1" customHeight="1">
      <c r="A155" s="59">
        <v>152</v>
      </c>
      <c r="B155" s="252" t="e">
        <f>#REF!</f>
        <v>#REF!</v>
      </c>
      <c r="C155" s="146" t="e">
        <f>#REF!</f>
        <v>#REF!</v>
      </c>
      <c r="D155" s="372" t="e">
        <f>#REF!</f>
        <v>#REF!</v>
      </c>
      <c r="E155" s="363" t="e">
        <f>#REF!</f>
        <v>#REF!</v>
      </c>
      <c r="F155" s="364" t="e">
        <f>#REF!</f>
        <v>#REF!</v>
      </c>
      <c r="G155" s="407" t="e" cm="1">
        <f t="array" aca="1" ref="G155" ca="1">_xll.VND(F155)</f>
        <v>#NAME?</v>
      </c>
      <c r="H155" s="409" t="e">
        <f>#REF!</f>
        <v>#REF!</v>
      </c>
      <c r="I155" s="408" t="e">
        <f>#REF!</f>
        <v>#REF!</v>
      </c>
      <c r="J155" s="361" t="str">
        <f>HYPERLINK("#'Up Hs'!D3475","Đi Tới")</f>
        <v>Đi Tới</v>
      </c>
      <c r="K155" s="661" t="e">
        <f>#REF!</f>
        <v>#REF!</v>
      </c>
      <c r="L155" s="670"/>
      <c r="M155" s="64" t="e">
        <f t="shared" si="2"/>
        <v>#REF!</v>
      </c>
      <c r="N155" s="136"/>
      <c r="O155" s="136"/>
      <c r="P155" s="637"/>
      <c r="Q155" s="150" t="e">
        <f>#REF!</f>
        <v>#REF!</v>
      </c>
      <c r="R155" s="736"/>
      <c r="S155" s="736" t="e">
        <f>#REF!</f>
        <v>#REF!</v>
      </c>
    </row>
    <row r="156" spans="1:19" ht="15" hidden="1" customHeight="1">
      <c r="A156" s="59">
        <v>153</v>
      </c>
      <c r="B156" s="252" t="e">
        <f>#REF!</f>
        <v>#REF!</v>
      </c>
      <c r="C156" s="146" t="e">
        <f>#REF!</f>
        <v>#REF!</v>
      </c>
      <c r="D156" s="372" t="e">
        <f>#REF!</f>
        <v>#REF!</v>
      </c>
      <c r="E156" s="363" t="e">
        <f>#REF!</f>
        <v>#REF!</v>
      </c>
      <c r="F156" s="364" t="e">
        <f>#REF!</f>
        <v>#REF!</v>
      </c>
      <c r="G156" s="407" t="e" cm="1">
        <f t="array" aca="1" ref="G156" ca="1">_xll.VND(F156)</f>
        <v>#NAME?</v>
      </c>
      <c r="H156" s="409" t="e">
        <f>#REF!</f>
        <v>#REF!</v>
      </c>
      <c r="I156" s="408" t="e">
        <f>#REF!</f>
        <v>#REF!</v>
      </c>
      <c r="J156" s="361" t="str">
        <f>HYPERLINK("#'Up Hs'!D3498","Đi Tới")</f>
        <v>Đi Tới</v>
      </c>
      <c r="K156" s="661" t="e">
        <f>#REF!</f>
        <v>#REF!</v>
      </c>
      <c r="L156" s="670"/>
      <c r="M156" s="64" t="e">
        <f t="shared" si="2"/>
        <v>#REF!</v>
      </c>
      <c r="N156" s="136"/>
      <c r="O156" s="136"/>
      <c r="P156" s="637"/>
      <c r="Q156" s="150" t="e">
        <f>#REF!</f>
        <v>#REF!</v>
      </c>
      <c r="R156" s="736"/>
      <c r="S156" s="736" t="e">
        <f>#REF!</f>
        <v>#REF!</v>
      </c>
    </row>
    <row r="157" spans="1:19" ht="15" hidden="1" customHeight="1">
      <c r="A157" s="59">
        <v>154</v>
      </c>
      <c r="B157" s="252" t="e">
        <f>#REF!</f>
        <v>#REF!</v>
      </c>
      <c r="C157" s="146" t="e">
        <f>#REF!</f>
        <v>#REF!</v>
      </c>
      <c r="D157" s="372" t="e">
        <f>#REF!</f>
        <v>#REF!</v>
      </c>
      <c r="E157" s="363" t="e">
        <f>#REF!</f>
        <v>#REF!</v>
      </c>
      <c r="F157" s="364" t="e">
        <f>#REF!</f>
        <v>#REF!</v>
      </c>
      <c r="G157" s="407" t="e" cm="1">
        <f t="array" aca="1" ref="G157" ca="1">_xll.VND(F157)</f>
        <v>#NAME?</v>
      </c>
      <c r="H157" s="409" t="e">
        <f>#REF!</f>
        <v>#REF!</v>
      </c>
      <c r="I157" s="408" t="e">
        <f>#REF!</f>
        <v>#REF!</v>
      </c>
      <c r="J157" s="361" t="str">
        <f>HYPERLINK("#'Up Hs'!D3521","Đi Tới")</f>
        <v>Đi Tới</v>
      </c>
      <c r="K157" s="661" t="e">
        <f>#REF!</f>
        <v>#REF!</v>
      </c>
      <c r="L157" s="670"/>
      <c r="M157" s="64" t="e">
        <f t="shared" si="2"/>
        <v>#REF!</v>
      </c>
      <c r="N157" s="136"/>
      <c r="O157" s="136"/>
      <c r="P157" s="637"/>
      <c r="Q157" s="150" t="e">
        <f>#REF!</f>
        <v>#REF!</v>
      </c>
      <c r="R157" s="736"/>
      <c r="S157" s="736" t="e">
        <f>#REF!</f>
        <v>#REF!</v>
      </c>
    </row>
    <row r="158" spans="1:19" ht="15" hidden="1" customHeight="1">
      <c r="A158" s="59">
        <v>155</v>
      </c>
      <c r="B158" s="252" t="e">
        <f>#REF!</f>
        <v>#REF!</v>
      </c>
      <c r="C158" s="146" t="e">
        <f>#REF!</f>
        <v>#REF!</v>
      </c>
      <c r="D158" s="372" t="e">
        <f>#REF!</f>
        <v>#REF!</v>
      </c>
      <c r="E158" s="363" t="e">
        <f>#REF!</f>
        <v>#REF!</v>
      </c>
      <c r="F158" s="364" t="e">
        <f>#REF!</f>
        <v>#REF!</v>
      </c>
      <c r="G158" s="407" t="e" cm="1">
        <f t="array" aca="1" ref="G158" ca="1">_xll.VND(F158)</f>
        <v>#NAME?</v>
      </c>
      <c r="H158" s="409" t="e">
        <f>#REF!</f>
        <v>#REF!</v>
      </c>
      <c r="I158" s="408" t="e">
        <f>#REF!</f>
        <v>#REF!</v>
      </c>
      <c r="J158" s="361" t="str">
        <f>HYPERLINK("#'Up Hs'!D3544","Đi Tới")</f>
        <v>Đi Tới</v>
      </c>
      <c r="K158" s="661" t="e">
        <f>#REF!</f>
        <v>#REF!</v>
      </c>
      <c r="L158" s="670"/>
      <c r="M158" s="64" t="e">
        <f t="shared" si="2"/>
        <v>#REF!</v>
      </c>
      <c r="N158" s="136"/>
      <c r="O158" s="136"/>
      <c r="P158" s="637"/>
      <c r="Q158" s="150" t="e">
        <f>#REF!</f>
        <v>#REF!</v>
      </c>
      <c r="R158" s="736"/>
      <c r="S158" s="736" t="e">
        <f>#REF!</f>
        <v>#REF!</v>
      </c>
    </row>
    <row r="159" spans="1:19" ht="15" hidden="1" customHeight="1">
      <c r="A159" s="59">
        <v>156</v>
      </c>
      <c r="B159" s="252" t="e">
        <f>#REF!</f>
        <v>#REF!</v>
      </c>
      <c r="C159" s="146" t="e">
        <f>#REF!</f>
        <v>#REF!</v>
      </c>
      <c r="D159" s="372" t="e">
        <f>#REF!</f>
        <v>#REF!</v>
      </c>
      <c r="E159" s="363" t="e">
        <f>#REF!</f>
        <v>#REF!</v>
      </c>
      <c r="F159" s="364" t="e">
        <f>#REF!</f>
        <v>#REF!</v>
      </c>
      <c r="G159" s="407" t="e" cm="1">
        <f t="array" aca="1" ref="G159" ca="1">_xll.VND(F159)</f>
        <v>#NAME?</v>
      </c>
      <c r="H159" s="409" t="e">
        <f>#REF!</f>
        <v>#REF!</v>
      </c>
      <c r="I159" s="408" t="e">
        <f>#REF!</f>
        <v>#REF!</v>
      </c>
      <c r="J159" s="361" t="str">
        <f>HYPERLINK("#'Up Hs'!D3567","Đi Tới")</f>
        <v>Đi Tới</v>
      </c>
      <c r="K159" s="661" t="e">
        <f>#REF!</f>
        <v>#REF!</v>
      </c>
      <c r="L159" s="670"/>
      <c r="M159" s="64" t="e">
        <f t="shared" si="2"/>
        <v>#REF!</v>
      </c>
      <c r="N159" s="136"/>
      <c r="O159" s="136"/>
      <c r="P159" s="637"/>
      <c r="Q159" s="150" t="e">
        <f>#REF!</f>
        <v>#REF!</v>
      </c>
      <c r="R159" s="736"/>
      <c r="S159" s="736" t="e">
        <f>#REF!</f>
        <v>#REF!</v>
      </c>
    </row>
    <row r="160" spans="1:19" ht="15" hidden="1" customHeight="1">
      <c r="A160" s="59">
        <v>157</v>
      </c>
      <c r="B160" s="252" t="e">
        <f>#REF!</f>
        <v>#REF!</v>
      </c>
      <c r="C160" s="146" t="e">
        <f>#REF!</f>
        <v>#REF!</v>
      </c>
      <c r="D160" s="372" t="e">
        <f>#REF!</f>
        <v>#REF!</v>
      </c>
      <c r="E160" s="363" t="e">
        <f>#REF!</f>
        <v>#REF!</v>
      </c>
      <c r="F160" s="364" t="e">
        <f>#REF!</f>
        <v>#REF!</v>
      </c>
      <c r="G160" s="407" t="e" cm="1">
        <f t="array" aca="1" ref="G160" ca="1">_xll.VND(F160)</f>
        <v>#NAME?</v>
      </c>
      <c r="H160" s="409" t="e">
        <f>#REF!</f>
        <v>#REF!</v>
      </c>
      <c r="I160" s="408" t="e">
        <f>#REF!</f>
        <v>#REF!</v>
      </c>
      <c r="J160" s="361" t="str">
        <f>HYPERLINK("#'Up Hs'!D3590","Đi Tới")</f>
        <v>Đi Tới</v>
      </c>
      <c r="K160" s="661" t="e">
        <f>#REF!</f>
        <v>#REF!</v>
      </c>
      <c r="L160" s="670"/>
      <c r="M160" s="64" t="e">
        <f t="shared" si="2"/>
        <v>#REF!</v>
      </c>
      <c r="N160" s="136"/>
      <c r="O160" s="136"/>
      <c r="P160" s="637"/>
      <c r="Q160" s="150" t="e">
        <f>#REF!</f>
        <v>#REF!</v>
      </c>
      <c r="R160" s="736"/>
      <c r="S160" s="736" t="e">
        <f>#REF!</f>
        <v>#REF!</v>
      </c>
    </row>
    <row r="161" spans="1:19" ht="15" hidden="1" customHeight="1">
      <c r="A161" s="59">
        <v>158</v>
      </c>
      <c r="B161" s="252" t="e">
        <f>#REF!</f>
        <v>#REF!</v>
      </c>
      <c r="C161" s="146" t="e">
        <f>#REF!</f>
        <v>#REF!</v>
      </c>
      <c r="D161" s="372" t="e">
        <f>#REF!</f>
        <v>#REF!</v>
      </c>
      <c r="E161" s="363" t="e">
        <f>#REF!</f>
        <v>#REF!</v>
      </c>
      <c r="F161" s="364" t="e">
        <f>#REF!</f>
        <v>#REF!</v>
      </c>
      <c r="G161" s="407" t="e" cm="1">
        <f t="array" aca="1" ref="G161" ca="1">_xll.VND(F161)</f>
        <v>#NAME?</v>
      </c>
      <c r="H161" s="409" t="e">
        <f>#REF!</f>
        <v>#REF!</v>
      </c>
      <c r="I161" s="408" t="e">
        <f>#REF!</f>
        <v>#REF!</v>
      </c>
      <c r="J161" s="361" t="str">
        <f>HYPERLINK("#'Up Hs'!D3613","Đi Tới")</f>
        <v>Đi Tới</v>
      </c>
      <c r="K161" s="661" t="e">
        <f>#REF!</f>
        <v>#REF!</v>
      </c>
      <c r="L161" s="670"/>
      <c r="M161" s="64" t="e">
        <f t="shared" si="2"/>
        <v>#REF!</v>
      </c>
      <c r="N161" s="136"/>
      <c r="O161" s="136"/>
      <c r="P161" s="637"/>
      <c r="Q161" s="150" t="e">
        <f>#REF!</f>
        <v>#REF!</v>
      </c>
      <c r="R161" s="736"/>
      <c r="S161" s="736" t="e">
        <f>#REF!</f>
        <v>#REF!</v>
      </c>
    </row>
    <row r="162" spans="1:19" ht="15" hidden="1" customHeight="1">
      <c r="A162" s="59">
        <v>159</v>
      </c>
      <c r="B162" s="252" t="e">
        <f>#REF!</f>
        <v>#REF!</v>
      </c>
      <c r="C162" s="146" t="e">
        <f>#REF!</f>
        <v>#REF!</v>
      </c>
      <c r="D162" s="372" t="e">
        <f>#REF!</f>
        <v>#REF!</v>
      </c>
      <c r="E162" s="363" t="e">
        <f>#REF!</f>
        <v>#REF!</v>
      </c>
      <c r="F162" s="364" t="e">
        <f>#REF!</f>
        <v>#REF!</v>
      </c>
      <c r="G162" s="407" t="e" cm="1">
        <f t="array" aca="1" ref="G162" ca="1">_xll.VND(F162)</f>
        <v>#NAME?</v>
      </c>
      <c r="H162" s="409" t="e">
        <f>#REF!</f>
        <v>#REF!</v>
      </c>
      <c r="I162" s="408" t="e">
        <f>#REF!</f>
        <v>#REF!</v>
      </c>
      <c r="J162" s="361" t="str">
        <f>HYPERLINK("#'Up Hs'!D3636","Đi Tới")</f>
        <v>Đi Tới</v>
      </c>
      <c r="K162" s="661" t="e">
        <f>#REF!</f>
        <v>#REF!</v>
      </c>
      <c r="L162" s="670"/>
      <c r="M162" s="64" t="e">
        <f t="shared" si="2"/>
        <v>#REF!</v>
      </c>
      <c r="N162" s="136"/>
      <c r="O162" s="136"/>
      <c r="P162" s="637"/>
      <c r="Q162" s="150" t="e">
        <f>#REF!</f>
        <v>#REF!</v>
      </c>
      <c r="R162" s="736"/>
      <c r="S162" s="736" t="e">
        <f>#REF!</f>
        <v>#REF!</v>
      </c>
    </row>
    <row r="163" spans="1:19" ht="15" hidden="1" customHeight="1">
      <c r="A163" s="59">
        <v>160</v>
      </c>
      <c r="B163" s="252" t="e">
        <f>#REF!</f>
        <v>#REF!</v>
      </c>
      <c r="C163" s="146" t="e">
        <f>#REF!</f>
        <v>#REF!</v>
      </c>
      <c r="D163" s="372" t="e">
        <f>#REF!</f>
        <v>#REF!</v>
      </c>
      <c r="E163" s="363" t="e">
        <f>#REF!</f>
        <v>#REF!</v>
      </c>
      <c r="F163" s="364" t="e">
        <f>#REF!</f>
        <v>#REF!</v>
      </c>
      <c r="G163" s="407" t="e" cm="1">
        <f t="array" aca="1" ref="G163" ca="1">_xll.VND(F163)</f>
        <v>#NAME?</v>
      </c>
      <c r="H163" s="409" t="e">
        <f>#REF!</f>
        <v>#REF!</v>
      </c>
      <c r="I163" s="408" t="e">
        <f>#REF!</f>
        <v>#REF!</v>
      </c>
      <c r="J163" s="361" t="str">
        <f>HYPERLINK("#'Up Hs'!D3659","Đi Tới")</f>
        <v>Đi Tới</v>
      </c>
      <c r="K163" s="661" t="e">
        <f>#REF!</f>
        <v>#REF!</v>
      </c>
      <c r="L163" s="670"/>
      <c r="M163" s="64" t="e">
        <f t="shared" si="2"/>
        <v>#REF!</v>
      </c>
      <c r="N163" s="136"/>
      <c r="O163" s="136"/>
      <c r="P163" s="637"/>
      <c r="Q163" s="150" t="e">
        <f>#REF!</f>
        <v>#REF!</v>
      </c>
      <c r="R163" s="736"/>
      <c r="S163" s="736" t="e">
        <f>#REF!</f>
        <v>#REF!</v>
      </c>
    </row>
    <row r="164" spans="1:19" ht="15" hidden="1" customHeight="1">
      <c r="A164" s="59">
        <v>161</v>
      </c>
      <c r="B164" s="252" t="e">
        <f>#REF!</f>
        <v>#REF!</v>
      </c>
      <c r="C164" s="146" t="e">
        <f>#REF!</f>
        <v>#REF!</v>
      </c>
      <c r="D164" s="372" t="e">
        <f>#REF!</f>
        <v>#REF!</v>
      </c>
      <c r="E164" s="363" t="e">
        <f>#REF!</f>
        <v>#REF!</v>
      </c>
      <c r="F164" s="364" t="e">
        <f>#REF!</f>
        <v>#REF!</v>
      </c>
      <c r="G164" s="407" t="e" cm="1">
        <f t="array" aca="1" ref="G164" ca="1">_xll.VND(F164)</f>
        <v>#NAME?</v>
      </c>
      <c r="H164" s="409" t="e">
        <f>#REF!</f>
        <v>#REF!</v>
      </c>
      <c r="I164" s="408" t="e">
        <f>#REF!</f>
        <v>#REF!</v>
      </c>
      <c r="J164" s="361" t="str">
        <f>HYPERLINK("#'Up Hs'!D3682","Đi Tới")</f>
        <v>Đi Tới</v>
      </c>
      <c r="K164" s="661" t="e">
        <f>#REF!</f>
        <v>#REF!</v>
      </c>
      <c r="L164" s="670"/>
      <c r="M164" s="64" t="e">
        <f t="shared" si="2"/>
        <v>#REF!</v>
      </c>
      <c r="N164" s="136"/>
      <c r="O164" s="136"/>
      <c r="P164" s="637"/>
      <c r="Q164" s="150" t="e">
        <f>#REF!</f>
        <v>#REF!</v>
      </c>
      <c r="R164" s="736"/>
      <c r="S164" s="736" t="e">
        <f>#REF!</f>
        <v>#REF!</v>
      </c>
    </row>
    <row r="165" spans="1:19" ht="15" hidden="1" customHeight="1">
      <c r="A165" s="59">
        <v>162</v>
      </c>
      <c r="B165" s="252" t="e">
        <f>#REF!</f>
        <v>#REF!</v>
      </c>
      <c r="C165" s="146" t="e">
        <f>#REF!</f>
        <v>#REF!</v>
      </c>
      <c r="D165" s="372" t="e">
        <f>#REF!</f>
        <v>#REF!</v>
      </c>
      <c r="E165" s="363" t="e">
        <f>#REF!</f>
        <v>#REF!</v>
      </c>
      <c r="F165" s="364" t="e">
        <f>#REF!</f>
        <v>#REF!</v>
      </c>
      <c r="G165" s="407" t="e" cm="1">
        <f t="array" aca="1" ref="G165" ca="1">_xll.VND(F165)</f>
        <v>#NAME?</v>
      </c>
      <c r="H165" s="409" t="e">
        <f>#REF!</f>
        <v>#REF!</v>
      </c>
      <c r="I165" s="408" t="e">
        <f>#REF!</f>
        <v>#REF!</v>
      </c>
      <c r="J165" s="361" t="str">
        <f>HYPERLINK("#'Up Hs'!D3705","Đi Tới")</f>
        <v>Đi Tới</v>
      </c>
      <c r="K165" s="661" t="e">
        <f>#REF!</f>
        <v>#REF!</v>
      </c>
      <c r="L165" s="670"/>
      <c r="M165" s="64" t="e">
        <f t="shared" si="2"/>
        <v>#REF!</v>
      </c>
      <c r="N165" s="136"/>
      <c r="O165" s="136"/>
      <c r="P165" s="637"/>
      <c r="Q165" s="150" t="e">
        <f>#REF!</f>
        <v>#REF!</v>
      </c>
      <c r="R165" s="736"/>
      <c r="S165" s="736" t="e">
        <f>#REF!</f>
        <v>#REF!</v>
      </c>
    </row>
    <row r="166" spans="1:19" ht="15" hidden="1" customHeight="1">
      <c r="A166" s="59">
        <v>163</v>
      </c>
      <c r="B166" s="252" t="e">
        <f>#REF!</f>
        <v>#REF!</v>
      </c>
      <c r="C166" s="146" t="e">
        <f>#REF!</f>
        <v>#REF!</v>
      </c>
      <c r="D166" s="372" t="e">
        <f>#REF!</f>
        <v>#REF!</v>
      </c>
      <c r="E166" s="363" t="e">
        <f>#REF!</f>
        <v>#REF!</v>
      </c>
      <c r="F166" s="364" t="e">
        <f>#REF!</f>
        <v>#REF!</v>
      </c>
      <c r="G166" s="407" t="e" cm="1">
        <f t="array" aca="1" ref="G166" ca="1">_xll.VND(F166)</f>
        <v>#NAME?</v>
      </c>
      <c r="H166" s="409" t="e">
        <f>#REF!</f>
        <v>#REF!</v>
      </c>
      <c r="I166" s="408" t="e">
        <f>#REF!</f>
        <v>#REF!</v>
      </c>
      <c r="J166" s="361" t="str">
        <f>HYPERLINK("#'Up Hs'!D3728","Đi Tới")</f>
        <v>Đi Tới</v>
      </c>
      <c r="K166" s="661" t="e">
        <f>#REF!</f>
        <v>#REF!</v>
      </c>
      <c r="L166" s="670"/>
      <c r="M166" s="64" t="e">
        <f t="shared" si="2"/>
        <v>#REF!</v>
      </c>
      <c r="N166" s="136"/>
      <c r="O166" s="136"/>
      <c r="P166" s="637"/>
      <c r="Q166" s="150" t="e">
        <f>#REF!</f>
        <v>#REF!</v>
      </c>
      <c r="R166" s="736"/>
      <c r="S166" s="736" t="e">
        <f>#REF!</f>
        <v>#REF!</v>
      </c>
    </row>
    <row r="167" spans="1:19" ht="15" hidden="1" customHeight="1">
      <c r="A167" s="59">
        <v>164</v>
      </c>
      <c r="B167" s="252" t="e">
        <f>#REF!</f>
        <v>#REF!</v>
      </c>
      <c r="C167" s="146" t="e">
        <f>#REF!</f>
        <v>#REF!</v>
      </c>
      <c r="D167" s="372" t="e">
        <f>#REF!</f>
        <v>#REF!</v>
      </c>
      <c r="E167" s="363" t="e">
        <f>#REF!</f>
        <v>#REF!</v>
      </c>
      <c r="F167" s="364" t="e">
        <f>#REF!</f>
        <v>#REF!</v>
      </c>
      <c r="G167" s="407" t="e" cm="1">
        <f t="array" aca="1" ref="G167" ca="1">_xll.VND(F167)</f>
        <v>#NAME?</v>
      </c>
      <c r="H167" s="409" t="e">
        <f>#REF!</f>
        <v>#REF!</v>
      </c>
      <c r="I167" s="408" t="e">
        <f>#REF!</f>
        <v>#REF!</v>
      </c>
      <c r="J167" s="361" t="str">
        <f>HYPERLINK("#'Up Hs'!D3751","Đi Tới")</f>
        <v>Đi Tới</v>
      </c>
      <c r="K167" s="661" t="e">
        <f>#REF!</f>
        <v>#REF!</v>
      </c>
      <c r="L167" s="670"/>
      <c r="M167" s="64" t="e">
        <f t="shared" si="2"/>
        <v>#REF!</v>
      </c>
      <c r="N167" s="136"/>
      <c r="O167" s="136"/>
      <c r="P167" s="637"/>
      <c r="Q167" s="150" t="e">
        <f>#REF!</f>
        <v>#REF!</v>
      </c>
      <c r="R167" s="736"/>
      <c r="S167" s="736" t="e">
        <f>#REF!</f>
        <v>#REF!</v>
      </c>
    </row>
    <row r="168" spans="1:19" ht="15" hidden="1" customHeight="1">
      <c r="A168" s="59">
        <v>165</v>
      </c>
      <c r="B168" s="252" t="e">
        <f>#REF!</f>
        <v>#REF!</v>
      </c>
      <c r="C168" s="146" t="e">
        <f>#REF!</f>
        <v>#REF!</v>
      </c>
      <c r="D168" s="372" t="e">
        <f>#REF!</f>
        <v>#REF!</v>
      </c>
      <c r="E168" s="363" t="e">
        <f>#REF!</f>
        <v>#REF!</v>
      </c>
      <c r="F168" s="364" t="e">
        <f>#REF!</f>
        <v>#REF!</v>
      </c>
      <c r="G168" s="407" t="e" cm="1">
        <f t="array" aca="1" ref="G168" ca="1">_xll.VND(F168)</f>
        <v>#NAME?</v>
      </c>
      <c r="H168" s="409" t="e">
        <f>#REF!</f>
        <v>#REF!</v>
      </c>
      <c r="I168" s="408" t="e">
        <f>#REF!</f>
        <v>#REF!</v>
      </c>
      <c r="J168" s="361" t="str">
        <f>HYPERLINK("#'Up Hs'!D3774","Đi Tới")</f>
        <v>Đi Tới</v>
      </c>
      <c r="K168" s="661" t="e">
        <f>#REF!</f>
        <v>#REF!</v>
      </c>
      <c r="L168" s="670"/>
      <c r="M168" s="64" t="e">
        <f t="shared" si="2"/>
        <v>#REF!</v>
      </c>
      <c r="N168" s="136"/>
      <c r="O168" s="136"/>
      <c r="P168" s="637"/>
      <c r="Q168" s="150" t="e">
        <f>#REF!</f>
        <v>#REF!</v>
      </c>
      <c r="R168" s="736"/>
      <c r="S168" s="736" t="e">
        <f>#REF!</f>
        <v>#REF!</v>
      </c>
    </row>
    <row r="169" spans="1:19" ht="15" hidden="1" customHeight="1">
      <c r="A169" s="59">
        <v>166</v>
      </c>
      <c r="B169" s="252" t="e">
        <f>#REF!</f>
        <v>#REF!</v>
      </c>
      <c r="C169" s="146" t="e">
        <f>#REF!</f>
        <v>#REF!</v>
      </c>
      <c r="D169" s="372" t="e">
        <f>#REF!</f>
        <v>#REF!</v>
      </c>
      <c r="E169" s="363" t="e">
        <f>#REF!</f>
        <v>#REF!</v>
      </c>
      <c r="F169" s="364" t="e">
        <f>#REF!</f>
        <v>#REF!</v>
      </c>
      <c r="G169" s="407" t="e" cm="1">
        <f t="array" aca="1" ref="G169" ca="1">_xll.VND(F169)</f>
        <v>#NAME?</v>
      </c>
      <c r="H169" s="409" t="e">
        <f>#REF!</f>
        <v>#REF!</v>
      </c>
      <c r="I169" s="408" t="e">
        <f>#REF!</f>
        <v>#REF!</v>
      </c>
      <c r="J169" s="361" t="str">
        <f>HYPERLINK("#'Up Hs'!D3797","Đi Tới")</f>
        <v>Đi Tới</v>
      </c>
      <c r="K169" s="661" t="e">
        <f>#REF!</f>
        <v>#REF!</v>
      </c>
      <c r="L169" s="670"/>
      <c r="M169" s="64" t="e">
        <f t="shared" si="2"/>
        <v>#REF!</v>
      </c>
      <c r="N169" s="136"/>
      <c r="O169" s="136"/>
      <c r="P169" s="637"/>
      <c r="Q169" s="150" t="e">
        <f>#REF!</f>
        <v>#REF!</v>
      </c>
      <c r="R169" s="736"/>
      <c r="S169" s="736" t="e">
        <f>#REF!</f>
        <v>#REF!</v>
      </c>
    </row>
    <row r="170" spans="1:19" ht="15" hidden="1" customHeight="1">
      <c r="A170" s="59">
        <v>167</v>
      </c>
      <c r="B170" s="252" t="e">
        <f>#REF!</f>
        <v>#REF!</v>
      </c>
      <c r="C170" s="146" t="e">
        <f>#REF!</f>
        <v>#REF!</v>
      </c>
      <c r="D170" s="372" t="e">
        <f>#REF!</f>
        <v>#REF!</v>
      </c>
      <c r="E170" s="363" t="e">
        <f>#REF!</f>
        <v>#REF!</v>
      </c>
      <c r="F170" s="364" t="e">
        <f>#REF!</f>
        <v>#REF!</v>
      </c>
      <c r="G170" s="407" t="e" cm="1">
        <f t="array" aca="1" ref="G170" ca="1">_xll.VND(F170)</f>
        <v>#NAME?</v>
      </c>
      <c r="H170" s="409" t="e">
        <f>#REF!</f>
        <v>#REF!</v>
      </c>
      <c r="I170" s="408" t="e">
        <f>#REF!</f>
        <v>#REF!</v>
      </c>
      <c r="J170" s="361" t="str">
        <f>HYPERLINK("#'Up Hs'!D3820","Đi Tới")</f>
        <v>Đi Tới</v>
      </c>
      <c r="K170" s="661" t="e">
        <f>#REF!</f>
        <v>#REF!</v>
      </c>
      <c r="L170" s="670"/>
      <c r="M170" s="64" t="e">
        <f t="shared" si="2"/>
        <v>#REF!</v>
      </c>
      <c r="N170" s="136"/>
      <c r="O170" s="136"/>
      <c r="P170" s="637"/>
      <c r="Q170" s="150" t="e">
        <f>#REF!</f>
        <v>#REF!</v>
      </c>
      <c r="R170" s="736"/>
      <c r="S170" s="736" t="e">
        <f>#REF!</f>
        <v>#REF!</v>
      </c>
    </row>
    <row r="171" spans="1:19" ht="15" hidden="1" customHeight="1">
      <c r="A171" s="59">
        <v>168</v>
      </c>
      <c r="B171" s="252" t="e">
        <f>#REF!</f>
        <v>#REF!</v>
      </c>
      <c r="C171" s="146" t="e">
        <f>#REF!</f>
        <v>#REF!</v>
      </c>
      <c r="D171" s="372" t="e">
        <f>#REF!</f>
        <v>#REF!</v>
      </c>
      <c r="E171" s="363" t="e">
        <f>#REF!</f>
        <v>#REF!</v>
      </c>
      <c r="F171" s="364" t="e">
        <f>#REF!</f>
        <v>#REF!</v>
      </c>
      <c r="G171" s="407" t="e" cm="1">
        <f t="array" aca="1" ref="G171" ca="1">_xll.VND(F171)</f>
        <v>#NAME?</v>
      </c>
      <c r="H171" s="409" t="e">
        <f>#REF!</f>
        <v>#REF!</v>
      </c>
      <c r="I171" s="408" t="e">
        <f>#REF!</f>
        <v>#REF!</v>
      </c>
      <c r="J171" s="361" t="str">
        <f>HYPERLINK("#'Up Hs'!D3843","Đi Tới")</f>
        <v>Đi Tới</v>
      </c>
      <c r="K171" s="661" t="e">
        <f>#REF!</f>
        <v>#REF!</v>
      </c>
      <c r="L171" s="670"/>
      <c r="M171" s="64" t="e">
        <f t="shared" si="2"/>
        <v>#REF!</v>
      </c>
      <c r="N171" s="136"/>
      <c r="O171" s="136"/>
      <c r="P171" s="637"/>
      <c r="Q171" s="150" t="e">
        <f>#REF!</f>
        <v>#REF!</v>
      </c>
      <c r="R171" s="736"/>
      <c r="S171" s="736" t="e">
        <f>#REF!</f>
        <v>#REF!</v>
      </c>
    </row>
    <row r="172" spans="1:19" ht="15" hidden="1" customHeight="1">
      <c r="A172" s="59">
        <v>169</v>
      </c>
      <c r="B172" s="252" t="e">
        <f>#REF!</f>
        <v>#REF!</v>
      </c>
      <c r="C172" s="146" t="e">
        <f>#REF!</f>
        <v>#REF!</v>
      </c>
      <c r="D172" s="372" t="e">
        <f>#REF!</f>
        <v>#REF!</v>
      </c>
      <c r="E172" s="363" t="e">
        <f>#REF!</f>
        <v>#REF!</v>
      </c>
      <c r="F172" s="364" t="e">
        <f>#REF!</f>
        <v>#REF!</v>
      </c>
      <c r="G172" s="407" t="e" cm="1">
        <f t="array" aca="1" ref="G172" ca="1">_xll.VND(F172)</f>
        <v>#NAME?</v>
      </c>
      <c r="H172" s="409" t="e">
        <f>#REF!</f>
        <v>#REF!</v>
      </c>
      <c r="I172" s="408" t="e">
        <f>#REF!</f>
        <v>#REF!</v>
      </c>
      <c r="J172" s="361" t="str">
        <f>HYPERLINK("#'Up Hs'!D3866","Đi Tới")</f>
        <v>Đi Tới</v>
      </c>
      <c r="K172" s="661" t="e">
        <f>#REF!</f>
        <v>#REF!</v>
      </c>
      <c r="L172" s="670"/>
      <c r="M172" s="64" t="e">
        <f t="shared" si="2"/>
        <v>#REF!</v>
      </c>
      <c r="N172" s="136"/>
      <c r="O172" s="136"/>
      <c r="P172" s="637"/>
      <c r="Q172" s="150" t="e">
        <f>#REF!</f>
        <v>#REF!</v>
      </c>
      <c r="R172" s="736"/>
      <c r="S172" s="736" t="e">
        <f>#REF!</f>
        <v>#REF!</v>
      </c>
    </row>
    <row r="173" spans="1:19" ht="15" hidden="1" customHeight="1">
      <c r="A173" s="59">
        <v>170</v>
      </c>
      <c r="B173" s="252" t="e">
        <f>#REF!</f>
        <v>#REF!</v>
      </c>
      <c r="C173" s="146" t="e">
        <f>#REF!</f>
        <v>#REF!</v>
      </c>
      <c r="D173" s="372" t="e">
        <f>#REF!</f>
        <v>#REF!</v>
      </c>
      <c r="E173" s="363" t="e">
        <f>#REF!</f>
        <v>#REF!</v>
      </c>
      <c r="F173" s="364" t="e">
        <f>#REF!</f>
        <v>#REF!</v>
      </c>
      <c r="G173" s="407" t="e" cm="1">
        <f t="array" aca="1" ref="G173" ca="1">_xll.VND(F173)</f>
        <v>#NAME?</v>
      </c>
      <c r="H173" s="409" t="e">
        <f>#REF!</f>
        <v>#REF!</v>
      </c>
      <c r="I173" s="408" t="e">
        <f>#REF!</f>
        <v>#REF!</v>
      </c>
      <c r="J173" s="361" t="str">
        <f>HYPERLINK("#'Up Hs'!D3889","Đi Tới")</f>
        <v>Đi Tới</v>
      </c>
      <c r="K173" s="661" t="e">
        <f>#REF!</f>
        <v>#REF!</v>
      </c>
      <c r="L173" s="670"/>
      <c r="M173" s="64" t="e">
        <f t="shared" si="2"/>
        <v>#REF!</v>
      </c>
      <c r="N173" s="136"/>
      <c r="O173" s="136"/>
      <c r="P173" s="637"/>
      <c r="Q173" s="150" t="e">
        <f>#REF!</f>
        <v>#REF!</v>
      </c>
      <c r="R173" s="736"/>
      <c r="S173" s="736" t="e">
        <f>#REF!</f>
        <v>#REF!</v>
      </c>
    </row>
    <row r="174" spans="1:19" ht="15" hidden="1" customHeight="1">
      <c r="A174" s="59">
        <v>171</v>
      </c>
      <c r="B174" s="252" t="e">
        <f>#REF!</f>
        <v>#REF!</v>
      </c>
      <c r="C174" s="146" t="e">
        <f>#REF!</f>
        <v>#REF!</v>
      </c>
      <c r="D174" s="372" t="e">
        <f>#REF!</f>
        <v>#REF!</v>
      </c>
      <c r="E174" s="363" t="e">
        <f>#REF!</f>
        <v>#REF!</v>
      </c>
      <c r="F174" s="364" t="e">
        <f>#REF!</f>
        <v>#REF!</v>
      </c>
      <c r="G174" s="407" t="e" cm="1">
        <f t="array" aca="1" ref="G174" ca="1">_xll.VND(F174)</f>
        <v>#NAME?</v>
      </c>
      <c r="H174" s="409" t="e">
        <f>#REF!</f>
        <v>#REF!</v>
      </c>
      <c r="I174" s="408" t="e">
        <f>#REF!</f>
        <v>#REF!</v>
      </c>
      <c r="J174" s="361" t="str">
        <f>HYPERLINK("#'Up Hs'!D3912","Đi Tới")</f>
        <v>Đi Tới</v>
      </c>
      <c r="K174" s="661" t="e">
        <f>#REF!</f>
        <v>#REF!</v>
      </c>
      <c r="L174" s="670"/>
      <c r="M174" s="64" t="e">
        <f t="shared" si="2"/>
        <v>#REF!</v>
      </c>
      <c r="N174" s="136"/>
      <c r="O174" s="136"/>
      <c r="P174" s="637"/>
      <c r="Q174" s="150" t="e">
        <f>#REF!</f>
        <v>#REF!</v>
      </c>
      <c r="R174" s="736"/>
      <c r="S174" s="736" t="e">
        <f>#REF!</f>
        <v>#REF!</v>
      </c>
    </row>
    <row r="175" spans="1:19" ht="15" hidden="1" customHeight="1">
      <c r="A175" s="59">
        <v>172</v>
      </c>
      <c r="B175" s="252" t="e">
        <f>#REF!</f>
        <v>#REF!</v>
      </c>
      <c r="C175" s="146" t="e">
        <f>#REF!</f>
        <v>#REF!</v>
      </c>
      <c r="D175" s="372" t="e">
        <f>#REF!</f>
        <v>#REF!</v>
      </c>
      <c r="E175" s="363" t="e">
        <f>#REF!</f>
        <v>#REF!</v>
      </c>
      <c r="F175" s="364" t="e">
        <f>#REF!</f>
        <v>#REF!</v>
      </c>
      <c r="G175" s="407" t="e" cm="1">
        <f t="array" aca="1" ref="G175" ca="1">_xll.VND(F175)</f>
        <v>#NAME?</v>
      </c>
      <c r="H175" s="409" t="e">
        <f>#REF!</f>
        <v>#REF!</v>
      </c>
      <c r="I175" s="408" t="e">
        <f>#REF!</f>
        <v>#REF!</v>
      </c>
      <c r="J175" s="361" t="str">
        <f>HYPERLINK("#'Up Hs'!D3935","Đi Tới")</f>
        <v>Đi Tới</v>
      </c>
      <c r="K175" s="661" t="e">
        <f>#REF!</f>
        <v>#REF!</v>
      </c>
      <c r="L175" s="670"/>
      <c r="M175" s="64" t="e">
        <f t="shared" si="2"/>
        <v>#REF!</v>
      </c>
      <c r="N175" s="136"/>
      <c r="O175" s="136"/>
      <c r="P175" s="637"/>
      <c r="Q175" s="150" t="e">
        <f>#REF!</f>
        <v>#REF!</v>
      </c>
      <c r="R175" s="736"/>
      <c r="S175" s="736" t="e">
        <f>#REF!</f>
        <v>#REF!</v>
      </c>
    </row>
    <row r="176" spans="1:19" ht="15" hidden="1" customHeight="1">
      <c r="A176" s="59">
        <v>173</v>
      </c>
      <c r="B176" s="252" t="e">
        <f>#REF!</f>
        <v>#REF!</v>
      </c>
      <c r="C176" s="146" t="e">
        <f>#REF!</f>
        <v>#REF!</v>
      </c>
      <c r="D176" s="372" t="e">
        <f>#REF!</f>
        <v>#REF!</v>
      </c>
      <c r="E176" s="363" t="e">
        <f>#REF!</f>
        <v>#REF!</v>
      </c>
      <c r="F176" s="364" t="e">
        <f>#REF!</f>
        <v>#REF!</v>
      </c>
      <c r="G176" s="407" t="e" cm="1">
        <f t="array" aca="1" ref="G176" ca="1">_xll.VND(F176)</f>
        <v>#NAME?</v>
      </c>
      <c r="H176" s="409" t="e">
        <f>#REF!</f>
        <v>#REF!</v>
      </c>
      <c r="I176" s="408" t="e">
        <f>#REF!</f>
        <v>#REF!</v>
      </c>
      <c r="J176" s="361" t="str">
        <f>HYPERLINK("#'Up Hs'!D3958","Đi Tới")</f>
        <v>Đi Tới</v>
      </c>
      <c r="K176" s="661" t="e">
        <f>#REF!</f>
        <v>#REF!</v>
      </c>
      <c r="L176" s="670"/>
      <c r="M176" s="64" t="e">
        <f t="shared" si="2"/>
        <v>#REF!</v>
      </c>
      <c r="N176" s="136"/>
      <c r="O176" s="136"/>
      <c r="P176" s="637"/>
      <c r="Q176" s="150" t="e">
        <f>#REF!</f>
        <v>#REF!</v>
      </c>
      <c r="R176" s="736"/>
      <c r="S176" s="736" t="e">
        <f>#REF!</f>
        <v>#REF!</v>
      </c>
    </row>
    <row r="177" spans="1:19" ht="15" hidden="1" customHeight="1">
      <c r="A177" s="59">
        <v>174</v>
      </c>
      <c r="B177" s="252" t="e">
        <f>#REF!</f>
        <v>#REF!</v>
      </c>
      <c r="C177" s="146" t="e">
        <f>#REF!</f>
        <v>#REF!</v>
      </c>
      <c r="D177" s="372" t="e">
        <f>#REF!</f>
        <v>#REF!</v>
      </c>
      <c r="E177" s="363" t="e">
        <f>#REF!</f>
        <v>#REF!</v>
      </c>
      <c r="F177" s="364" t="e">
        <f>#REF!</f>
        <v>#REF!</v>
      </c>
      <c r="G177" s="407" t="e" cm="1">
        <f t="array" aca="1" ref="G177" ca="1">_xll.VND(F177)</f>
        <v>#NAME?</v>
      </c>
      <c r="H177" s="409" t="e">
        <f>#REF!</f>
        <v>#REF!</v>
      </c>
      <c r="I177" s="408" t="e">
        <f>#REF!</f>
        <v>#REF!</v>
      </c>
      <c r="J177" s="361" t="str">
        <f>HYPERLINK("#'Up Hs'!D3981","Đi Tới")</f>
        <v>Đi Tới</v>
      </c>
      <c r="K177" s="661" t="e">
        <f>#REF!</f>
        <v>#REF!</v>
      </c>
      <c r="L177" s="670"/>
      <c r="M177" s="64" t="e">
        <f t="shared" si="2"/>
        <v>#REF!</v>
      </c>
      <c r="N177" s="136"/>
      <c r="O177" s="136"/>
      <c r="P177" s="637"/>
      <c r="Q177" s="150" t="e">
        <f>#REF!</f>
        <v>#REF!</v>
      </c>
      <c r="R177" s="736"/>
      <c r="S177" s="736" t="e">
        <f>#REF!</f>
        <v>#REF!</v>
      </c>
    </row>
    <row r="178" spans="1:19" ht="15" hidden="1" customHeight="1">
      <c r="A178" s="59">
        <v>175</v>
      </c>
      <c r="B178" s="252" t="e">
        <f>#REF!</f>
        <v>#REF!</v>
      </c>
      <c r="C178" s="146" t="e">
        <f>#REF!</f>
        <v>#REF!</v>
      </c>
      <c r="D178" s="372" t="e">
        <f>#REF!</f>
        <v>#REF!</v>
      </c>
      <c r="E178" s="363" t="e">
        <f>#REF!</f>
        <v>#REF!</v>
      </c>
      <c r="F178" s="364" t="e">
        <f>#REF!</f>
        <v>#REF!</v>
      </c>
      <c r="G178" s="407" t="e" cm="1">
        <f t="array" aca="1" ref="G178" ca="1">_xll.VND(F178)</f>
        <v>#NAME?</v>
      </c>
      <c r="H178" s="409" t="e">
        <f>#REF!</f>
        <v>#REF!</v>
      </c>
      <c r="I178" s="408" t="e">
        <f>#REF!</f>
        <v>#REF!</v>
      </c>
      <c r="J178" s="361" t="str">
        <f>HYPERLINK("#'Up Hs'!D4004","Đi Tới")</f>
        <v>Đi Tới</v>
      </c>
      <c r="K178" s="661" t="e">
        <f>#REF!</f>
        <v>#REF!</v>
      </c>
      <c r="L178" s="670"/>
      <c r="M178" s="64" t="e">
        <f t="shared" si="2"/>
        <v>#REF!</v>
      </c>
      <c r="N178" s="136"/>
      <c r="O178" s="136"/>
      <c r="P178" s="637"/>
      <c r="Q178" s="150" t="e">
        <f>#REF!</f>
        <v>#REF!</v>
      </c>
      <c r="R178" s="736"/>
      <c r="S178" s="736" t="e">
        <f>#REF!</f>
        <v>#REF!</v>
      </c>
    </row>
    <row r="179" spans="1:19" ht="15" hidden="1" customHeight="1">
      <c r="A179" s="59">
        <v>176</v>
      </c>
      <c r="B179" s="252" t="e">
        <f>#REF!</f>
        <v>#REF!</v>
      </c>
      <c r="C179" s="146" t="e">
        <f>#REF!</f>
        <v>#REF!</v>
      </c>
      <c r="D179" s="372" t="e">
        <f>#REF!</f>
        <v>#REF!</v>
      </c>
      <c r="E179" s="363" t="e">
        <f>#REF!</f>
        <v>#REF!</v>
      </c>
      <c r="F179" s="364" t="e">
        <f>#REF!</f>
        <v>#REF!</v>
      </c>
      <c r="G179" s="407" t="e" cm="1">
        <f t="array" aca="1" ref="G179" ca="1">_xll.VND(F179)</f>
        <v>#NAME?</v>
      </c>
      <c r="H179" s="409" t="e">
        <f>#REF!</f>
        <v>#REF!</v>
      </c>
      <c r="I179" s="408" t="e">
        <f>#REF!</f>
        <v>#REF!</v>
      </c>
      <c r="J179" s="361" t="str">
        <f>HYPERLINK("#'Up Hs'!D4027","Đi Tới")</f>
        <v>Đi Tới</v>
      </c>
      <c r="K179" s="661" t="e">
        <f>#REF!</f>
        <v>#REF!</v>
      </c>
      <c r="L179" s="670"/>
      <c r="M179" s="64" t="e">
        <f t="shared" si="2"/>
        <v>#REF!</v>
      </c>
      <c r="N179" s="136"/>
      <c r="O179" s="136"/>
      <c r="P179" s="637"/>
      <c r="Q179" s="150" t="e">
        <f>#REF!</f>
        <v>#REF!</v>
      </c>
      <c r="R179" s="736"/>
      <c r="S179" s="736" t="e">
        <f>#REF!</f>
        <v>#REF!</v>
      </c>
    </row>
    <row r="180" spans="1:19" ht="15" hidden="1" customHeight="1">
      <c r="A180" s="59">
        <v>177</v>
      </c>
      <c r="B180" s="252" t="e">
        <f>#REF!</f>
        <v>#REF!</v>
      </c>
      <c r="C180" s="146" t="e">
        <f>#REF!</f>
        <v>#REF!</v>
      </c>
      <c r="D180" s="372" t="e">
        <f>#REF!</f>
        <v>#REF!</v>
      </c>
      <c r="E180" s="363" t="e">
        <f>#REF!</f>
        <v>#REF!</v>
      </c>
      <c r="F180" s="364" t="e">
        <f>#REF!</f>
        <v>#REF!</v>
      </c>
      <c r="G180" s="407" t="e" cm="1">
        <f t="array" aca="1" ref="G180" ca="1">_xll.VND(F180)</f>
        <v>#NAME?</v>
      </c>
      <c r="H180" s="409" t="e">
        <f>#REF!</f>
        <v>#REF!</v>
      </c>
      <c r="I180" s="408" t="e">
        <f>#REF!</f>
        <v>#REF!</v>
      </c>
      <c r="J180" s="361" t="str">
        <f>HYPERLINK("#'Up Hs'!D4050","Đi Tới")</f>
        <v>Đi Tới</v>
      </c>
      <c r="K180" s="661" t="e">
        <f>#REF!</f>
        <v>#REF!</v>
      </c>
      <c r="L180" s="670"/>
      <c r="M180" s="64" t="e">
        <f t="shared" si="2"/>
        <v>#REF!</v>
      </c>
      <c r="N180" s="136"/>
      <c r="O180" s="136"/>
      <c r="P180" s="637"/>
      <c r="Q180" s="150" t="e">
        <f>#REF!</f>
        <v>#REF!</v>
      </c>
      <c r="R180" s="736"/>
      <c r="S180" s="736" t="e">
        <f>#REF!</f>
        <v>#REF!</v>
      </c>
    </row>
    <row r="181" spans="1:19" ht="15" hidden="1" customHeight="1">
      <c r="A181" s="59">
        <v>178</v>
      </c>
      <c r="B181" s="252" t="e">
        <f>#REF!</f>
        <v>#REF!</v>
      </c>
      <c r="C181" s="146" t="e">
        <f>#REF!</f>
        <v>#REF!</v>
      </c>
      <c r="D181" s="372" t="e">
        <f>#REF!</f>
        <v>#REF!</v>
      </c>
      <c r="E181" s="363" t="e">
        <f>#REF!</f>
        <v>#REF!</v>
      </c>
      <c r="F181" s="364" t="e">
        <f>#REF!</f>
        <v>#REF!</v>
      </c>
      <c r="G181" s="407" t="e" cm="1">
        <f t="array" aca="1" ref="G181" ca="1">_xll.VND(F181)</f>
        <v>#NAME?</v>
      </c>
      <c r="H181" s="409" t="e">
        <f>#REF!</f>
        <v>#REF!</v>
      </c>
      <c r="I181" s="408" t="e">
        <f>#REF!</f>
        <v>#REF!</v>
      </c>
      <c r="J181" s="361" t="str">
        <f>HYPERLINK("#'Up Hs'!D4073","Đi Tới")</f>
        <v>Đi Tới</v>
      </c>
      <c r="K181" s="661" t="e">
        <f>#REF!</f>
        <v>#REF!</v>
      </c>
      <c r="L181" s="670"/>
      <c r="M181" s="64" t="e">
        <f t="shared" si="2"/>
        <v>#REF!</v>
      </c>
      <c r="N181" s="136"/>
      <c r="O181" s="136"/>
      <c r="P181" s="637"/>
      <c r="Q181" s="150" t="e">
        <f>#REF!</f>
        <v>#REF!</v>
      </c>
      <c r="R181" s="736"/>
      <c r="S181" s="736" t="e">
        <f>#REF!</f>
        <v>#REF!</v>
      </c>
    </row>
    <row r="182" spans="1:19" ht="15" hidden="1" customHeight="1">
      <c r="A182" s="59">
        <v>179</v>
      </c>
      <c r="B182" s="252" t="e">
        <f>#REF!</f>
        <v>#REF!</v>
      </c>
      <c r="C182" s="146" t="e">
        <f>#REF!</f>
        <v>#REF!</v>
      </c>
      <c r="D182" s="372" t="e">
        <f>#REF!</f>
        <v>#REF!</v>
      </c>
      <c r="E182" s="363" t="e">
        <f>#REF!</f>
        <v>#REF!</v>
      </c>
      <c r="F182" s="364" t="e">
        <f>#REF!</f>
        <v>#REF!</v>
      </c>
      <c r="G182" s="407" t="e" cm="1">
        <f t="array" aca="1" ref="G182" ca="1">_xll.VND(F182)</f>
        <v>#NAME?</v>
      </c>
      <c r="H182" s="409" t="e">
        <f>#REF!</f>
        <v>#REF!</v>
      </c>
      <c r="I182" s="408" t="e">
        <f>#REF!</f>
        <v>#REF!</v>
      </c>
      <c r="J182" s="361" t="str">
        <f>HYPERLINK("#'Up Hs'!D4096","Đi Tới")</f>
        <v>Đi Tới</v>
      </c>
      <c r="K182" s="661" t="e">
        <f>#REF!</f>
        <v>#REF!</v>
      </c>
      <c r="L182" s="670"/>
      <c r="M182" s="64" t="e">
        <f t="shared" si="2"/>
        <v>#REF!</v>
      </c>
      <c r="N182" s="136"/>
      <c r="O182" s="136"/>
      <c r="P182" s="637"/>
      <c r="Q182" s="150" t="e">
        <f>#REF!</f>
        <v>#REF!</v>
      </c>
      <c r="R182" s="736"/>
      <c r="S182" s="736" t="e">
        <f>#REF!</f>
        <v>#REF!</v>
      </c>
    </row>
    <row r="183" spans="1:19" ht="15" hidden="1" customHeight="1">
      <c r="A183" s="59">
        <v>180</v>
      </c>
      <c r="B183" s="252" t="e">
        <f>#REF!</f>
        <v>#REF!</v>
      </c>
      <c r="C183" s="146" t="e">
        <f>#REF!</f>
        <v>#REF!</v>
      </c>
      <c r="D183" s="372" t="e">
        <f>#REF!</f>
        <v>#REF!</v>
      </c>
      <c r="E183" s="363" t="e">
        <f>#REF!</f>
        <v>#REF!</v>
      </c>
      <c r="F183" s="364" t="e">
        <f>#REF!</f>
        <v>#REF!</v>
      </c>
      <c r="G183" s="407" t="e" cm="1">
        <f t="array" aca="1" ref="G183" ca="1">_xll.VND(F183)</f>
        <v>#NAME?</v>
      </c>
      <c r="H183" s="409" t="e">
        <f>#REF!</f>
        <v>#REF!</v>
      </c>
      <c r="I183" s="408" t="e">
        <f>#REF!</f>
        <v>#REF!</v>
      </c>
      <c r="J183" s="361" t="str">
        <f>HYPERLINK("#'Up Hs'!D4119","Đi Tới")</f>
        <v>Đi Tới</v>
      </c>
      <c r="K183" s="661" t="e">
        <f>#REF!</f>
        <v>#REF!</v>
      </c>
      <c r="L183" s="670"/>
      <c r="M183" s="64" t="e">
        <f t="shared" si="2"/>
        <v>#REF!</v>
      </c>
      <c r="N183" s="136"/>
      <c r="O183" s="136"/>
      <c r="P183" s="637"/>
      <c r="Q183" s="150" t="e">
        <f>#REF!</f>
        <v>#REF!</v>
      </c>
      <c r="R183" s="736"/>
      <c r="S183" s="736" t="e">
        <f>#REF!</f>
        <v>#REF!</v>
      </c>
    </row>
    <row r="184" spans="1:19" ht="15" hidden="1" customHeight="1">
      <c r="A184" s="59">
        <v>181</v>
      </c>
      <c r="B184" s="252" t="e">
        <f>#REF!</f>
        <v>#REF!</v>
      </c>
      <c r="C184" s="146" t="e">
        <f>#REF!</f>
        <v>#REF!</v>
      </c>
      <c r="D184" s="372" t="e">
        <f>#REF!</f>
        <v>#REF!</v>
      </c>
      <c r="E184" s="363" t="e">
        <f>#REF!</f>
        <v>#REF!</v>
      </c>
      <c r="F184" s="364" t="e">
        <f>#REF!</f>
        <v>#REF!</v>
      </c>
      <c r="G184" s="407" t="e" cm="1">
        <f t="array" aca="1" ref="G184" ca="1">_xll.VND(F184)</f>
        <v>#NAME?</v>
      </c>
      <c r="H184" s="409" t="e">
        <f>#REF!</f>
        <v>#REF!</v>
      </c>
      <c r="I184" s="408" t="e">
        <f>#REF!</f>
        <v>#REF!</v>
      </c>
      <c r="J184" s="361" t="str">
        <f>HYPERLINK("#'Up Hs'!D4142","Đi Tới")</f>
        <v>Đi Tới</v>
      </c>
      <c r="K184" s="661" t="e">
        <f>#REF!</f>
        <v>#REF!</v>
      </c>
      <c r="L184" s="670"/>
      <c r="M184" s="64" t="e">
        <f t="shared" si="2"/>
        <v>#REF!</v>
      </c>
      <c r="N184" s="136"/>
      <c r="O184" s="136"/>
      <c r="P184" s="637"/>
      <c r="Q184" s="150" t="e">
        <f>#REF!</f>
        <v>#REF!</v>
      </c>
      <c r="R184" s="736"/>
      <c r="S184" s="736" t="e">
        <f>#REF!</f>
        <v>#REF!</v>
      </c>
    </row>
    <row r="185" spans="1:19" ht="15" hidden="1" customHeight="1">
      <c r="A185" s="59">
        <v>182</v>
      </c>
      <c r="B185" s="252" t="e">
        <f>#REF!</f>
        <v>#REF!</v>
      </c>
      <c r="C185" s="146" t="e">
        <f>#REF!</f>
        <v>#REF!</v>
      </c>
      <c r="D185" s="372" t="e">
        <f>#REF!</f>
        <v>#REF!</v>
      </c>
      <c r="E185" s="363" t="e">
        <f>#REF!</f>
        <v>#REF!</v>
      </c>
      <c r="F185" s="364" t="e">
        <f>#REF!</f>
        <v>#REF!</v>
      </c>
      <c r="G185" s="407" t="e" cm="1">
        <f t="array" aca="1" ref="G185" ca="1">_xll.VND(F185)</f>
        <v>#NAME?</v>
      </c>
      <c r="H185" s="409" t="e">
        <f>#REF!</f>
        <v>#REF!</v>
      </c>
      <c r="I185" s="408" t="e">
        <f>#REF!</f>
        <v>#REF!</v>
      </c>
      <c r="J185" s="361" t="str">
        <f>HYPERLINK("#'Up Hs'!D4165","Đi Tới")</f>
        <v>Đi Tới</v>
      </c>
      <c r="K185" s="661" t="e">
        <f>#REF!</f>
        <v>#REF!</v>
      </c>
      <c r="L185" s="670"/>
      <c r="M185" s="64" t="e">
        <f t="shared" si="2"/>
        <v>#REF!</v>
      </c>
      <c r="N185" s="136"/>
      <c r="O185" s="136"/>
      <c r="P185" s="637"/>
      <c r="Q185" s="150" t="e">
        <f>#REF!</f>
        <v>#REF!</v>
      </c>
      <c r="R185" s="736"/>
      <c r="S185" s="736" t="e">
        <f>#REF!</f>
        <v>#REF!</v>
      </c>
    </row>
    <row r="186" spans="1:19" ht="15" hidden="1" customHeight="1">
      <c r="A186" s="59">
        <v>183</v>
      </c>
      <c r="B186" s="252" t="e">
        <f>#REF!</f>
        <v>#REF!</v>
      </c>
      <c r="C186" s="146" t="e">
        <f>#REF!</f>
        <v>#REF!</v>
      </c>
      <c r="D186" s="372" t="e">
        <f>#REF!</f>
        <v>#REF!</v>
      </c>
      <c r="E186" s="363" t="e">
        <f>#REF!</f>
        <v>#REF!</v>
      </c>
      <c r="F186" s="364" t="e">
        <f>#REF!</f>
        <v>#REF!</v>
      </c>
      <c r="G186" s="407" t="e" cm="1">
        <f t="array" aca="1" ref="G186" ca="1">_xll.VND(F186)</f>
        <v>#NAME?</v>
      </c>
      <c r="H186" s="409" t="e">
        <f>#REF!</f>
        <v>#REF!</v>
      </c>
      <c r="I186" s="408" t="e">
        <f>#REF!</f>
        <v>#REF!</v>
      </c>
      <c r="J186" s="361" t="str">
        <f>HYPERLINK("#'Up Hs'!D4188","Đi Tới")</f>
        <v>Đi Tới</v>
      </c>
      <c r="K186" s="661" t="e">
        <f>#REF!</f>
        <v>#REF!</v>
      </c>
      <c r="L186" s="670"/>
      <c r="M186" s="64" t="e">
        <f t="shared" si="2"/>
        <v>#REF!</v>
      </c>
      <c r="N186" s="136"/>
      <c r="O186" s="136"/>
      <c r="P186" s="637"/>
      <c r="Q186" s="150" t="e">
        <f>#REF!</f>
        <v>#REF!</v>
      </c>
      <c r="R186" s="736"/>
      <c r="S186" s="736" t="e">
        <f>#REF!</f>
        <v>#REF!</v>
      </c>
    </row>
    <row r="187" spans="1:19" ht="15" hidden="1" customHeight="1">
      <c r="A187" s="59">
        <v>184</v>
      </c>
      <c r="B187" s="252" t="e">
        <f>#REF!</f>
        <v>#REF!</v>
      </c>
      <c r="C187" s="146" t="e">
        <f>#REF!</f>
        <v>#REF!</v>
      </c>
      <c r="D187" s="372" t="e">
        <f>#REF!</f>
        <v>#REF!</v>
      </c>
      <c r="E187" s="363" t="e">
        <f>#REF!</f>
        <v>#REF!</v>
      </c>
      <c r="F187" s="364" t="e">
        <f>#REF!</f>
        <v>#REF!</v>
      </c>
      <c r="G187" s="407" t="e" cm="1">
        <f t="array" aca="1" ref="G187" ca="1">_xll.VND(F187)</f>
        <v>#NAME?</v>
      </c>
      <c r="H187" s="409" t="e">
        <f>#REF!</f>
        <v>#REF!</v>
      </c>
      <c r="I187" s="408" t="e">
        <f>#REF!</f>
        <v>#REF!</v>
      </c>
      <c r="J187" s="361" t="str">
        <f>HYPERLINK("#'Up Hs'!D4211","Đi Tới")</f>
        <v>Đi Tới</v>
      </c>
      <c r="K187" s="661" t="e">
        <f>#REF!</f>
        <v>#REF!</v>
      </c>
      <c r="L187" s="670"/>
      <c r="M187" s="64" t="e">
        <f t="shared" si="2"/>
        <v>#REF!</v>
      </c>
      <c r="N187" s="136"/>
      <c r="O187" s="136"/>
      <c r="P187" s="637"/>
      <c r="Q187" s="150" t="e">
        <f>#REF!</f>
        <v>#REF!</v>
      </c>
      <c r="R187" s="736"/>
      <c r="S187" s="736" t="e">
        <f>#REF!</f>
        <v>#REF!</v>
      </c>
    </row>
    <row r="188" spans="1:19" ht="15" hidden="1" customHeight="1">
      <c r="A188" s="59">
        <v>185</v>
      </c>
      <c r="B188" s="252" t="e">
        <f>#REF!</f>
        <v>#REF!</v>
      </c>
      <c r="C188" s="146" t="e">
        <f>#REF!</f>
        <v>#REF!</v>
      </c>
      <c r="D188" s="372" t="e">
        <f>#REF!</f>
        <v>#REF!</v>
      </c>
      <c r="E188" s="363" t="e">
        <f>#REF!</f>
        <v>#REF!</v>
      </c>
      <c r="F188" s="364" t="e">
        <f>#REF!</f>
        <v>#REF!</v>
      </c>
      <c r="G188" s="407" t="e" cm="1">
        <f t="array" aca="1" ref="G188" ca="1">_xll.VND(F188)</f>
        <v>#NAME?</v>
      </c>
      <c r="H188" s="409" t="e">
        <f>#REF!</f>
        <v>#REF!</v>
      </c>
      <c r="I188" s="408" t="e">
        <f>#REF!</f>
        <v>#REF!</v>
      </c>
      <c r="J188" s="361" t="str">
        <f>HYPERLINK("#'Up Hs'!D4234","Đi Tới")</f>
        <v>Đi Tới</v>
      </c>
      <c r="K188" s="661" t="e">
        <f>#REF!</f>
        <v>#REF!</v>
      </c>
      <c r="L188" s="670"/>
      <c r="M188" s="64" t="e">
        <f t="shared" si="2"/>
        <v>#REF!</v>
      </c>
      <c r="N188" s="136"/>
      <c r="O188" s="136"/>
      <c r="P188" s="637"/>
      <c r="Q188" s="150" t="e">
        <f>#REF!</f>
        <v>#REF!</v>
      </c>
      <c r="R188" s="736"/>
      <c r="S188" s="736" t="e">
        <f>#REF!</f>
        <v>#REF!</v>
      </c>
    </row>
    <row r="189" spans="1:19" ht="15" hidden="1" customHeight="1">
      <c r="A189" s="59">
        <v>186</v>
      </c>
      <c r="B189" s="252" t="e">
        <f>#REF!</f>
        <v>#REF!</v>
      </c>
      <c r="C189" s="146" t="e">
        <f>#REF!</f>
        <v>#REF!</v>
      </c>
      <c r="D189" s="372" t="e">
        <f>#REF!</f>
        <v>#REF!</v>
      </c>
      <c r="E189" s="363" t="e">
        <f>#REF!</f>
        <v>#REF!</v>
      </c>
      <c r="F189" s="364" t="e">
        <f>#REF!</f>
        <v>#REF!</v>
      </c>
      <c r="G189" s="407" t="e" cm="1">
        <f t="array" aca="1" ref="G189" ca="1">_xll.VND(F189)</f>
        <v>#NAME?</v>
      </c>
      <c r="H189" s="409" t="e">
        <f>#REF!</f>
        <v>#REF!</v>
      </c>
      <c r="I189" s="408" t="e">
        <f>#REF!</f>
        <v>#REF!</v>
      </c>
      <c r="J189" s="361" t="str">
        <f>HYPERLINK("#'Up Hs'!D4257","Đi Tới")</f>
        <v>Đi Tới</v>
      </c>
      <c r="K189" s="661" t="e">
        <f>#REF!</f>
        <v>#REF!</v>
      </c>
      <c r="L189" s="670"/>
      <c r="M189" s="64" t="e">
        <f t="shared" si="2"/>
        <v>#REF!</v>
      </c>
      <c r="N189" s="136"/>
      <c r="O189" s="136"/>
      <c r="P189" s="637"/>
      <c r="Q189" s="150" t="e">
        <f>#REF!</f>
        <v>#REF!</v>
      </c>
      <c r="R189" s="736"/>
      <c r="S189" s="736" t="e">
        <f>#REF!</f>
        <v>#REF!</v>
      </c>
    </row>
    <row r="190" spans="1:19" ht="15" hidden="1" customHeight="1">
      <c r="A190" s="59">
        <v>187</v>
      </c>
      <c r="B190" s="252" t="e">
        <f>#REF!</f>
        <v>#REF!</v>
      </c>
      <c r="C190" s="146" t="e">
        <f>#REF!</f>
        <v>#REF!</v>
      </c>
      <c r="D190" s="372" t="e">
        <f>#REF!</f>
        <v>#REF!</v>
      </c>
      <c r="E190" s="363" t="e">
        <f>#REF!</f>
        <v>#REF!</v>
      </c>
      <c r="F190" s="364" t="e">
        <f>#REF!</f>
        <v>#REF!</v>
      </c>
      <c r="G190" s="407" t="e" cm="1">
        <f t="array" aca="1" ref="G190" ca="1">_xll.VND(F190)</f>
        <v>#NAME?</v>
      </c>
      <c r="H190" s="409" t="e">
        <f>#REF!</f>
        <v>#REF!</v>
      </c>
      <c r="I190" s="408" t="e">
        <f>#REF!</f>
        <v>#REF!</v>
      </c>
      <c r="J190" s="361" t="str">
        <f>HYPERLINK("#'Up Hs'!D4280","Đi Tới")</f>
        <v>Đi Tới</v>
      </c>
      <c r="K190" s="661" t="e">
        <f>#REF!</f>
        <v>#REF!</v>
      </c>
      <c r="L190" s="670"/>
      <c r="M190" s="64" t="e">
        <f t="shared" si="2"/>
        <v>#REF!</v>
      </c>
      <c r="N190" s="136"/>
      <c r="O190" s="136"/>
      <c r="P190" s="637"/>
      <c r="Q190" s="150" t="e">
        <f>#REF!</f>
        <v>#REF!</v>
      </c>
      <c r="R190" s="736"/>
      <c r="S190" s="736" t="e">
        <f>#REF!</f>
        <v>#REF!</v>
      </c>
    </row>
    <row r="191" spans="1:19" ht="15" hidden="1" customHeight="1">
      <c r="A191" s="59">
        <v>188</v>
      </c>
      <c r="B191" s="252" t="e">
        <f>#REF!</f>
        <v>#REF!</v>
      </c>
      <c r="C191" s="146" t="e">
        <f>#REF!</f>
        <v>#REF!</v>
      </c>
      <c r="D191" s="372" t="e">
        <f>#REF!</f>
        <v>#REF!</v>
      </c>
      <c r="E191" s="363" t="e">
        <f>#REF!</f>
        <v>#REF!</v>
      </c>
      <c r="F191" s="364" t="e">
        <f>#REF!</f>
        <v>#REF!</v>
      </c>
      <c r="G191" s="407" t="e" cm="1">
        <f t="array" aca="1" ref="G191" ca="1">_xll.VND(F191)</f>
        <v>#NAME?</v>
      </c>
      <c r="H191" s="409" t="e">
        <f>#REF!</f>
        <v>#REF!</v>
      </c>
      <c r="I191" s="408" t="e">
        <f>#REF!</f>
        <v>#REF!</v>
      </c>
      <c r="J191" s="361" t="str">
        <f>HYPERLINK("#'Up Hs'!D4303","Đi Tới")</f>
        <v>Đi Tới</v>
      </c>
      <c r="K191" s="661" t="e">
        <f>#REF!</f>
        <v>#REF!</v>
      </c>
      <c r="L191" s="670"/>
      <c r="M191" s="64" t="e">
        <f t="shared" si="2"/>
        <v>#REF!</v>
      </c>
      <c r="N191" s="136"/>
      <c r="O191" s="136"/>
      <c r="P191" s="637"/>
      <c r="Q191" s="150" t="e">
        <f>#REF!</f>
        <v>#REF!</v>
      </c>
      <c r="R191" s="736"/>
      <c r="S191" s="736" t="e">
        <f>#REF!</f>
        <v>#REF!</v>
      </c>
    </row>
    <row r="192" spans="1:19" ht="15" hidden="1" customHeight="1">
      <c r="A192" s="59">
        <v>189</v>
      </c>
      <c r="B192" s="252" t="e">
        <f>#REF!</f>
        <v>#REF!</v>
      </c>
      <c r="C192" s="146" t="e">
        <f>#REF!</f>
        <v>#REF!</v>
      </c>
      <c r="D192" s="372" t="e">
        <f>#REF!</f>
        <v>#REF!</v>
      </c>
      <c r="E192" s="363" t="e">
        <f>#REF!</f>
        <v>#REF!</v>
      </c>
      <c r="F192" s="364" t="e">
        <f>#REF!</f>
        <v>#REF!</v>
      </c>
      <c r="G192" s="407" t="e" cm="1">
        <f t="array" aca="1" ref="G192" ca="1">_xll.VND(F192)</f>
        <v>#NAME?</v>
      </c>
      <c r="H192" s="409" t="e">
        <f>#REF!</f>
        <v>#REF!</v>
      </c>
      <c r="I192" s="408" t="e">
        <f>#REF!</f>
        <v>#REF!</v>
      </c>
      <c r="J192" s="361" t="str">
        <f>HYPERLINK("#'Up Hs'!D4326","Đi Tới")</f>
        <v>Đi Tới</v>
      </c>
      <c r="K192" s="661" t="e">
        <f>#REF!</f>
        <v>#REF!</v>
      </c>
      <c r="L192" s="670"/>
      <c r="M192" s="64" t="e">
        <f t="shared" si="2"/>
        <v>#REF!</v>
      </c>
      <c r="N192" s="136"/>
      <c r="O192" s="136"/>
      <c r="P192" s="637"/>
      <c r="Q192" s="150" t="e">
        <f>#REF!</f>
        <v>#REF!</v>
      </c>
      <c r="R192" s="736"/>
      <c r="S192" s="736" t="e">
        <f>#REF!</f>
        <v>#REF!</v>
      </c>
    </row>
    <row r="193" spans="1:19" ht="15" hidden="1" customHeight="1">
      <c r="A193" s="59">
        <v>190</v>
      </c>
      <c r="B193" s="252" t="e">
        <f>#REF!</f>
        <v>#REF!</v>
      </c>
      <c r="C193" s="146" t="e">
        <f>#REF!</f>
        <v>#REF!</v>
      </c>
      <c r="D193" s="372" t="e">
        <f>#REF!</f>
        <v>#REF!</v>
      </c>
      <c r="E193" s="363" t="e">
        <f>#REF!</f>
        <v>#REF!</v>
      </c>
      <c r="F193" s="364" t="e">
        <f>#REF!</f>
        <v>#REF!</v>
      </c>
      <c r="G193" s="407" t="e" cm="1">
        <f t="array" aca="1" ref="G193" ca="1">_xll.VND(F193)</f>
        <v>#NAME?</v>
      </c>
      <c r="H193" s="409" t="e">
        <f>#REF!</f>
        <v>#REF!</v>
      </c>
      <c r="I193" s="408" t="e">
        <f>#REF!</f>
        <v>#REF!</v>
      </c>
      <c r="J193" s="361" t="str">
        <f>HYPERLINK("#'Up Hs'!D4349","Đi Tới")</f>
        <v>Đi Tới</v>
      </c>
      <c r="K193" s="661" t="e">
        <f>#REF!</f>
        <v>#REF!</v>
      </c>
      <c r="L193" s="670"/>
      <c r="M193" s="64" t="e">
        <f t="shared" si="2"/>
        <v>#REF!</v>
      </c>
      <c r="N193" s="136"/>
      <c r="O193" s="136"/>
      <c r="P193" s="637"/>
      <c r="Q193" s="150" t="e">
        <f>#REF!</f>
        <v>#REF!</v>
      </c>
      <c r="R193" s="736"/>
      <c r="S193" s="736" t="e">
        <f>#REF!</f>
        <v>#REF!</v>
      </c>
    </row>
    <row r="194" spans="1:19" ht="15" hidden="1" customHeight="1">
      <c r="A194" s="59">
        <v>191</v>
      </c>
      <c r="B194" s="252" t="e">
        <f>#REF!</f>
        <v>#REF!</v>
      </c>
      <c r="C194" s="146" t="e">
        <f>#REF!</f>
        <v>#REF!</v>
      </c>
      <c r="D194" s="372" t="e">
        <f>#REF!</f>
        <v>#REF!</v>
      </c>
      <c r="E194" s="363" t="e">
        <f>#REF!</f>
        <v>#REF!</v>
      </c>
      <c r="F194" s="364" t="e">
        <f>#REF!</f>
        <v>#REF!</v>
      </c>
      <c r="G194" s="407" t="e" cm="1">
        <f t="array" aca="1" ref="G194" ca="1">_xll.VND(F194)</f>
        <v>#NAME?</v>
      </c>
      <c r="H194" s="409" t="e">
        <f>#REF!</f>
        <v>#REF!</v>
      </c>
      <c r="I194" s="408" t="e">
        <f>#REF!</f>
        <v>#REF!</v>
      </c>
      <c r="J194" s="361" t="str">
        <f>HYPERLINK("#'Up Hs'!D4372","Đi Tới")</f>
        <v>Đi Tới</v>
      </c>
      <c r="K194" s="661" t="e">
        <f>#REF!</f>
        <v>#REF!</v>
      </c>
      <c r="L194" s="670"/>
      <c r="M194" s="64" t="e">
        <f t="shared" si="2"/>
        <v>#REF!</v>
      </c>
      <c r="N194" s="136"/>
      <c r="O194" s="136"/>
      <c r="P194" s="637"/>
      <c r="Q194" s="150" t="e">
        <f>#REF!</f>
        <v>#REF!</v>
      </c>
      <c r="R194" s="736"/>
      <c r="S194" s="736" t="e">
        <f>#REF!</f>
        <v>#REF!</v>
      </c>
    </row>
    <row r="195" spans="1:19" ht="15" hidden="1" customHeight="1">
      <c r="A195" s="59">
        <v>192</v>
      </c>
      <c r="B195" s="252" t="e">
        <f>#REF!</f>
        <v>#REF!</v>
      </c>
      <c r="C195" s="146" t="e">
        <f>#REF!</f>
        <v>#REF!</v>
      </c>
      <c r="D195" s="372" t="e">
        <f>#REF!</f>
        <v>#REF!</v>
      </c>
      <c r="E195" s="363" t="e">
        <f>#REF!</f>
        <v>#REF!</v>
      </c>
      <c r="F195" s="364" t="e">
        <f>#REF!</f>
        <v>#REF!</v>
      </c>
      <c r="G195" s="407" t="e" cm="1">
        <f t="array" aca="1" ref="G195" ca="1">_xll.VND(F195)</f>
        <v>#NAME?</v>
      </c>
      <c r="H195" s="409" t="e">
        <f>#REF!</f>
        <v>#REF!</v>
      </c>
      <c r="I195" s="408" t="e">
        <f>#REF!</f>
        <v>#REF!</v>
      </c>
      <c r="J195" s="361" t="str">
        <f>HYPERLINK("#'Up Hs'!D4395","Đi Tới")</f>
        <v>Đi Tới</v>
      </c>
      <c r="K195" s="661" t="e">
        <f>#REF!</f>
        <v>#REF!</v>
      </c>
      <c r="L195" s="670"/>
      <c r="M195" s="64" t="e">
        <f t="shared" si="2"/>
        <v>#REF!</v>
      </c>
      <c r="N195" s="136"/>
      <c r="O195" s="136"/>
      <c r="P195" s="637"/>
      <c r="Q195" s="150" t="e">
        <f>#REF!</f>
        <v>#REF!</v>
      </c>
      <c r="R195" s="736"/>
      <c r="S195" s="736" t="e">
        <f>#REF!</f>
        <v>#REF!</v>
      </c>
    </row>
    <row r="196" spans="1:19" ht="15" hidden="1" customHeight="1">
      <c r="A196" s="59">
        <v>193</v>
      </c>
      <c r="B196" s="252" t="e">
        <f>#REF!</f>
        <v>#REF!</v>
      </c>
      <c r="C196" s="146" t="e">
        <f>#REF!</f>
        <v>#REF!</v>
      </c>
      <c r="D196" s="372" t="e">
        <f>#REF!</f>
        <v>#REF!</v>
      </c>
      <c r="E196" s="363" t="e">
        <f>#REF!</f>
        <v>#REF!</v>
      </c>
      <c r="F196" s="364" t="e">
        <f>#REF!</f>
        <v>#REF!</v>
      </c>
      <c r="G196" s="407" t="e" cm="1">
        <f t="array" aca="1" ref="G196" ca="1">_xll.VND(F196)</f>
        <v>#NAME?</v>
      </c>
      <c r="H196" s="409" t="e">
        <f>#REF!</f>
        <v>#REF!</v>
      </c>
      <c r="I196" s="408" t="e">
        <f>#REF!</f>
        <v>#REF!</v>
      </c>
      <c r="J196" s="361" t="str">
        <f>HYPERLINK("#'Up Hs'!D4418","Đi Tới")</f>
        <v>Đi Tới</v>
      </c>
      <c r="K196" s="661" t="e">
        <f>#REF!</f>
        <v>#REF!</v>
      </c>
      <c r="L196" s="670"/>
      <c r="M196" s="64" t="e">
        <f t="shared" si="2"/>
        <v>#REF!</v>
      </c>
      <c r="N196" s="136"/>
      <c r="O196" s="136"/>
      <c r="P196" s="637"/>
      <c r="Q196" s="150" t="e">
        <f>#REF!</f>
        <v>#REF!</v>
      </c>
      <c r="R196" s="736"/>
      <c r="S196" s="736" t="e">
        <f>#REF!</f>
        <v>#REF!</v>
      </c>
    </row>
    <row r="197" spans="1:19" ht="15" hidden="1" customHeight="1">
      <c r="A197" s="59">
        <v>194</v>
      </c>
      <c r="B197" s="252" t="e">
        <f>#REF!</f>
        <v>#REF!</v>
      </c>
      <c r="C197" s="146" t="e">
        <f>#REF!</f>
        <v>#REF!</v>
      </c>
      <c r="D197" s="372" t="e">
        <f>#REF!</f>
        <v>#REF!</v>
      </c>
      <c r="E197" s="363" t="e">
        <f>#REF!</f>
        <v>#REF!</v>
      </c>
      <c r="F197" s="364" t="e">
        <f>#REF!</f>
        <v>#REF!</v>
      </c>
      <c r="G197" s="407" t="e" cm="1">
        <f t="array" aca="1" ref="G197" ca="1">_xll.VND(F197)</f>
        <v>#NAME?</v>
      </c>
      <c r="H197" s="409" t="e">
        <f>#REF!</f>
        <v>#REF!</v>
      </c>
      <c r="I197" s="408" t="e">
        <f>#REF!</f>
        <v>#REF!</v>
      </c>
      <c r="J197" s="361" t="str">
        <f>HYPERLINK("#'Up Hs'!D4441","Đi Tới")</f>
        <v>Đi Tới</v>
      </c>
      <c r="K197" s="661" t="e">
        <f>#REF!</f>
        <v>#REF!</v>
      </c>
      <c r="L197" s="670"/>
      <c r="M197" s="64" t="e">
        <f t="shared" si="2"/>
        <v>#REF!</v>
      </c>
      <c r="N197" s="136"/>
      <c r="O197" s="136"/>
      <c r="P197" s="637"/>
      <c r="Q197" s="150" t="e">
        <f>#REF!</f>
        <v>#REF!</v>
      </c>
      <c r="R197" s="736"/>
      <c r="S197" s="736" t="e">
        <f>#REF!</f>
        <v>#REF!</v>
      </c>
    </row>
    <row r="198" spans="1:19" ht="15" hidden="1" customHeight="1">
      <c r="A198" s="59">
        <v>195</v>
      </c>
      <c r="B198" s="252" t="e">
        <f>#REF!</f>
        <v>#REF!</v>
      </c>
      <c r="C198" s="146" t="e">
        <f>#REF!</f>
        <v>#REF!</v>
      </c>
      <c r="D198" s="372" t="e">
        <f>#REF!</f>
        <v>#REF!</v>
      </c>
      <c r="E198" s="363" t="e">
        <f>#REF!</f>
        <v>#REF!</v>
      </c>
      <c r="F198" s="364" t="e">
        <f>#REF!</f>
        <v>#REF!</v>
      </c>
      <c r="G198" s="407" t="e" cm="1">
        <f t="array" aca="1" ref="G198" ca="1">_xll.VND(F198)</f>
        <v>#NAME?</v>
      </c>
      <c r="H198" s="409" t="e">
        <f>#REF!</f>
        <v>#REF!</v>
      </c>
      <c r="I198" s="408" t="e">
        <f>#REF!</f>
        <v>#REF!</v>
      </c>
      <c r="J198" s="361" t="str">
        <f>HYPERLINK("#'Up Hs'!D4464","Đi Tới")</f>
        <v>Đi Tới</v>
      </c>
      <c r="K198" s="661" t="e">
        <f>#REF!</f>
        <v>#REF!</v>
      </c>
      <c r="L198" s="670"/>
      <c r="M198" s="64" t="e">
        <f t="shared" ref="M198:M210" si="3">L198-K198</f>
        <v>#REF!</v>
      </c>
      <c r="N198" s="136"/>
      <c r="O198" s="136"/>
      <c r="P198" s="637"/>
      <c r="Q198" s="150" t="e">
        <f>#REF!</f>
        <v>#REF!</v>
      </c>
      <c r="R198" s="736"/>
      <c r="S198" s="736" t="e">
        <f>#REF!</f>
        <v>#REF!</v>
      </c>
    </row>
    <row r="199" spans="1:19" ht="15" hidden="1" customHeight="1">
      <c r="A199" s="59">
        <v>196</v>
      </c>
      <c r="B199" s="252" t="e">
        <f>#REF!</f>
        <v>#REF!</v>
      </c>
      <c r="C199" s="146" t="e">
        <f>#REF!</f>
        <v>#REF!</v>
      </c>
      <c r="D199" s="372" t="e">
        <f>#REF!</f>
        <v>#REF!</v>
      </c>
      <c r="E199" s="363" t="e">
        <f>#REF!</f>
        <v>#REF!</v>
      </c>
      <c r="F199" s="364" t="e">
        <f>#REF!</f>
        <v>#REF!</v>
      </c>
      <c r="G199" s="407" t="e" cm="1">
        <f t="array" aca="1" ref="G199" ca="1">_xll.VND(F199)</f>
        <v>#NAME?</v>
      </c>
      <c r="H199" s="409" t="e">
        <f>#REF!</f>
        <v>#REF!</v>
      </c>
      <c r="I199" s="408" t="e">
        <f>#REF!</f>
        <v>#REF!</v>
      </c>
      <c r="J199" s="361" t="str">
        <f>HYPERLINK("#'Up Hs'!D4487","Đi Tới")</f>
        <v>Đi Tới</v>
      </c>
      <c r="K199" s="661" t="e">
        <f>#REF!</f>
        <v>#REF!</v>
      </c>
      <c r="L199" s="670"/>
      <c r="M199" s="64" t="e">
        <f t="shared" si="3"/>
        <v>#REF!</v>
      </c>
      <c r="N199" s="136"/>
      <c r="O199" s="136"/>
      <c r="P199" s="637"/>
      <c r="Q199" s="150" t="e">
        <f>#REF!</f>
        <v>#REF!</v>
      </c>
      <c r="R199" s="736"/>
      <c r="S199" s="736" t="e">
        <f>#REF!</f>
        <v>#REF!</v>
      </c>
    </row>
    <row r="200" spans="1:19" ht="15" hidden="1" customHeight="1">
      <c r="A200" s="59">
        <v>197</v>
      </c>
      <c r="B200" s="252" t="e">
        <f>#REF!</f>
        <v>#REF!</v>
      </c>
      <c r="C200" s="146" t="e">
        <f>#REF!</f>
        <v>#REF!</v>
      </c>
      <c r="D200" s="372" t="e">
        <f>#REF!</f>
        <v>#REF!</v>
      </c>
      <c r="E200" s="363" t="e">
        <f>#REF!</f>
        <v>#REF!</v>
      </c>
      <c r="F200" s="364" t="e">
        <f>#REF!</f>
        <v>#REF!</v>
      </c>
      <c r="G200" s="407" t="e" cm="1">
        <f t="array" aca="1" ref="G200" ca="1">_xll.VND(F200)</f>
        <v>#NAME?</v>
      </c>
      <c r="H200" s="409" t="e">
        <f>#REF!</f>
        <v>#REF!</v>
      </c>
      <c r="I200" s="408" t="e">
        <f>#REF!</f>
        <v>#REF!</v>
      </c>
      <c r="J200" s="361" t="str">
        <f>HYPERLINK("#'Up Hs'!D4510","Đi Tới")</f>
        <v>Đi Tới</v>
      </c>
      <c r="K200" s="661" t="e">
        <f>#REF!</f>
        <v>#REF!</v>
      </c>
      <c r="L200" s="670"/>
      <c r="M200" s="64" t="e">
        <f t="shared" si="3"/>
        <v>#REF!</v>
      </c>
      <c r="N200" s="136"/>
      <c r="O200" s="136"/>
      <c r="P200" s="637"/>
      <c r="Q200" s="150" t="e">
        <f>#REF!</f>
        <v>#REF!</v>
      </c>
      <c r="R200" s="736"/>
      <c r="S200" s="736" t="e">
        <f>#REF!</f>
        <v>#REF!</v>
      </c>
    </row>
    <row r="201" spans="1:19" ht="15" hidden="1" customHeight="1">
      <c r="A201" s="59">
        <v>198</v>
      </c>
      <c r="B201" s="252" t="e">
        <f>#REF!</f>
        <v>#REF!</v>
      </c>
      <c r="C201" s="146" t="e">
        <f>#REF!</f>
        <v>#REF!</v>
      </c>
      <c r="D201" s="372" t="e">
        <f>#REF!</f>
        <v>#REF!</v>
      </c>
      <c r="E201" s="363" t="e">
        <f>#REF!</f>
        <v>#REF!</v>
      </c>
      <c r="F201" s="364" t="e">
        <f>#REF!</f>
        <v>#REF!</v>
      </c>
      <c r="G201" s="407" t="e" cm="1">
        <f t="array" aca="1" ref="G201" ca="1">_xll.VND(F201)</f>
        <v>#NAME?</v>
      </c>
      <c r="H201" s="409" t="e">
        <f>#REF!</f>
        <v>#REF!</v>
      </c>
      <c r="I201" s="408" t="e">
        <f>#REF!</f>
        <v>#REF!</v>
      </c>
      <c r="J201" s="361" t="str">
        <f>HYPERLINK("#'Up Hs'!D4533","Đi Tới")</f>
        <v>Đi Tới</v>
      </c>
      <c r="K201" s="661" t="e">
        <f>#REF!</f>
        <v>#REF!</v>
      </c>
      <c r="L201" s="670"/>
      <c r="M201" s="64" t="e">
        <f t="shared" si="3"/>
        <v>#REF!</v>
      </c>
      <c r="N201" s="136"/>
      <c r="O201" s="136"/>
      <c r="P201" s="637"/>
      <c r="Q201" s="150" t="e">
        <f>#REF!</f>
        <v>#REF!</v>
      </c>
      <c r="R201" s="736"/>
      <c r="S201" s="736" t="e">
        <f>#REF!</f>
        <v>#REF!</v>
      </c>
    </row>
    <row r="202" spans="1:19" ht="14.25" hidden="1">
      <c r="A202" s="59">
        <v>199</v>
      </c>
      <c r="B202" s="81" t="e">
        <f>#REF!</f>
        <v>#REF!</v>
      </c>
      <c r="C202" s="146" t="e">
        <f>#REF!</f>
        <v>#REF!</v>
      </c>
      <c r="D202" s="372" t="e">
        <f>#REF!</f>
        <v>#REF!</v>
      </c>
      <c r="E202" s="363" t="e">
        <f>#REF!</f>
        <v>#REF!</v>
      </c>
      <c r="F202" s="364" t="e">
        <f>#REF!</f>
        <v>#REF!</v>
      </c>
      <c r="G202" s="407" t="e" cm="1">
        <f t="array" aca="1" ref="G202" ca="1">_xll.VND(F202)</f>
        <v>#NAME?</v>
      </c>
      <c r="H202" s="409" t="e">
        <f>#REF!</f>
        <v>#REF!</v>
      </c>
      <c r="I202" s="408" t="e">
        <f>#REF!</f>
        <v>#REF!</v>
      </c>
      <c r="J202" s="361" t="str">
        <f>HYPERLINK("#'Up Hs'!D4556","Đi Tới")</f>
        <v>Đi Tới</v>
      </c>
      <c r="K202" s="661" t="e">
        <f>#REF!</f>
        <v>#REF!</v>
      </c>
      <c r="L202" s="670"/>
      <c r="M202" s="64" t="e">
        <f t="shared" si="3"/>
        <v>#REF!</v>
      </c>
      <c r="N202" s="136"/>
      <c r="O202" s="136"/>
      <c r="P202" s="637"/>
      <c r="Q202" s="150" t="e">
        <f>#REF!</f>
        <v>#REF!</v>
      </c>
      <c r="R202" s="736"/>
      <c r="S202" s="736" t="e">
        <f>#REF!</f>
        <v>#REF!</v>
      </c>
    </row>
    <row r="203" spans="1:19" ht="14.25" hidden="1">
      <c r="A203" s="59">
        <v>200</v>
      </c>
      <c r="B203" s="81" t="e">
        <f>#REF!</f>
        <v>#REF!</v>
      </c>
      <c r="C203" s="146" t="e">
        <f>#REF!</f>
        <v>#REF!</v>
      </c>
      <c r="D203" s="372" t="e">
        <f>#REF!</f>
        <v>#REF!</v>
      </c>
      <c r="E203" s="363" t="e">
        <f>#REF!</f>
        <v>#REF!</v>
      </c>
      <c r="F203" s="364" t="e">
        <f>#REF!</f>
        <v>#REF!</v>
      </c>
      <c r="G203" s="407" t="e" cm="1">
        <f t="array" aca="1" ref="G203" ca="1">_xll.VND(F203)</f>
        <v>#NAME?</v>
      </c>
      <c r="H203" s="409" t="e">
        <f>#REF!</f>
        <v>#REF!</v>
      </c>
      <c r="I203" s="408" t="e">
        <f>#REF!</f>
        <v>#REF!</v>
      </c>
      <c r="J203" s="361" t="str">
        <f>HYPERLINK("#'Up Hs'!D4579","Đi Tới")</f>
        <v>Đi Tới</v>
      </c>
      <c r="K203" s="661" t="e">
        <f>#REF!</f>
        <v>#REF!</v>
      </c>
      <c r="L203" s="670"/>
      <c r="M203" s="64" t="e">
        <f t="shared" si="3"/>
        <v>#REF!</v>
      </c>
      <c r="N203" s="136"/>
      <c r="O203" s="136"/>
      <c r="P203" s="637"/>
      <c r="Q203" s="150" t="e">
        <f>#REF!</f>
        <v>#REF!</v>
      </c>
      <c r="R203" s="736"/>
      <c r="S203" s="736" t="e">
        <f>#REF!</f>
        <v>#REF!</v>
      </c>
    </row>
    <row r="204" spans="1:19" ht="14.25" hidden="1">
      <c r="A204" s="59">
        <v>201</v>
      </c>
      <c r="B204" s="81" t="e">
        <f>#REF!</f>
        <v>#REF!</v>
      </c>
      <c r="C204" s="146" t="e">
        <f>#REF!</f>
        <v>#REF!</v>
      </c>
      <c r="D204" s="372" t="e">
        <f>#REF!</f>
        <v>#REF!</v>
      </c>
      <c r="E204" s="363" t="e">
        <f>#REF!</f>
        <v>#REF!</v>
      </c>
      <c r="F204" s="364" t="e">
        <f>#REF!</f>
        <v>#REF!</v>
      </c>
      <c r="G204" s="407" t="e" cm="1">
        <f t="array" aca="1" ref="G204" ca="1">_xll.VND(F204)</f>
        <v>#NAME?</v>
      </c>
      <c r="H204" s="409" t="e">
        <f>#REF!</f>
        <v>#REF!</v>
      </c>
      <c r="I204" s="408" t="e">
        <f>#REF!</f>
        <v>#REF!</v>
      </c>
      <c r="J204" s="361" t="str">
        <f>HYPERLINK("#'Up Hs'!D4602","Đi Tới")</f>
        <v>Đi Tới</v>
      </c>
      <c r="K204" s="661" t="e">
        <f>#REF!</f>
        <v>#REF!</v>
      </c>
      <c r="L204" s="670"/>
      <c r="M204" s="64" t="e">
        <f t="shared" si="3"/>
        <v>#REF!</v>
      </c>
      <c r="N204" s="136"/>
      <c r="O204" s="136"/>
      <c r="P204" s="637"/>
      <c r="Q204" s="150" t="e">
        <f>#REF!</f>
        <v>#REF!</v>
      </c>
      <c r="R204" s="736"/>
      <c r="S204" s="736" t="e">
        <f>#REF!</f>
        <v>#REF!</v>
      </c>
    </row>
    <row r="205" spans="1:19" ht="14.25" hidden="1">
      <c r="A205" s="59">
        <v>202</v>
      </c>
      <c r="B205" s="81" t="e">
        <f>#REF!</f>
        <v>#REF!</v>
      </c>
      <c r="C205" s="146" t="e">
        <f>#REF!</f>
        <v>#REF!</v>
      </c>
      <c r="D205" s="372" t="e">
        <f>#REF!</f>
        <v>#REF!</v>
      </c>
      <c r="E205" s="363" t="e">
        <f>#REF!</f>
        <v>#REF!</v>
      </c>
      <c r="F205" s="364" t="e">
        <f>#REF!</f>
        <v>#REF!</v>
      </c>
      <c r="G205" s="407" t="e" cm="1">
        <f t="array" aca="1" ref="G205" ca="1">_xll.VND(F205)</f>
        <v>#NAME?</v>
      </c>
      <c r="H205" s="409" t="e">
        <f>#REF!</f>
        <v>#REF!</v>
      </c>
      <c r="I205" s="408" t="e">
        <f>#REF!</f>
        <v>#REF!</v>
      </c>
      <c r="J205" s="361" t="str">
        <f>HYPERLINK("#'Up Hs'!D4625","Đi Tới")</f>
        <v>Đi Tới</v>
      </c>
      <c r="K205" s="661" t="e">
        <f>#REF!</f>
        <v>#REF!</v>
      </c>
      <c r="L205" s="670"/>
      <c r="M205" s="64" t="e">
        <f t="shared" si="3"/>
        <v>#REF!</v>
      </c>
      <c r="N205" s="136"/>
      <c r="O205" s="136"/>
      <c r="P205" s="637"/>
      <c r="Q205" s="150" t="e">
        <f>#REF!</f>
        <v>#REF!</v>
      </c>
      <c r="R205" s="736"/>
      <c r="S205" s="736" t="e">
        <f>#REF!</f>
        <v>#REF!</v>
      </c>
    </row>
    <row r="206" spans="1:19" ht="14.25" hidden="1">
      <c r="A206" s="59">
        <v>203</v>
      </c>
      <c r="B206" s="81" t="e">
        <f>#REF!</f>
        <v>#REF!</v>
      </c>
      <c r="C206" s="146" t="e">
        <f>#REF!</f>
        <v>#REF!</v>
      </c>
      <c r="D206" s="372" t="e">
        <f>#REF!</f>
        <v>#REF!</v>
      </c>
      <c r="E206" s="363" t="e">
        <f>#REF!</f>
        <v>#REF!</v>
      </c>
      <c r="F206" s="364" t="e">
        <f>#REF!</f>
        <v>#REF!</v>
      </c>
      <c r="G206" s="407" t="e" cm="1">
        <f t="array" aca="1" ref="G206" ca="1">_xll.VND(F206)</f>
        <v>#NAME?</v>
      </c>
      <c r="H206" s="409" t="e">
        <f>#REF!</f>
        <v>#REF!</v>
      </c>
      <c r="I206" s="408" t="e">
        <f>#REF!</f>
        <v>#REF!</v>
      </c>
      <c r="J206" s="361" t="str">
        <f>HYPERLINK("#'Up Hs'!D4648","Đi Tới")</f>
        <v>Đi Tới</v>
      </c>
      <c r="K206" s="661" t="e">
        <f>#REF!</f>
        <v>#REF!</v>
      </c>
      <c r="L206" s="670"/>
      <c r="M206" s="64" t="e">
        <f t="shared" si="3"/>
        <v>#REF!</v>
      </c>
      <c r="N206" s="136"/>
      <c r="O206" s="136"/>
      <c r="P206" s="637"/>
      <c r="Q206" s="150" t="e">
        <f>#REF!</f>
        <v>#REF!</v>
      </c>
      <c r="R206" s="736"/>
      <c r="S206" s="736" t="e">
        <f>#REF!</f>
        <v>#REF!</v>
      </c>
    </row>
    <row r="207" spans="1:19" ht="14.25" hidden="1">
      <c r="A207" s="59">
        <v>204</v>
      </c>
      <c r="B207" s="81" t="e">
        <f>#REF!</f>
        <v>#REF!</v>
      </c>
      <c r="C207" s="146" t="e">
        <f>#REF!</f>
        <v>#REF!</v>
      </c>
      <c r="D207" s="372" t="e">
        <f>#REF!</f>
        <v>#REF!</v>
      </c>
      <c r="E207" s="363" t="e">
        <f>#REF!</f>
        <v>#REF!</v>
      </c>
      <c r="F207" s="364" t="e">
        <f>#REF!</f>
        <v>#REF!</v>
      </c>
      <c r="G207" s="407" t="e" cm="1">
        <f t="array" aca="1" ref="G207" ca="1">_xll.VND(F207)</f>
        <v>#NAME?</v>
      </c>
      <c r="H207" s="409" t="e">
        <f>#REF!</f>
        <v>#REF!</v>
      </c>
      <c r="I207" s="408" t="e">
        <f>#REF!</f>
        <v>#REF!</v>
      </c>
      <c r="J207" s="361" t="str">
        <f>HYPERLINK("#'Up Hs'!D4671","Đi Tới")</f>
        <v>Đi Tới</v>
      </c>
      <c r="K207" s="661" t="e">
        <f>#REF!</f>
        <v>#REF!</v>
      </c>
      <c r="L207" s="670"/>
      <c r="M207" s="64" t="e">
        <f t="shared" si="3"/>
        <v>#REF!</v>
      </c>
      <c r="N207" s="136"/>
      <c r="O207" s="136"/>
      <c r="P207" s="637"/>
      <c r="Q207" s="150" t="e">
        <f>#REF!</f>
        <v>#REF!</v>
      </c>
      <c r="R207" s="736"/>
      <c r="S207" s="736" t="e">
        <f>#REF!</f>
        <v>#REF!</v>
      </c>
    </row>
    <row r="208" spans="1:19" ht="14.25" hidden="1">
      <c r="A208" s="59">
        <v>205</v>
      </c>
      <c r="B208" s="81" t="e">
        <f>#REF!</f>
        <v>#REF!</v>
      </c>
      <c r="C208" s="146" t="e">
        <f>#REF!</f>
        <v>#REF!</v>
      </c>
      <c r="D208" s="372" t="e">
        <f>#REF!</f>
        <v>#REF!</v>
      </c>
      <c r="E208" s="363" t="e">
        <f>#REF!</f>
        <v>#REF!</v>
      </c>
      <c r="F208" s="364" t="e">
        <f>#REF!</f>
        <v>#REF!</v>
      </c>
      <c r="G208" s="407" t="e" cm="1">
        <f t="array" aca="1" ref="G208" ca="1">_xll.VND(F208)</f>
        <v>#NAME?</v>
      </c>
      <c r="H208" s="409" t="e">
        <f>#REF!</f>
        <v>#REF!</v>
      </c>
      <c r="I208" s="408" t="e">
        <f>#REF!</f>
        <v>#REF!</v>
      </c>
      <c r="J208" s="361" t="str">
        <f>HYPERLINK("#'Up Hs'!D4694","Đi Tới")</f>
        <v>Đi Tới</v>
      </c>
      <c r="K208" s="661" t="e">
        <f>#REF!</f>
        <v>#REF!</v>
      </c>
      <c r="L208" s="670"/>
      <c r="M208" s="64" t="e">
        <f t="shared" si="3"/>
        <v>#REF!</v>
      </c>
      <c r="N208" s="136"/>
      <c r="O208" s="136"/>
      <c r="P208" s="637"/>
      <c r="Q208" s="150" t="e">
        <f>#REF!</f>
        <v>#REF!</v>
      </c>
      <c r="R208" s="736"/>
      <c r="S208" s="736" t="e">
        <f>#REF!</f>
        <v>#REF!</v>
      </c>
    </row>
    <row r="209" spans="1:19" ht="14.25" hidden="1">
      <c r="A209" s="59">
        <v>206</v>
      </c>
      <c r="B209" s="81" t="e">
        <f>#REF!</f>
        <v>#REF!</v>
      </c>
      <c r="C209" s="146" t="e">
        <f>#REF!</f>
        <v>#REF!</v>
      </c>
      <c r="D209" s="372" t="e">
        <f>#REF!</f>
        <v>#REF!</v>
      </c>
      <c r="E209" s="363" t="e">
        <f>#REF!</f>
        <v>#REF!</v>
      </c>
      <c r="F209" s="364" t="e">
        <f>#REF!</f>
        <v>#REF!</v>
      </c>
      <c r="G209" s="407" t="e" cm="1">
        <f t="array" aca="1" ref="G209" ca="1">_xll.VND(F209)</f>
        <v>#NAME?</v>
      </c>
      <c r="H209" s="409" t="e">
        <f>#REF!</f>
        <v>#REF!</v>
      </c>
      <c r="I209" s="408" t="e">
        <f>#REF!</f>
        <v>#REF!</v>
      </c>
      <c r="J209" s="361" t="str">
        <f>HYPERLINK("#'Up Hs'!D4717","Đi Tới")</f>
        <v>Đi Tới</v>
      </c>
      <c r="K209" s="661" t="e">
        <f>#REF!</f>
        <v>#REF!</v>
      </c>
      <c r="L209" s="670"/>
      <c r="M209" s="64" t="e">
        <f t="shared" si="3"/>
        <v>#REF!</v>
      </c>
      <c r="N209" s="136"/>
      <c r="O209" s="136"/>
      <c r="P209" s="637"/>
      <c r="Q209" s="150" t="e">
        <f>#REF!</f>
        <v>#REF!</v>
      </c>
      <c r="R209" s="736"/>
      <c r="S209" s="736" t="e">
        <f>#REF!</f>
        <v>#REF!</v>
      </c>
    </row>
    <row r="210" spans="1:19" ht="14.25" hidden="1">
      <c r="A210" s="59">
        <v>207</v>
      </c>
      <c r="B210" s="81" t="e">
        <f>#REF!</f>
        <v>#REF!</v>
      </c>
      <c r="C210" s="146" t="e">
        <f>#REF!</f>
        <v>#REF!</v>
      </c>
      <c r="D210" s="372" t="e">
        <f>#REF!</f>
        <v>#REF!</v>
      </c>
      <c r="E210" s="363" t="e">
        <f>#REF!</f>
        <v>#REF!</v>
      </c>
      <c r="F210" s="364" t="e">
        <f>#REF!</f>
        <v>#REF!</v>
      </c>
      <c r="G210" s="407" t="e" cm="1">
        <f t="array" aca="1" ref="G210" ca="1">_xll.VND(F210)</f>
        <v>#NAME?</v>
      </c>
      <c r="H210" s="409" t="e">
        <f>#REF!</f>
        <v>#REF!</v>
      </c>
      <c r="I210" s="408" t="e">
        <f>#REF!</f>
        <v>#REF!</v>
      </c>
      <c r="J210" s="361" t="str">
        <f>HYPERLINK("#'Up Hs'!D4740","Đi Tới")</f>
        <v>Đi Tới</v>
      </c>
      <c r="K210" s="661" t="e">
        <f>#REF!</f>
        <v>#REF!</v>
      </c>
      <c r="L210" s="670"/>
      <c r="M210" s="64" t="e">
        <f t="shared" si="3"/>
        <v>#REF!</v>
      </c>
      <c r="N210" s="136"/>
      <c r="O210" s="136"/>
      <c r="P210" s="637"/>
      <c r="Q210" s="150" t="e">
        <f>#REF!</f>
        <v>#REF!</v>
      </c>
      <c r="R210" s="736"/>
      <c r="S210" s="736" t="e">
        <f>#REF!</f>
        <v>#REF!</v>
      </c>
    </row>
    <row r="211" spans="1:19" ht="14.25" hidden="1">
      <c r="A211" s="87">
        <f t="shared" ref="A211:A274" si="4">A210+23</f>
        <v>230</v>
      </c>
      <c r="B211" s="374"/>
      <c r="C211" s="339"/>
      <c r="D211" s="374"/>
      <c r="E211" s="88"/>
      <c r="F211" s="88"/>
      <c r="G211" s="88"/>
      <c r="H211" s="416" t="e">
        <f>CONCATENATE("='Up Hs'!E",#REF!)</f>
        <v>#REF!</v>
      </c>
      <c r="I211" s="61"/>
      <c r="J211" s="155"/>
      <c r="K211" s="662"/>
      <c r="L211" s="670"/>
      <c r="M211" s="89"/>
      <c r="N211" s="139"/>
      <c r="O211" s="139"/>
      <c r="P211" s="637"/>
      <c r="Q211" s="153"/>
      <c r="R211" s="736"/>
      <c r="S211" s="736" t="e">
        <f>#REF!</f>
        <v>#REF!</v>
      </c>
    </row>
    <row r="212" spans="1:19" ht="14.25" hidden="1">
      <c r="A212" s="87">
        <f t="shared" si="4"/>
        <v>253</v>
      </c>
      <c r="B212" s="374"/>
      <c r="C212" s="340"/>
      <c r="D212" s="374"/>
      <c r="E212" s="88"/>
      <c r="F212" s="88"/>
      <c r="G212" s="88"/>
      <c r="H212" s="417" t="e">
        <f>CONCATENATE("='Up Hs'!E",#REF!)</f>
        <v>#REF!</v>
      </c>
      <c r="I212" s="61"/>
      <c r="J212" s="155"/>
      <c r="K212" s="662"/>
      <c r="L212" s="670"/>
      <c r="M212" s="89"/>
      <c r="N212" s="139"/>
      <c r="O212" s="139"/>
      <c r="P212" s="637"/>
      <c r="Q212" s="65"/>
      <c r="R212" s="736"/>
      <c r="S212" s="736" t="e">
        <f>#REF!</f>
        <v>#REF!</v>
      </c>
    </row>
    <row r="213" spans="1:19" ht="14.25" hidden="1">
      <c r="A213" s="87">
        <f t="shared" si="4"/>
        <v>276</v>
      </c>
      <c r="B213" s="374"/>
      <c r="C213" s="340"/>
      <c r="D213" s="374"/>
      <c r="E213" s="88"/>
      <c r="F213" s="88"/>
      <c r="G213" s="88"/>
      <c r="H213" s="417" t="e">
        <f>CONCATENATE("='Up Hs'!E",#REF!)</f>
        <v>#REF!</v>
      </c>
      <c r="I213" s="61"/>
      <c r="J213" s="155"/>
      <c r="K213" s="662"/>
      <c r="L213" s="670"/>
      <c r="M213" s="89"/>
      <c r="N213" s="139"/>
      <c r="O213" s="139"/>
      <c r="P213" s="637"/>
      <c r="Q213" s="65"/>
      <c r="R213" s="736"/>
      <c r="S213" s="736" t="e">
        <f>#REF!</f>
        <v>#REF!</v>
      </c>
    </row>
    <row r="214" spans="1:19" ht="14.25" hidden="1">
      <c r="A214" s="87">
        <f t="shared" si="4"/>
        <v>299</v>
      </c>
      <c r="B214" s="375"/>
      <c r="C214" s="341"/>
      <c r="D214" s="375"/>
      <c r="E214" s="94"/>
      <c r="F214" s="94"/>
      <c r="G214" s="94"/>
      <c r="H214" s="417" t="e">
        <f>CONCATENATE("='Up Hs'!E",#REF!)</f>
        <v>#REF!</v>
      </c>
      <c r="I214" s="61"/>
      <c r="J214" s="155"/>
      <c r="K214" s="662"/>
      <c r="L214" s="670"/>
      <c r="M214" s="89"/>
      <c r="N214" s="139"/>
      <c r="O214" s="139"/>
      <c r="P214" s="637"/>
      <c r="Q214" s="65"/>
      <c r="R214" s="736"/>
      <c r="S214" s="736" t="e">
        <f>#REF!</f>
        <v>#REF!</v>
      </c>
    </row>
    <row r="215" spans="1:19" ht="14.25" hidden="1">
      <c r="A215" s="87">
        <f t="shared" si="4"/>
        <v>322</v>
      </c>
      <c r="B215" s="375"/>
      <c r="C215" s="341"/>
      <c r="D215" s="375"/>
      <c r="E215" s="94"/>
      <c r="F215" s="94"/>
      <c r="G215" s="94"/>
      <c r="H215" s="417" t="e">
        <f>CONCATENATE("='Up Hs'!E",#REF!)</f>
        <v>#REF!</v>
      </c>
      <c r="I215" s="61"/>
      <c r="J215" s="155"/>
      <c r="K215" s="662"/>
      <c r="L215" s="670"/>
      <c r="M215" s="89"/>
      <c r="N215" s="139"/>
      <c r="O215" s="139"/>
      <c r="P215" s="637"/>
      <c r="Q215" s="65"/>
      <c r="R215" s="736"/>
      <c r="S215" s="736" t="e">
        <f>#REF!</f>
        <v>#REF!</v>
      </c>
    </row>
    <row r="216" spans="1:19" ht="14.25" hidden="1">
      <c r="A216" s="87">
        <f t="shared" si="4"/>
        <v>345</v>
      </c>
      <c r="B216" s="376"/>
      <c r="C216" s="342"/>
      <c r="D216" s="376"/>
      <c r="E216" s="95"/>
      <c r="F216" s="95"/>
      <c r="G216" s="95"/>
      <c r="H216" s="417" t="e">
        <f>CONCATENATE("='Up Hs'!E",#REF!)</f>
        <v>#REF!</v>
      </c>
      <c r="I216" s="61"/>
      <c r="J216" s="155"/>
      <c r="K216" s="662"/>
      <c r="L216" s="670"/>
      <c r="M216" s="89"/>
      <c r="N216" s="139"/>
      <c r="O216" s="139"/>
      <c r="P216" s="637"/>
      <c r="Q216" s="65"/>
      <c r="R216" s="736"/>
      <c r="S216" s="736" t="e">
        <f>#REF!</f>
        <v>#REF!</v>
      </c>
    </row>
    <row r="217" spans="1:19" ht="14.25" hidden="1">
      <c r="A217" s="87">
        <f t="shared" si="4"/>
        <v>368</v>
      </c>
      <c r="B217" s="376"/>
      <c r="C217" s="342"/>
      <c r="D217" s="376"/>
      <c r="E217" s="95"/>
      <c r="F217" s="95"/>
      <c r="G217" s="95"/>
      <c r="H217" s="417" t="e">
        <f>CONCATENATE("='Up Hs'!E",#REF!)</f>
        <v>#REF!</v>
      </c>
      <c r="I217" s="61"/>
      <c r="J217" s="155"/>
      <c r="K217" s="662"/>
      <c r="L217" s="670"/>
      <c r="M217" s="89"/>
      <c r="N217" s="139"/>
      <c r="O217" s="139"/>
      <c r="P217" s="637"/>
      <c r="Q217" s="65"/>
      <c r="R217" s="736"/>
      <c r="S217" s="736" t="e">
        <f>#REF!</f>
        <v>#REF!</v>
      </c>
    </row>
    <row r="218" spans="1:19" ht="14.25" hidden="1">
      <c r="A218" s="87">
        <f t="shared" si="4"/>
        <v>391</v>
      </c>
      <c r="B218" s="375"/>
      <c r="C218" s="341"/>
      <c r="D218" s="375"/>
      <c r="E218" s="94"/>
      <c r="F218" s="94"/>
      <c r="G218" s="94"/>
      <c r="H218" s="417" t="e">
        <f>CONCATENATE("='Up Hs'!E",#REF!)</f>
        <v>#REF!</v>
      </c>
      <c r="I218" s="61"/>
      <c r="J218" s="155"/>
      <c r="K218" s="662"/>
      <c r="L218" s="670"/>
      <c r="M218" s="89"/>
      <c r="N218" s="139"/>
      <c r="O218" s="139"/>
      <c r="P218" s="637"/>
      <c r="Q218" s="65"/>
      <c r="R218" s="736"/>
      <c r="S218" s="736" t="e">
        <f>#REF!</f>
        <v>#REF!</v>
      </c>
    </row>
    <row r="219" spans="1:19" ht="14.25" hidden="1">
      <c r="A219" s="87">
        <f t="shared" si="4"/>
        <v>414</v>
      </c>
      <c r="B219" s="377"/>
      <c r="C219" s="343"/>
      <c r="D219" s="377"/>
      <c r="E219" s="96"/>
      <c r="F219" s="96"/>
      <c r="G219" s="96"/>
      <c r="H219" s="417" t="e">
        <f>CONCATENATE("='Up Hs'!E",#REF!)</f>
        <v>#REF!</v>
      </c>
      <c r="I219" s="61"/>
      <c r="J219" s="155"/>
      <c r="K219" s="662"/>
      <c r="L219" s="670"/>
      <c r="M219" s="89"/>
      <c r="N219" s="139"/>
      <c r="O219" s="139"/>
      <c r="P219" s="637"/>
      <c r="Q219" s="65"/>
      <c r="R219" s="736"/>
      <c r="S219" s="736" t="e">
        <f>#REF!</f>
        <v>#REF!</v>
      </c>
    </row>
    <row r="220" spans="1:19" ht="14.25" hidden="1">
      <c r="A220" s="87">
        <f t="shared" si="4"/>
        <v>437</v>
      </c>
      <c r="B220" s="378"/>
      <c r="C220" s="344"/>
      <c r="D220" s="378"/>
      <c r="E220" s="97"/>
      <c r="F220" s="97"/>
      <c r="G220" s="97"/>
      <c r="H220" s="417" t="e">
        <f>CONCATENATE("='Up Hs'!E",#REF!)</f>
        <v>#REF!</v>
      </c>
      <c r="I220" s="61"/>
      <c r="J220" s="155"/>
      <c r="K220" s="662"/>
      <c r="L220" s="670"/>
      <c r="M220" s="89"/>
      <c r="N220" s="139"/>
      <c r="O220" s="139"/>
      <c r="P220" s="637"/>
      <c r="Q220" s="65"/>
      <c r="R220" s="736"/>
      <c r="S220" s="736" t="e">
        <f>#REF!</f>
        <v>#REF!</v>
      </c>
    </row>
    <row r="221" spans="1:19" ht="14.25" hidden="1">
      <c r="A221" s="87">
        <f t="shared" si="4"/>
        <v>460</v>
      </c>
      <c r="B221" s="379"/>
      <c r="C221" s="345"/>
      <c r="D221" s="379"/>
      <c r="E221" s="47"/>
      <c r="F221" s="47"/>
      <c r="G221" s="47"/>
      <c r="H221" s="417" t="e">
        <f>CONCATENATE("='Up Hs'!E",#REF!)</f>
        <v>#REF!</v>
      </c>
      <c r="I221" s="61"/>
      <c r="J221" s="155"/>
      <c r="K221" s="662"/>
      <c r="L221" s="670"/>
      <c r="M221" s="89"/>
      <c r="N221" s="139"/>
      <c r="O221" s="139"/>
      <c r="P221" s="637"/>
      <c r="Q221" s="65"/>
      <c r="R221" s="736"/>
      <c r="S221" s="736" t="e">
        <f>#REF!</f>
        <v>#REF!</v>
      </c>
    </row>
    <row r="222" spans="1:19" ht="14.25" hidden="1">
      <c r="A222" s="87">
        <f t="shared" si="4"/>
        <v>483</v>
      </c>
      <c r="B222" s="379"/>
      <c r="C222" s="345"/>
      <c r="D222" s="379"/>
      <c r="E222" s="47"/>
      <c r="F222" s="47"/>
      <c r="G222" s="47"/>
      <c r="H222" s="417" t="e">
        <f>CONCATENATE("='Up Hs'!E",#REF!)</f>
        <v>#REF!</v>
      </c>
      <c r="I222" s="61"/>
      <c r="J222" s="155"/>
      <c r="K222" s="662"/>
      <c r="L222" s="670"/>
      <c r="M222" s="89"/>
      <c r="N222" s="139"/>
      <c r="O222" s="139"/>
      <c r="P222" s="637"/>
      <c r="Q222" s="65"/>
      <c r="R222" s="736"/>
      <c r="S222" s="736" t="e">
        <f>#REF!</f>
        <v>#REF!</v>
      </c>
    </row>
    <row r="223" spans="1:19" ht="14.25" hidden="1">
      <c r="A223" s="87">
        <f t="shared" si="4"/>
        <v>506</v>
      </c>
      <c r="B223" s="378"/>
      <c r="C223" s="344"/>
      <c r="D223" s="378"/>
      <c r="E223" s="97"/>
      <c r="F223" s="97"/>
      <c r="G223" s="97"/>
      <c r="H223" s="417" t="e">
        <f>CONCATENATE("='Up Hs'!E",#REF!)</f>
        <v>#REF!</v>
      </c>
      <c r="I223" s="61"/>
      <c r="J223" s="155"/>
      <c r="K223" s="662"/>
      <c r="L223" s="670"/>
      <c r="M223" s="89"/>
      <c r="N223" s="139"/>
      <c r="O223" s="139"/>
      <c r="P223" s="637"/>
      <c r="Q223" s="65"/>
      <c r="R223" s="736"/>
      <c r="S223" s="736" t="e">
        <f>#REF!</f>
        <v>#REF!</v>
      </c>
    </row>
    <row r="224" spans="1:19" ht="14.25" hidden="1">
      <c r="A224" s="87">
        <f t="shared" si="4"/>
        <v>529</v>
      </c>
      <c r="B224" s="375"/>
      <c r="C224" s="341"/>
      <c r="D224" s="375"/>
      <c r="E224" s="94"/>
      <c r="F224" s="94"/>
      <c r="G224" s="94"/>
      <c r="H224" s="417" t="e">
        <f>CONCATENATE("='Up Hs'!E",#REF!)</f>
        <v>#REF!</v>
      </c>
      <c r="I224" s="61"/>
      <c r="J224" s="155"/>
      <c r="K224" s="662"/>
      <c r="L224" s="670"/>
      <c r="M224" s="89"/>
      <c r="N224" s="139"/>
      <c r="O224" s="139"/>
      <c r="P224" s="637"/>
      <c r="Q224" s="65"/>
      <c r="R224" s="736"/>
      <c r="S224" s="736" t="e">
        <f>#REF!</f>
        <v>#REF!</v>
      </c>
    </row>
    <row r="225" spans="1:19" ht="14.25" hidden="1">
      <c r="A225" s="87">
        <f t="shared" si="4"/>
        <v>552</v>
      </c>
      <c r="B225" s="375"/>
      <c r="C225" s="341"/>
      <c r="D225" s="375"/>
      <c r="E225" s="94"/>
      <c r="F225" s="94"/>
      <c r="G225" s="94"/>
      <c r="H225" s="417" t="e">
        <f>CONCATENATE("='Up Hs'!E",#REF!)</f>
        <v>#REF!</v>
      </c>
      <c r="I225" s="61"/>
      <c r="J225" s="155"/>
      <c r="K225" s="662"/>
      <c r="L225" s="670"/>
      <c r="M225" s="89"/>
      <c r="N225" s="139"/>
      <c r="O225" s="139"/>
      <c r="P225" s="637"/>
      <c r="Q225" s="65"/>
      <c r="R225" s="736"/>
      <c r="S225" s="736" t="e">
        <f>#REF!</f>
        <v>#REF!</v>
      </c>
    </row>
    <row r="226" spans="1:19" ht="14.25" hidden="1">
      <c r="A226" s="87">
        <f t="shared" si="4"/>
        <v>575</v>
      </c>
      <c r="B226" s="374"/>
      <c r="C226" s="340"/>
      <c r="D226" s="374"/>
      <c r="E226" s="88"/>
      <c r="F226" s="88"/>
      <c r="G226" s="88"/>
      <c r="H226" s="417" t="e">
        <f>CONCATENATE("='Up Hs'!E",#REF!)</f>
        <v>#REF!</v>
      </c>
      <c r="I226" s="61"/>
      <c r="J226" s="155"/>
      <c r="K226" s="662"/>
      <c r="L226" s="670"/>
      <c r="M226" s="89"/>
      <c r="N226" s="139"/>
      <c r="O226" s="139"/>
      <c r="P226" s="637"/>
      <c r="Q226" s="65"/>
      <c r="R226" s="736"/>
      <c r="S226" s="736" t="e">
        <f>#REF!</f>
        <v>#REF!</v>
      </c>
    </row>
    <row r="227" spans="1:19" ht="14.25" hidden="1">
      <c r="A227" s="87">
        <f t="shared" si="4"/>
        <v>598</v>
      </c>
      <c r="B227" s="374"/>
      <c r="C227" s="340"/>
      <c r="D227" s="374"/>
      <c r="E227" s="88"/>
      <c r="F227" s="88"/>
      <c r="G227" s="88"/>
      <c r="H227" s="417" t="e">
        <f>CONCATENATE("='Up Hs'!E",#REF!)</f>
        <v>#REF!</v>
      </c>
      <c r="I227" s="61"/>
      <c r="J227" s="155"/>
      <c r="K227" s="662"/>
      <c r="L227" s="670"/>
      <c r="M227" s="89"/>
      <c r="N227" s="139"/>
      <c r="O227" s="139"/>
      <c r="P227" s="637"/>
      <c r="Q227" s="65"/>
      <c r="R227" s="736"/>
      <c r="S227" s="736" t="e">
        <f>#REF!</f>
        <v>#REF!</v>
      </c>
    </row>
    <row r="228" spans="1:19" ht="14.25" hidden="1">
      <c r="A228" s="87">
        <f t="shared" si="4"/>
        <v>621</v>
      </c>
      <c r="B228" s="374"/>
      <c r="C228" s="340"/>
      <c r="D228" s="374"/>
      <c r="E228" s="88"/>
      <c r="F228" s="88"/>
      <c r="G228" s="88"/>
      <c r="H228" s="417" t="e">
        <f>CONCATENATE("='Up Hs'!E",#REF!)</f>
        <v>#REF!</v>
      </c>
      <c r="I228" s="61"/>
      <c r="J228" s="155"/>
      <c r="K228" s="662"/>
      <c r="L228" s="670"/>
      <c r="M228" s="89"/>
      <c r="N228" s="139"/>
      <c r="O228" s="139"/>
      <c r="P228" s="637"/>
      <c r="Q228" s="65"/>
      <c r="R228" s="736"/>
      <c r="S228" s="736" t="e">
        <f>#REF!</f>
        <v>#REF!</v>
      </c>
    </row>
    <row r="229" spans="1:19" ht="14.25" hidden="1">
      <c r="A229" s="87">
        <f t="shared" si="4"/>
        <v>644</v>
      </c>
      <c r="B229" s="374"/>
      <c r="C229" s="340"/>
      <c r="D229" s="374"/>
      <c r="E229" s="88"/>
      <c r="F229" s="88"/>
      <c r="G229" s="88"/>
      <c r="H229" s="417" t="e">
        <f>CONCATENATE("='Up Hs'!E",#REF!)</f>
        <v>#REF!</v>
      </c>
      <c r="I229" s="61"/>
      <c r="J229" s="155"/>
      <c r="K229" s="662"/>
      <c r="L229" s="670"/>
      <c r="M229" s="89"/>
      <c r="N229" s="139"/>
      <c r="O229" s="139"/>
      <c r="P229" s="637"/>
      <c r="Q229" s="65"/>
      <c r="R229" s="736"/>
      <c r="S229" s="736" t="e">
        <f>#REF!</f>
        <v>#REF!</v>
      </c>
    </row>
    <row r="230" spans="1:19" ht="14.25" hidden="1">
      <c r="A230" s="87">
        <f t="shared" si="4"/>
        <v>667</v>
      </c>
      <c r="B230" s="374"/>
      <c r="C230" s="340"/>
      <c r="D230" s="374"/>
      <c r="E230" s="88"/>
      <c r="F230" s="88"/>
      <c r="G230" s="88"/>
      <c r="H230" s="417" t="e">
        <f>CONCATENATE("='Up Hs'!E",#REF!)</f>
        <v>#REF!</v>
      </c>
      <c r="I230" s="61"/>
      <c r="J230" s="155"/>
      <c r="K230" s="662"/>
      <c r="L230" s="670"/>
      <c r="M230" s="89"/>
      <c r="N230" s="139"/>
      <c r="O230" s="139"/>
      <c r="P230" s="637"/>
      <c r="Q230" s="65"/>
      <c r="R230" s="736"/>
      <c r="S230" s="736" t="e">
        <f>#REF!</f>
        <v>#REF!</v>
      </c>
    </row>
    <row r="231" spans="1:19" ht="14.25" hidden="1">
      <c r="A231" s="87">
        <f t="shared" si="4"/>
        <v>690</v>
      </c>
      <c r="B231" s="374"/>
      <c r="C231" s="340"/>
      <c r="D231" s="374"/>
      <c r="E231" s="88"/>
      <c r="F231" s="88"/>
      <c r="G231" s="88"/>
      <c r="H231" s="417" t="e">
        <f>CONCATENATE("='Up Hs'!E",#REF!)</f>
        <v>#REF!</v>
      </c>
      <c r="I231" s="61"/>
      <c r="J231" s="155"/>
      <c r="K231" s="662"/>
      <c r="L231" s="670"/>
      <c r="M231" s="89"/>
      <c r="N231" s="139"/>
      <c r="O231" s="139"/>
      <c r="P231" s="637"/>
      <c r="Q231" s="65"/>
      <c r="R231" s="736"/>
      <c r="S231" s="736" t="e">
        <f>#REF!</f>
        <v>#REF!</v>
      </c>
    </row>
    <row r="232" spans="1:19" ht="14.25" hidden="1">
      <c r="A232" s="87">
        <f t="shared" si="4"/>
        <v>713</v>
      </c>
      <c r="B232" s="374"/>
      <c r="C232" s="340"/>
      <c r="D232" s="374"/>
      <c r="E232" s="88"/>
      <c r="F232" s="88"/>
      <c r="G232" s="88"/>
      <c r="H232" s="417" t="e">
        <f>CONCATENATE("='Up Hs'!E",#REF!)</f>
        <v>#REF!</v>
      </c>
      <c r="I232" s="61"/>
      <c r="J232" s="155"/>
      <c r="K232" s="662"/>
      <c r="L232" s="670"/>
      <c r="M232" s="89"/>
      <c r="N232" s="139"/>
      <c r="O232" s="139"/>
      <c r="P232" s="637"/>
      <c r="Q232" s="65"/>
      <c r="R232" s="736"/>
      <c r="S232" s="736" t="e">
        <f>#REF!</f>
        <v>#REF!</v>
      </c>
    </row>
    <row r="233" spans="1:19" ht="14.25" hidden="1">
      <c r="A233" s="87">
        <f t="shared" si="4"/>
        <v>736</v>
      </c>
      <c r="B233" s="374"/>
      <c r="C233" s="340"/>
      <c r="D233" s="374"/>
      <c r="E233" s="88"/>
      <c r="F233" s="88"/>
      <c r="G233" s="88"/>
      <c r="H233" s="417" t="e">
        <f>CONCATENATE("='Up Hs'!E",#REF!)</f>
        <v>#REF!</v>
      </c>
      <c r="I233" s="61"/>
      <c r="J233" s="155"/>
      <c r="K233" s="662"/>
      <c r="L233" s="670"/>
      <c r="M233" s="89"/>
      <c r="N233" s="139"/>
      <c r="O233" s="139"/>
      <c r="P233" s="637"/>
      <c r="Q233" s="65"/>
      <c r="R233" s="736"/>
      <c r="S233" s="736" t="e">
        <f>#REF!</f>
        <v>#REF!</v>
      </c>
    </row>
    <row r="234" spans="1:19" ht="14.25" hidden="1">
      <c r="A234" s="87">
        <f t="shared" si="4"/>
        <v>759</v>
      </c>
      <c r="B234" s="374"/>
      <c r="C234" s="340"/>
      <c r="D234" s="374"/>
      <c r="E234" s="88"/>
      <c r="F234" s="88"/>
      <c r="G234" s="88"/>
      <c r="H234" s="417" t="e">
        <f>CONCATENATE("='Up Hs'!E",#REF!)</f>
        <v>#REF!</v>
      </c>
      <c r="I234" s="61"/>
      <c r="J234" s="155"/>
      <c r="K234" s="662"/>
      <c r="L234" s="670"/>
      <c r="M234" s="89"/>
      <c r="N234" s="139"/>
      <c r="O234" s="139"/>
      <c r="P234" s="637"/>
      <c r="Q234" s="65"/>
      <c r="R234" s="736"/>
      <c r="S234" s="736" t="e">
        <f>#REF!</f>
        <v>#REF!</v>
      </c>
    </row>
    <row r="235" spans="1:19" ht="14.25" hidden="1">
      <c r="A235" s="87">
        <f t="shared" si="4"/>
        <v>782</v>
      </c>
      <c r="B235" s="374"/>
      <c r="C235" s="340"/>
      <c r="D235" s="374"/>
      <c r="E235" s="88"/>
      <c r="F235" s="88"/>
      <c r="G235" s="88"/>
      <c r="H235" s="417" t="e">
        <f>CONCATENATE("='Up Hs'!E",#REF!)</f>
        <v>#REF!</v>
      </c>
      <c r="I235" s="61"/>
      <c r="J235" s="155"/>
      <c r="K235" s="662"/>
      <c r="L235" s="670"/>
      <c r="M235" s="89"/>
      <c r="N235" s="139"/>
      <c r="O235" s="139"/>
      <c r="P235" s="637"/>
      <c r="Q235" s="65"/>
      <c r="R235" s="736"/>
      <c r="S235" s="736" t="e">
        <f>#REF!</f>
        <v>#REF!</v>
      </c>
    </row>
    <row r="236" spans="1:19" ht="14.25" hidden="1">
      <c r="A236" s="87">
        <f t="shared" si="4"/>
        <v>805</v>
      </c>
      <c r="B236" s="374"/>
      <c r="C236" s="340"/>
      <c r="D236" s="374"/>
      <c r="E236" s="88"/>
      <c r="F236" s="88"/>
      <c r="G236" s="88"/>
      <c r="H236" s="417" t="e">
        <f>CONCATENATE("='Up Hs'!E",#REF!)</f>
        <v>#REF!</v>
      </c>
      <c r="I236" s="61"/>
      <c r="J236" s="155"/>
      <c r="K236" s="662"/>
      <c r="L236" s="670"/>
      <c r="M236" s="89"/>
      <c r="N236" s="139"/>
      <c r="O236" s="139"/>
      <c r="P236" s="637"/>
      <c r="Q236" s="65"/>
      <c r="R236" s="736"/>
      <c r="S236" s="736" t="e">
        <f>#REF!</f>
        <v>#REF!</v>
      </c>
    </row>
    <row r="237" spans="1:19" ht="14.25" hidden="1">
      <c r="A237" s="87">
        <f t="shared" si="4"/>
        <v>828</v>
      </c>
      <c r="B237" s="374"/>
      <c r="C237" s="340"/>
      <c r="D237" s="374"/>
      <c r="E237" s="88"/>
      <c r="F237" s="88"/>
      <c r="G237" s="88"/>
      <c r="H237" s="417" t="e">
        <f>CONCATENATE("='Up Hs'!E",#REF!)</f>
        <v>#REF!</v>
      </c>
      <c r="I237" s="61"/>
      <c r="J237" s="155"/>
      <c r="K237" s="662"/>
      <c r="L237" s="670"/>
      <c r="M237" s="89"/>
      <c r="N237" s="139"/>
      <c r="O237" s="139"/>
      <c r="P237" s="637"/>
      <c r="Q237" s="65"/>
      <c r="R237" s="736"/>
      <c r="S237" s="736" t="e">
        <f>#REF!</f>
        <v>#REF!</v>
      </c>
    </row>
    <row r="238" spans="1:19" ht="14.25" hidden="1">
      <c r="A238" s="87">
        <f t="shared" si="4"/>
        <v>851</v>
      </c>
      <c r="B238" s="375"/>
      <c r="C238" s="341"/>
      <c r="D238" s="375"/>
      <c r="E238" s="94"/>
      <c r="F238" s="94"/>
      <c r="G238" s="94"/>
      <c r="H238" s="417" t="e">
        <f>CONCATENATE("='Up Hs'!E",#REF!)</f>
        <v>#REF!</v>
      </c>
      <c r="I238" s="61"/>
      <c r="J238" s="155"/>
      <c r="K238" s="662"/>
      <c r="L238" s="670"/>
      <c r="M238" s="89"/>
      <c r="N238" s="139"/>
      <c r="O238" s="139"/>
      <c r="P238" s="637"/>
      <c r="Q238" s="65"/>
      <c r="R238" s="736"/>
      <c r="S238" s="736" t="e">
        <f>#REF!</f>
        <v>#REF!</v>
      </c>
    </row>
    <row r="239" spans="1:19" ht="14.25" hidden="1">
      <c r="A239" s="87">
        <f t="shared" si="4"/>
        <v>874</v>
      </c>
      <c r="B239" s="379"/>
      <c r="C239" s="345"/>
      <c r="D239" s="379"/>
      <c r="E239" s="47"/>
      <c r="F239" s="47"/>
      <c r="G239" s="47"/>
      <c r="H239" s="417" t="e">
        <f>CONCATENATE("='Up Hs'!E",#REF!)</f>
        <v>#REF!</v>
      </c>
      <c r="I239" s="61"/>
      <c r="J239" s="155"/>
      <c r="K239" s="662"/>
      <c r="L239" s="670"/>
      <c r="M239" s="89"/>
      <c r="N239" s="139"/>
      <c r="O239" s="139"/>
      <c r="P239" s="637"/>
      <c r="Q239" s="65"/>
      <c r="R239" s="736"/>
      <c r="S239" s="736" t="e">
        <f>#REF!</f>
        <v>#REF!</v>
      </c>
    </row>
    <row r="240" spans="1:19" ht="14.25" hidden="1">
      <c r="A240" s="87">
        <f t="shared" si="4"/>
        <v>897</v>
      </c>
      <c r="B240" s="379"/>
      <c r="C240" s="345"/>
      <c r="D240" s="379"/>
      <c r="E240" s="47"/>
      <c r="F240" s="47"/>
      <c r="G240" s="47"/>
      <c r="H240" s="417" t="e">
        <f>CONCATENATE("='Up Hs'!E",#REF!)</f>
        <v>#REF!</v>
      </c>
      <c r="I240" s="61"/>
      <c r="J240" s="155"/>
      <c r="K240" s="662"/>
      <c r="L240" s="670"/>
      <c r="M240" s="89"/>
      <c r="N240" s="139"/>
      <c r="O240" s="139"/>
      <c r="P240" s="637"/>
      <c r="Q240" s="65"/>
      <c r="R240" s="736"/>
      <c r="S240" s="736" t="e">
        <f>#REF!</f>
        <v>#REF!</v>
      </c>
    </row>
    <row r="241" spans="1:19" ht="14.25" hidden="1">
      <c r="A241" s="87">
        <f t="shared" si="4"/>
        <v>920</v>
      </c>
      <c r="B241" s="375"/>
      <c r="C241" s="341"/>
      <c r="D241" s="375"/>
      <c r="E241" s="94"/>
      <c r="F241" s="94"/>
      <c r="G241" s="94"/>
      <c r="H241" s="417" t="e">
        <f>CONCATENATE("='Up Hs'!E",#REF!)</f>
        <v>#REF!</v>
      </c>
      <c r="I241" s="61"/>
      <c r="J241" s="155"/>
      <c r="K241" s="662"/>
      <c r="L241" s="670"/>
      <c r="M241" s="89"/>
      <c r="N241" s="139"/>
      <c r="O241" s="139"/>
      <c r="P241" s="637"/>
      <c r="Q241" s="65"/>
      <c r="R241" s="736"/>
      <c r="S241" s="736" t="e">
        <f>#REF!</f>
        <v>#REF!</v>
      </c>
    </row>
    <row r="242" spans="1:19" ht="14.25" hidden="1">
      <c r="A242" s="87">
        <f t="shared" si="4"/>
        <v>943</v>
      </c>
      <c r="B242" s="375"/>
      <c r="C242" s="341"/>
      <c r="D242" s="375"/>
      <c r="E242" s="94"/>
      <c r="F242" s="94"/>
      <c r="G242" s="94"/>
      <c r="H242" s="417" t="e">
        <f>CONCATENATE("='Up Hs'!E",#REF!)</f>
        <v>#REF!</v>
      </c>
      <c r="I242" s="61"/>
      <c r="J242" s="155"/>
      <c r="K242" s="662"/>
      <c r="L242" s="670"/>
      <c r="M242" s="89"/>
      <c r="N242" s="139"/>
      <c r="O242" s="139"/>
      <c r="P242" s="637"/>
      <c r="Q242" s="65"/>
      <c r="R242" s="736"/>
      <c r="S242" s="736" t="e">
        <f>#REF!</f>
        <v>#REF!</v>
      </c>
    </row>
    <row r="243" spans="1:19" ht="14.25" hidden="1">
      <c r="A243" s="87">
        <f t="shared" si="4"/>
        <v>966</v>
      </c>
      <c r="B243" s="103"/>
      <c r="C243" s="346"/>
      <c r="D243" s="103"/>
      <c r="E243" s="45"/>
      <c r="F243" s="45"/>
      <c r="G243" s="45"/>
      <c r="H243" s="417" t="e">
        <f>CONCATENATE("='Up Hs'!E",#REF!)</f>
        <v>#REF!</v>
      </c>
      <c r="I243" s="61"/>
      <c r="J243" s="155"/>
      <c r="K243" s="662"/>
      <c r="L243" s="670"/>
      <c r="M243" s="89"/>
      <c r="N243" s="139"/>
      <c r="O243" s="139"/>
      <c r="P243" s="637"/>
      <c r="Q243" s="65"/>
      <c r="R243" s="736"/>
      <c r="S243" s="736" t="e">
        <f>#REF!</f>
        <v>#REF!</v>
      </c>
    </row>
    <row r="244" spans="1:19" ht="14.25" hidden="1">
      <c r="A244" s="87">
        <f t="shared" si="4"/>
        <v>989</v>
      </c>
      <c r="B244" s="98"/>
      <c r="C244" s="347"/>
      <c r="D244" s="98"/>
      <c r="E244" s="98"/>
      <c r="F244" s="98"/>
      <c r="G244" s="98"/>
      <c r="H244" s="417" t="e">
        <f>CONCATENATE("='Up Hs'!E",#REF!)</f>
        <v>#REF!</v>
      </c>
      <c r="I244" s="61"/>
      <c r="J244" s="155"/>
      <c r="K244" s="662"/>
      <c r="L244" s="670"/>
      <c r="M244" s="89"/>
      <c r="N244" s="139"/>
      <c r="O244" s="139"/>
      <c r="P244" s="637"/>
      <c r="Q244" s="65"/>
      <c r="R244" s="736"/>
      <c r="S244" s="736" t="e">
        <f>#REF!</f>
        <v>#REF!</v>
      </c>
    </row>
    <row r="245" spans="1:19" ht="14.25" hidden="1">
      <c r="A245" s="87">
        <f t="shared" si="4"/>
        <v>1012</v>
      </c>
      <c r="B245" s="103"/>
      <c r="C245" s="346"/>
      <c r="D245" s="103"/>
      <c r="E245" s="45"/>
      <c r="F245" s="45"/>
      <c r="G245" s="45"/>
      <c r="H245" s="417" t="e">
        <f>CONCATENATE("='Up Hs'!E",#REF!)</f>
        <v>#REF!</v>
      </c>
      <c r="I245" s="61"/>
      <c r="J245" s="155"/>
      <c r="K245" s="662"/>
      <c r="L245" s="670"/>
      <c r="M245" s="89"/>
      <c r="N245" s="139"/>
      <c r="O245" s="139"/>
      <c r="P245" s="637"/>
      <c r="Q245" s="65"/>
      <c r="R245" s="736"/>
      <c r="S245" s="736" t="e">
        <f>#REF!</f>
        <v>#REF!</v>
      </c>
    </row>
    <row r="246" spans="1:19" ht="14.25" hidden="1">
      <c r="A246" s="87">
        <f t="shared" si="4"/>
        <v>1035</v>
      </c>
      <c r="B246" s="103"/>
      <c r="C246" s="346"/>
      <c r="D246" s="103"/>
      <c r="E246" s="45"/>
      <c r="F246" s="45"/>
      <c r="G246" s="45"/>
      <c r="H246" s="417" t="e">
        <f>CONCATENATE("='Up Hs'!E",#REF!)</f>
        <v>#REF!</v>
      </c>
      <c r="I246" s="61"/>
      <c r="J246" s="155"/>
      <c r="K246" s="662"/>
      <c r="L246" s="670"/>
      <c r="M246" s="89"/>
      <c r="N246" s="139"/>
      <c r="O246" s="139"/>
      <c r="P246" s="637"/>
      <c r="Q246" s="65"/>
      <c r="R246" s="736"/>
      <c r="S246" s="736" t="e">
        <f>#REF!</f>
        <v>#REF!</v>
      </c>
    </row>
    <row r="247" spans="1:19" ht="14.25" hidden="1">
      <c r="A247" s="87">
        <f t="shared" si="4"/>
        <v>1058</v>
      </c>
      <c r="B247" s="103"/>
      <c r="C247" s="346"/>
      <c r="D247" s="103"/>
      <c r="E247" s="45"/>
      <c r="F247" s="45"/>
      <c r="G247" s="45"/>
      <c r="H247" s="417" t="e">
        <f>CONCATENATE("='Up Hs'!E",#REF!)</f>
        <v>#REF!</v>
      </c>
      <c r="I247" s="61"/>
      <c r="J247" s="155"/>
      <c r="K247" s="662"/>
      <c r="L247" s="670"/>
      <c r="M247" s="89"/>
      <c r="N247" s="139"/>
      <c r="O247" s="139"/>
      <c r="P247" s="637"/>
      <c r="Q247" s="65"/>
      <c r="R247" s="736"/>
      <c r="S247" s="736" t="e">
        <f>#REF!</f>
        <v>#REF!</v>
      </c>
    </row>
    <row r="248" spans="1:19" ht="14.25" hidden="1">
      <c r="A248" s="87">
        <f t="shared" si="4"/>
        <v>1081</v>
      </c>
      <c r="B248" s="103"/>
      <c r="C248" s="346"/>
      <c r="D248" s="103"/>
      <c r="E248" s="45"/>
      <c r="F248" s="45"/>
      <c r="G248" s="45"/>
      <c r="H248" s="417" t="e">
        <f>CONCATENATE("='Up Hs'!E",#REF!)</f>
        <v>#REF!</v>
      </c>
      <c r="I248" s="61"/>
      <c r="J248" s="155"/>
      <c r="K248" s="662"/>
      <c r="L248" s="670"/>
      <c r="M248" s="89"/>
      <c r="N248" s="139"/>
      <c r="O248" s="139"/>
      <c r="P248" s="637"/>
      <c r="Q248" s="65"/>
      <c r="R248" s="736"/>
      <c r="S248" s="736" t="e">
        <f>#REF!</f>
        <v>#REF!</v>
      </c>
    </row>
    <row r="249" spans="1:19" ht="14.25" hidden="1">
      <c r="A249" s="87">
        <f t="shared" si="4"/>
        <v>1104</v>
      </c>
      <c r="B249" s="375"/>
      <c r="C249" s="341"/>
      <c r="D249" s="375"/>
      <c r="E249" s="94"/>
      <c r="F249" s="94"/>
      <c r="G249" s="94"/>
      <c r="H249" s="417" t="e">
        <f>CONCATENATE("='Up Hs'!E",#REF!)</f>
        <v>#REF!</v>
      </c>
      <c r="I249" s="61"/>
      <c r="J249" s="155"/>
      <c r="K249" s="662"/>
      <c r="L249" s="670"/>
      <c r="M249" s="89"/>
      <c r="N249" s="139"/>
      <c r="O249" s="139"/>
      <c r="P249" s="637"/>
      <c r="Q249" s="65"/>
      <c r="R249" s="736"/>
      <c r="S249" s="736" t="e">
        <f>#REF!</f>
        <v>#REF!</v>
      </c>
    </row>
    <row r="250" spans="1:19" ht="14.25" hidden="1">
      <c r="A250" s="87">
        <f t="shared" si="4"/>
        <v>1127</v>
      </c>
      <c r="B250" s="380"/>
      <c r="C250" s="348"/>
      <c r="D250" s="380"/>
      <c r="E250" s="44"/>
      <c r="F250" s="44"/>
      <c r="G250" s="44"/>
      <c r="H250" s="417" t="e">
        <f>CONCATENATE("='Up Hs'!E",#REF!)</f>
        <v>#REF!</v>
      </c>
      <c r="I250" s="61"/>
      <c r="J250" s="155"/>
      <c r="K250" s="662"/>
      <c r="L250" s="670"/>
      <c r="M250" s="89"/>
      <c r="N250" s="139"/>
      <c r="O250" s="139"/>
      <c r="P250" s="637"/>
      <c r="Q250" s="65"/>
      <c r="R250" s="736"/>
      <c r="S250" s="736" t="e">
        <f>#REF!</f>
        <v>#REF!</v>
      </c>
    </row>
    <row r="251" spans="1:19" ht="14.25" hidden="1">
      <c r="A251" s="87">
        <f t="shared" si="4"/>
        <v>1150</v>
      </c>
      <c r="B251" s="103"/>
      <c r="C251" s="346"/>
      <c r="D251" s="103"/>
      <c r="E251" s="45"/>
      <c r="F251" s="45"/>
      <c r="G251" s="45"/>
      <c r="H251" s="417" t="e">
        <f>CONCATENATE("='Up Hs'!E",#REF!)</f>
        <v>#REF!</v>
      </c>
      <c r="I251" s="61"/>
      <c r="J251" s="155"/>
      <c r="K251" s="662"/>
      <c r="L251" s="670"/>
      <c r="M251" s="89"/>
      <c r="N251" s="139"/>
      <c r="O251" s="139"/>
      <c r="P251" s="637"/>
      <c r="Q251" s="83"/>
      <c r="R251" s="736"/>
      <c r="S251" s="736" t="e">
        <f>#REF!</f>
        <v>#REF!</v>
      </c>
    </row>
    <row r="252" spans="1:19" ht="14.25" hidden="1">
      <c r="A252" s="87">
        <f t="shared" si="4"/>
        <v>1173</v>
      </c>
      <c r="B252" s="375"/>
      <c r="C252" s="341"/>
      <c r="D252" s="375"/>
      <c r="E252" s="94"/>
      <c r="F252" s="94"/>
      <c r="G252" s="94"/>
      <c r="H252" s="417" t="e">
        <f>CONCATENATE("='Up Hs'!E",#REF!)</f>
        <v>#REF!</v>
      </c>
      <c r="I252" s="61"/>
      <c r="J252" s="155"/>
      <c r="K252" s="662"/>
      <c r="L252" s="670"/>
      <c r="M252" s="89"/>
      <c r="N252" s="139"/>
      <c r="O252" s="139"/>
      <c r="P252" s="637"/>
      <c r="Q252" s="65"/>
      <c r="R252" s="736"/>
      <c r="S252" s="736" t="e">
        <f>#REF!</f>
        <v>#REF!</v>
      </c>
    </row>
    <row r="253" spans="1:19" ht="14.25" hidden="1">
      <c r="A253" s="87">
        <f t="shared" si="4"/>
        <v>1196</v>
      </c>
      <c r="B253" s="381"/>
      <c r="C253" s="349"/>
      <c r="D253" s="381"/>
      <c r="E253" s="99"/>
      <c r="F253" s="99"/>
      <c r="G253" s="99"/>
      <c r="H253" s="417" t="e">
        <f>CONCATENATE("='Up Hs'!E",#REF!)</f>
        <v>#REF!</v>
      </c>
      <c r="I253" s="61"/>
      <c r="J253" s="155"/>
      <c r="K253" s="663"/>
      <c r="L253" s="670"/>
      <c r="M253" s="100"/>
      <c r="N253" s="140"/>
      <c r="O253" s="140"/>
      <c r="P253" s="637"/>
      <c r="Q253" s="85"/>
      <c r="R253" s="736"/>
      <c r="S253" s="736" t="e">
        <f>#REF!</f>
        <v>#REF!</v>
      </c>
    </row>
    <row r="254" spans="1:19" ht="14.25" hidden="1">
      <c r="A254" s="87">
        <f t="shared" si="4"/>
        <v>1219</v>
      </c>
      <c r="B254" s="381"/>
      <c r="C254" s="349"/>
      <c r="D254" s="381"/>
      <c r="E254" s="99"/>
      <c r="F254" s="99"/>
      <c r="G254" s="99"/>
      <c r="H254" s="417" t="e">
        <f>CONCATENATE("='Up Hs'!E",#REF!)</f>
        <v>#REF!</v>
      </c>
      <c r="I254" s="61"/>
      <c r="J254" s="155"/>
      <c r="K254" s="663"/>
      <c r="L254" s="670"/>
      <c r="M254" s="100"/>
      <c r="N254" s="140"/>
      <c r="O254" s="140"/>
      <c r="P254" s="637"/>
      <c r="Q254" s="85"/>
      <c r="R254" s="736"/>
      <c r="S254" s="736" t="e">
        <f>#REF!</f>
        <v>#REF!</v>
      </c>
    </row>
    <row r="255" spans="1:19" ht="14.25" hidden="1">
      <c r="A255" s="87">
        <f t="shared" si="4"/>
        <v>1242</v>
      </c>
      <c r="B255" s="381"/>
      <c r="C255" s="349"/>
      <c r="D255" s="381"/>
      <c r="E255" s="99"/>
      <c r="F255" s="99"/>
      <c r="G255" s="99"/>
      <c r="H255" s="417" t="e">
        <f>CONCATENATE("='Up Hs'!E",#REF!)</f>
        <v>#REF!</v>
      </c>
      <c r="I255" s="61"/>
      <c r="J255" s="155"/>
      <c r="K255" s="663"/>
      <c r="L255" s="670"/>
      <c r="M255" s="100"/>
      <c r="N255" s="140"/>
      <c r="O255" s="140"/>
      <c r="P255" s="637"/>
      <c r="Q255" s="85"/>
      <c r="R255" s="736"/>
      <c r="S255" s="736" t="e">
        <f>#REF!</f>
        <v>#REF!</v>
      </c>
    </row>
    <row r="256" spans="1:19" ht="14.25" hidden="1">
      <c r="A256" s="87">
        <f t="shared" si="4"/>
        <v>1265</v>
      </c>
      <c r="B256" s="381"/>
      <c r="C256" s="349"/>
      <c r="D256" s="381"/>
      <c r="E256" s="99"/>
      <c r="F256" s="99"/>
      <c r="G256" s="99"/>
      <c r="H256" s="417" t="e">
        <f>CONCATENATE("='Up Hs'!E",#REF!)</f>
        <v>#REF!</v>
      </c>
      <c r="I256" s="61"/>
      <c r="J256" s="155"/>
      <c r="K256" s="663"/>
      <c r="L256" s="670"/>
      <c r="M256" s="100"/>
      <c r="N256" s="140"/>
      <c r="O256" s="140"/>
      <c r="P256" s="637"/>
      <c r="Q256" s="85"/>
      <c r="R256" s="736"/>
      <c r="S256" s="736" t="e">
        <f>#REF!</f>
        <v>#REF!</v>
      </c>
    </row>
    <row r="257" spans="1:19" ht="14.25" hidden="1">
      <c r="A257" s="87">
        <f t="shared" si="4"/>
        <v>1288</v>
      </c>
      <c r="B257" s="381"/>
      <c r="C257" s="349"/>
      <c r="D257" s="381"/>
      <c r="E257" s="99"/>
      <c r="F257" s="99"/>
      <c r="G257" s="99"/>
      <c r="H257" s="417" t="e">
        <f>CONCATENATE("='Up Hs'!E",#REF!)</f>
        <v>#REF!</v>
      </c>
      <c r="I257" s="61"/>
      <c r="J257" s="155"/>
      <c r="K257" s="663"/>
      <c r="L257" s="670"/>
      <c r="M257" s="100"/>
      <c r="N257" s="140"/>
      <c r="O257" s="140"/>
      <c r="P257" s="637"/>
      <c r="Q257" s="85"/>
      <c r="R257" s="736"/>
      <c r="S257" s="736" t="e">
        <f>#REF!</f>
        <v>#REF!</v>
      </c>
    </row>
    <row r="258" spans="1:19" ht="14.25" hidden="1">
      <c r="A258" s="87">
        <f t="shared" si="4"/>
        <v>1311</v>
      </c>
      <c r="B258" s="381"/>
      <c r="C258" s="349"/>
      <c r="D258" s="381"/>
      <c r="E258" s="99"/>
      <c r="F258" s="99"/>
      <c r="G258" s="99"/>
      <c r="H258" s="417" t="e">
        <f>CONCATENATE("='Up Hs'!E",#REF!)</f>
        <v>#REF!</v>
      </c>
      <c r="I258" s="61"/>
      <c r="J258" s="155"/>
      <c r="K258" s="663"/>
      <c r="L258" s="670"/>
      <c r="M258" s="100"/>
      <c r="N258" s="140"/>
      <c r="O258" s="140"/>
      <c r="P258" s="637"/>
      <c r="Q258" s="85"/>
      <c r="R258" s="736"/>
      <c r="S258" s="736" t="e">
        <f>#REF!</f>
        <v>#REF!</v>
      </c>
    </row>
    <row r="259" spans="1:19" ht="14.25" hidden="1">
      <c r="A259" s="87">
        <f t="shared" si="4"/>
        <v>1334</v>
      </c>
      <c r="B259" s="379"/>
      <c r="C259" s="345"/>
      <c r="D259" s="379"/>
      <c r="E259" s="47"/>
      <c r="F259" s="47"/>
      <c r="G259" s="47"/>
      <c r="H259" s="417" t="e">
        <f>CONCATENATE("='Up Hs'!E",#REF!)</f>
        <v>#REF!</v>
      </c>
      <c r="I259" s="61"/>
      <c r="J259" s="155"/>
      <c r="K259" s="662"/>
      <c r="L259" s="670"/>
      <c r="M259" s="89"/>
      <c r="N259" s="139"/>
      <c r="O259" s="139"/>
      <c r="P259" s="637"/>
      <c r="Q259" s="65"/>
      <c r="R259" s="736"/>
      <c r="S259" s="736" t="e">
        <f>#REF!</f>
        <v>#REF!</v>
      </c>
    </row>
    <row r="260" spans="1:19" ht="14.25" hidden="1">
      <c r="A260" s="87">
        <f t="shared" si="4"/>
        <v>1357</v>
      </c>
      <c r="B260" s="379"/>
      <c r="C260" s="345"/>
      <c r="D260" s="379"/>
      <c r="E260" s="47"/>
      <c r="F260" s="47"/>
      <c r="G260" s="47"/>
      <c r="H260" s="417" t="e">
        <f>CONCATENATE("='Up Hs'!E",#REF!)</f>
        <v>#REF!</v>
      </c>
      <c r="I260" s="61"/>
      <c r="J260" s="155"/>
      <c r="K260" s="662"/>
      <c r="L260" s="670"/>
      <c r="M260" s="89"/>
      <c r="N260" s="139"/>
      <c r="O260" s="139"/>
      <c r="P260" s="637"/>
      <c r="Q260" s="65"/>
      <c r="R260" s="736"/>
      <c r="S260" s="736" t="e">
        <f>#REF!</f>
        <v>#REF!</v>
      </c>
    </row>
    <row r="261" spans="1:19" ht="14.25" hidden="1">
      <c r="A261" s="87">
        <f t="shared" si="4"/>
        <v>1380</v>
      </c>
      <c r="B261" s="382"/>
      <c r="C261" s="350"/>
      <c r="D261" s="382"/>
      <c r="E261" s="46"/>
      <c r="F261" s="46"/>
      <c r="G261" s="46"/>
      <c r="H261" s="417" t="e">
        <f>CONCATENATE("='Up Hs'!E",#REF!)</f>
        <v>#REF!</v>
      </c>
      <c r="I261" s="61"/>
      <c r="J261" s="155"/>
      <c r="K261" s="662"/>
      <c r="L261" s="670"/>
      <c r="M261" s="89"/>
      <c r="N261" s="139"/>
      <c r="O261" s="139"/>
      <c r="P261" s="637"/>
      <c r="Q261" s="65"/>
      <c r="R261" s="736"/>
      <c r="S261" s="736" t="e">
        <f>#REF!</f>
        <v>#REF!</v>
      </c>
    </row>
    <row r="262" spans="1:19" ht="14.25" hidden="1">
      <c r="A262" s="87">
        <f t="shared" si="4"/>
        <v>1403</v>
      </c>
      <c r="B262" s="382"/>
      <c r="C262" s="350"/>
      <c r="D262" s="382"/>
      <c r="E262" s="46"/>
      <c r="F262" s="46"/>
      <c r="G262" s="46"/>
      <c r="H262" s="417" t="e">
        <f>CONCATENATE("='Up Hs'!E",#REF!)</f>
        <v>#REF!</v>
      </c>
      <c r="I262" s="61"/>
      <c r="J262" s="155"/>
      <c r="K262" s="662"/>
      <c r="L262" s="670"/>
      <c r="M262" s="89"/>
      <c r="N262" s="139"/>
      <c r="O262" s="139"/>
      <c r="P262" s="637"/>
      <c r="Q262" s="65"/>
      <c r="R262" s="736"/>
      <c r="S262" s="736" t="e">
        <f>#REF!</f>
        <v>#REF!</v>
      </c>
    </row>
    <row r="263" spans="1:19" ht="14.25" hidden="1">
      <c r="A263" s="87">
        <f t="shared" si="4"/>
        <v>1426</v>
      </c>
      <c r="B263" s="383"/>
      <c r="C263" s="351"/>
      <c r="D263" s="383"/>
      <c r="E263" s="101"/>
      <c r="F263" s="101"/>
      <c r="G263" s="101"/>
      <c r="H263" s="417" t="e">
        <f>CONCATENATE("='Up Hs'!E",#REF!)</f>
        <v>#REF!</v>
      </c>
      <c r="I263" s="61"/>
      <c r="J263" s="155"/>
      <c r="K263" s="662"/>
      <c r="L263" s="670"/>
      <c r="M263" s="89"/>
      <c r="N263" s="139"/>
      <c r="O263" s="139"/>
      <c r="P263" s="637"/>
      <c r="Q263" s="65"/>
      <c r="R263" s="736"/>
      <c r="S263" s="736" t="e">
        <f>#REF!</f>
        <v>#REF!</v>
      </c>
    </row>
    <row r="264" spans="1:19" ht="14.25" hidden="1">
      <c r="A264" s="87">
        <f t="shared" si="4"/>
        <v>1449</v>
      </c>
      <c r="B264" s="383"/>
      <c r="C264" s="351"/>
      <c r="D264" s="383"/>
      <c r="E264" s="101"/>
      <c r="F264" s="101"/>
      <c r="G264" s="101"/>
      <c r="H264" s="417" t="e">
        <f>CONCATENATE("='Up Hs'!E",#REF!)</f>
        <v>#REF!</v>
      </c>
      <c r="I264" s="61"/>
      <c r="J264" s="155"/>
      <c r="K264" s="662"/>
      <c r="L264" s="670"/>
      <c r="M264" s="89"/>
      <c r="N264" s="139"/>
      <c r="O264" s="139"/>
      <c r="P264" s="637"/>
      <c r="Q264" s="65"/>
      <c r="R264" s="736"/>
      <c r="S264" s="736" t="e">
        <f>#REF!</f>
        <v>#REF!</v>
      </c>
    </row>
    <row r="265" spans="1:19" ht="14.25" hidden="1">
      <c r="A265" s="87">
        <f t="shared" si="4"/>
        <v>1472</v>
      </c>
      <c r="B265" s="383"/>
      <c r="C265" s="351"/>
      <c r="D265" s="383"/>
      <c r="E265" s="101"/>
      <c r="F265" s="101"/>
      <c r="G265" s="101"/>
      <c r="H265" s="417" t="e">
        <f>CONCATENATE("='Up Hs'!E",#REF!)</f>
        <v>#REF!</v>
      </c>
      <c r="I265" s="61"/>
      <c r="J265" s="155"/>
      <c r="K265" s="662"/>
      <c r="L265" s="670"/>
      <c r="M265" s="89"/>
      <c r="N265" s="139"/>
      <c r="O265" s="139"/>
      <c r="P265" s="637"/>
      <c r="Q265" s="65"/>
      <c r="R265" s="736"/>
      <c r="S265" s="736" t="e">
        <f>#REF!</f>
        <v>#REF!</v>
      </c>
    </row>
    <row r="266" spans="1:19" ht="14.25" hidden="1">
      <c r="A266" s="87">
        <f t="shared" si="4"/>
        <v>1495</v>
      </c>
      <c r="B266" s="383"/>
      <c r="C266" s="351"/>
      <c r="D266" s="383"/>
      <c r="E266" s="101"/>
      <c r="F266" s="101"/>
      <c r="G266" s="101"/>
      <c r="H266" s="417" t="e">
        <f>CONCATENATE("='Up Hs'!E",#REF!)</f>
        <v>#REF!</v>
      </c>
      <c r="I266" s="61"/>
      <c r="J266" s="155"/>
      <c r="K266" s="662"/>
      <c r="L266" s="670"/>
      <c r="M266" s="89"/>
      <c r="N266" s="139"/>
      <c r="O266" s="139"/>
      <c r="P266" s="637"/>
      <c r="Q266" s="65"/>
      <c r="R266" s="736"/>
      <c r="S266" s="736" t="e">
        <f>#REF!</f>
        <v>#REF!</v>
      </c>
    </row>
    <row r="267" spans="1:19" ht="14.25" hidden="1">
      <c r="A267" s="87">
        <f t="shared" si="4"/>
        <v>1518</v>
      </c>
      <c r="B267" s="376"/>
      <c r="C267" s="102"/>
      <c r="D267" s="376"/>
      <c r="E267" s="95"/>
      <c r="F267" s="95"/>
      <c r="G267" s="95"/>
      <c r="H267" s="417" t="e">
        <f>CONCATENATE("='Up Hs'!E",#REF!)</f>
        <v>#REF!</v>
      </c>
      <c r="I267" s="367"/>
      <c r="J267" s="157"/>
      <c r="K267" s="662"/>
      <c r="L267" s="670"/>
      <c r="M267" s="89"/>
      <c r="N267" s="139"/>
      <c r="O267" s="139"/>
      <c r="P267" s="637"/>
      <c r="Q267" s="65"/>
      <c r="R267" s="736"/>
      <c r="S267" s="736" t="e">
        <f>#REF!</f>
        <v>#REF!</v>
      </c>
    </row>
    <row r="268" spans="1:19" ht="14.25" hidden="1">
      <c r="A268" s="87">
        <f t="shared" si="4"/>
        <v>1541</v>
      </c>
      <c r="B268" s="376"/>
      <c r="C268" s="102"/>
      <c r="D268" s="376"/>
      <c r="E268" s="95"/>
      <c r="F268" s="95"/>
      <c r="G268" s="95"/>
      <c r="H268" s="417" t="e">
        <f>CONCATENATE("='Up Hs'!E",#REF!)</f>
        <v>#REF!</v>
      </c>
      <c r="I268" s="367"/>
      <c r="J268" s="157"/>
      <c r="K268" s="662"/>
      <c r="L268" s="670"/>
      <c r="M268" s="89"/>
      <c r="N268" s="139"/>
      <c r="O268" s="139"/>
      <c r="P268" s="637"/>
      <c r="Q268" s="65"/>
      <c r="R268" s="736"/>
      <c r="S268" s="736" t="e">
        <f>#REF!</f>
        <v>#REF!</v>
      </c>
    </row>
    <row r="269" spans="1:19" ht="14.25" hidden="1">
      <c r="A269" s="87">
        <f t="shared" si="4"/>
        <v>1564</v>
      </c>
      <c r="B269" s="376"/>
      <c r="C269" s="102"/>
      <c r="D269" s="376"/>
      <c r="E269" s="95"/>
      <c r="F269" s="95"/>
      <c r="G269" s="95"/>
      <c r="H269" s="417" t="e">
        <f>CONCATENATE("='Up Hs'!E",#REF!)</f>
        <v>#REF!</v>
      </c>
      <c r="I269" s="367"/>
      <c r="J269" s="157"/>
      <c r="K269" s="662"/>
      <c r="L269" s="670"/>
      <c r="M269" s="89"/>
      <c r="N269" s="139"/>
      <c r="O269" s="139"/>
      <c r="P269" s="637"/>
      <c r="Q269" s="65"/>
      <c r="R269" s="736"/>
      <c r="S269" s="736" t="e">
        <f>#REF!</f>
        <v>#REF!</v>
      </c>
    </row>
    <row r="270" spans="1:19" ht="14.25" hidden="1">
      <c r="A270" s="87">
        <f t="shared" si="4"/>
        <v>1587</v>
      </c>
      <c r="B270" s="376"/>
      <c r="C270" s="102"/>
      <c r="D270" s="376"/>
      <c r="E270" s="95"/>
      <c r="F270" s="95"/>
      <c r="G270" s="95"/>
      <c r="H270" s="417" t="e">
        <f>CONCATENATE("='Up Hs'!E",#REF!)</f>
        <v>#REF!</v>
      </c>
      <c r="I270" s="367"/>
      <c r="J270" s="157"/>
      <c r="K270" s="662"/>
      <c r="L270" s="670"/>
      <c r="M270" s="89"/>
      <c r="N270" s="139"/>
      <c r="O270" s="139"/>
      <c r="P270" s="637"/>
      <c r="Q270" s="65"/>
      <c r="R270" s="736"/>
      <c r="S270" s="736" t="e">
        <f>#REF!</f>
        <v>#REF!</v>
      </c>
    </row>
    <row r="271" spans="1:19" ht="14.25" hidden="1">
      <c r="A271" s="87">
        <f t="shared" si="4"/>
        <v>1610</v>
      </c>
      <c r="B271" s="376"/>
      <c r="C271" s="102"/>
      <c r="D271" s="376"/>
      <c r="E271" s="95"/>
      <c r="F271" s="95"/>
      <c r="G271" s="95"/>
      <c r="H271" s="417" t="e">
        <f>CONCATENATE("='Up Hs'!E",#REF!)</f>
        <v>#REF!</v>
      </c>
      <c r="I271" s="367"/>
      <c r="J271" s="157"/>
      <c r="K271" s="662"/>
      <c r="L271" s="670"/>
      <c r="M271" s="89"/>
      <c r="N271" s="139"/>
      <c r="O271" s="139"/>
      <c r="P271" s="637"/>
      <c r="Q271" s="65"/>
      <c r="R271" s="736"/>
      <c r="S271" s="736" t="e">
        <f>#REF!</f>
        <v>#REF!</v>
      </c>
    </row>
    <row r="272" spans="1:19" ht="14.25" hidden="1">
      <c r="A272" s="87">
        <f t="shared" si="4"/>
        <v>1633</v>
      </c>
      <c r="B272" s="376"/>
      <c r="C272" s="102"/>
      <c r="D272" s="376"/>
      <c r="E272" s="95"/>
      <c r="F272" s="95"/>
      <c r="G272" s="95"/>
      <c r="H272" s="417" t="e">
        <f>CONCATENATE("='Up Hs'!E",#REF!)</f>
        <v>#REF!</v>
      </c>
      <c r="I272" s="367"/>
      <c r="J272" s="157"/>
      <c r="K272" s="662"/>
      <c r="L272" s="670"/>
      <c r="M272" s="89"/>
      <c r="N272" s="139"/>
      <c r="O272" s="139"/>
      <c r="P272" s="637"/>
      <c r="Q272" s="65"/>
      <c r="R272" s="736"/>
      <c r="S272" s="736" t="e">
        <f>#REF!</f>
        <v>#REF!</v>
      </c>
    </row>
    <row r="273" spans="1:19" ht="14.25" hidden="1">
      <c r="A273" s="87">
        <f t="shared" si="4"/>
        <v>1656</v>
      </c>
      <c r="B273" s="376"/>
      <c r="C273" s="102"/>
      <c r="D273" s="376"/>
      <c r="E273" s="95"/>
      <c r="F273" s="95"/>
      <c r="G273" s="95"/>
      <c r="H273" s="417" t="e">
        <f>CONCATENATE("='Up Hs'!E",#REF!)</f>
        <v>#REF!</v>
      </c>
      <c r="I273" s="367"/>
      <c r="J273" s="157"/>
      <c r="K273" s="662"/>
      <c r="L273" s="670"/>
      <c r="M273" s="89"/>
      <c r="N273" s="139"/>
      <c r="O273" s="139"/>
      <c r="P273" s="637"/>
      <c r="Q273" s="65"/>
      <c r="R273" s="736"/>
      <c r="S273" s="736" t="e">
        <f>#REF!</f>
        <v>#REF!</v>
      </c>
    </row>
    <row r="274" spans="1:19" ht="14.25" hidden="1">
      <c r="A274" s="87">
        <f t="shared" si="4"/>
        <v>1679</v>
      </c>
      <c r="B274" s="376"/>
      <c r="C274" s="102"/>
      <c r="D274" s="376"/>
      <c r="E274" s="95"/>
      <c r="F274" s="95"/>
      <c r="G274" s="95"/>
      <c r="H274" s="417" t="e">
        <f>CONCATENATE("='Up Hs'!E",#REF!)</f>
        <v>#REF!</v>
      </c>
      <c r="I274" s="367"/>
      <c r="J274" s="157"/>
      <c r="K274" s="662"/>
      <c r="L274" s="670"/>
      <c r="M274" s="89"/>
      <c r="N274" s="139"/>
      <c r="O274" s="139"/>
      <c r="P274" s="637"/>
      <c r="Q274" s="65"/>
      <c r="R274" s="736"/>
      <c r="S274" s="736" t="e">
        <f>#REF!</f>
        <v>#REF!</v>
      </c>
    </row>
    <row r="275" spans="1:19" ht="14.25" hidden="1">
      <c r="A275" s="87">
        <f t="shared" ref="A275:A338" si="5">A274+23</f>
        <v>1702</v>
      </c>
      <c r="B275" s="376"/>
      <c r="C275" s="102"/>
      <c r="D275" s="376"/>
      <c r="E275" s="95"/>
      <c r="F275" s="95"/>
      <c r="G275" s="95"/>
      <c r="H275" s="417" t="e">
        <f>CONCATENATE("='Up Hs'!E",#REF!)</f>
        <v>#REF!</v>
      </c>
      <c r="I275" s="367"/>
      <c r="J275" s="157"/>
      <c r="K275" s="662"/>
      <c r="L275" s="670"/>
      <c r="M275" s="89"/>
      <c r="N275" s="139"/>
      <c r="O275" s="139"/>
      <c r="P275" s="637"/>
      <c r="Q275" s="65"/>
      <c r="R275" s="736"/>
      <c r="S275" s="736" t="e">
        <f>#REF!</f>
        <v>#REF!</v>
      </c>
    </row>
    <row r="276" spans="1:19" ht="14.25" hidden="1">
      <c r="A276" s="87">
        <f t="shared" si="5"/>
        <v>1725</v>
      </c>
      <c r="B276" s="103"/>
      <c r="C276" s="104"/>
      <c r="D276" s="103"/>
      <c r="E276" s="103"/>
      <c r="F276" s="103"/>
      <c r="G276" s="103"/>
      <c r="H276" s="417" t="e">
        <f>CONCATENATE("='Up Hs'!E",#REF!)</f>
        <v>#REF!</v>
      </c>
      <c r="I276" s="367"/>
      <c r="J276" s="157"/>
      <c r="K276" s="662"/>
      <c r="L276" s="670"/>
      <c r="M276" s="89"/>
      <c r="N276" s="139"/>
      <c r="O276" s="139"/>
      <c r="P276" s="637"/>
      <c r="Q276" s="65"/>
      <c r="R276" s="736"/>
      <c r="S276" s="736" t="e">
        <f>#REF!</f>
        <v>#REF!</v>
      </c>
    </row>
    <row r="277" spans="1:19" ht="14.25" hidden="1">
      <c r="A277" s="87">
        <f t="shared" si="5"/>
        <v>1748</v>
      </c>
      <c r="B277" s="380"/>
      <c r="C277" s="49"/>
      <c r="D277" s="380"/>
      <c r="E277" s="44"/>
      <c r="F277" s="44"/>
      <c r="G277" s="44"/>
      <c r="H277" s="417" t="e">
        <f>CONCATENATE("='Up Hs'!E",#REF!)</f>
        <v>#REF!</v>
      </c>
      <c r="I277" s="367"/>
      <c r="J277" s="157"/>
      <c r="K277" s="662"/>
      <c r="L277" s="670"/>
      <c r="M277" s="89"/>
      <c r="N277" s="139"/>
      <c r="O277" s="139"/>
      <c r="P277" s="637"/>
      <c r="Q277" s="65"/>
      <c r="R277" s="736"/>
      <c r="S277" s="736" t="e">
        <f>#REF!</f>
        <v>#REF!</v>
      </c>
    </row>
    <row r="278" spans="1:19" ht="14.25" hidden="1">
      <c r="A278" s="87">
        <f t="shared" si="5"/>
        <v>1771</v>
      </c>
      <c r="B278" s="380"/>
      <c r="C278" s="49"/>
      <c r="D278" s="380"/>
      <c r="E278" s="44"/>
      <c r="F278" s="44"/>
      <c r="G278" s="44"/>
      <c r="H278" s="417" t="e">
        <f>CONCATENATE("='Up Hs'!E",#REF!)</f>
        <v>#REF!</v>
      </c>
      <c r="I278" s="367"/>
      <c r="J278" s="157"/>
      <c r="K278" s="662"/>
      <c r="L278" s="670"/>
      <c r="M278" s="89"/>
      <c r="N278" s="139"/>
      <c r="O278" s="139"/>
      <c r="P278" s="637"/>
      <c r="Q278" s="65"/>
      <c r="R278" s="736"/>
      <c r="S278" s="736" t="e">
        <f>#REF!</f>
        <v>#REF!</v>
      </c>
    </row>
    <row r="279" spans="1:19" ht="14.25" hidden="1">
      <c r="A279" s="87">
        <f t="shared" si="5"/>
        <v>1794</v>
      </c>
      <c r="B279" s="103"/>
      <c r="C279" s="104"/>
      <c r="D279" s="103"/>
      <c r="E279" s="103"/>
      <c r="F279" s="103"/>
      <c r="G279" s="103"/>
      <c r="H279" s="417" t="e">
        <f>CONCATENATE("='Up Hs'!E",#REF!)</f>
        <v>#REF!</v>
      </c>
      <c r="I279" s="367"/>
      <c r="J279" s="157"/>
      <c r="K279" s="662"/>
      <c r="L279" s="670"/>
      <c r="M279" s="89"/>
      <c r="N279" s="139"/>
      <c r="O279" s="139"/>
      <c r="P279" s="637"/>
      <c r="Q279" s="65"/>
      <c r="R279" s="736"/>
      <c r="S279" s="736" t="e">
        <f>#REF!</f>
        <v>#REF!</v>
      </c>
    </row>
    <row r="280" spans="1:19" ht="14.25" hidden="1">
      <c r="A280" s="87">
        <f t="shared" si="5"/>
        <v>1817</v>
      </c>
      <c r="B280" s="384"/>
      <c r="C280" s="106"/>
      <c r="D280" s="384"/>
      <c r="E280" s="105"/>
      <c r="F280" s="105"/>
      <c r="G280" s="105"/>
      <c r="H280" s="417" t="e">
        <f>CONCATENATE("='Up Hs'!E",#REF!)</f>
        <v>#REF!</v>
      </c>
      <c r="I280" s="367"/>
      <c r="J280" s="157"/>
      <c r="K280" s="662"/>
      <c r="L280" s="670"/>
      <c r="M280" s="107"/>
      <c r="N280" s="141"/>
      <c r="O280" s="141"/>
      <c r="P280" s="637"/>
      <c r="Q280" s="65"/>
      <c r="R280" s="736"/>
      <c r="S280" s="736" t="e">
        <f>#REF!</f>
        <v>#REF!</v>
      </c>
    </row>
    <row r="281" spans="1:19" ht="14.25" hidden="1">
      <c r="A281" s="87">
        <f t="shared" si="5"/>
        <v>1840</v>
      </c>
      <c r="B281" s="103"/>
      <c r="C281" s="108"/>
      <c r="D281" s="103"/>
      <c r="E281" s="45"/>
      <c r="F281" s="45"/>
      <c r="G281" s="45"/>
      <c r="H281" s="417" t="e">
        <f>CONCATENATE("='Up Hs'!E",#REF!)</f>
        <v>#REF!</v>
      </c>
      <c r="I281" s="367"/>
      <c r="J281" s="157"/>
      <c r="K281" s="662"/>
      <c r="L281" s="670"/>
      <c r="M281" s="89"/>
      <c r="N281" s="139"/>
      <c r="O281" s="139"/>
      <c r="P281" s="637"/>
      <c r="Q281" s="65"/>
      <c r="R281" s="736"/>
      <c r="S281" s="736" t="e">
        <f>#REF!</f>
        <v>#REF!</v>
      </c>
    </row>
    <row r="282" spans="1:19" ht="14.25" hidden="1">
      <c r="A282" s="87">
        <f t="shared" si="5"/>
        <v>1863</v>
      </c>
      <c r="B282" s="383"/>
      <c r="C282" s="109"/>
      <c r="D282" s="383"/>
      <c r="E282" s="101"/>
      <c r="F282" s="101"/>
      <c r="G282" s="101"/>
      <c r="H282" s="417" t="e">
        <f>CONCATENATE("='Up Hs'!E",#REF!)</f>
        <v>#REF!</v>
      </c>
      <c r="I282" s="367"/>
      <c r="J282" s="157"/>
      <c r="K282" s="662"/>
      <c r="L282" s="670"/>
      <c r="M282" s="89"/>
      <c r="N282" s="139"/>
      <c r="O282" s="139"/>
      <c r="P282" s="637"/>
      <c r="Q282" s="65"/>
      <c r="R282" s="736"/>
      <c r="S282" s="736" t="e">
        <f>#REF!</f>
        <v>#REF!</v>
      </c>
    </row>
    <row r="283" spans="1:19" ht="14.25" hidden="1">
      <c r="A283" s="87">
        <f t="shared" si="5"/>
        <v>1886</v>
      </c>
      <c r="B283" s="98"/>
      <c r="C283" s="111"/>
      <c r="D283" s="98"/>
      <c r="E283" s="110"/>
      <c r="F283" s="110"/>
      <c r="G283" s="110"/>
      <c r="H283" s="417" t="e">
        <f>CONCATENATE("='Up Hs'!E",#REF!)</f>
        <v>#REF!</v>
      </c>
      <c r="I283" s="367"/>
      <c r="J283" s="157"/>
      <c r="K283" s="662"/>
      <c r="L283" s="670"/>
      <c r="M283" s="89"/>
      <c r="N283" s="139"/>
      <c r="O283" s="139"/>
      <c r="P283" s="637"/>
      <c r="Q283" s="65"/>
      <c r="R283" s="736"/>
      <c r="S283" s="736" t="e">
        <f>#REF!</f>
        <v>#REF!</v>
      </c>
    </row>
    <row r="284" spans="1:19" ht="14.25" hidden="1">
      <c r="A284" s="87">
        <f t="shared" si="5"/>
        <v>1909</v>
      </c>
      <c r="B284" s="374"/>
      <c r="C284" s="112"/>
      <c r="D284" s="374"/>
      <c r="E284" s="88"/>
      <c r="F284" s="88"/>
      <c r="G284" s="88"/>
      <c r="H284" s="417" t="e">
        <f>CONCATENATE("='Up Hs'!E",#REF!)</f>
        <v>#REF!</v>
      </c>
      <c r="I284" s="367"/>
      <c r="J284" s="157"/>
      <c r="K284" s="662"/>
      <c r="L284" s="670"/>
      <c r="M284" s="89"/>
      <c r="N284" s="139"/>
      <c r="O284" s="139"/>
      <c r="P284" s="637"/>
      <c r="Q284" s="65"/>
      <c r="R284" s="736"/>
      <c r="S284" s="736" t="e">
        <f>#REF!</f>
        <v>#REF!</v>
      </c>
    </row>
    <row r="285" spans="1:19" ht="14.25" hidden="1">
      <c r="A285" s="87">
        <f t="shared" si="5"/>
        <v>1932</v>
      </c>
      <c r="B285" s="374"/>
      <c r="C285" s="112"/>
      <c r="D285" s="374"/>
      <c r="E285" s="88"/>
      <c r="F285" s="88"/>
      <c r="G285" s="88"/>
      <c r="H285" s="417" t="e">
        <f>CONCATENATE("='Up Hs'!E",#REF!)</f>
        <v>#REF!</v>
      </c>
      <c r="I285" s="367"/>
      <c r="J285" s="157"/>
      <c r="K285" s="662"/>
      <c r="L285" s="670"/>
      <c r="M285" s="89"/>
      <c r="N285" s="139"/>
      <c r="O285" s="139"/>
      <c r="P285" s="637"/>
      <c r="Q285" s="65"/>
      <c r="R285" s="736"/>
      <c r="S285" s="736" t="e">
        <f>#REF!</f>
        <v>#REF!</v>
      </c>
    </row>
    <row r="286" spans="1:19" ht="14.25" hidden="1">
      <c r="A286" s="87">
        <f t="shared" si="5"/>
        <v>1955</v>
      </c>
      <c r="B286" s="374"/>
      <c r="C286" s="112"/>
      <c r="D286" s="374"/>
      <c r="E286" s="88"/>
      <c r="F286" s="88"/>
      <c r="G286" s="88"/>
      <c r="H286" s="417" t="e">
        <f>CONCATENATE("='Up Hs'!E",#REF!)</f>
        <v>#REF!</v>
      </c>
      <c r="I286" s="367"/>
      <c r="J286" s="157"/>
      <c r="K286" s="662"/>
      <c r="L286" s="670"/>
      <c r="M286" s="89"/>
      <c r="N286" s="139"/>
      <c r="O286" s="139"/>
      <c r="P286" s="637"/>
      <c r="Q286" s="65"/>
      <c r="R286" s="736"/>
      <c r="S286" s="736" t="e">
        <f>#REF!</f>
        <v>#REF!</v>
      </c>
    </row>
    <row r="287" spans="1:19" ht="14.25" hidden="1">
      <c r="A287" s="87">
        <f t="shared" si="5"/>
        <v>1978</v>
      </c>
      <c r="B287" s="374"/>
      <c r="C287" s="112"/>
      <c r="D287" s="374"/>
      <c r="E287" s="88"/>
      <c r="F287" s="88"/>
      <c r="G287" s="88"/>
      <c r="H287" s="417" t="e">
        <f>CONCATENATE("='Up Hs'!E",#REF!)</f>
        <v>#REF!</v>
      </c>
      <c r="I287" s="367"/>
      <c r="J287" s="157"/>
      <c r="K287" s="662"/>
      <c r="L287" s="670"/>
      <c r="M287" s="89"/>
      <c r="N287" s="139"/>
      <c r="O287" s="139"/>
      <c r="P287" s="637"/>
      <c r="Q287" s="65"/>
      <c r="R287" s="736"/>
      <c r="S287" s="736" t="e">
        <f>#REF!</f>
        <v>#REF!</v>
      </c>
    </row>
    <row r="288" spans="1:19" ht="14.25" hidden="1">
      <c r="A288" s="87">
        <f t="shared" si="5"/>
        <v>2001</v>
      </c>
      <c r="B288" s="374"/>
      <c r="C288" s="112"/>
      <c r="D288" s="374"/>
      <c r="E288" s="88"/>
      <c r="F288" s="88"/>
      <c r="G288" s="88"/>
      <c r="H288" s="417" t="e">
        <f>CONCATENATE("='Up Hs'!E",#REF!)</f>
        <v>#REF!</v>
      </c>
      <c r="I288" s="367"/>
      <c r="J288" s="157"/>
      <c r="K288" s="662"/>
      <c r="L288" s="670"/>
      <c r="M288" s="89"/>
      <c r="N288" s="139"/>
      <c r="O288" s="139"/>
      <c r="P288" s="637"/>
      <c r="Q288" s="65"/>
      <c r="R288" s="736"/>
      <c r="S288" s="736" t="e">
        <f>#REF!</f>
        <v>#REF!</v>
      </c>
    </row>
    <row r="289" spans="1:19" ht="14.25" hidden="1">
      <c r="A289" s="87">
        <f t="shared" si="5"/>
        <v>2024</v>
      </c>
      <c r="B289" s="375"/>
      <c r="C289" s="113"/>
      <c r="D289" s="375"/>
      <c r="E289" s="94"/>
      <c r="F289" s="94"/>
      <c r="G289" s="94"/>
      <c r="H289" s="417" t="e">
        <f>CONCATENATE("='Up Hs'!E",#REF!)</f>
        <v>#REF!</v>
      </c>
      <c r="I289" s="367"/>
      <c r="J289" s="157"/>
      <c r="K289" s="662"/>
      <c r="L289" s="670"/>
      <c r="M289" s="89"/>
      <c r="N289" s="139"/>
      <c r="O289" s="139"/>
      <c r="P289" s="637"/>
      <c r="Q289" s="65"/>
      <c r="R289" s="736"/>
      <c r="S289" s="736" t="e">
        <f>#REF!</f>
        <v>#REF!</v>
      </c>
    </row>
    <row r="290" spans="1:19" ht="14.25" hidden="1">
      <c r="A290" s="87">
        <f t="shared" si="5"/>
        <v>2047</v>
      </c>
      <c r="B290" s="375"/>
      <c r="C290" s="113"/>
      <c r="D290" s="375"/>
      <c r="E290" s="94"/>
      <c r="F290" s="94"/>
      <c r="G290" s="94"/>
      <c r="H290" s="417" t="e">
        <f>CONCATENATE("='Up Hs'!E",#REF!)</f>
        <v>#REF!</v>
      </c>
      <c r="I290" s="367"/>
      <c r="J290" s="157"/>
      <c r="K290" s="662"/>
      <c r="L290" s="670"/>
      <c r="M290" s="89"/>
      <c r="N290" s="139"/>
      <c r="O290" s="139"/>
      <c r="P290" s="637"/>
      <c r="Q290" s="65"/>
      <c r="R290" s="736"/>
      <c r="S290" s="736" t="e">
        <f>#REF!</f>
        <v>#REF!</v>
      </c>
    </row>
    <row r="291" spans="1:19" ht="14.25" hidden="1">
      <c r="A291" s="87">
        <f t="shared" si="5"/>
        <v>2070</v>
      </c>
      <c r="B291" s="375"/>
      <c r="C291" s="113"/>
      <c r="D291" s="375"/>
      <c r="E291" s="94"/>
      <c r="F291" s="94"/>
      <c r="G291" s="94"/>
      <c r="H291" s="417" t="e">
        <f>CONCATENATE("='Up Hs'!E",#REF!)</f>
        <v>#REF!</v>
      </c>
      <c r="I291" s="367"/>
      <c r="J291" s="157"/>
      <c r="K291" s="662"/>
      <c r="L291" s="670"/>
      <c r="M291" s="89"/>
      <c r="N291" s="139"/>
      <c r="O291" s="139"/>
      <c r="P291" s="637"/>
      <c r="Q291" s="65"/>
      <c r="R291" s="736"/>
      <c r="S291" s="736" t="e">
        <f>#REF!</f>
        <v>#REF!</v>
      </c>
    </row>
    <row r="292" spans="1:19" ht="14.25" hidden="1">
      <c r="A292" s="87">
        <f t="shared" si="5"/>
        <v>2093</v>
      </c>
      <c r="B292" s="376"/>
      <c r="C292" s="102"/>
      <c r="D292" s="376"/>
      <c r="E292" s="95"/>
      <c r="F292" s="95"/>
      <c r="G292" s="95"/>
      <c r="H292" s="417" t="e">
        <f>CONCATENATE("='Up Hs'!E",#REF!)</f>
        <v>#REF!</v>
      </c>
      <c r="I292" s="367"/>
      <c r="J292" s="157"/>
      <c r="K292" s="662"/>
      <c r="L292" s="670"/>
      <c r="M292" s="89"/>
      <c r="N292" s="139"/>
      <c r="O292" s="139"/>
      <c r="P292" s="637"/>
      <c r="Q292" s="65"/>
      <c r="R292" s="736"/>
      <c r="S292" s="736" t="e">
        <f>#REF!</f>
        <v>#REF!</v>
      </c>
    </row>
    <row r="293" spans="1:19" ht="14.25" hidden="1">
      <c r="A293" s="87">
        <f t="shared" si="5"/>
        <v>2116</v>
      </c>
      <c r="B293" s="375"/>
      <c r="C293" s="113"/>
      <c r="D293" s="375"/>
      <c r="E293" s="94"/>
      <c r="F293" s="94"/>
      <c r="G293" s="94"/>
      <c r="H293" s="417" t="e">
        <f>CONCATENATE("='Up Hs'!E",#REF!)</f>
        <v>#REF!</v>
      </c>
      <c r="I293" s="367"/>
      <c r="J293" s="157"/>
      <c r="K293" s="662"/>
      <c r="L293" s="670"/>
      <c r="M293" s="89"/>
      <c r="N293" s="139"/>
      <c r="O293" s="139"/>
      <c r="P293" s="637"/>
      <c r="Q293" s="65"/>
      <c r="R293" s="736"/>
      <c r="S293" s="736" t="e">
        <f>#REF!</f>
        <v>#REF!</v>
      </c>
    </row>
    <row r="294" spans="1:19" ht="14.25" hidden="1">
      <c r="A294" s="87">
        <f t="shared" si="5"/>
        <v>2139</v>
      </c>
      <c r="B294" s="375"/>
      <c r="C294" s="113"/>
      <c r="D294" s="375"/>
      <c r="E294" s="94"/>
      <c r="F294" s="94"/>
      <c r="G294" s="94"/>
      <c r="H294" s="417" t="e">
        <f>CONCATENATE("='Up Hs'!E",#REF!)</f>
        <v>#REF!</v>
      </c>
      <c r="I294" s="367"/>
      <c r="J294" s="157"/>
      <c r="K294" s="662"/>
      <c r="L294" s="670"/>
      <c r="M294" s="89"/>
      <c r="N294" s="139"/>
      <c r="O294" s="139"/>
      <c r="P294" s="637"/>
      <c r="Q294" s="65"/>
      <c r="R294" s="736"/>
      <c r="S294" s="736" t="e">
        <f>#REF!</f>
        <v>#REF!</v>
      </c>
    </row>
    <row r="295" spans="1:19" ht="14.25" hidden="1">
      <c r="A295" s="87">
        <f t="shared" si="5"/>
        <v>2162</v>
      </c>
      <c r="B295" s="375"/>
      <c r="C295" s="113"/>
      <c r="D295" s="375"/>
      <c r="E295" s="94"/>
      <c r="F295" s="94"/>
      <c r="G295" s="94"/>
      <c r="H295" s="417" t="e">
        <f>CONCATENATE("='Up Hs'!E",#REF!)</f>
        <v>#REF!</v>
      </c>
      <c r="I295" s="367"/>
      <c r="J295" s="157"/>
      <c r="K295" s="662"/>
      <c r="L295" s="670"/>
      <c r="M295" s="89"/>
      <c r="N295" s="139"/>
      <c r="O295" s="139"/>
      <c r="P295" s="637"/>
      <c r="Q295" s="65"/>
      <c r="R295" s="736"/>
      <c r="S295" s="736" t="e">
        <f>#REF!</f>
        <v>#REF!</v>
      </c>
    </row>
    <row r="296" spans="1:19" ht="14.25" hidden="1">
      <c r="A296" s="87">
        <f t="shared" si="5"/>
        <v>2185</v>
      </c>
      <c r="B296" s="375"/>
      <c r="C296" s="113"/>
      <c r="D296" s="375"/>
      <c r="E296" s="94"/>
      <c r="F296" s="94"/>
      <c r="G296" s="94"/>
      <c r="H296" s="417" t="e">
        <f>CONCATENATE("='Up Hs'!E",#REF!)</f>
        <v>#REF!</v>
      </c>
      <c r="I296" s="367"/>
      <c r="J296" s="157"/>
      <c r="K296" s="662"/>
      <c r="L296" s="670"/>
      <c r="M296" s="89"/>
      <c r="N296" s="139"/>
      <c r="O296" s="139"/>
      <c r="P296" s="637"/>
      <c r="Q296" s="65"/>
      <c r="R296" s="736"/>
      <c r="S296" s="736" t="e">
        <f>#REF!</f>
        <v>#REF!</v>
      </c>
    </row>
    <row r="297" spans="1:19" ht="14.25" hidden="1">
      <c r="A297" s="87">
        <f t="shared" si="5"/>
        <v>2208</v>
      </c>
      <c r="B297" s="375"/>
      <c r="C297" s="113"/>
      <c r="D297" s="375"/>
      <c r="E297" s="94"/>
      <c r="F297" s="94"/>
      <c r="G297" s="94"/>
      <c r="H297" s="417" t="e">
        <f>CONCATENATE("='Up Hs'!E",#REF!)</f>
        <v>#REF!</v>
      </c>
      <c r="I297" s="367"/>
      <c r="J297" s="157"/>
      <c r="K297" s="662"/>
      <c r="L297" s="670"/>
      <c r="M297" s="89"/>
      <c r="N297" s="139"/>
      <c r="O297" s="139"/>
      <c r="P297" s="637"/>
      <c r="Q297" s="65"/>
      <c r="R297" s="736"/>
      <c r="S297" s="736" t="e">
        <f>#REF!</f>
        <v>#REF!</v>
      </c>
    </row>
    <row r="298" spans="1:19" ht="14.25" hidden="1">
      <c r="A298" s="87">
        <f t="shared" si="5"/>
        <v>2231</v>
      </c>
      <c r="B298" s="383"/>
      <c r="C298" s="109"/>
      <c r="D298" s="383"/>
      <c r="E298" s="101"/>
      <c r="F298" s="101"/>
      <c r="G298" s="101"/>
      <c r="H298" s="417" t="e">
        <f>CONCATENATE("='Up Hs'!E",#REF!)</f>
        <v>#REF!</v>
      </c>
      <c r="I298" s="367"/>
      <c r="J298" s="157"/>
      <c r="K298" s="662"/>
      <c r="L298" s="670"/>
      <c r="M298" s="89"/>
      <c r="N298" s="139"/>
      <c r="O298" s="139"/>
      <c r="P298" s="637"/>
      <c r="Q298" s="65"/>
      <c r="R298" s="736"/>
      <c r="S298" s="736" t="e">
        <f>#REF!</f>
        <v>#REF!</v>
      </c>
    </row>
    <row r="299" spans="1:19" ht="14.25" hidden="1">
      <c r="A299" s="87">
        <f t="shared" si="5"/>
        <v>2254</v>
      </c>
      <c r="B299" s="375"/>
      <c r="C299" s="113"/>
      <c r="D299" s="375"/>
      <c r="E299" s="94"/>
      <c r="F299" s="94"/>
      <c r="G299" s="94"/>
      <c r="H299" s="417" t="e">
        <f>CONCATENATE("='Up Hs'!E",#REF!)</f>
        <v>#REF!</v>
      </c>
      <c r="I299" s="367"/>
      <c r="J299" s="157"/>
      <c r="K299" s="662"/>
      <c r="L299" s="670"/>
      <c r="M299" s="89"/>
      <c r="N299" s="139"/>
      <c r="O299" s="139"/>
      <c r="P299" s="637"/>
      <c r="Q299" s="65"/>
      <c r="R299" s="736"/>
      <c r="S299" s="736" t="e">
        <f>#REF!</f>
        <v>#REF!</v>
      </c>
    </row>
    <row r="300" spans="1:19" ht="14.25" hidden="1">
      <c r="A300" s="87">
        <f t="shared" si="5"/>
        <v>2277</v>
      </c>
      <c r="B300" s="375"/>
      <c r="C300" s="113"/>
      <c r="D300" s="375"/>
      <c r="E300" s="94"/>
      <c r="F300" s="94"/>
      <c r="G300" s="94"/>
      <c r="H300" s="417" t="e">
        <f>CONCATENATE("='Up Hs'!E",#REF!)</f>
        <v>#REF!</v>
      </c>
      <c r="I300" s="367"/>
      <c r="J300" s="157"/>
      <c r="K300" s="662"/>
      <c r="L300" s="670"/>
      <c r="M300" s="89"/>
      <c r="N300" s="139"/>
      <c r="O300" s="139"/>
      <c r="P300" s="637"/>
      <c r="Q300" s="65"/>
      <c r="R300" s="736"/>
      <c r="S300" s="736" t="e">
        <f>#REF!</f>
        <v>#REF!</v>
      </c>
    </row>
    <row r="301" spans="1:19" ht="14.25" hidden="1">
      <c r="A301" s="87">
        <f t="shared" si="5"/>
        <v>2300</v>
      </c>
      <c r="B301" s="383"/>
      <c r="C301" s="109"/>
      <c r="D301" s="383"/>
      <c r="E301" s="101"/>
      <c r="F301" s="101"/>
      <c r="G301" s="101"/>
      <c r="H301" s="417" t="e">
        <f>CONCATENATE("='Up Hs'!E",#REF!)</f>
        <v>#REF!</v>
      </c>
      <c r="I301" s="367"/>
      <c r="J301" s="157"/>
      <c r="K301" s="662"/>
      <c r="L301" s="670"/>
      <c r="M301" s="89"/>
      <c r="N301" s="139"/>
      <c r="O301" s="139"/>
      <c r="P301" s="637"/>
      <c r="Q301" s="65"/>
      <c r="R301" s="736"/>
      <c r="S301" s="736" t="e">
        <f>#REF!</f>
        <v>#REF!</v>
      </c>
    </row>
    <row r="302" spans="1:19" ht="14.25" hidden="1">
      <c r="A302" s="87">
        <f t="shared" si="5"/>
        <v>2323</v>
      </c>
      <c r="B302" s="375"/>
      <c r="C302" s="113"/>
      <c r="D302" s="375"/>
      <c r="E302" s="94"/>
      <c r="F302" s="94"/>
      <c r="G302" s="94"/>
      <c r="H302" s="417" t="e">
        <f>CONCATENATE("='Up Hs'!E",#REF!)</f>
        <v>#REF!</v>
      </c>
      <c r="I302" s="367"/>
      <c r="J302" s="157"/>
      <c r="K302" s="662"/>
      <c r="L302" s="670"/>
      <c r="M302" s="89"/>
      <c r="N302" s="139"/>
      <c r="O302" s="139"/>
      <c r="P302" s="637"/>
      <c r="Q302" s="65"/>
      <c r="R302" s="736"/>
      <c r="S302" s="736" t="e">
        <f>#REF!</f>
        <v>#REF!</v>
      </c>
    </row>
    <row r="303" spans="1:19" ht="14.25" hidden="1">
      <c r="A303" s="87">
        <f t="shared" si="5"/>
        <v>2346</v>
      </c>
      <c r="B303" s="375"/>
      <c r="C303" s="113"/>
      <c r="D303" s="375"/>
      <c r="E303" s="94"/>
      <c r="F303" s="94"/>
      <c r="G303" s="94"/>
      <c r="H303" s="417" t="e">
        <f>CONCATENATE("='Up Hs'!E",#REF!)</f>
        <v>#REF!</v>
      </c>
      <c r="I303" s="367"/>
      <c r="J303" s="157"/>
      <c r="K303" s="662"/>
      <c r="L303" s="670"/>
      <c r="M303" s="89"/>
      <c r="N303" s="139"/>
      <c r="O303" s="139"/>
      <c r="P303" s="637"/>
      <c r="Q303" s="65"/>
      <c r="R303" s="736"/>
      <c r="S303" s="736" t="e">
        <f>#REF!</f>
        <v>#REF!</v>
      </c>
    </row>
    <row r="304" spans="1:19" ht="14.25" hidden="1">
      <c r="A304" s="87">
        <f t="shared" si="5"/>
        <v>2369</v>
      </c>
      <c r="B304" s="375"/>
      <c r="C304" s="113"/>
      <c r="D304" s="375"/>
      <c r="E304" s="94"/>
      <c r="F304" s="94"/>
      <c r="G304" s="94"/>
      <c r="H304" s="417" t="e">
        <f>CONCATENATE("='Up Hs'!E",#REF!)</f>
        <v>#REF!</v>
      </c>
      <c r="I304" s="367"/>
      <c r="J304" s="157"/>
      <c r="K304" s="662"/>
      <c r="L304" s="670"/>
      <c r="M304" s="89"/>
      <c r="N304" s="139"/>
      <c r="O304" s="139"/>
      <c r="P304" s="637"/>
      <c r="Q304" s="65"/>
      <c r="R304" s="736"/>
      <c r="S304" s="736" t="e">
        <f>#REF!</f>
        <v>#REF!</v>
      </c>
    </row>
    <row r="305" spans="1:19" ht="14.25" hidden="1">
      <c r="A305" s="87">
        <f t="shared" si="5"/>
        <v>2392</v>
      </c>
      <c r="B305" s="375"/>
      <c r="C305" s="113"/>
      <c r="D305" s="375"/>
      <c r="E305" s="94"/>
      <c r="F305" s="94"/>
      <c r="G305" s="94"/>
      <c r="H305" s="417" t="e">
        <f>CONCATENATE("='Up Hs'!E",#REF!)</f>
        <v>#REF!</v>
      </c>
      <c r="I305" s="367"/>
      <c r="J305" s="157"/>
      <c r="K305" s="662"/>
      <c r="L305" s="670"/>
      <c r="M305" s="89"/>
      <c r="N305" s="139"/>
      <c r="O305" s="139"/>
      <c r="P305" s="637"/>
      <c r="Q305" s="65"/>
      <c r="R305" s="736"/>
      <c r="S305" s="736" t="e">
        <f>#REF!</f>
        <v>#REF!</v>
      </c>
    </row>
    <row r="306" spans="1:19" ht="14.25" hidden="1">
      <c r="A306" s="87">
        <f t="shared" si="5"/>
        <v>2415</v>
      </c>
      <c r="B306" s="385"/>
      <c r="C306" s="115"/>
      <c r="D306" s="385"/>
      <c r="E306" s="114"/>
      <c r="F306" s="114"/>
      <c r="G306" s="114"/>
      <c r="H306" s="417" t="e">
        <f>CONCATENATE("='Up Hs'!E",#REF!)</f>
        <v>#REF!</v>
      </c>
      <c r="I306" s="367"/>
      <c r="J306" s="157"/>
      <c r="K306" s="662"/>
      <c r="L306" s="670"/>
      <c r="M306" s="89"/>
      <c r="N306" s="139"/>
      <c r="O306" s="139"/>
      <c r="P306" s="637"/>
      <c r="Q306" s="65"/>
      <c r="R306" s="736"/>
      <c r="S306" s="736" t="e">
        <f>#REF!</f>
        <v>#REF!</v>
      </c>
    </row>
    <row r="307" spans="1:19" ht="14.25" hidden="1">
      <c r="A307" s="87">
        <f t="shared" si="5"/>
        <v>2438</v>
      </c>
      <c r="B307" s="385"/>
      <c r="C307" s="115"/>
      <c r="D307" s="385"/>
      <c r="E307" s="114"/>
      <c r="F307" s="114"/>
      <c r="G307" s="114"/>
      <c r="H307" s="417" t="e">
        <f>CONCATENATE("='Up Hs'!E",#REF!)</f>
        <v>#REF!</v>
      </c>
      <c r="I307" s="367"/>
      <c r="J307" s="157"/>
      <c r="K307" s="662"/>
      <c r="L307" s="670"/>
      <c r="M307" s="89"/>
      <c r="N307" s="139"/>
      <c r="O307" s="139"/>
      <c r="P307" s="637"/>
      <c r="Q307" s="65"/>
      <c r="R307" s="736"/>
      <c r="S307" s="736" t="e">
        <f>#REF!</f>
        <v>#REF!</v>
      </c>
    </row>
    <row r="308" spans="1:19" ht="14.25" hidden="1">
      <c r="A308" s="87">
        <f t="shared" si="5"/>
        <v>2461</v>
      </c>
      <c r="B308" s="103"/>
      <c r="C308" s="108"/>
      <c r="D308" s="103"/>
      <c r="E308" s="45"/>
      <c r="F308" s="45"/>
      <c r="G308" s="45"/>
      <c r="H308" s="417" t="e">
        <f>CONCATENATE("='Up Hs'!E",#REF!)</f>
        <v>#REF!</v>
      </c>
      <c r="I308" s="367"/>
      <c r="J308" s="157"/>
      <c r="K308" s="662"/>
      <c r="L308" s="670"/>
      <c r="M308" s="89"/>
      <c r="N308" s="139"/>
      <c r="O308" s="139"/>
      <c r="P308" s="637"/>
      <c r="Q308" s="65"/>
      <c r="R308" s="736"/>
      <c r="S308" s="736" t="e">
        <f>#REF!</f>
        <v>#REF!</v>
      </c>
    </row>
    <row r="309" spans="1:19" ht="14.25" hidden="1">
      <c r="A309" s="87">
        <f t="shared" si="5"/>
        <v>2484</v>
      </c>
      <c r="B309" s="103"/>
      <c r="C309" s="104"/>
      <c r="D309" s="103"/>
      <c r="E309" s="103"/>
      <c r="F309" s="103"/>
      <c r="G309" s="103"/>
      <c r="H309" s="417" t="e">
        <f>CONCATENATE("='Up Hs'!E",#REF!)</f>
        <v>#REF!</v>
      </c>
      <c r="I309" s="367"/>
      <c r="J309" s="157"/>
      <c r="K309" s="662"/>
      <c r="L309" s="670"/>
      <c r="M309" s="89"/>
      <c r="N309" s="139"/>
      <c r="O309" s="139"/>
      <c r="P309" s="637"/>
      <c r="Q309" s="65"/>
      <c r="R309" s="736"/>
      <c r="S309" s="736" t="e">
        <f>#REF!</f>
        <v>#REF!</v>
      </c>
    </row>
    <row r="310" spans="1:19" ht="14.25" hidden="1">
      <c r="A310" s="87">
        <f t="shared" si="5"/>
        <v>2507</v>
      </c>
      <c r="B310" s="103"/>
      <c r="C310" s="108"/>
      <c r="D310" s="103"/>
      <c r="E310" s="45"/>
      <c r="F310" s="45"/>
      <c r="G310" s="45"/>
      <c r="H310" s="417" t="e">
        <f>CONCATENATE("='Up Hs'!E",#REF!)</f>
        <v>#REF!</v>
      </c>
      <c r="I310" s="367"/>
      <c r="J310" s="157"/>
      <c r="K310" s="662"/>
      <c r="L310" s="670"/>
      <c r="M310" s="89"/>
      <c r="N310" s="139"/>
      <c r="O310" s="139"/>
      <c r="P310" s="637"/>
      <c r="Q310" s="65"/>
      <c r="R310" s="736"/>
      <c r="S310" s="736" t="e">
        <f>#REF!</f>
        <v>#REF!</v>
      </c>
    </row>
    <row r="311" spans="1:19" ht="14.25" hidden="1">
      <c r="A311" s="87">
        <f t="shared" si="5"/>
        <v>2530</v>
      </c>
      <c r="B311" s="385"/>
      <c r="C311" s="115"/>
      <c r="D311" s="385"/>
      <c r="E311" s="114"/>
      <c r="F311" s="114"/>
      <c r="G311" s="114"/>
      <c r="H311" s="417" t="e">
        <f>CONCATENATE("='Up Hs'!E",#REF!)</f>
        <v>#REF!</v>
      </c>
      <c r="I311" s="367"/>
      <c r="J311" s="157"/>
      <c r="K311" s="662"/>
      <c r="L311" s="670"/>
      <c r="M311" s="89"/>
      <c r="N311" s="139"/>
      <c r="O311" s="139"/>
      <c r="P311" s="637"/>
      <c r="Q311" s="65"/>
      <c r="R311" s="736"/>
      <c r="S311" s="736" t="e">
        <f>#REF!</f>
        <v>#REF!</v>
      </c>
    </row>
    <row r="312" spans="1:19" ht="14.25" hidden="1">
      <c r="A312" s="87">
        <f t="shared" si="5"/>
        <v>2553</v>
      </c>
      <c r="B312" s="103"/>
      <c r="C312" s="108"/>
      <c r="D312" s="103"/>
      <c r="E312" s="45"/>
      <c r="F312" s="45"/>
      <c r="G312" s="45"/>
      <c r="H312" s="417" t="e">
        <f>CONCATENATE("='Up Hs'!E",#REF!)</f>
        <v>#REF!</v>
      </c>
      <c r="I312" s="367"/>
      <c r="J312" s="157"/>
      <c r="K312" s="662"/>
      <c r="L312" s="670"/>
      <c r="M312" s="89"/>
      <c r="N312" s="139"/>
      <c r="O312" s="139"/>
      <c r="P312" s="637"/>
      <c r="Q312" s="65"/>
      <c r="R312" s="736"/>
      <c r="S312" s="736" t="e">
        <f>#REF!</f>
        <v>#REF!</v>
      </c>
    </row>
    <row r="313" spans="1:19" ht="14.25" hidden="1">
      <c r="A313" s="87">
        <f t="shared" si="5"/>
        <v>2576</v>
      </c>
      <c r="B313" s="103"/>
      <c r="C313" s="108"/>
      <c r="D313" s="103"/>
      <c r="E313" s="45"/>
      <c r="F313" s="45"/>
      <c r="G313" s="45"/>
      <c r="H313" s="417" t="e">
        <f>CONCATENATE("='Up Hs'!E",#REF!)</f>
        <v>#REF!</v>
      </c>
      <c r="I313" s="367"/>
      <c r="J313" s="157"/>
      <c r="K313" s="662"/>
      <c r="L313" s="670"/>
      <c r="M313" s="89"/>
      <c r="N313" s="139"/>
      <c r="O313" s="139"/>
      <c r="P313" s="637"/>
      <c r="Q313" s="65"/>
      <c r="R313" s="736"/>
      <c r="S313" s="736" t="e">
        <f>#REF!</f>
        <v>#REF!</v>
      </c>
    </row>
    <row r="314" spans="1:19" ht="14.25" hidden="1">
      <c r="A314" s="87">
        <f t="shared" si="5"/>
        <v>2599</v>
      </c>
      <c r="B314" s="375"/>
      <c r="C314" s="113"/>
      <c r="D314" s="375"/>
      <c r="E314" s="94"/>
      <c r="F314" s="94"/>
      <c r="G314" s="94"/>
      <c r="H314" s="417" t="e">
        <f>CONCATENATE("='Up Hs'!E",#REF!)</f>
        <v>#REF!</v>
      </c>
      <c r="I314" s="367"/>
      <c r="J314" s="157"/>
      <c r="K314" s="662"/>
      <c r="L314" s="670"/>
      <c r="M314" s="89"/>
      <c r="N314" s="139"/>
      <c r="O314" s="139"/>
      <c r="P314" s="637"/>
      <c r="Q314" s="65"/>
      <c r="R314" s="736"/>
      <c r="S314" s="736" t="e">
        <f>#REF!</f>
        <v>#REF!</v>
      </c>
    </row>
    <row r="315" spans="1:19" ht="14.25" hidden="1">
      <c r="A315" s="87">
        <f t="shared" si="5"/>
        <v>2622</v>
      </c>
      <c r="B315" s="375"/>
      <c r="C315" s="113"/>
      <c r="D315" s="375"/>
      <c r="E315" s="94"/>
      <c r="F315" s="94"/>
      <c r="G315" s="94"/>
      <c r="H315" s="417" t="e">
        <f>CONCATENATE("='Up Hs'!E",#REF!)</f>
        <v>#REF!</v>
      </c>
      <c r="I315" s="367"/>
      <c r="J315" s="157"/>
      <c r="K315" s="662"/>
      <c r="L315" s="670"/>
      <c r="M315" s="89"/>
      <c r="N315" s="139"/>
      <c r="O315" s="139"/>
      <c r="P315" s="637"/>
      <c r="Q315" s="65"/>
      <c r="R315" s="736"/>
      <c r="S315" s="736" t="e">
        <f>#REF!</f>
        <v>#REF!</v>
      </c>
    </row>
    <row r="316" spans="1:19" ht="14.25" hidden="1">
      <c r="A316" s="116">
        <f t="shared" si="5"/>
        <v>2645</v>
      </c>
      <c r="B316" s="389"/>
      <c r="C316" s="352"/>
      <c r="D316" s="383"/>
      <c r="E316" s="101"/>
      <c r="F316" s="101"/>
      <c r="G316" s="101"/>
      <c r="H316" s="417" t="e">
        <f>CONCATENATE("='Up Hs'!E",#REF!)</f>
        <v>#REF!</v>
      </c>
      <c r="I316" s="367"/>
      <c r="J316" s="157"/>
      <c r="K316" s="662"/>
      <c r="L316" s="670"/>
      <c r="M316" s="89"/>
      <c r="N316" s="139"/>
      <c r="O316" s="139"/>
      <c r="P316" s="637"/>
      <c r="Q316" s="65"/>
      <c r="R316" s="736"/>
      <c r="S316" s="736" t="e">
        <f>#REF!</f>
        <v>#REF!</v>
      </c>
    </row>
    <row r="317" spans="1:19" ht="14.25" hidden="1">
      <c r="A317" s="116">
        <f t="shared" si="5"/>
        <v>2668</v>
      </c>
      <c r="B317" s="390"/>
      <c r="C317" s="353"/>
      <c r="D317" s="375"/>
      <c r="E317" s="94"/>
      <c r="F317" s="94"/>
      <c r="G317" s="94"/>
      <c r="H317" s="417" t="e">
        <f>CONCATENATE("='Up Hs'!E",#REF!)</f>
        <v>#REF!</v>
      </c>
      <c r="I317" s="367"/>
      <c r="J317" s="157"/>
      <c r="K317" s="662"/>
      <c r="L317" s="670"/>
      <c r="M317" s="89"/>
      <c r="N317" s="139"/>
      <c r="O317" s="139"/>
      <c r="P317" s="637"/>
      <c r="Q317" s="65"/>
      <c r="R317" s="736"/>
      <c r="S317" s="736" t="e">
        <f>#REF!</f>
        <v>#REF!</v>
      </c>
    </row>
    <row r="318" spans="1:19" ht="14.25" hidden="1">
      <c r="A318" s="116">
        <f t="shared" si="5"/>
        <v>2691</v>
      </c>
      <c r="B318" s="391"/>
      <c r="C318" s="354"/>
      <c r="D318" s="376"/>
      <c r="E318" s="95"/>
      <c r="F318" s="95"/>
      <c r="G318" s="95"/>
      <c r="H318" s="417" t="e">
        <f>CONCATENATE("='Up Hs'!E",#REF!)</f>
        <v>#REF!</v>
      </c>
      <c r="I318" s="84"/>
      <c r="J318" s="158"/>
      <c r="K318" s="664"/>
      <c r="L318" s="670"/>
      <c r="M318" s="107"/>
      <c r="N318" s="141"/>
      <c r="O318" s="141"/>
      <c r="P318" s="637"/>
      <c r="Q318" s="84"/>
      <c r="R318" s="736"/>
      <c r="S318" s="736" t="e">
        <f>#REF!</f>
        <v>#REF!</v>
      </c>
    </row>
    <row r="319" spans="1:19" ht="14.25" hidden="1">
      <c r="A319" s="116">
        <f t="shared" si="5"/>
        <v>2714</v>
      </c>
      <c r="B319" s="391"/>
      <c r="C319" s="354"/>
      <c r="D319" s="376"/>
      <c r="E319" s="95"/>
      <c r="F319" s="95"/>
      <c r="G319" s="95"/>
      <c r="H319" s="417" t="e">
        <f>CONCATENATE("='Up Hs'!E",#REF!)</f>
        <v>#REF!</v>
      </c>
      <c r="I319" s="84"/>
      <c r="J319" s="158"/>
      <c r="K319" s="664"/>
      <c r="L319" s="670"/>
      <c r="M319" s="107"/>
      <c r="N319" s="141"/>
      <c r="O319" s="141"/>
      <c r="P319" s="637"/>
      <c r="Q319" s="84"/>
      <c r="R319" s="736"/>
      <c r="S319" s="736" t="e">
        <f>#REF!</f>
        <v>#REF!</v>
      </c>
    </row>
    <row r="320" spans="1:19" ht="14.25" hidden="1">
      <c r="A320" s="116">
        <f t="shared" si="5"/>
        <v>2737</v>
      </c>
      <c r="B320" s="390"/>
      <c r="C320" s="353"/>
      <c r="D320" s="375"/>
      <c r="E320" s="94"/>
      <c r="F320" s="94"/>
      <c r="G320" s="94"/>
      <c r="H320" s="417" t="e">
        <f>CONCATENATE("='Up Hs'!E",#REF!)</f>
        <v>#REF!</v>
      </c>
      <c r="I320" s="367"/>
      <c r="J320" s="157"/>
      <c r="K320" s="662"/>
      <c r="L320" s="670"/>
      <c r="M320" s="89"/>
      <c r="N320" s="139"/>
      <c r="O320" s="139"/>
      <c r="P320" s="580"/>
      <c r="Q320" s="65"/>
      <c r="R320" s="736"/>
      <c r="S320" s="736" t="e">
        <f>#REF!</f>
        <v>#REF!</v>
      </c>
    </row>
    <row r="321" spans="1:19" ht="14.25" hidden="1">
      <c r="A321" s="116">
        <f t="shared" si="5"/>
        <v>2760</v>
      </c>
      <c r="B321" s="391"/>
      <c r="C321" s="354"/>
      <c r="D321" s="376"/>
      <c r="E321" s="95"/>
      <c r="F321" s="95"/>
      <c r="G321" s="95"/>
      <c r="H321" s="417" t="e">
        <f>CONCATENATE("='Up Hs'!E",#REF!)</f>
        <v>#REF!</v>
      </c>
      <c r="I321" s="84"/>
      <c r="J321" s="158"/>
      <c r="K321" s="664"/>
      <c r="L321" s="670"/>
      <c r="M321" s="107"/>
      <c r="N321" s="141"/>
      <c r="O321" s="141"/>
      <c r="P321" s="579"/>
      <c r="Q321" s="84"/>
      <c r="R321" s="736"/>
      <c r="S321" s="736" t="e">
        <f>#REF!</f>
        <v>#REF!</v>
      </c>
    </row>
    <row r="322" spans="1:19" ht="14.25" hidden="1">
      <c r="A322" s="116">
        <f t="shared" si="5"/>
        <v>2783</v>
      </c>
      <c r="B322" s="390"/>
      <c r="C322" s="353"/>
      <c r="D322" s="375"/>
      <c r="E322" s="94"/>
      <c r="F322" s="94"/>
      <c r="G322" s="94"/>
      <c r="H322" s="417" t="e">
        <f>CONCATENATE("='Up Hs'!E",#REF!)</f>
        <v>#REF!</v>
      </c>
      <c r="I322" s="367"/>
      <c r="J322" s="157"/>
      <c r="K322" s="662"/>
      <c r="L322" s="670"/>
      <c r="M322" s="89"/>
      <c r="N322" s="139"/>
      <c r="O322" s="139"/>
      <c r="P322" s="577"/>
      <c r="Q322" s="65"/>
      <c r="R322" s="736"/>
      <c r="S322" s="736" t="e">
        <f>#REF!</f>
        <v>#REF!</v>
      </c>
    </row>
    <row r="323" spans="1:19" ht="14.25" hidden="1">
      <c r="A323" s="116">
        <f t="shared" si="5"/>
        <v>2806</v>
      </c>
      <c r="B323" s="390"/>
      <c r="C323" s="353"/>
      <c r="D323" s="375"/>
      <c r="E323" s="94"/>
      <c r="F323" s="94"/>
      <c r="G323" s="94"/>
      <c r="H323" s="417" t="e">
        <f>CONCATENATE("='Up Hs'!E",#REF!)</f>
        <v>#REF!</v>
      </c>
      <c r="I323" s="367"/>
      <c r="J323" s="157"/>
      <c r="K323" s="662"/>
      <c r="L323" s="670"/>
      <c r="M323" s="89"/>
      <c r="N323" s="139"/>
      <c r="O323" s="139"/>
      <c r="P323" s="577"/>
      <c r="Q323" s="65"/>
      <c r="R323" s="736"/>
      <c r="S323" s="736" t="e">
        <f>#REF!</f>
        <v>#REF!</v>
      </c>
    </row>
    <row r="324" spans="1:19" ht="14.25" hidden="1">
      <c r="A324" s="116">
        <f t="shared" si="5"/>
        <v>2829</v>
      </c>
      <c r="B324" s="389"/>
      <c r="C324" s="352"/>
      <c r="D324" s="383"/>
      <c r="E324" s="101"/>
      <c r="F324" s="101"/>
      <c r="G324" s="101"/>
      <c r="H324" s="417" t="e">
        <f>CONCATENATE("='Up Hs'!E",#REF!)</f>
        <v>#REF!</v>
      </c>
      <c r="I324" s="367"/>
      <c r="J324" s="157"/>
      <c r="K324" s="662"/>
      <c r="L324" s="670"/>
      <c r="M324" s="89"/>
      <c r="N324" s="139"/>
      <c r="O324" s="139"/>
      <c r="P324" s="577"/>
      <c r="Q324" s="65"/>
      <c r="R324" s="736"/>
      <c r="S324" s="736" t="e">
        <f>#REF!</f>
        <v>#REF!</v>
      </c>
    </row>
    <row r="325" spans="1:19" ht="14.25" hidden="1">
      <c r="A325" s="116">
        <f t="shared" si="5"/>
        <v>2852</v>
      </c>
      <c r="B325" s="389"/>
      <c r="C325" s="352"/>
      <c r="D325" s="383"/>
      <c r="E325" s="101"/>
      <c r="F325" s="101"/>
      <c r="G325" s="101"/>
      <c r="H325" s="417" t="e">
        <f>CONCATENATE("='Up Hs'!E",#REF!)</f>
        <v>#REF!</v>
      </c>
      <c r="I325" s="367"/>
      <c r="J325" s="157"/>
      <c r="K325" s="662"/>
      <c r="L325" s="670"/>
      <c r="M325" s="89"/>
      <c r="N325" s="139"/>
      <c r="O325" s="139"/>
      <c r="P325" s="577"/>
      <c r="Q325" s="65"/>
      <c r="R325" s="736"/>
      <c r="S325" s="736" t="e">
        <f>#REF!</f>
        <v>#REF!</v>
      </c>
    </row>
    <row r="326" spans="1:19" ht="14.25" hidden="1">
      <c r="A326" s="116">
        <f t="shared" si="5"/>
        <v>2875</v>
      </c>
      <c r="B326" s="389"/>
      <c r="C326" s="352"/>
      <c r="D326" s="383"/>
      <c r="E326" s="101"/>
      <c r="F326" s="101"/>
      <c r="G326" s="101"/>
      <c r="H326" s="417" t="e">
        <f>CONCATENATE("='Up Hs'!E",#REF!)</f>
        <v>#REF!</v>
      </c>
      <c r="I326" s="367"/>
      <c r="J326" s="157"/>
      <c r="K326" s="662"/>
      <c r="L326" s="670"/>
      <c r="M326" s="89"/>
      <c r="N326" s="139"/>
      <c r="O326" s="139"/>
      <c r="P326" s="577"/>
      <c r="Q326" s="65"/>
      <c r="R326" s="736"/>
      <c r="S326" s="736" t="e">
        <f>#REF!</f>
        <v>#REF!</v>
      </c>
    </row>
    <row r="327" spans="1:19" ht="14.25" hidden="1">
      <c r="A327" s="116">
        <f t="shared" si="5"/>
        <v>2898</v>
      </c>
      <c r="B327" s="390"/>
      <c r="C327" s="353"/>
      <c r="D327" s="375"/>
      <c r="E327" s="94"/>
      <c r="F327" s="94"/>
      <c r="G327" s="94"/>
      <c r="H327" s="417" t="e">
        <f>CONCATENATE("='Up Hs'!E",#REF!)</f>
        <v>#REF!</v>
      </c>
      <c r="I327" s="367"/>
      <c r="J327" s="157"/>
      <c r="K327" s="662"/>
      <c r="L327" s="670"/>
      <c r="M327" s="89"/>
      <c r="N327" s="139"/>
      <c r="O327" s="139"/>
      <c r="P327" s="577"/>
      <c r="Q327" s="65"/>
      <c r="R327" s="736"/>
      <c r="S327" s="736" t="e">
        <f>#REF!</f>
        <v>#REF!</v>
      </c>
    </row>
    <row r="328" spans="1:19" ht="14.25" hidden="1">
      <c r="A328" s="116">
        <f t="shared" si="5"/>
        <v>2921</v>
      </c>
      <c r="B328" s="390"/>
      <c r="C328" s="353"/>
      <c r="D328" s="375"/>
      <c r="E328" s="94"/>
      <c r="F328" s="94"/>
      <c r="G328" s="94"/>
      <c r="H328" s="417" t="e">
        <f>CONCATENATE("='Up Hs'!E",#REF!)</f>
        <v>#REF!</v>
      </c>
      <c r="I328" s="367"/>
      <c r="J328" s="157"/>
      <c r="K328" s="662"/>
      <c r="L328" s="670"/>
      <c r="M328" s="89"/>
      <c r="N328" s="139"/>
      <c r="O328" s="139"/>
      <c r="P328" s="577"/>
      <c r="Q328" s="65"/>
      <c r="R328" s="736"/>
      <c r="S328" s="736" t="e">
        <f>#REF!</f>
        <v>#REF!</v>
      </c>
    </row>
    <row r="329" spans="1:19" ht="14.25" hidden="1">
      <c r="A329" s="116">
        <f t="shared" si="5"/>
        <v>2944</v>
      </c>
      <c r="B329" s="390"/>
      <c r="C329" s="353"/>
      <c r="D329" s="375"/>
      <c r="E329" s="94"/>
      <c r="F329" s="94"/>
      <c r="G329" s="94"/>
      <c r="H329" s="417" t="e">
        <f>CONCATENATE("='Up Hs'!E",#REF!)</f>
        <v>#REF!</v>
      </c>
      <c r="I329" s="367"/>
      <c r="J329" s="157"/>
      <c r="K329" s="662"/>
      <c r="L329" s="670"/>
      <c r="M329" s="89"/>
      <c r="N329" s="139"/>
      <c r="O329" s="139"/>
      <c r="P329" s="577"/>
      <c r="Q329" s="65"/>
      <c r="R329" s="736"/>
      <c r="S329" s="736" t="e">
        <f>#REF!</f>
        <v>#REF!</v>
      </c>
    </row>
    <row r="330" spans="1:19" ht="14.25" hidden="1">
      <c r="A330" s="116">
        <f t="shared" si="5"/>
        <v>2967</v>
      </c>
      <c r="B330" s="392"/>
      <c r="C330" s="355"/>
      <c r="D330" s="386"/>
      <c r="E330" s="118"/>
      <c r="F330" s="118"/>
      <c r="G330" s="118"/>
      <c r="H330" s="417" t="e">
        <f>CONCATENATE("='Up Hs'!E",#REF!)</f>
        <v>#REF!</v>
      </c>
      <c r="I330" s="367"/>
      <c r="J330" s="157"/>
      <c r="K330" s="662"/>
      <c r="L330" s="670"/>
      <c r="M330" s="89"/>
      <c r="N330" s="139"/>
      <c r="O330" s="139"/>
      <c r="P330" s="577"/>
      <c r="Q330" s="65"/>
      <c r="R330" s="736"/>
      <c r="S330" s="736" t="e">
        <f>#REF!</f>
        <v>#REF!</v>
      </c>
    </row>
    <row r="331" spans="1:19" ht="14.25" hidden="1">
      <c r="A331" s="116">
        <f t="shared" si="5"/>
        <v>2990</v>
      </c>
      <c r="B331" s="392"/>
      <c r="C331" s="355"/>
      <c r="D331" s="386"/>
      <c r="E331" s="118"/>
      <c r="F331" s="118"/>
      <c r="G331" s="118"/>
      <c r="H331" s="417" t="e">
        <f>CONCATENATE("='Up Hs'!E",#REF!)</f>
        <v>#REF!</v>
      </c>
      <c r="I331" s="367"/>
      <c r="J331" s="157"/>
      <c r="K331" s="662"/>
      <c r="L331" s="670"/>
      <c r="M331" s="89"/>
      <c r="N331" s="139"/>
      <c r="O331" s="139"/>
      <c r="P331" s="577"/>
      <c r="Q331" s="65"/>
      <c r="R331" s="736"/>
      <c r="S331" s="736" t="e">
        <f>#REF!</f>
        <v>#REF!</v>
      </c>
    </row>
    <row r="332" spans="1:19" ht="14.25" hidden="1">
      <c r="A332" s="116">
        <f t="shared" si="5"/>
        <v>3013</v>
      </c>
      <c r="B332" s="393"/>
      <c r="C332" s="119"/>
      <c r="D332" s="386"/>
      <c r="E332" s="118"/>
      <c r="F332" s="118"/>
      <c r="G332" s="118"/>
      <c r="H332" s="417" t="e">
        <f>CONCATENATE("='Up Hs'!E",#REF!)</f>
        <v>#REF!</v>
      </c>
      <c r="I332" s="367"/>
      <c r="J332" s="157"/>
      <c r="K332" s="662"/>
      <c r="L332" s="670"/>
      <c r="M332" s="89"/>
      <c r="N332" s="139"/>
      <c r="O332" s="139"/>
      <c r="P332" s="577"/>
      <c r="Q332" s="65"/>
      <c r="R332" s="736"/>
      <c r="S332" s="736" t="e">
        <f>#REF!</f>
        <v>#REF!</v>
      </c>
    </row>
    <row r="333" spans="1:19" ht="14.25" hidden="1">
      <c r="A333" s="87">
        <f t="shared" si="5"/>
        <v>3036</v>
      </c>
      <c r="B333" s="383"/>
      <c r="C333" s="109"/>
      <c r="D333" s="383"/>
      <c r="E333" s="101"/>
      <c r="F333" s="101"/>
      <c r="G333" s="101"/>
      <c r="H333" s="417" t="e">
        <f>CONCATENATE("='Up Hs'!E",#REF!)</f>
        <v>#REF!</v>
      </c>
      <c r="I333" s="367"/>
      <c r="J333" s="157"/>
      <c r="K333" s="662"/>
      <c r="L333" s="670"/>
      <c r="M333" s="89"/>
      <c r="N333" s="139"/>
      <c r="O333" s="139"/>
      <c r="P333" s="577"/>
      <c r="Q333" s="65"/>
      <c r="R333" s="736"/>
      <c r="S333" s="736" t="e">
        <f>#REF!</f>
        <v>#REF!</v>
      </c>
    </row>
    <row r="334" spans="1:19" ht="14.25" hidden="1">
      <c r="A334" s="87">
        <f t="shared" si="5"/>
        <v>3059</v>
      </c>
      <c r="B334" s="379"/>
      <c r="C334" s="117"/>
      <c r="D334" s="379"/>
      <c r="E334" s="47"/>
      <c r="F334" s="47"/>
      <c r="G334" s="47"/>
      <c r="H334" s="417" t="e">
        <f>CONCATENATE("='Up Hs'!E",#REF!)</f>
        <v>#REF!</v>
      </c>
      <c r="I334" s="367"/>
      <c r="J334" s="157"/>
      <c r="K334" s="662"/>
      <c r="L334" s="670"/>
      <c r="M334" s="89"/>
      <c r="N334" s="139"/>
      <c r="O334" s="139"/>
      <c r="P334" s="577"/>
      <c r="Q334" s="65"/>
      <c r="R334" s="736"/>
      <c r="S334" s="736" t="e">
        <f>#REF!</f>
        <v>#REF!</v>
      </c>
    </row>
    <row r="335" spans="1:19" ht="14.25" hidden="1">
      <c r="A335" s="87">
        <f t="shared" si="5"/>
        <v>3082</v>
      </c>
      <c r="B335" s="386"/>
      <c r="C335" s="119"/>
      <c r="D335" s="386"/>
      <c r="E335" s="118"/>
      <c r="F335" s="118"/>
      <c r="G335" s="118"/>
      <c r="H335" s="417" t="e">
        <f>CONCATENATE("='Up Hs'!E",#REF!)</f>
        <v>#REF!</v>
      </c>
      <c r="I335" s="367"/>
      <c r="J335" s="157"/>
      <c r="K335" s="662"/>
      <c r="L335" s="670"/>
      <c r="M335" s="89"/>
      <c r="N335" s="139"/>
      <c r="O335" s="139"/>
      <c r="P335" s="577"/>
      <c r="Q335" s="65"/>
      <c r="R335" s="736"/>
      <c r="S335" s="736" t="e">
        <f>#REF!</f>
        <v>#REF!</v>
      </c>
    </row>
    <row r="336" spans="1:19" ht="14.25" hidden="1">
      <c r="A336" s="87">
        <f t="shared" si="5"/>
        <v>3105</v>
      </c>
      <c r="B336" s="379"/>
      <c r="C336" s="117"/>
      <c r="D336" s="379"/>
      <c r="E336" s="47"/>
      <c r="F336" s="47"/>
      <c r="G336" s="47"/>
      <c r="H336" s="417" t="e">
        <f>CONCATENATE("='Up Hs'!E",#REF!)</f>
        <v>#REF!</v>
      </c>
      <c r="I336" s="367"/>
      <c r="J336" s="157"/>
      <c r="K336" s="662"/>
      <c r="L336" s="670"/>
      <c r="M336" s="89"/>
      <c r="N336" s="139"/>
      <c r="O336" s="139"/>
      <c r="P336" s="577"/>
      <c r="Q336" s="65"/>
      <c r="R336" s="736"/>
      <c r="S336" s="736" t="e">
        <f>#REF!</f>
        <v>#REF!</v>
      </c>
    </row>
    <row r="337" spans="1:19" ht="14.25" hidden="1">
      <c r="A337" s="87">
        <f t="shared" si="5"/>
        <v>3128</v>
      </c>
      <c r="B337" s="379"/>
      <c r="C337" s="117"/>
      <c r="D337" s="379"/>
      <c r="E337" s="47"/>
      <c r="F337" s="47"/>
      <c r="G337" s="47"/>
      <c r="H337" s="417" t="e">
        <f>CONCATENATE("='Up Hs'!E",#REF!)</f>
        <v>#REF!</v>
      </c>
      <c r="I337" s="367"/>
      <c r="J337" s="157"/>
      <c r="K337" s="662"/>
      <c r="L337" s="670"/>
      <c r="M337" s="89"/>
      <c r="N337" s="139"/>
      <c r="O337" s="139"/>
      <c r="P337" s="577"/>
      <c r="Q337" s="65"/>
      <c r="R337" s="736"/>
      <c r="S337" s="736" t="e">
        <f>#REF!</f>
        <v>#REF!</v>
      </c>
    </row>
    <row r="338" spans="1:19" ht="14.25" hidden="1">
      <c r="A338" s="87">
        <f t="shared" si="5"/>
        <v>3151</v>
      </c>
      <c r="B338" s="381"/>
      <c r="C338" s="120"/>
      <c r="D338" s="381"/>
      <c r="E338" s="99"/>
      <c r="F338" s="99"/>
      <c r="G338" s="99"/>
      <c r="H338" s="417" t="e">
        <f>CONCATENATE("='Up Hs'!E",#REF!)</f>
        <v>#REF!</v>
      </c>
      <c r="I338" s="85"/>
      <c r="J338" s="159"/>
      <c r="K338" s="663"/>
      <c r="L338" s="670"/>
      <c r="M338" s="100"/>
      <c r="N338" s="140"/>
      <c r="O338" s="140"/>
      <c r="P338" s="578"/>
      <c r="Q338" s="85"/>
      <c r="R338" s="736"/>
      <c r="S338" s="736" t="e">
        <f>#REF!</f>
        <v>#REF!</v>
      </c>
    </row>
    <row r="339" spans="1:19" ht="14.25" hidden="1">
      <c r="A339" s="116">
        <f t="shared" ref="A339:A344" si="6">A338+23</f>
        <v>3174</v>
      </c>
      <c r="B339" s="394"/>
      <c r="C339" s="356"/>
      <c r="D339" s="381"/>
      <c r="E339" s="99"/>
      <c r="F339" s="99"/>
      <c r="G339" s="99"/>
      <c r="H339" s="417" t="e">
        <f>CONCATENATE("='Up Hs'!E",#REF!)</f>
        <v>#REF!</v>
      </c>
      <c r="I339" s="85"/>
      <c r="J339" s="159"/>
      <c r="K339" s="663"/>
      <c r="L339" s="670"/>
      <c r="M339" s="100"/>
      <c r="N339" s="140"/>
      <c r="O339" s="140"/>
      <c r="P339" s="578"/>
      <c r="Q339" s="85"/>
      <c r="R339" s="736"/>
      <c r="S339" s="736" t="e">
        <f>#REF!</f>
        <v>#REF!</v>
      </c>
    </row>
    <row r="340" spans="1:19" ht="14.25" hidden="1">
      <c r="A340" s="116">
        <f t="shared" si="6"/>
        <v>3197</v>
      </c>
      <c r="B340" s="394"/>
      <c r="C340" s="356"/>
      <c r="D340" s="381"/>
      <c r="E340" s="99"/>
      <c r="F340" s="99"/>
      <c r="G340" s="99"/>
      <c r="H340" s="417" t="e">
        <f>CONCATENATE("='Up Hs'!E",#REF!)</f>
        <v>#REF!</v>
      </c>
      <c r="I340" s="85"/>
      <c r="J340" s="159"/>
      <c r="K340" s="663"/>
      <c r="L340" s="670"/>
      <c r="M340" s="100"/>
      <c r="N340" s="140"/>
      <c r="O340" s="140"/>
      <c r="P340" s="578"/>
      <c r="Q340" s="85"/>
      <c r="R340" s="736"/>
      <c r="S340" s="736" t="e">
        <f>#REF!</f>
        <v>#REF!</v>
      </c>
    </row>
    <row r="341" spans="1:19" ht="14.25" hidden="1">
      <c r="A341" s="116">
        <f t="shared" si="6"/>
        <v>3220</v>
      </c>
      <c r="B341" s="394"/>
      <c r="C341" s="356"/>
      <c r="D341" s="381"/>
      <c r="E341" s="99"/>
      <c r="F341" s="99"/>
      <c r="G341" s="99"/>
      <c r="H341" s="417" t="e">
        <f>CONCATENATE("='Up Hs'!E",#REF!)</f>
        <v>#REF!</v>
      </c>
      <c r="I341" s="85"/>
      <c r="J341" s="159"/>
      <c r="K341" s="663"/>
      <c r="L341" s="670"/>
      <c r="M341" s="100"/>
      <c r="N341" s="140"/>
      <c r="O341" s="140"/>
      <c r="P341" s="578"/>
      <c r="Q341" s="85"/>
      <c r="R341" s="736"/>
      <c r="S341" s="736" t="e">
        <f>#REF!</f>
        <v>#REF!</v>
      </c>
    </row>
    <row r="342" spans="1:19" ht="14.25" hidden="1">
      <c r="A342" s="116">
        <f t="shared" si="6"/>
        <v>3243</v>
      </c>
      <c r="B342" s="394"/>
      <c r="C342" s="356"/>
      <c r="D342" s="381"/>
      <c r="E342" s="99"/>
      <c r="F342" s="99"/>
      <c r="G342" s="99"/>
      <c r="H342" s="417" t="e">
        <f>CONCATENATE("='Up Hs'!E",#REF!)</f>
        <v>#REF!</v>
      </c>
      <c r="I342" s="85"/>
      <c r="J342" s="159"/>
      <c r="K342" s="663"/>
      <c r="L342" s="670"/>
      <c r="M342" s="100"/>
      <c r="N342" s="140"/>
      <c r="O342" s="140"/>
      <c r="P342" s="578"/>
      <c r="Q342" s="85"/>
      <c r="R342" s="736"/>
      <c r="S342" s="736" t="e">
        <f>#REF!</f>
        <v>#REF!</v>
      </c>
    </row>
    <row r="343" spans="1:19" ht="14.25" hidden="1">
      <c r="A343" s="116">
        <f t="shared" si="6"/>
        <v>3266</v>
      </c>
      <c r="B343" s="394"/>
      <c r="C343" s="356"/>
      <c r="D343" s="381"/>
      <c r="E343" s="99"/>
      <c r="F343" s="99"/>
      <c r="G343" s="99"/>
      <c r="H343" s="417" t="e">
        <f>CONCATENATE("='Up Hs'!E",#REF!)</f>
        <v>#REF!</v>
      </c>
      <c r="I343" s="85"/>
      <c r="J343" s="159"/>
      <c r="K343" s="663"/>
      <c r="L343" s="670"/>
      <c r="M343" s="100"/>
      <c r="N343" s="140"/>
      <c r="O343" s="140"/>
      <c r="P343" s="578"/>
      <c r="Q343" s="85"/>
      <c r="R343" s="736"/>
      <c r="S343" s="736" t="e">
        <f>#REF!</f>
        <v>#REF!</v>
      </c>
    </row>
    <row r="344" spans="1:19" ht="14.25" hidden="1">
      <c r="A344" s="116">
        <f t="shared" si="6"/>
        <v>3289</v>
      </c>
      <c r="B344" s="395"/>
      <c r="C344" s="357"/>
      <c r="D344" s="377"/>
      <c r="E344" s="96"/>
      <c r="F344" s="96"/>
      <c r="G344" s="96"/>
      <c r="H344" s="417" t="e">
        <f>CONCATENATE("='Up Hs'!E",#REF!)</f>
        <v>#REF!</v>
      </c>
      <c r="I344" s="367"/>
      <c r="J344" s="157"/>
      <c r="K344" s="662"/>
      <c r="L344" s="670"/>
      <c r="M344" s="89"/>
      <c r="N344" s="139"/>
      <c r="O344" s="139"/>
      <c r="P344" s="577"/>
      <c r="Q344" s="65"/>
      <c r="R344" s="736"/>
      <c r="S344" s="736" t="e">
        <f>#REF!</f>
        <v>#REF!</v>
      </c>
    </row>
    <row r="345" spans="1:19" ht="14.25" hidden="1">
      <c r="A345" s="87"/>
      <c r="B345" s="377"/>
      <c r="C345" s="121"/>
      <c r="D345" s="377"/>
      <c r="E345" s="96"/>
      <c r="F345" s="96"/>
      <c r="G345" s="96"/>
      <c r="H345" s="417" t="e">
        <f>CONCATENATE("='Up Hs'!E",#REF!)</f>
        <v>#REF!</v>
      </c>
      <c r="I345" s="367"/>
      <c r="J345" s="157"/>
      <c r="K345" s="662"/>
      <c r="L345" s="670"/>
      <c r="M345" s="89"/>
      <c r="N345" s="139"/>
      <c r="O345" s="139"/>
      <c r="P345" s="577"/>
      <c r="Q345" s="65"/>
      <c r="R345" s="736"/>
      <c r="S345" s="736" t="e">
        <f>#REF!</f>
        <v>#REF!</v>
      </c>
    </row>
    <row r="346" spans="1:19" ht="14.25" hidden="1">
      <c r="A346" s="87"/>
      <c r="B346" s="375"/>
      <c r="C346" s="113"/>
      <c r="D346" s="375"/>
      <c r="E346" s="94"/>
      <c r="F346" s="94"/>
      <c r="G346" s="94"/>
      <c r="H346" s="417" t="e">
        <f>CONCATENATE("='Up Hs'!E",#REF!)</f>
        <v>#REF!</v>
      </c>
      <c r="I346" s="367"/>
      <c r="J346" s="157"/>
      <c r="K346" s="662"/>
      <c r="L346" s="670"/>
      <c r="M346" s="89"/>
      <c r="N346" s="139"/>
      <c r="O346" s="139"/>
      <c r="P346" s="577"/>
      <c r="Q346" s="65"/>
      <c r="R346" s="736"/>
      <c r="S346" s="736" t="e">
        <f>#REF!</f>
        <v>#REF!</v>
      </c>
    </row>
    <row r="347" spans="1:19" ht="14.25" hidden="1">
      <c r="A347" s="87"/>
      <c r="B347" s="375"/>
      <c r="C347" s="113"/>
      <c r="D347" s="375"/>
      <c r="E347" s="94"/>
      <c r="F347" s="94"/>
      <c r="G347" s="94"/>
      <c r="H347" s="417" t="e">
        <f>CONCATENATE("='Up Hs'!E",#REF!)</f>
        <v>#REF!</v>
      </c>
      <c r="I347" s="367"/>
      <c r="J347" s="157"/>
      <c r="K347" s="662"/>
      <c r="L347" s="670"/>
      <c r="M347" s="89"/>
      <c r="N347" s="139"/>
      <c r="O347" s="139"/>
      <c r="P347" s="577"/>
      <c r="Q347" s="65"/>
      <c r="R347" s="736"/>
      <c r="S347" s="736" t="e">
        <f>#REF!</f>
        <v>#REF!</v>
      </c>
    </row>
    <row r="348" spans="1:19" ht="14.25" hidden="1">
      <c r="A348" s="87" t="s">
        <v>52</v>
      </c>
      <c r="B348" s="375"/>
      <c r="C348" s="113"/>
      <c r="D348" s="375"/>
      <c r="E348" s="94"/>
      <c r="F348" s="94"/>
      <c r="G348" s="94"/>
      <c r="H348" s="417" t="e">
        <f>CONCATENATE("='Up Hs'!E",#REF!)</f>
        <v>#REF!</v>
      </c>
      <c r="I348" s="367"/>
      <c r="J348" s="157"/>
      <c r="K348" s="662"/>
      <c r="L348" s="670"/>
      <c r="M348" s="89"/>
      <c r="N348" s="139"/>
      <c r="O348" s="139"/>
      <c r="P348" s="577"/>
      <c r="Q348" s="65"/>
      <c r="R348" s="736"/>
      <c r="S348" s="736" t="e">
        <f>#REF!</f>
        <v>#REF!</v>
      </c>
    </row>
    <row r="349" spans="1:19" ht="14.25" hidden="1">
      <c r="A349" s="87"/>
      <c r="B349" s="375"/>
      <c r="C349" s="113"/>
      <c r="D349" s="375"/>
      <c r="E349" s="94"/>
      <c r="F349" s="94"/>
      <c r="G349" s="94"/>
      <c r="H349" s="417" t="e">
        <f>CONCATENATE("='Up Hs'!E",#REF!)</f>
        <v>#REF!</v>
      </c>
      <c r="I349" s="367"/>
      <c r="J349" s="157"/>
      <c r="K349" s="662"/>
      <c r="L349" s="670"/>
      <c r="M349" s="89"/>
      <c r="N349" s="139"/>
      <c r="O349" s="139"/>
      <c r="P349" s="577"/>
      <c r="Q349" s="65"/>
      <c r="R349" s="736"/>
      <c r="S349" s="736" t="e">
        <f>#REF!</f>
        <v>#REF!</v>
      </c>
    </row>
    <row r="350" spans="1:19" ht="14.25" hidden="1">
      <c r="A350" s="87"/>
      <c r="B350" s="375"/>
      <c r="C350" s="113"/>
      <c r="D350" s="375"/>
      <c r="E350" s="94"/>
      <c r="F350" s="94"/>
      <c r="G350" s="94"/>
      <c r="H350" s="417" t="e">
        <f>CONCATENATE("='Up Hs'!E",#REF!)</f>
        <v>#REF!</v>
      </c>
      <c r="I350" s="367"/>
      <c r="J350" s="157"/>
      <c r="K350" s="662"/>
      <c r="L350" s="670"/>
      <c r="M350" s="89"/>
      <c r="N350" s="139"/>
      <c r="O350" s="139"/>
      <c r="P350" s="577"/>
      <c r="Q350" s="65"/>
      <c r="R350" s="736"/>
      <c r="S350" s="736" t="e">
        <f>#REF!</f>
        <v>#REF!</v>
      </c>
    </row>
    <row r="351" spans="1:19" ht="14.25" hidden="1">
      <c r="A351" s="87"/>
      <c r="B351" s="375"/>
      <c r="C351" s="113"/>
      <c r="D351" s="375"/>
      <c r="E351" s="94"/>
      <c r="F351" s="94"/>
      <c r="G351" s="94"/>
      <c r="H351" s="417" t="e">
        <f>CONCATENATE("='Up Hs'!E",#REF!)</f>
        <v>#REF!</v>
      </c>
      <c r="I351" s="367"/>
      <c r="J351" s="157"/>
      <c r="K351" s="662"/>
      <c r="L351" s="670"/>
      <c r="M351" s="89"/>
      <c r="N351" s="139"/>
      <c r="O351" s="139"/>
      <c r="P351" s="577"/>
      <c r="Q351" s="65"/>
      <c r="R351" s="736"/>
      <c r="S351" s="736" t="e">
        <f>#REF!</f>
        <v>#REF!</v>
      </c>
    </row>
    <row r="352" spans="1:19" ht="14.25" hidden="1">
      <c r="A352" s="87"/>
      <c r="B352" s="374"/>
      <c r="C352" s="112"/>
      <c r="D352" s="374"/>
      <c r="E352" s="88"/>
      <c r="F352" s="88"/>
      <c r="G352" s="88"/>
      <c r="H352" s="417" t="e">
        <f>CONCATENATE("='Up Hs'!E",#REF!)</f>
        <v>#REF!</v>
      </c>
      <c r="I352" s="368"/>
      <c r="J352" s="160"/>
      <c r="K352" s="662"/>
      <c r="L352" s="670"/>
      <c r="M352" s="89"/>
      <c r="N352" s="139"/>
      <c r="O352" s="139"/>
      <c r="P352" s="577"/>
      <c r="Q352" s="65"/>
      <c r="R352" s="736"/>
      <c r="S352" s="736" t="e">
        <f>#REF!</f>
        <v>#REF!</v>
      </c>
    </row>
    <row r="353" spans="1:19" ht="14.25" hidden="1">
      <c r="A353" s="87"/>
      <c r="B353" s="374"/>
      <c r="C353" s="112"/>
      <c r="D353" s="374"/>
      <c r="E353" s="88"/>
      <c r="F353" s="88"/>
      <c r="G353" s="88"/>
      <c r="H353" s="417" t="e">
        <f>CONCATENATE("='Up Hs'!E",#REF!)</f>
        <v>#REF!</v>
      </c>
      <c r="I353" s="368"/>
      <c r="J353" s="160"/>
      <c r="K353" s="662"/>
      <c r="L353" s="670"/>
      <c r="M353" s="89"/>
      <c r="N353" s="139"/>
      <c r="O353" s="139"/>
      <c r="P353" s="577"/>
      <c r="Q353" s="65"/>
      <c r="R353" s="736"/>
      <c r="S353" s="736" t="e">
        <f>#REF!</f>
        <v>#REF!</v>
      </c>
    </row>
    <row r="354" spans="1:19" ht="14.25" hidden="1">
      <c r="A354" s="87"/>
      <c r="B354" s="374"/>
      <c r="C354" s="112"/>
      <c r="D354" s="374"/>
      <c r="E354" s="88"/>
      <c r="F354" s="88"/>
      <c r="G354" s="88"/>
      <c r="H354" s="417" t="e">
        <f>CONCATENATE("='Up Hs'!E",#REF!)</f>
        <v>#REF!</v>
      </c>
      <c r="I354" s="368"/>
      <c r="J354" s="160"/>
      <c r="K354" s="662"/>
      <c r="L354" s="670"/>
      <c r="M354" s="89"/>
      <c r="N354" s="139"/>
      <c r="O354" s="139"/>
      <c r="P354" s="577"/>
      <c r="Q354" s="65"/>
      <c r="R354" s="736"/>
      <c r="S354" s="736" t="e">
        <f>#REF!</f>
        <v>#REF!</v>
      </c>
    </row>
    <row r="355" spans="1:19" ht="14.25" hidden="1">
      <c r="A355" s="87"/>
      <c r="B355" s="374"/>
      <c r="C355" s="112"/>
      <c r="D355" s="374"/>
      <c r="E355" s="88"/>
      <c r="F355" s="88"/>
      <c r="G355" s="88"/>
      <c r="H355" s="418" t="e">
        <f>CONCATENATE("='Up Hs'!E",#REF!)</f>
        <v>#REF!</v>
      </c>
      <c r="I355" s="368"/>
      <c r="J355" s="160"/>
      <c r="K355" s="662"/>
      <c r="L355" s="670"/>
      <c r="M355" s="89"/>
      <c r="N355" s="139"/>
      <c r="O355" s="139"/>
      <c r="P355" s="577"/>
      <c r="Q355" s="65"/>
      <c r="R355" s="736"/>
      <c r="S355" s="736" t="e">
        <f>#REF!</f>
        <v>#REF!</v>
      </c>
    </row>
    <row r="356" spans="1:19" ht="14.25" hidden="1">
      <c r="A356" s="122"/>
      <c r="B356" s="374"/>
      <c r="C356" s="112"/>
      <c r="D356" s="374"/>
      <c r="E356" s="88"/>
      <c r="F356" s="88"/>
      <c r="G356" s="88"/>
      <c r="H356" s="418" t="e">
        <f>CONCATENATE("='Up Hs'!E",#REF!)</f>
        <v>#REF!</v>
      </c>
      <c r="I356" s="368"/>
      <c r="J356" s="160"/>
      <c r="K356" s="669"/>
      <c r="L356" s="670"/>
      <c r="M356" s="123"/>
      <c r="N356" s="142"/>
      <c r="O356" s="142"/>
      <c r="P356" s="577"/>
      <c r="Q356" s="65"/>
      <c r="R356" s="736"/>
      <c r="S356" s="736" t="e">
        <f>#REF!</f>
        <v>#REF!</v>
      </c>
    </row>
    <row r="357" spans="1:19" ht="14.25" hidden="1">
      <c r="A357" s="122"/>
      <c r="B357" s="374"/>
      <c r="C357" s="112"/>
      <c r="D357" s="374"/>
      <c r="E357" s="88"/>
      <c r="F357" s="88"/>
      <c r="G357" s="88"/>
      <c r="H357" s="418" t="e">
        <f>CONCATENATE("='Up Hs'!E",#REF!)</f>
        <v>#REF!</v>
      </c>
      <c r="I357" s="368"/>
      <c r="J357" s="160"/>
      <c r="K357" s="669"/>
      <c r="L357" s="670"/>
      <c r="M357" s="123"/>
      <c r="N357" s="142"/>
      <c r="O357" s="142"/>
      <c r="P357" s="577"/>
      <c r="Q357" s="65"/>
      <c r="R357" s="736"/>
      <c r="S357" s="736" t="e">
        <f>#REF!</f>
        <v>#REF!</v>
      </c>
    </row>
    <row r="358" spans="1:19" ht="14.25" hidden="1">
      <c r="A358" s="122"/>
      <c r="B358" s="374"/>
      <c r="C358" s="112"/>
      <c r="D358" s="374"/>
      <c r="E358" s="88"/>
      <c r="F358" s="88"/>
      <c r="G358" s="88"/>
      <c r="H358" s="418" t="e">
        <f>CONCATENATE("='Up Hs'!E",#REF!)</f>
        <v>#REF!</v>
      </c>
      <c r="I358" s="368"/>
      <c r="J358" s="160"/>
      <c r="K358" s="669"/>
      <c r="L358" s="670"/>
      <c r="M358" s="123"/>
      <c r="N358" s="142"/>
      <c r="O358" s="142"/>
      <c r="P358" s="577"/>
      <c r="Q358" s="65"/>
      <c r="R358" s="736"/>
      <c r="S358" s="736" t="e">
        <f>#REF!</f>
        <v>#REF!</v>
      </c>
    </row>
    <row r="359" spans="1:19" ht="14.25" hidden="1">
      <c r="A359" s="122"/>
      <c r="B359" s="374"/>
      <c r="C359" s="112"/>
      <c r="D359" s="374"/>
      <c r="E359" s="88"/>
      <c r="F359" s="88"/>
      <c r="G359" s="88"/>
      <c r="H359" s="418" t="e">
        <f>CONCATENATE("='Up Hs'!E",#REF!)</f>
        <v>#REF!</v>
      </c>
      <c r="I359" s="368"/>
      <c r="J359" s="160"/>
      <c r="K359" s="669"/>
      <c r="L359" s="670"/>
      <c r="M359" s="123"/>
      <c r="N359" s="142"/>
      <c r="O359" s="142"/>
      <c r="P359" s="577"/>
      <c r="Q359" s="65"/>
      <c r="R359" s="736"/>
      <c r="S359" s="736" t="e">
        <f>#REF!</f>
        <v>#REF!</v>
      </c>
    </row>
    <row r="360" spans="1:19" ht="14.25" hidden="1">
      <c r="A360" s="122"/>
      <c r="B360" s="374"/>
      <c r="C360" s="112"/>
      <c r="D360" s="374"/>
      <c r="E360" s="88"/>
      <c r="F360" s="88"/>
      <c r="G360" s="88"/>
      <c r="H360" s="418" t="e">
        <f>CONCATENATE("='Up Hs'!E",#REF!)</f>
        <v>#REF!</v>
      </c>
      <c r="I360" s="368"/>
      <c r="J360" s="160"/>
      <c r="K360" s="669"/>
      <c r="L360" s="670"/>
      <c r="M360" s="123"/>
      <c r="N360" s="142"/>
      <c r="O360" s="142"/>
      <c r="P360" s="577"/>
      <c r="Q360" s="65"/>
      <c r="R360" s="736"/>
      <c r="S360" s="736" t="e">
        <f>#REF!</f>
        <v>#REF!</v>
      </c>
    </row>
    <row r="361" spans="1:19" ht="14.25" hidden="1">
      <c r="A361" s="122"/>
      <c r="B361" s="376"/>
      <c r="C361" s="102"/>
      <c r="D361" s="376"/>
      <c r="E361" s="95"/>
      <c r="F361" s="95"/>
      <c r="G361" s="95"/>
      <c r="H361" s="419" t="e">
        <f>CONCATENATE("='Up Hs'!E",#REF!)</f>
        <v>#REF!</v>
      </c>
      <c r="I361" s="367"/>
      <c r="J361" s="157"/>
      <c r="K361" s="669"/>
      <c r="L361" s="670"/>
      <c r="M361" s="123"/>
      <c r="N361" s="142"/>
      <c r="O361" s="142"/>
      <c r="P361" s="577"/>
      <c r="Q361" s="65"/>
      <c r="R361" s="736"/>
      <c r="S361" s="736" t="e">
        <f>#REF!</f>
        <v>#REF!</v>
      </c>
    </row>
    <row r="362" spans="1:19" ht="14.25" hidden="1">
      <c r="A362" s="122"/>
      <c r="B362" s="376"/>
      <c r="C362" s="102"/>
      <c r="D362" s="376"/>
      <c r="E362" s="95"/>
      <c r="F362" s="95"/>
      <c r="G362" s="95"/>
      <c r="H362" s="419" t="e">
        <f>CONCATENATE("='Up Hs'!E",#REF!)</f>
        <v>#REF!</v>
      </c>
      <c r="I362" s="367"/>
      <c r="J362" s="157"/>
      <c r="K362" s="669"/>
      <c r="L362" s="670"/>
      <c r="M362" s="123"/>
      <c r="N362" s="142"/>
      <c r="O362" s="142"/>
      <c r="P362" s="577"/>
      <c r="Q362" s="65"/>
      <c r="R362" s="736"/>
      <c r="S362" s="736" t="e">
        <f>#REF!</f>
        <v>#REF!</v>
      </c>
    </row>
    <row r="363" spans="1:19" ht="14.25" hidden="1">
      <c r="A363" s="122"/>
      <c r="B363" s="376"/>
      <c r="C363" s="102"/>
      <c r="D363" s="376"/>
      <c r="E363" s="95"/>
      <c r="F363" s="95"/>
      <c r="G363" s="95"/>
      <c r="H363" s="419" t="e">
        <f>CONCATENATE("='Up Hs'!E",#REF!)</f>
        <v>#REF!</v>
      </c>
      <c r="I363" s="367"/>
      <c r="J363" s="157"/>
      <c r="K363" s="669"/>
      <c r="L363" s="670"/>
      <c r="M363" s="123"/>
      <c r="N363" s="142"/>
      <c r="O363" s="142"/>
      <c r="P363" s="577"/>
      <c r="Q363" s="65"/>
      <c r="R363" s="736"/>
      <c r="S363" s="736" t="e">
        <f>#REF!</f>
        <v>#REF!</v>
      </c>
    </row>
    <row r="364" spans="1:19" ht="14.25" hidden="1">
      <c r="A364" s="122"/>
      <c r="B364" s="384"/>
      <c r="C364" s="106"/>
      <c r="D364" s="384"/>
      <c r="E364" s="105"/>
      <c r="F364" s="105"/>
      <c r="G364" s="105"/>
      <c r="H364" s="420" t="e">
        <f>CONCATENATE("='Up Hs'!E",#REF!)</f>
        <v>#REF!</v>
      </c>
      <c r="I364" s="367"/>
      <c r="J364" s="157"/>
      <c r="K364" s="669"/>
      <c r="L364" s="670"/>
      <c r="M364" s="123"/>
      <c r="N364" s="142"/>
      <c r="O364" s="142"/>
      <c r="P364" s="577"/>
      <c r="Q364" s="65"/>
      <c r="R364" s="736"/>
      <c r="S364" s="736" t="e">
        <f>#REF!</f>
        <v>#REF!</v>
      </c>
    </row>
    <row r="365" spans="1:19" ht="14.25" hidden="1">
      <c r="A365" s="122"/>
      <c r="B365" s="376"/>
      <c r="C365" s="102"/>
      <c r="D365" s="376"/>
      <c r="E365" s="95"/>
      <c r="F365" s="95"/>
      <c r="G365" s="95"/>
      <c r="H365" s="419" t="e">
        <f>CONCATENATE("='Up Hs'!E",#REF!)</f>
        <v>#REF!</v>
      </c>
      <c r="I365" s="367"/>
      <c r="J365" s="157"/>
      <c r="K365" s="669"/>
      <c r="L365" s="670"/>
      <c r="M365" s="123"/>
      <c r="N365" s="142"/>
      <c r="O365" s="142"/>
      <c r="P365" s="577"/>
      <c r="Q365" s="65"/>
      <c r="R365" s="736"/>
      <c r="S365" s="736" t="e">
        <f>#REF!</f>
        <v>#REF!</v>
      </c>
    </row>
    <row r="366" spans="1:19" ht="14.25" hidden="1">
      <c r="A366" s="122"/>
      <c r="B366" s="375"/>
      <c r="C366" s="113"/>
      <c r="D366" s="375"/>
      <c r="E366" s="94"/>
      <c r="F366" s="94"/>
      <c r="G366" s="94"/>
      <c r="H366" s="421" t="e">
        <f>CONCATENATE("='Up Hs'!E",#REF!)</f>
        <v>#REF!</v>
      </c>
      <c r="I366" s="367"/>
      <c r="J366" s="157"/>
      <c r="K366" s="669"/>
      <c r="L366" s="670"/>
      <c r="M366" s="123"/>
      <c r="N366" s="142"/>
      <c r="O366" s="142"/>
      <c r="P366" s="577"/>
      <c r="Q366" s="65"/>
      <c r="R366" s="736"/>
      <c r="S366" s="736" t="e">
        <f>#REF!</f>
        <v>#REF!</v>
      </c>
    </row>
    <row r="367" spans="1:19" ht="14.25" hidden="1">
      <c r="A367" s="122"/>
      <c r="B367" s="379"/>
      <c r="C367" s="117"/>
      <c r="D367" s="379"/>
      <c r="E367" s="47"/>
      <c r="F367" s="47"/>
      <c r="G367" s="47"/>
      <c r="H367" s="422" t="e">
        <f>CONCATENATE("='Up Hs'!E",#REF!)</f>
        <v>#REF!</v>
      </c>
      <c r="I367" s="367"/>
      <c r="J367" s="157"/>
      <c r="K367" s="669"/>
      <c r="L367" s="670"/>
      <c r="M367" s="123"/>
      <c r="N367" s="142"/>
      <c r="O367" s="142"/>
      <c r="P367" s="577"/>
      <c r="Q367" s="65"/>
      <c r="R367" s="736"/>
      <c r="S367" s="736" t="e">
        <f>#REF!</f>
        <v>#REF!</v>
      </c>
    </row>
    <row r="368" spans="1:19" ht="14.25" hidden="1">
      <c r="A368" s="122"/>
      <c r="B368" s="386"/>
      <c r="C368" s="119"/>
      <c r="D368" s="386"/>
      <c r="E368" s="118"/>
      <c r="F368" s="118"/>
      <c r="G368" s="118"/>
      <c r="H368" s="423" t="e">
        <f>CONCATENATE("='Up Hs'!E",#REF!)</f>
        <v>#REF!</v>
      </c>
      <c r="I368" s="367"/>
      <c r="J368" s="157"/>
      <c r="K368" s="669"/>
      <c r="L368" s="670"/>
      <c r="M368" s="123"/>
      <c r="N368" s="142"/>
      <c r="O368" s="142"/>
      <c r="P368" s="577"/>
      <c r="Q368" s="65"/>
      <c r="R368" s="736"/>
      <c r="S368" s="736" t="e">
        <f>#REF!</f>
        <v>#REF!</v>
      </c>
    </row>
    <row r="369" spans="1:19" ht="14.25" hidden="1">
      <c r="A369" s="122"/>
      <c r="B369" s="386"/>
      <c r="C369" s="119"/>
      <c r="D369" s="386"/>
      <c r="E369" s="118"/>
      <c r="F369" s="118"/>
      <c r="G369" s="118"/>
      <c r="H369" s="423" t="e">
        <f>CONCATENATE("='Up Hs'!E",#REF!)</f>
        <v>#REF!</v>
      </c>
      <c r="I369" s="367"/>
      <c r="J369" s="157"/>
      <c r="K369" s="669"/>
      <c r="L369" s="670"/>
      <c r="M369" s="123"/>
      <c r="N369" s="142"/>
      <c r="O369" s="142"/>
      <c r="P369" s="577"/>
      <c r="Q369" s="65"/>
      <c r="R369" s="736"/>
      <c r="S369" s="736" t="e">
        <f>#REF!</f>
        <v>#REF!</v>
      </c>
    </row>
    <row r="370" spans="1:19" ht="14.25" hidden="1">
      <c r="A370" s="122"/>
      <c r="B370" s="386"/>
      <c r="C370" s="119"/>
      <c r="D370" s="386"/>
      <c r="E370" s="118"/>
      <c r="F370" s="118"/>
      <c r="G370" s="118"/>
      <c r="H370" s="423" t="e">
        <f>CONCATENATE("='Up Hs'!E",#REF!)</f>
        <v>#REF!</v>
      </c>
      <c r="I370" s="367"/>
      <c r="J370" s="157"/>
      <c r="K370" s="669"/>
      <c r="L370" s="670"/>
      <c r="M370" s="123"/>
      <c r="N370" s="142"/>
      <c r="O370" s="142"/>
      <c r="P370" s="577"/>
      <c r="Q370" s="65"/>
      <c r="R370" s="736"/>
      <c r="S370" s="736" t="e">
        <f>#REF!</f>
        <v>#REF!</v>
      </c>
    </row>
    <row r="371" spans="1:19" ht="14.25" hidden="1">
      <c r="A371" s="122"/>
      <c r="B371" s="386"/>
      <c r="C371" s="119"/>
      <c r="D371" s="386"/>
      <c r="E371" s="118"/>
      <c r="F371" s="118"/>
      <c r="G371" s="118"/>
      <c r="H371" s="423" t="e">
        <f>CONCATENATE("='Up Hs'!E",#REF!)</f>
        <v>#REF!</v>
      </c>
      <c r="I371" s="367"/>
      <c r="J371" s="157"/>
      <c r="K371" s="669"/>
      <c r="L371" s="670"/>
      <c r="M371" s="123"/>
      <c r="N371" s="142"/>
      <c r="O371" s="142"/>
      <c r="P371" s="577"/>
      <c r="Q371" s="65"/>
      <c r="R371" s="736"/>
      <c r="S371" s="736" t="e">
        <f>#REF!</f>
        <v>#REF!</v>
      </c>
    </row>
    <row r="372" spans="1:19" ht="14.25" hidden="1">
      <c r="A372" s="122"/>
      <c r="B372" s="386"/>
      <c r="C372" s="119"/>
      <c r="D372" s="386"/>
      <c r="E372" s="118"/>
      <c r="F372" s="118"/>
      <c r="G372" s="118"/>
      <c r="H372" s="423" t="e">
        <f>CONCATENATE("='Up Hs'!E",#REF!)</f>
        <v>#REF!</v>
      </c>
      <c r="I372" s="367"/>
      <c r="J372" s="157"/>
      <c r="K372" s="669"/>
      <c r="L372" s="670"/>
      <c r="M372" s="123"/>
      <c r="N372" s="142"/>
      <c r="O372" s="142"/>
      <c r="P372" s="577"/>
      <c r="Q372" s="65"/>
      <c r="R372" s="736"/>
      <c r="S372" s="736" t="e">
        <f>#REF!</f>
        <v>#REF!</v>
      </c>
    </row>
    <row r="373" spans="1:19" ht="14.25" hidden="1">
      <c r="A373" s="122"/>
      <c r="B373" s="379"/>
      <c r="C373" s="117"/>
      <c r="D373" s="379"/>
      <c r="E373" s="47"/>
      <c r="F373" s="47"/>
      <c r="G373" s="47"/>
      <c r="H373" s="422" t="e">
        <f>CONCATENATE("='Up Hs'!E",#REF!)</f>
        <v>#REF!</v>
      </c>
      <c r="I373" s="367"/>
      <c r="J373" s="157"/>
      <c r="K373" s="669"/>
      <c r="L373" s="670"/>
      <c r="M373" s="123"/>
      <c r="N373" s="142"/>
      <c r="O373" s="142"/>
      <c r="P373" s="577"/>
      <c r="Q373" s="65"/>
      <c r="R373" s="736"/>
      <c r="S373" s="736" t="e">
        <f>#REF!</f>
        <v>#REF!</v>
      </c>
    </row>
    <row r="374" spans="1:19" ht="14.25" hidden="1">
      <c r="A374" s="122"/>
      <c r="B374" s="375"/>
      <c r="C374" s="113"/>
      <c r="D374" s="375"/>
      <c r="E374" s="94"/>
      <c r="F374" s="94"/>
      <c r="G374" s="94"/>
      <c r="H374" s="421" t="e">
        <f>CONCATENATE("='Up Hs'!E",#REF!)</f>
        <v>#REF!</v>
      </c>
      <c r="I374" s="367"/>
      <c r="J374" s="157"/>
      <c r="K374" s="669"/>
      <c r="L374" s="670"/>
      <c r="M374" s="123"/>
      <c r="N374" s="142"/>
      <c r="O374" s="142"/>
      <c r="P374" s="577"/>
      <c r="Q374" s="65"/>
      <c r="R374" s="736"/>
      <c r="S374" s="736" t="e">
        <f>#REF!</f>
        <v>#REF!</v>
      </c>
    </row>
    <row r="375" spans="1:19" ht="14.25" hidden="1">
      <c r="A375" s="122"/>
      <c r="B375" s="375"/>
      <c r="C375" s="113"/>
      <c r="D375" s="375"/>
      <c r="E375" s="94"/>
      <c r="F375" s="94"/>
      <c r="G375" s="94"/>
      <c r="H375" s="421" t="e">
        <f>CONCATENATE("='Up Hs'!E",#REF!)</f>
        <v>#REF!</v>
      </c>
      <c r="I375" s="367"/>
      <c r="J375" s="157"/>
      <c r="K375" s="669"/>
      <c r="L375" s="670"/>
      <c r="M375" s="123"/>
      <c r="N375" s="142"/>
      <c r="O375" s="142"/>
      <c r="P375" s="577"/>
      <c r="Q375" s="65"/>
      <c r="R375" s="736"/>
      <c r="S375" s="736" t="e">
        <f>#REF!</f>
        <v>#REF!</v>
      </c>
    </row>
    <row r="376" spans="1:19" ht="14.25" hidden="1">
      <c r="A376" s="122"/>
      <c r="B376" s="375"/>
      <c r="C376" s="113"/>
      <c r="D376" s="375"/>
      <c r="E376" s="94"/>
      <c r="F376" s="94"/>
      <c r="G376" s="94"/>
      <c r="H376" s="421" t="e">
        <f>CONCATENATE("='Up Hs'!E",#REF!)</f>
        <v>#REF!</v>
      </c>
      <c r="I376" s="367"/>
      <c r="J376" s="157"/>
      <c r="K376" s="669"/>
      <c r="L376" s="670"/>
      <c r="M376" s="123"/>
      <c r="N376" s="142"/>
      <c r="O376" s="142"/>
      <c r="P376" s="577"/>
      <c r="Q376" s="65"/>
      <c r="R376" s="736"/>
      <c r="S376" s="736" t="e">
        <f>#REF!</f>
        <v>#REF!</v>
      </c>
    </row>
    <row r="377" spans="1:19" ht="14.25" hidden="1">
      <c r="A377" s="122"/>
      <c r="B377" s="380"/>
      <c r="C377" s="49"/>
      <c r="D377" s="380"/>
      <c r="E377" s="44"/>
      <c r="F377" s="44"/>
      <c r="G377" s="44"/>
      <c r="H377" s="421" t="e">
        <f>CONCATENATE("='Up Hs'!E",#REF!)</f>
        <v>#REF!</v>
      </c>
      <c r="I377" s="367"/>
      <c r="J377" s="157"/>
      <c r="K377" s="669"/>
      <c r="L377" s="670"/>
      <c r="M377" s="123"/>
      <c r="N377" s="142"/>
      <c r="O377" s="142"/>
      <c r="P377" s="577"/>
      <c r="Q377" s="65"/>
      <c r="R377" s="736"/>
      <c r="S377" s="736" t="e">
        <f>#REF!</f>
        <v>#REF!</v>
      </c>
    </row>
    <row r="378" spans="1:19" ht="14.25" hidden="1">
      <c r="A378" s="124"/>
      <c r="B378" s="381"/>
      <c r="C378" s="120"/>
      <c r="D378" s="381"/>
      <c r="E378" s="99"/>
      <c r="F378" s="99"/>
      <c r="G378" s="99"/>
      <c r="H378" s="424" t="e">
        <f>CONCATENATE("='Up Hs'!E",#REF!)</f>
        <v>#REF!</v>
      </c>
      <c r="I378" s="85"/>
      <c r="J378" s="159"/>
      <c r="K378" s="663"/>
      <c r="L378" s="670"/>
      <c r="M378" s="125"/>
      <c r="N378" s="140"/>
      <c r="O378" s="140"/>
      <c r="P378" s="578"/>
      <c r="Q378" s="85"/>
      <c r="R378" s="736"/>
      <c r="S378" s="736" t="e">
        <f>#REF!</f>
        <v>#REF!</v>
      </c>
    </row>
    <row r="379" spans="1:19" ht="14.25" hidden="1">
      <c r="A379" s="124"/>
      <c r="B379" s="381"/>
      <c r="C379" s="120"/>
      <c r="D379" s="381"/>
      <c r="E379" s="99"/>
      <c r="F379" s="99"/>
      <c r="G379" s="99"/>
      <c r="H379" s="424" t="e">
        <f>CONCATENATE("='Up Hs'!E",#REF!)</f>
        <v>#REF!</v>
      </c>
      <c r="I379" s="85"/>
      <c r="J379" s="159"/>
      <c r="K379" s="663"/>
      <c r="L379" s="670"/>
      <c r="M379" s="125"/>
      <c r="N379" s="140"/>
      <c r="O379" s="140"/>
      <c r="P379" s="578"/>
      <c r="Q379" s="85"/>
      <c r="R379" s="736"/>
      <c r="S379" s="736" t="e">
        <f>#REF!</f>
        <v>#REF!</v>
      </c>
    </row>
    <row r="380" spans="1:19" ht="14.25" hidden="1">
      <c r="A380" s="124"/>
      <c r="B380" s="381"/>
      <c r="C380" s="120"/>
      <c r="D380" s="381"/>
      <c r="E380" s="99"/>
      <c r="F380" s="99"/>
      <c r="G380" s="99"/>
      <c r="H380" s="424" t="e">
        <f>CONCATENATE("='Up Hs'!E",#REF!)</f>
        <v>#REF!</v>
      </c>
      <c r="I380" s="85"/>
      <c r="J380" s="159"/>
      <c r="K380" s="663"/>
      <c r="L380" s="670"/>
      <c r="M380" s="125"/>
      <c r="N380" s="140"/>
      <c r="O380" s="140"/>
      <c r="P380" s="578"/>
      <c r="Q380" s="85"/>
      <c r="R380" s="736"/>
      <c r="S380" s="736" t="e">
        <f>#REF!</f>
        <v>#REF!</v>
      </c>
    </row>
    <row r="381" spans="1:19" ht="14.25" hidden="1">
      <c r="A381" s="124"/>
      <c r="B381" s="381"/>
      <c r="C381" s="120"/>
      <c r="D381" s="381"/>
      <c r="E381" s="99"/>
      <c r="F381" s="99"/>
      <c r="G381" s="99"/>
      <c r="H381" s="424" t="e">
        <f>CONCATENATE("='Up Hs'!E",#REF!)</f>
        <v>#REF!</v>
      </c>
      <c r="I381" s="85"/>
      <c r="J381" s="159"/>
      <c r="K381" s="663"/>
      <c r="L381" s="670"/>
      <c r="M381" s="125"/>
      <c r="N381" s="140"/>
      <c r="O381" s="140"/>
      <c r="P381" s="578"/>
      <c r="Q381" s="85"/>
      <c r="R381" s="736"/>
      <c r="S381" s="736" t="e">
        <f>#REF!</f>
        <v>#REF!</v>
      </c>
    </row>
    <row r="382" spans="1:19" ht="14.25" hidden="1">
      <c r="A382" s="124"/>
      <c r="B382" s="381"/>
      <c r="C382" s="120"/>
      <c r="D382" s="381"/>
      <c r="E382" s="99"/>
      <c r="F382" s="99"/>
      <c r="G382" s="99"/>
      <c r="H382" s="424" t="e">
        <f>CONCATENATE("='Up Hs'!E",#REF!)</f>
        <v>#REF!</v>
      </c>
      <c r="I382" s="85"/>
      <c r="J382" s="159"/>
      <c r="K382" s="663"/>
      <c r="L382" s="670"/>
      <c r="M382" s="125"/>
      <c r="N382" s="140"/>
      <c r="O382" s="140"/>
      <c r="P382" s="578"/>
      <c r="Q382" s="85"/>
      <c r="R382" s="736"/>
      <c r="S382" s="736" t="e">
        <f>#REF!</f>
        <v>#REF!</v>
      </c>
    </row>
    <row r="383" spans="1:19" ht="14.25" hidden="1">
      <c r="A383" s="124"/>
      <c r="B383" s="387"/>
      <c r="C383" s="127"/>
      <c r="D383" s="387"/>
      <c r="E383" s="126"/>
      <c r="F383" s="126"/>
      <c r="G383" s="126"/>
      <c r="H383" s="425" t="e">
        <f>CONCATENATE("='Up Hs'!E",#REF!)</f>
        <v>#REF!</v>
      </c>
      <c r="I383" s="85"/>
      <c r="J383" s="159"/>
      <c r="K383" s="663"/>
      <c r="L383" s="670"/>
      <c r="M383" s="125"/>
      <c r="N383" s="140"/>
      <c r="O383" s="140"/>
      <c r="P383" s="578"/>
      <c r="Q383" s="85"/>
      <c r="R383" s="736"/>
      <c r="S383" s="736" t="e">
        <f>#REF!</f>
        <v>#REF!</v>
      </c>
    </row>
    <row r="384" spans="1:19" ht="14.25" hidden="1">
      <c r="A384" s="122"/>
      <c r="B384" s="375"/>
      <c r="C384" s="113"/>
      <c r="D384" s="375"/>
      <c r="E384" s="94"/>
      <c r="F384" s="94"/>
      <c r="G384" s="94"/>
      <c r="H384" s="421" t="e">
        <f>CONCATENATE("='Up Hs'!E",#REF!)</f>
        <v>#REF!</v>
      </c>
      <c r="I384" s="367"/>
      <c r="J384" s="157"/>
      <c r="K384" s="669"/>
      <c r="L384" s="670"/>
      <c r="M384" s="123"/>
      <c r="N384" s="142"/>
      <c r="O384" s="142"/>
      <c r="P384" s="577"/>
      <c r="Q384" s="154"/>
      <c r="R384" s="736"/>
      <c r="S384" s="736" t="e">
        <f>#REF!</f>
        <v>#REF!</v>
      </c>
    </row>
    <row r="385" spans="1:19" ht="14.25" hidden="1">
      <c r="A385" s="122"/>
      <c r="B385" s="375"/>
      <c r="C385" s="113"/>
      <c r="D385" s="375"/>
      <c r="E385" s="94"/>
      <c r="F385" s="94"/>
      <c r="G385" s="94"/>
      <c r="H385" s="421" t="e">
        <f>CONCATENATE("='Up Hs'!E",#REF!)</f>
        <v>#REF!</v>
      </c>
      <c r="I385" s="367"/>
      <c r="J385" s="157"/>
      <c r="K385" s="669"/>
      <c r="L385" s="670"/>
      <c r="M385" s="123"/>
      <c r="N385" s="142"/>
      <c r="O385" s="142"/>
      <c r="P385" s="577"/>
      <c r="Q385" s="65"/>
      <c r="R385" s="736"/>
      <c r="S385" s="736" t="e">
        <f>#REF!</f>
        <v>#REF!</v>
      </c>
    </row>
    <row r="386" spans="1:19" ht="14.25" hidden="1">
      <c r="A386" s="122"/>
      <c r="B386" s="379"/>
      <c r="C386" s="117"/>
      <c r="D386" s="379"/>
      <c r="E386" s="47"/>
      <c r="F386" s="47"/>
      <c r="G386" s="47"/>
      <c r="H386" s="422" t="e">
        <f>CONCATENATE("='Up Hs'!E",#REF!)</f>
        <v>#REF!</v>
      </c>
      <c r="I386" s="369"/>
      <c r="J386" s="161"/>
      <c r="K386" s="669"/>
      <c r="L386" s="670"/>
      <c r="M386" s="123"/>
      <c r="N386" s="142"/>
      <c r="O386" s="142"/>
      <c r="P386" s="577"/>
      <c r="Q386" s="65"/>
      <c r="R386" s="736"/>
      <c r="S386" s="736" t="e">
        <f>#REF!</f>
        <v>#REF!</v>
      </c>
    </row>
    <row r="387" spans="1:19" ht="14.25" hidden="1">
      <c r="A387" s="122"/>
      <c r="B387" s="374"/>
      <c r="C387" s="112"/>
      <c r="D387" s="374"/>
      <c r="E387" s="88"/>
      <c r="F387" s="88"/>
      <c r="G387" s="88"/>
      <c r="H387" s="418" t="e">
        <f>CONCATENATE("='Up Hs'!E",#REF!)</f>
        <v>#REF!</v>
      </c>
      <c r="I387" s="368"/>
      <c r="J387" s="160"/>
      <c r="K387" s="669"/>
      <c r="L387" s="670"/>
      <c r="M387" s="123"/>
      <c r="N387" s="142"/>
      <c r="O387" s="142"/>
      <c r="P387" s="577"/>
      <c r="Q387" s="65"/>
      <c r="R387" s="736"/>
      <c r="S387" s="736" t="e">
        <f>#REF!</f>
        <v>#REF!</v>
      </c>
    </row>
    <row r="388" spans="1:19" ht="14.25" hidden="1">
      <c r="A388" s="90"/>
      <c r="B388" s="396"/>
      <c r="C388" s="358"/>
      <c r="D388" s="374"/>
      <c r="E388" s="88"/>
      <c r="F388" s="88"/>
      <c r="G388" s="88"/>
      <c r="H388" s="418" t="e">
        <f>CONCATENATE("='Up Hs'!E",#REF!)</f>
        <v>#REF!</v>
      </c>
      <c r="I388" s="368"/>
      <c r="J388" s="160"/>
      <c r="K388" s="669"/>
      <c r="L388" s="670"/>
      <c r="M388" s="123"/>
      <c r="N388" s="142"/>
      <c r="O388" s="142"/>
      <c r="P388" s="577"/>
      <c r="Q388" s="65"/>
      <c r="R388" s="736"/>
      <c r="S388" s="736" t="e">
        <f>#REF!</f>
        <v>#REF!</v>
      </c>
    </row>
    <row r="389" spans="1:19" ht="14.25" hidden="1">
      <c r="A389" s="90"/>
      <c r="B389" s="396"/>
      <c r="C389" s="358"/>
      <c r="D389" s="374"/>
      <c r="E389" s="88"/>
      <c r="F389" s="88"/>
      <c r="G389" s="88"/>
      <c r="H389" s="418" t="e">
        <f>CONCATENATE("='Up Hs'!E",#REF!)</f>
        <v>#REF!</v>
      </c>
      <c r="I389" s="368"/>
      <c r="J389" s="160"/>
      <c r="K389" s="669"/>
      <c r="L389" s="670"/>
      <c r="M389" s="123"/>
      <c r="N389" s="142"/>
      <c r="O389" s="142"/>
      <c r="P389" s="577"/>
      <c r="Q389" s="65"/>
      <c r="R389" s="736"/>
      <c r="S389" s="736" t="e">
        <f>#REF!</f>
        <v>#REF!</v>
      </c>
    </row>
    <row r="390" spans="1:19" ht="14.25" hidden="1">
      <c r="A390" s="90"/>
      <c r="B390" s="396"/>
      <c r="C390" s="358"/>
      <c r="D390" s="374"/>
      <c r="E390" s="88"/>
      <c r="F390" s="88"/>
      <c r="G390" s="88"/>
      <c r="H390" s="418" t="e">
        <f>CONCATENATE("='Up Hs'!E",#REF!)</f>
        <v>#REF!</v>
      </c>
      <c r="I390" s="368"/>
      <c r="J390" s="160"/>
      <c r="K390" s="669"/>
      <c r="L390" s="670"/>
      <c r="M390" s="123"/>
      <c r="N390" s="142"/>
      <c r="O390" s="142"/>
      <c r="P390" s="577"/>
      <c r="Q390" s="65"/>
      <c r="R390" s="736"/>
      <c r="S390" s="736" t="e">
        <f>#REF!</f>
        <v>#REF!</v>
      </c>
    </row>
    <row r="391" spans="1:19" ht="14.25" hidden="1">
      <c r="A391" s="90"/>
      <c r="B391" s="396"/>
      <c r="C391" s="358"/>
      <c r="D391" s="374"/>
      <c r="E391" s="88"/>
      <c r="F391" s="88"/>
      <c r="G391" s="88"/>
      <c r="H391" s="418" t="e">
        <f>CONCATENATE("='Up Hs'!E",#REF!)</f>
        <v>#REF!</v>
      </c>
      <c r="I391" s="368"/>
      <c r="J391" s="160"/>
      <c r="K391" s="669"/>
      <c r="L391" s="670"/>
      <c r="M391" s="123"/>
      <c r="N391" s="142"/>
      <c r="O391" s="142"/>
      <c r="P391" s="577"/>
      <c r="Q391" s="65"/>
      <c r="R391" s="736"/>
      <c r="S391" s="736" t="e">
        <f>#REF!</f>
        <v>#REF!</v>
      </c>
    </row>
    <row r="392" spans="1:19" ht="14.25" hidden="1">
      <c r="A392" s="90"/>
      <c r="B392" s="396"/>
      <c r="C392" s="358"/>
      <c r="D392" s="374"/>
      <c r="E392" s="88"/>
      <c r="F392" s="88"/>
      <c r="G392" s="88"/>
      <c r="H392" s="418" t="e">
        <f>CONCATENATE("='Up Hs'!E",#REF!)</f>
        <v>#REF!</v>
      </c>
      <c r="I392" s="368"/>
      <c r="J392" s="160"/>
      <c r="K392" s="669"/>
      <c r="L392" s="670"/>
      <c r="M392" s="123"/>
      <c r="N392" s="142"/>
      <c r="O392" s="142"/>
      <c r="P392" s="577"/>
      <c r="Q392" s="65"/>
      <c r="R392" s="736"/>
      <c r="S392" s="736" t="e">
        <f>#REF!</f>
        <v>#REF!</v>
      </c>
    </row>
    <row r="393" spans="1:19" ht="14.25" hidden="1">
      <c r="A393" s="90"/>
      <c r="B393" s="396"/>
      <c r="C393" s="358"/>
      <c r="D393" s="374"/>
      <c r="E393" s="88"/>
      <c r="F393" s="88"/>
      <c r="G393" s="88"/>
      <c r="H393" s="418" t="e">
        <f>CONCATENATE("='Up Hs'!E",#REF!)</f>
        <v>#REF!</v>
      </c>
      <c r="I393" s="368"/>
      <c r="J393" s="160"/>
      <c r="K393" s="669"/>
      <c r="L393" s="670"/>
      <c r="M393" s="123"/>
      <c r="N393" s="142"/>
      <c r="O393" s="142"/>
      <c r="P393" s="577"/>
      <c r="Q393" s="65"/>
      <c r="R393" s="736"/>
      <c r="S393" s="736" t="e">
        <f>#REF!</f>
        <v>#REF!</v>
      </c>
    </row>
    <row r="394" spans="1:19" ht="14.25" hidden="1">
      <c r="A394" s="90"/>
      <c r="B394" s="396"/>
      <c r="C394" s="358"/>
      <c r="D394" s="374"/>
      <c r="E394" s="88"/>
      <c r="F394" s="88"/>
      <c r="G394" s="88"/>
      <c r="H394" s="418" t="e">
        <f>CONCATENATE("='Up Hs'!E",#REF!)</f>
        <v>#REF!</v>
      </c>
      <c r="I394" s="368"/>
      <c r="J394" s="160"/>
      <c r="K394" s="669"/>
      <c r="L394" s="670"/>
      <c r="M394" s="123"/>
      <c r="N394" s="142"/>
      <c r="O394" s="142"/>
      <c r="P394" s="577"/>
      <c r="Q394" s="65"/>
      <c r="R394" s="736"/>
      <c r="S394" s="736" t="e">
        <f>#REF!</f>
        <v>#REF!</v>
      </c>
    </row>
    <row r="395" spans="1:19" ht="14.25" hidden="1">
      <c r="A395" s="90"/>
      <c r="B395" s="396"/>
      <c r="C395" s="358"/>
      <c r="D395" s="374"/>
      <c r="E395" s="88"/>
      <c r="F395" s="88"/>
      <c r="G395" s="88"/>
      <c r="H395" s="418" t="e">
        <f>CONCATENATE("='Up Hs'!E",#REF!)</f>
        <v>#REF!</v>
      </c>
      <c r="I395" s="368"/>
      <c r="J395" s="160"/>
      <c r="K395" s="669"/>
      <c r="L395" s="670"/>
      <c r="M395" s="123"/>
      <c r="N395" s="142"/>
      <c r="O395" s="142"/>
      <c r="P395" s="577"/>
      <c r="Q395" s="65"/>
      <c r="R395" s="736"/>
      <c r="S395" s="736" t="e">
        <f>#REF!</f>
        <v>#REF!</v>
      </c>
    </row>
    <row r="396" spans="1:19" ht="14.25" hidden="1">
      <c r="A396" s="90"/>
      <c r="B396" s="397"/>
      <c r="C396" s="359"/>
      <c r="D396" s="98"/>
      <c r="E396" s="110"/>
      <c r="F396" s="110"/>
      <c r="G396" s="110"/>
      <c r="H396" s="426" t="e">
        <f>CONCATENATE("='Up Hs'!E",#REF!)</f>
        <v>#REF!</v>
      </c>
      <c r="I396" s="370"/>
      <c r="J396" s="162"/>
      <c r="K396" s="669"/>
      <c r="L396" s="670"/>
      <c r="M396" s="123"/>
      <c r="N396" s="142"/>
      <c r="O396" s="142"/>
      <c r="P396" s="577"/>
      <c r="Q396" s="65"/>
      <c r="R396" s="736"/>
      <c r="S396" s="736" t="e">
        <f>#REF!</f>
        <v>#REF!</v>
      </c>
    </row>
    <row r="397" spans="1:19" ht="14.25" hidden="1">
      <c r="A397" s="90"/>
      <c r="B397" s="390"/>
      <c r="C397" s="353"/>
      <c r="D397" s="375"/>
      <c r="E397" s="94"/>
      <c r="F397" s="94"/>
      <c r="G397" s="94"/>
      <c r="H397" s="421" t="e">
        <f>CONCATENATE("='Up Hs'!E",#REF!)</f>
        <v>#REF!</v>
      </c>
      <c r="I397" s="367"/>
      <c r="J397" s="157"/>
      <c r="K397" s="669"/>
      <c r="L397" s="670"/>
      <c r="M397" s="123"/>
      <c r="N397" s="142"/>
      <c r="O397" s="142"/>
      <c r="P397" s="577"/>
      <c r="Q397" s="65"/>
      <c r="R397" s="736"/>
      <c r="S397" s="736" t="e">
        <f>#REF!</f>
        <v>#REF!</v>
      </c>
    </row>
    <row r="398" spans="1:19" ht="14.25" hidden="1">
      <c r="A398" s="90"/>
      <c r="B398" s="390"/>
      <c r="C398" s="353"/>
      <c r="D398" s="375"/>
      <c r="E398" s="94"/>
      <c r="F398" s="94"/>
      <c r="G398" s="94"/>
      <c r="H398" s="421" t="e">
        <f>CONCATENATE("='Up Hs'!E",#REF!)</f>
        <v>#REF!</v>
      </c>
      <c r="I398" s="367"/>
      <c r="J398" s="157"/>
      <c r="K398" s="669"/>
      <c r="L398" s="670"/>
      <c r="M398" s="123"/>
      <c r="N398" s="142"/>
      <c r="O398" s="142"/>
      <c r="P398" s="577"/>
      <c r="Q398" s="65"/>
      <c r="R398" s="736"/>
      <c r="S398" s="736" t="e">
        <f>#REF!</f>
        <v>#REF!</v>
      </c>
    </row>
    <row r="399" spans="1:19" ht="14.25" hidden="1">
      <c r="A399" s="90"/>
      <c r="B399" s="390"/>
      <c r="C399" s="353"/>
      <c r="D399" s="375"/>
      <c r="E399" s="94"/>
      <c r="F399" s="94"/>
      <c r="G399" s="94"/>
      <c r="H399" s="421" t="e">
        <f>CONCATENATE("='Up Hs'!E",#REF!)</f>
        <v>#REF!</v>
      </c>
      <c r="I399" s="367"/>
      <c r="J399" s="157"/>
      <c r="K399" s="669"/>
      <c r="L399" s="670"/>
      <c r="M399" s="123"/>
      <c r="N399" s="142"/>
      <c r="O399" s="142"/>
      <c r="P399" s="577"/>
      <c r="Q399" s="65"/>
      <c r="R399" s="736"/>
      <c r="S399" s="736" t="e">
        <f>#REF!</f>
        <v>#REF!</v>
      </c>
    </row>
    <row r="400" spans="1:19" ht="14.25" hidden="1">
      <c r="A400" s="90"/>
      <c r="B400" s="390"/>
      <c r="C400" s="353"/>
      <c r="D400" s="375"/>
      <c r="E400" s="94"/>
      <c r="F400" s="94"/>
      <c r="G400" s="94"/>
      <c r="H400" s="421" t="e">
        <f>CONCATENATE("='Up Hs'!E",#REF!)</f>
        <v>#REF!</v>
      </c>
      <c r="I400" s="367"/>
      <c r="J400" s="157"/>
      <c r="K400" s="669"/>
      <c r="L400" s="670"/>
      <c r="M400" s="123"/>
      <c r="N400" s="142"/>
      <c r="O400" s="142"/>
      <c r="P400" s="577"/>
      <c r="Q400" s="65"/>
      <c r="R400" s="736"/>
      <c r="S400" s="736" t="e">
        <f>#REF!</f>
        <v>#REF!</v>
      </c>
    </row>
    <row r="401" spans="1:19" ht="14.25" hidden="1">
      <c r="A401" s="90"/>
      <c r="B401" s="390"/>
      <c r="C401" s="353"/>
      <c r="D401" s="375"/>
      <c r="E401" s="94"/>
      <c r="F401" s="94"/>
      <c r="G401" s="94"/>
      <c r="H401" s="421" t="e">
        <f>CONCATENATE("='Up Hs'!E",#REF!)</f>
        <v>#REF!</v>
      </c>
      <c r="I401" s="367"/>
      <c r="J401" s="157"/>
      <c r="K401" s="669"/>
      <c r="L401" s="670"/>
      <c r="M401" s="123"/>
      <c r="N401" s="142"/>
      <c r="O401" s="142"/>
      <c r="P401" s="577"/>
      <c r="Q401" s="65"/>
      <c r="R401" s="736"/>
      <c r="S401" s="736" t="e">
        <f>#REF!</f>
        <v>#REF!</v>
      </c>
    </row>
    <row r="402" spans="1:19" ht="14.25" hidden="1">
      <c r="A402" s="90"/>
      <c r="B402" s="390"/>
      <c r="C402" s="353"/>
      <c r="D402" s="375"/>
      <c r="E402" s="94"/>
      <c r="F402" s="94"/>
      <c r="G402" s="94"/>
      <c r="H402" s="421" t="e">
        <f>CONCATENATE("='Up Hs'!E",#REF!)</f>
        <v>#REF!</v>
      </c>
      <c r="I402" s="367"/>
      <c r="J402" s="157"/>
      <c r="K402" s="669"/>
      <c r="L402" s="670"/>
      <c r="M402" s="123"/>
      <c r="N402" s="142"/>
      <c r="O402" s="142"/>
      <c r="P402" s="577"/>
      <c r="Q402" s="65"/>
      <c r="R402" s="736"/>
      <c r="S402" s="736" t="e">
        <f>#REF!</f>
        <v>#REF!</v>
      </c>
    </row>
    <row r="403" spans="1:19" ht="14.25" hidden="1">
      <c r="A403" s="90"/>
      <c r="B403" s="390"/>
      <c r="C403" s="353"/>
      <c r="D403" s="375"/>
      <c r="E403" s="94"/>
      <c r="F403" s="94"/>
      <c r="G403" s="94"/>
      <c r="H403" s="421" t="e">
        <f>CONCATENATE("='Up Hs'!E",#REF!)</f>
        <v>#REF!</v>
      </c>
      <c r="I403" s="367"/>
      <c r="J403" s="157"/>
      <c r="K403" s="669"/>
      <c r="L403" s="670"/>
      <c r="M403" s="123"/>
      <c r="N403" s="142"/>
      <c r="O403" s="142"/>
      <c r="P403" s="577"/>
      <c r="Q403" s="65"/>
      <c r="R403" s="736"/>
      <c r="S403" s="736" t="e">
        <f>#REF!</f>
        <v>#REF!</v>
      </c>
    </row>
    <row r="404" spans="1:19" ht="14.25" hidden="1">
      <c r="A404" s="90"/>
      <c r="B404" s="390"/>
      <c r="C404" s="353"/>
      <c r="D404" s="375"/>
      <c r="E404" s="94"/>
      <c r="F404" s="94"/>
      <c r="G404" s="94"/>
      <c r="H404" s="421" t="e">
        <f>CONCATENATE("='Up Hs'!E",#REF!)</f>
        <v>#REF!</v>
      </c>
      <c r="I404" s="367"/>
      <c r="J404" s="157"/>
      <c r="K404" s="669"/>
      <c r="L404" s="670"/>
      <c r="M404" s="123"/>
      <c r="N404" s="142"/>
      <c r="O404" s="142"/>
      <c r="P404" s="577"/>
      <c r="Q404" s="65"/>
      <c r="R404" s="736"/>
      <c r="S404" s="736" t="e">
        <f>#REF!</f>
        <v>#REF!</v>
      </c>
    </row>
    <row r="405" spans="1:19" ht="12.75" hidden="1">
      <c r="A405" s="564"/>
      <c r="B405" s="390"/>
      <c r="C405" s="565"/>
      <c r="D405" s="375"/>
      <c r="E405" s="94"/>
      <c r="F405" s="94"/>
      <c r="G405" s="94"/>
      <c r="H405" s="421" t="e">
        <f>CONCATENATE("='Up Hs'!E",#REF!)</f>
        <v>#REF!</v>
      </c>
      <c r="I405" s="367"/>
      <c r="J405" s="567"/>
      <c r="K405" s="739"/>
      <c r="L405" s="740"/>
      <c r="M405" s="569"/>
      <c r="N405" s="142"/>
      <c r="O405" s="142"/>
      <c r="P405" s="577"/>
      <c r="Q405" s="65"/>
      <c r="R405" s="736"/>
      <c r="S405" s="736" t="e">
        <f>#REF!</f>
        <v>#REF!</v>
      </c>
    </row>
    <row r="406" spans="1:19" ht="12.75" hidden="1">
      <c r="A406" s="564"/>
      <c r="B406" s="390"/>
      <c r="C406" s="565"/>
      <c r="D406" s="375"/>
      <c r="E406" s="94"/>
      <c r="F406" s="94"/>
      <c r="G406" s="94"/>
      <c r="H406" s="421" t="e">
        <f>CONCATENATE("='Up Hs'!E",#REF!)</f>
        <v>#REF!</v>
      </c>
      <c r="I406" s="367"/>
      <c r="J406" s="567"/>
      <c r="K406" s="739"/>
      <c r="L406" s="740"/>
      <c r="M406" s="569"/>
      <c r="N406" s="142"/>
      <c r="O406" s="142"/>
      <c r="P406" s="577"/>
      <c r="Q406" s="65"/>
      <c r="R406" s="736"/>
      <c r="S406" s="736" t="e">
        <f>#REF!</f>
        <v>#REF!</v>
      </c>
    </row>
    <row r="407" spans="1:19" ht="12.75" hidden="1">
      <c r="A407" s="564"/>
      <c r="B407" s="390"/>
      <c r="C407" s="565"/>
      <c r="D407" s="375"/>
      <c r="E407" s="94"/>
      <c r="F407" s="94"/>
      <c r="G407" s="94"/>
      <c r="H407" s="421" t="e">
        <f>CONCATENATE("='Up Hs'!E",#REF!)</f>
        <v>#REF!</v>
      </c>
      <c r="I407" s="367"/>
      <c r="J407" s="567"/>
      <c r="K407" s="739"/>
      <c r="L407" s="740"/>
      <c r="M407" s="569"/>
      <c r="N407" s="142"/>
      <c r="O407" s="142"/>
      <c r="P407" s="577"/>
      <c r="Q407" s="65"/>
      <c r="R407" s="736"/>
      <c r="S407" s="736" t="e">
        <f>#REF!</f>
        <v>#REF!</v>
      </c>
    </row>
    <row r="408" spans="1:19" ht="12.75" hidden="1">
      <c r="A408" s="564"/>
      <c r="B408" s="390"/>
      <c r="C408" s="565"/>
      <c r="D408" s="375"/>
      <c r="E408" s="94"/>
      <c r="F408" s="94"/>
      <c r="G408" s="94"/>
      <c r="H408" s="421" t="e">
        <f>CONCATENATE("='Up Hs'!E",#REF!)</f>
        <v>#REF!</v>
      </c>
      <c r="I408" s="367"/>
      <c r="J408" s="567"/>
      <c r="K408" s="739"/>
      <c r="L408" s="740"/>
      <c r="M408" s="569"/>
      <c r="N408" s="142"/>
      <c r="O408" s="142"/>
      <c r="P408" s="577"/>
      <c r="Q408" s="65"/>
      <c r="R408" s="736"/>
      <c r="S408" s="736" t="e">
        <f>#REF!</f>
        <v>#REF!</v>
      </c>
    </row>
    <row r="409" spans="1:19" ht="12.75" hidden="1">
      <c r="A409" s="564"/>
      <c r="B409" s="390"/>
      <c r="C409" s="565"/>
      <c r="D409" s="375"/>
      <c r="E409" s="94"/>
      <c r="F409" s="94"/>
      <c r="G409" s="94"/>
      <c r="H409" s="421" t="e">
        <f>CONCATENATE("='Up Hs'!E",#REF!)</f>
        <v>#REF!</v>
      </c>
      <c r="I409" s="367"/>
      <c r="J409" s="567"/>
      <c r="K409" s="739"/>
      <c r="L409" s="740"/>
      <c r="M409" s="569"/>
      <c r="N409" s="142"/>
      <c r="O409" s="142"/>
      <c r="P409" s="577"/>
      <c r="Q409" s="65"/>
      <c r="R409" s="736"/>
      <c r="S409" s="736" t="e">
        <f>#REF!</f>
        <v>#REF!</v>
      </c>
    </row>
    <row r="410" spans="1:19" ht="12.75" hidden="1">
      <c r="A410" s="564"/>
      <c r="B410" s="390"/>
      <c r="C410" s="565"/>
      <c r="D410" s="375"/>
      <c r="E410" s="94"/>
      <c r="F410" s="94"/>
      <c r="G410" s="94"/>
      <c r="H410" s="421" t="e">
        <f>CONCATENATE("='Up Hs'!E",#REF!)</f>
        <v>#REF!</v>
      </c>
      <c r="I410" s="367"/>
      <c r="J410" s="567"/>
      <c r="K410" s="739"/>
      <c r="L410" s="740"/>
      <c r="M410" s="569"/>
      <c r="N410" s="142"/>
      <c r="O410" s="142"/>
      <c r="P410" s="577"/>
      <c r="Q410" s="65"/>
      <c r="R410" s="736"/>
      <c r="S410" s="736" t="e">
        <f>#REF!</f>
        <v>#REF!</v>
      </c>
    </row>
    <row r="411" spans="1:19" ht="12.75" hidden="1">
      <c r="A411" s="564"/>
      <c r="B411" s="390"/>
      <c r="C411" s="565"/>
      <c r="D411" s="375"/>
      <c r="E411" s="94"/>
      <c r="F411" s="94"/>
      <c r="G411" s="94"/>
      <c r="H411" s="421" t="e">
        <f>CONCATENATE("='Up Hs'!E",#REF!)</f>
        <v>#REF!</v>
      </c>
      <c r="I411" s="367"/>
      <c r="J411" s="567"/>
      <c r="K411" s="739"/>
      <c r="L411" s="740"/>
      <c r="M411" s="569"/>
      <c r="N411" s="142"/>
      <c r="O411" s="142"/>
      <c r="P411" s="577"/>
      <c r="Q411" s="65"/>
      <c r="R411" s="736"/>
      <c r="S411" s="736" t="e">
        <f>#REF!</f>
        <v>#REF!</v>
      </c>
    </row>
    <row r="412" spans="1:19" ht="12.75" hidden="1">
      <c r="A412" s="564"/>
      <c r="B412" s="390"/>
      <c r="C412" s="565"/>
      <c r="D412" s="375"/>
      <c r="E412" s="94"/>
      <c r="F412" s="94"/>
      <c r="G412" s="94"/>
      <c r="H412" s="421" t="e">
        <f>CONCATENATE("='Up Hs'!E",#REF!)</f>
        <v>#REF!</v>
      </c>
      <c r="I412" s="367"/>
      <c r="J412" s="567"/>
      <c r="K412" s="739"/>
      <c r="L412" s="740"/>
      <c r="M412" s="569"/>
      <c r="N412" s="142"/>
      <c r="O412" s="142"/>
      <c r="P412" s="577"/>
      <c r="Q412" s="65"/>
      <c r="R412" s="736"/>
      <c r="S412" s="736" t="e">
        <f>#REF!</f>
        <v>#REF!</v>
      </c>
    </row>
    <row r="413" spans="1:19" ht="12.75" hidden="1">
      <c r="A413" s="564"/>
      <c r="B413" s="390"/>
      <c r="C413" s="565"/>
      <c r="D413" s="375"/>
      <c r="E413" s="94"/>
      <c r="F413" s="94"/>
      <c r="G413" s="94"/>
      <c r="H413" s="421" t="e">
        <f>CONCATENATE("='Up Hs'!E",#REF!)</f>
        <v>#REF!</v>
      </c>
      <c r="I413" s="367"/>
      <c r="J413" s="567"/>
      <c r="K413" s="739"/>
      <c r="L413" s="740"/>
      <c r="M413" s="569"/>
      <c r="N413" s="142"/>
      <c r="O413" s="142"/>
      <c r="P413" s="577"/>
      <c r="Q413" s="65"/>
      <c r="R413" s="736"/>
      <c r="S413" s="736" t="e">
        <f>#REF!</f>
        <v>#REF!</v>
      </c>
    </row>
    <row r="414" spans="1:19" ht="12.75" hidden="1">
      <c r="A414" s="564"/>
      <c r="B414" s="390"/>
      <c r="C414" s="565"/>
      <c r="D414" s="375"/>
      <c r="E414" s="94"/>
      <c r="F414" s="94"/>
      <c r="G414" s="94"/>
      <c r="H414" s="421" t="e">
        <f>CONCATENATE("='Up Hs'!E",#REF!)</f>
        <v>#REF!</v>
      </c>
      <c r="I414" s="367"/>
      <c r="J414" s="567"/>
      <c r="K414" s="739"/>
      <c r="L414" s="740"/>
      <c r="M414" s="569"/>
      <c r="N414" s="142"/>
      <c r="O414" s="142"/>
      <c r="P414" s="577"/>
      <c r="Q414" s="65"/>
      <c r="R414" s="736"/>
      <c r="S414" s="736" t="e">
        <f>#REF!</f>
        <v>#REF!</v>
      </c>
    </row>
    <row r="415" spans="1:19" ht="12.75" hidden="1">
      <c r="A415" s="564"/>
      <c r="B415" s="390"/>
      <c r="C415" s="565"/>
      <c r="D415" s="375"/>
      <c r="E415" s="94"/>
      <c r="F415" s="94"/>
      <c r="G415" s="94"/>
      <c r="H415" s="421" t="e">
        <f>CONCATENATE("='Up Hs'!E",#REF!)</f>
        <v>#REF!</v>
      </c>
      <c r="I415" s="367"/>
      <c r="J415" s="567"/>
      <c r="K415" s="739"/>
      <c r="L415" s="740"/>
      <c r="M415" s="569"/>
      <c r="N415" s="142"/>
      <c r="O415" s="142"/>
      <c r="P415" s="577"/>
      <c r="Q415" s="65"/>
      <c r="R415" s="736"/>
      <c r="S415" s="736" t="e">
        <f>#REF!</f>
        <v>#REF!</v>
      </c>
    </row>
    <row r="416" spans="1:19" ht="12.75" hidden="1">
      <c r="A416" s="564"/>
      <c r="B416" s="390"/>
      <c r="C416" s="565"/>
      <c r="D416" s="375"/>
      <c r="E416" s="94"/>
      <c r="F416" s="94"/>
      <c r="G416" s="94"/>
      <c r="H416" s="421" t="e">
        <f>CONCATENATE("='Up Hs'!E",#REF!)</f>
        <v>#REF!</v>
      </c>
      <c r="I416" s="367"/>
      <c r="J416" s="567"/>
      <c r="K416" s="739"/>
      <c r="L416" s="740"/>
      <c r="M416" s="569"/>
      <c r="N416" s="142"/>
      <c r="O416" s="142"/>
      <c r="P416" s="577"/>
      <c r="Q416" s="65"/>
      <c r="R416" s="736"/>
      <c r="S416" s="736" t="e">
        <f>#REF!</f>
        <v>#REF!</v>
      </c>
    </row>
    <row r="417" spans="1:19" ht="12.75" hidden="1">
      <c r="A417" s="564"/>
      <c r="B417" s="390"/>
      <c r="C417" s="565"/>
      <c r="D417" s="375"/>
      <c r="E417" s="94"/>
      <c r="F417" s="94"/>
      <c r="G417" s="94"/>
      <c r="H417" s="421" t="e">
        <f>CONCATENATE("='Up Hs'!E",#REF!)</f>
        <v>#REF!</v>
      </c>
      <c r="I417" s="367"/>
      <c r="J417" s="567"/>
      <c r="K417" s="739"/>
      <c r="L417" s="741"/>
      <c r="M417" s="569"/>
      <c r="N417" s="142"/>
      <c r="O417" s="142"/>
      <c r="P417" s="577"/>
      <c r="Q417" s="65"/>
      <c r="R417" s="736"/>
      <c r="S417" s="736" t="e">
        <f>#REF!</f>
        <v>#REF!</v>
      </c>
    </row>
    <row r="418" spans="1:19" ht="12.75" hidden="1">
      <c r="A418" s="564"/>
      <c r="B418" s="390"/>
      <c r="C418" s="565"/>
      <c r="D418" s="375"/>
      <c r="E418" s="94"/>
      <c r="F418" s="94"/>
      <c r="G418" s="94"/>
      <c r="H418" s="421" t="e">
        <f>CONCATENATE("='Up Hs'!E",#REF!)</f>
        <v>#REF!</v>
      </c>
      <c r="I418" s="367"/>
      <c r="J418" s="567"/>
      <c r="K418" s="739"/>
      <c r="L418" s="741"/>
      <c r="M418" s="569"/>
      <c r="N418" s="142"/>
      <c r="O418" s="142"/>
      <c r="P418" s="577"/>
      <c r="Q418" s="65"/>
      <c r="R418" s="736"/>
      <c r="S418" s="736" t="e">
        <f>#REF!</f>
        <v>#REF!</v>
      </c>
    </row>
    <row r="419" spans="1:19" ht="12.75" hidden="1">
      <c r="A419" s="564"/>
      <c r="B419" s="390"/>
      <c r="C419" s="565"/>
      <c r="D419" s="375"/>
      <c r="E419" s="94"/>
      <c r="F419" s="94"/>
      <c r="G419" s="94"/>
      <c r="H419" s="421" t="e">
        <f>CONCATENATE("='Up Hs'!E",#REF!)</f>
        <v>#REF!</v>
      </c>
      <c r="I419" s="367"/>
      <c r="J419" s="567"/>
      <c r="K419" s="739"/>
      <c r="L419" s="741"/>
      <c r="M419" s="569"/>
      <c r="N419" s="142"/>
      <c r="O419" s="142"/>
      <c r="P419" s="577"/>
      <c r="Q419" s="65"/>
      <c r="R419" s="736"/>
      <c r="S419" s="736" t="e">
        <f>#REF!</f>
        <v>#REF!</v>
      </c>
    </row>
    <row r="420" spans="1:19" ht="12.75" hidden="1">
      <c r="A420" s="564"/>
      <c r="B420" s="390"/>
      <c r="C420" s="565"/>
      <c r="D420" s="375"/>
      <c r="E420" s="94"/>
      <c r="F420" s="94"/>
      <c r="G420" s="94"/>
      <c r="H420" s="421" t="e">
        <f>CONCATENATE("='Up Hs'!E",#REF!)</f>
        <v>#REF!</v>
      </c>
      <c r="I420" s="367"/>
      <c r="J420" s="567"/>
      <c r="K420" s="739"/>
      <c r="L420" s="741"/>
      <c r="M420" s="569"/>
      <c r="N420" s="142"/>
      <c r="O420" s="142"/>
      <c r="P420" s="577"/>
      <c r="Q420" s="65"/>
      <c r="R420" s="736"/>
      <c r="S420" s="736" t="e">
        <f>#REF!</f>
        <v>#REF!</v>
      </c>
    </row>
    <row r="421" spans="1:19" ht="12.75" hidden="1">
      <c r="A421" s="564"/>
      <c r="B421" s="390"/>
      <c r="C421" s="565"/>
      <c r="D421" s="375"/>
      <c r="E421" s="94"/>
      <c r="F421" s="94"/>
      <c r="G421" s="94"/>
      <c r="H421" s="421" t="e">
        <f>CONCATENATE("='Up Hs'!E",#REF!)</f>
        <v>#REF!</v>
      </c>
      <c r="I421" s="367"/>
      <c r="J421" s="567"/>
      <c r="K421" s="739"/>
      <c r="L421" s="741"/>
      <c r="M421" s="569"/>
      <c r="N421" s="142"/>
      <c r="O421" s="142"/>
      <c r="P421" s="577"/>
      <c r="Q421" s="65"/>
      <c r="R421" s="736"/>
      <c r="S421" s="736" t="e">
        <f>#REF!</f>
        <v>#REF!</v>
      </c>
    </row>
    <row r="422" spans="1:19" ht="12.75" hidden="1">
      <c r="A422" s="564"/>
      <c r="B422" s="390"/>
      <c r="C422" s="565"/>
      <c r="D422" s="375"/>
      <c r="E422" s="94"/>
      <c r="F422" s="94"/>
      <c r="G422" s="94"/>
      <c r="H422" s="421" t="e">
        <f>CONCATENATE("='Up Hs'!E",#REF!)</f>
        <v>#REF!</v>
      </c>
      <c r="I422" s="367"/>
      <c r="J422" s="567"/>
      <c r="K422" s="739"/>
      <c r="L422" s="741"/>
      <c r="M422" s="569"/>
      <c r="N422" s="142"/>
      <c r="O422" s="142"/>
      <c r="P422" s="577"/>
      <c r="Q422" s="65"/>
      <c r="R422" s="736"/>
      <c r="S422" s="736" t="e">
        <f>#REF!</f>
        <v>#REF!</v>
      </c>
    </row>
    <row r="423" spans="1:19" ht="12.75" hidden="1">
      <c r="A423" s="564"/>
      <c r="B423" s="390"/>
      <c r="C423" s="565"/>
      <c r="D423" s="375"/>
      <c r="E423" s="94"/>
      <c r="F423" s="94"/>
      <c r="G423" s="94"/>
      <c r="H423" s="421" t="e">
        <f>CONCATENATE("='Up Hs'!E",#REF!)</f>
        <v>#REF!</v>
      </c>
      <c r="I423" s="367"/>
      <c r="J423" s="567"/>
      <c r="K423" s="739"/>
      <c r="L423" s="741"/>
      <c r="M423" s="569"/>
      <c r="N423" s="142"/>
      <c r="O423" s="142"/>
      <c r="P423" s="577"/>
      <c r="Q423" s="65"/>
      <c r="R423" s="736"/>
      <c r="S423" s="736" t="e">
        <f>#REF!</f>
        <v>#REF!</v>
      </c>
    </row>
    <row r="424" spans="1:19" ht="12.75" hidden="1">
      <c r="A424" s="564"/>
      <c r="B424" s="390"/>
      <c r="C424" s="565"/>
      <c r="D424" s="375"/>
      <c r="E424" s="94"/>
      <c r="F424" s="94"/>
      <c r="G424" s="94"/>
      <c r="H424" s="421" t="e">
        <f>CONCATENATE("='Up Hs'!E",#REF!)</f>
        <v>#REF!</v>
      </c>
      <c r="I424" s="367"/>
      <c r="J424" s="567"/>
      <c r="K424" s="739"/>
      <c r="L424" s="741"/>
      <c r="M424" s="569"/>
      <c r="N424" s="142"/>
      <c r="O424" s="142"/>
      <c r="P424" s="577"/>
      <c r="Q424" s="65"/>
      <c r="R424" s="736"/>
      <c r="S424" s="736" t="e">
        <f>#REF!</f>
        <v>#REF!</v>
      </c>
    </row>
    <row r="425" spans="1:19" ht="12.75" hidden="1">
      <c r="A425" s="564"/>
      <c r="B425" s="390"/>
      <c r="C425" s="565"/>
      <c r="D425" s="375"/>
      <c r="E425" s="94"/>
      <c r="F425" s="94"/>
      <c r="G425" s="94"/>
      <c r="H425" s="421" t="e">
        <f>CONCATENATE("='Up Hs'!E",#REF!)</f>
        <v>#REF!</v>
      </c>
      <c r="I425" s="367"/>
      <c r="J425" s="567"/>
      <c r="K425" s="739"/>
      <c r="L425" s="741"/>
      <c r="M425" s="569"/>
      <c r="N425" s="142"/>
      <c r="O425" s="142"/>
      <c r="P425" s="577"/>
      <c r="Q425" s="65"/>
      <c r="R425" s="736"/>
      <c r="S425" s="736" t="e">
        <f>#REF!</f>
        <v>#REF!</v>
      </c>
    </row>
    <row r="426" spans="1:19" ht="12.75" hidden="1">
      <c r="A426" s="564"/>
      <c r="B426" s="390"/>
      <c r="C426" s="565"/>
      <c r="D426" s="375"/>
      <c r="E426" s="94"/>
      <c r="F426" s="94"/>
      <c r="G426" s="94"/>
      <c r="H426" s="421" t="e">
        <f>CONCATENATE("='Up Hs'!E",#REF!)</f>
        <v>#REF!</v>
      </c>
      <c r="I426" s="367"/>
      <c r="J426" s="567"/>
      <c r="K426" s="739"/>
      <c r="L426" s="741"/>
      <c r="M426" s="569"/>
      <c r="N426" s="142"/>
      <c r="O426" s="142"/>
      <c r="P426" s="577"/>
      <c r="Q426" s="65"/>
      <c r="R426" s="736"/>
      <c r="S426" s="736" t="e">
        <f>#REF!</f>
        <v>#REF!</v>
      </c>
    </row>
    <row r="427" spans="1:19" ht="12.75" hidden="1">
      <c r="A427" s="564"/>
      <c r="B427" s="390"/>
      <c r="C427" s="565"/>
      <c r="D427" s="375"/>
      <c r="E427" s="94"/>
      <c r="F427" s="94"/>
      <c r="G427" s="94"/>
      <c r="H427" s="421" t="e">
        <f>CONCATENATE("='Up Hs'!E",#REF!)</f>
        <v>#REF!</v>
      </c>
      <c r="I427" s="367"/>
      <c r="J427" s="567"/>
      <c r="K427" s="739"/>
      <c r="L427" s="741"/>
      <c r="M427" s="569"/>
      <c r="N427" s="142"/>
      <c r="O427" s="142"/>
      <c r="P427" s="577"/>
      <c r="Q427" s="65"/>
      <c r="R427" s="736"/>
      <c r="S427" s="736" t="e">
        <f>#REF!</f>
        <v>#REF!</v>
      </c>
    </row>
    <row r="428" spans="1:19" ht="12.75" hidden="1">
      <c r="A428" s="564"/>
      <c r="B428" s="390"/>
      <c r="C428" s="565"/>
      <c r="D428" s="375"/>
      <c r="E428" s="94"/>
      <c r="F428" s="94"/>
      <c r="G428" s="94"/>
      <c r="H428" s="421" t="e">
        <f>CONCATENATE("='Up Hs'!E",#REF!)</f>
        <v>#REF!</v>
      </c>
      <c r="I428" s="367"/>
      <c r="J428" s="567"/>
      <c r="K428" s="739"/>
      <c r="L428" s="741"/>
      <c r="M428" s="569"/>
      <c r="N428" s="142"/>
      <c r="O428" s="142"/>
      <c r="P428" s="577"/>
      <c r="Q428" s="65"/>
      <c r="R428" s="736"/>
      <c r="S428" s="736" t="e">
        <f>#REF!</f>
        <v>#REF!</v>
      </c>
    </row>
    <row r="429" spans="1:19" ht="12.75" hidden="1">
      <c r="A429" s="564"/>
      <c r="B429" s="390"/>
      <c r="C429" s="565"/>
      <c r="D429" s="375"/>
      <c r="E429" s="94"/>
      <c r="F429" s="94"/>
      <c r="G429" s="94"/>
      <c r="H429" s="421" t="e">
        <f>CONCATENATE("='Up Hs'!E",#REF!)</f>
        <v>#REF!</v>
      </c>
      <c r="I429" s="367"/>
      <c r="J429" s="567"/>
      <c r="K429" s="739"/>
      <c r="L429" s="741"/>
      <c r="M429" s="569"/>
      <c r="N429" s="142"/>
      <c r="O429" s="142"/>
      <c r="P429" s="577"/>
      <c r="Q429" s="65"/>
      <c r="R429" s="736"/>
      <c r="S429" s="736" t="e">
        <f>#REF!</f>
        <v>#REF!</v>
      </c>
    </row>
    <row r="430" spans="1:19" ht="12.75" hidden="1">
      <c r="A430" s="564"/>
      <c r="B430" s="390"/>
      <c r="C430" s="565"/>
      <c r="D430" s="375"/>
      <c r="E430" s="94"/>
      <c r="F430" s="94"/>
      <c r="G430" s="94"/>
      <c r="H430" s="421" t="e">
        <f>CONCATENATE("='Up Hs'!E",#REF!)</f>
        <v>#REF!</v>
      </c>
      <c r="I430" s="367"/>
      <c r="J430" s="567"/>
      <c r="K430" s="739"/>
      <c r="L430" s="741"/>
      <c r="M430" s="569"/>
      <c r="N430" s="142"/>
      <c r="O430" s="142"/>
      <c r="P430" s="577"/>
      <c r="Q430" s="65"/>
      <c r="R430" s="736"/>
      <c r="S430" s="736" t="e">
        <f>#REF!</f>
        <v>#REF!</v>
      </c>
    </row>
    <row r="431" spans="1:19" ht="12.75" hidden="1">
      <c r="A431" s="564"/>
      <c r="B431" s="390"/>
      <c r="C431" s="565"/>
      <c r="D431" s="375"/>
      <c r="E431" s="94"/>
      <c r="F431" s="94"/>
      <c r="G431" s="94"/>
      <c r="H431" s="421" t="e">
        <f>CONCATENATE("='Up Hs'!E",#REF!)</f>
        <v>#REF!</v>
      </c>
      <c r="I431" s="367"/>
      <c r="J431" s="567"/>
      <c r="K431" s="739"/>
      <c r="L431" s="741"/>
      <c r="M431" s="569"/>
      <c r="N431" s="142"/>
      <c r="O431" s="142"/>
      <c r="P431" s="577"/>
      <c r="Q431" s="65"/>
      <c r="R431" s="736"/>
      <c r="S431" s="736" t="e">
        <f>#REF!</f>
        <v>#REF!</v>
      </c>
    </row>
    <row r="432" spans="1:19" ht="12.75" hidden="1">
      <c r="A432" s="564"/>
      <c r="B432" s="390"/>
      <c r="C432" s="565"/>
      <c r="D432" s="375"/>
      <c r="E432" s="94"/>
      <c r="F432" s="94"/>
      <c r="G432" s="94"/>
      <c r="H432" s="421" t="e">
        <f>CONCATENATE("='Up Hs'!E",#REF!)</f>
        <v>#REF!</v>
      </c>
      <c r="I432" s="367"/>
      <c r="J432" s="567"/>
      <c r="K432" s="739"/>
      <c r="L432" s="741"/>
      <c r="M432" s="569"/>
      <c r="N432" s="142"/>
      <c r="O432" s="142"/>
      <c r="P432" s="577"/>
      <c r="Q432" s="65"/>
      <c r="R432" s="736"/>
      <c r="S432" s="736" t="e">
        <f>#REF!</f>
        <v>#REF!</v>
      </c>
    </row>
    <row r="433" spans="1:19" ht="12.75" hidden="1">
      <c r="A433" s="564"/>
      <c r="B433" s="390"/>
      <c r="C433" s="565"/>
      <c r="D433" s="375"/>
      <c r="E433" s="94"/>
      <c r="F433" s="94"/>
      <c r="G433" s="94"/>
      <c r="H433" s="421" t="e">
        <f>CONCATENATE("='Up Hs'!E",#REF!)</f>
        <v>#REF!</v>
      </c>
      <c r="I433" s="367"/>
      <c r="J433" s="567"/>
      <c r="K433" s="739"/>
      <c r="L433" s="741"/>
      <c r="M433" s="569"/>
      <c r="N433" s="142"/>
      <c r="O433" s="142"/>
      <c r="P433" s="577"/>
      <c r="Q433" s="65"/>
      <c r="R433" s="736"/>
      <c r="S433" s="736" t="e">
        <f>#REF!</f>
        <v>#REF!</v>
      </c>
    </row>
    <row r="434" spans="1:19" ht="12.75" hidden="1">
      <c r="A434" s="564"/>
      <c r="B434" s="390"/>
      <c r="C434" s="565"/>
      <c r="D434" s="375"/>
      <c r="E434" s="94"/>
      <c r="F434" s="94"/>
      <c r="G434" s="94"/>
      <c r="H434" s="421" t="e">
        <f>CONCATENATE("='Up Hs'!E",#REF!)</f>
        <v>#REF!</v>
      </c>
      <c r="I434" s="367"/>
      <c r="J434" s="567"/>
      <c r="K434" s="739"/>
      <c r="L434" s="741"/>
      <c r="M434" s="569"/>
      <c r="N434" s="142"/>
      <c r="O434" s="142"/>
      <c r="P434" s="577"/>
      <c r="Q434" s="65"/>
      <c r="R434" s="736"/>
      <c r="S434" s="736" t="e">
        <f>#REF!</f>
        <v>#REF!</v>
      </c>
    </row>
    <row r="435" spans="1:19" ht="12.75" hidden="1">
      <c r="A435" s="564"/>
      <c r="B435" s="390"/>
      <c r="C435" s="565"/>
      <c r="D435" s="375"/>
      <c r="E435" s="94"/>
      <c r="F435" s="94"/>
      <c r="G435" s="94"/>
      <c r="H435" s="421" t="e">
        <f>CONCATENATE("='Up Hs'!E",#REF!)</f>
        <v>#REF!</v>
      </c>
      <c r="I435" s="367"/>
      <c r="J435" s="567"/>
      <c r="K435" s="739"/>
      <c r="L435" s="741"/>
      <c r="M435" s="569"/>
      <c r="N435" s="142"/>
      <c r="O435" s="142"/>
      <c r="P435" s="577"/>
      <c r="Q435" s="65"/>
      <c r="R435" s="736"/>
      <c r="S435" s="736" t="e">
        <f>#REF!</f>
        <v>#REF!</v>
      </c>
    </row>
    <row r="436" spans="1:19" ht="12.75" hidden="1">
      <c r="A436" s="564"/>
      <c r="B436" s="390"/>
      <c r="C436" s="565"/>
      <c r="D436" s="375"/>
      <c r="E436" s="94"/>
      <c r="F436" s="94"/>
      <c r="G436" s="94"/>
      <c r="H436" s="421" t="e">
        <f>CONCATENATE("='Up Hs'!E",#REF!)</f>
        <v>#REF!</v>
      </c>
      <c r="I436" s="367"/>
      <c r="J436" s="567"/>
      <c r="K436" s="739"/>
      <c r="L436" s="741"/>
      <c r="M436" s="569"/>
      <c r="N436" s="142"/>
      <c r="O436" s="142"/>
      <c r="P436" s="577"/>
      <c r="Q436" s="65"/>
      <c r="R436" s="736"/>
      <c r="S436" s="736" t="e">
        <f>#REF!</f>
        <v>#REF!</v>
      </c>
    </row>
    <row r="437" spans="1:19" ht="12.75" hidden="1">
      <c r="A437" s="564"/>
      <c r="B437" s="390"/>
      <c r="C437" s="565"/>
      <c r="D437" s="375"/>
      <c r="E437" s="94"/>
      <c r="F437" s="94"/>
      <c r="G437" s="94"/>
      <c r="H437" s="421" t="e">
        <f>CONCATENATE("='Up Hs'!E",#REF!)</f>
        <v>#REF!</v>
      </c>
      <c r="I437" s="367"/>
      <c r="J437" s="567"/>
      <c r="K437" s="739"/>
      <c r="L437" s="741"/>
      <c r="M437" s="569"/>
      <c r="N437" s="142"/>
      <c r="O437" s="142"/>
      <c r="P437" s="577"/>
      <c r="Q437" s="65"/>
      <c r="R437" s="736"/>
      <c r="S437" s="736" t="e">
        <f>#REF!</f>
        <v>#REF!</v>
      </c>
    </row>
    <row r="438" spans="1:19" ht="12.75" hidden="1">
      <c r="A438" s="564"/>
      <c r="B438" s="390"/>
      <c r="C438" s="565"/>
      <c r="D438" s="375"/>
      <c r="E438" s="94"/>
      <c r="F438" s="94"/>
      <c r="G438" s="94"/>
      <c r="H438" s="421" t="e">
        <f>CONCATENATE("='Up Hs'!E",#REF!)</f>
        <v>#REF!</v>
      </c>
      <c r="I438" s="367"/>
      <c r="J438" s="567"/>
      <c r="K438" s="739"/>
      <c r="L438" s="741"/>
      <c r="M438" s="569"/>
      <c r="N438" s="142"/>
      <c r="O438" s="142"/>
      <c r="P438" s="577"/>
      <c r="Q438" s="65"/>
      <c r="R438" s="736"/>
      <c r="S438" s="736" t="e">
        <f>#REF!</f>
        <v>#REF!</v>
      </c>
    </row>
    <row r="439" spans="1:19" ht="12.75" hidden="1">
      <c r="A439" s="564"/>
      <c r="B439" s="390"/>
      <c r="C439" s="565"/>
      <c r="D439" s="375"/>
      <c r="E439" s="94"/>
      <c r="F439" s="94"/>
      <c r="G439" s="94"/>
      <c r="H439" s="421" t="e">
        <f>CONCATENATE("='Up Hs'!E",#REF!)</f>
        <v>#REF!</v>
      </c>
      <c r="I439" s="367"/>
      <c r="J439" s="567"/>
      <c r="K439" s="739"/>
      <c r="L439" s="741"/>
      <c r="M439" s="569"/>
      <c r="N439" s="142"/>
      <c r="O439" s="142"/>
      <c r="P439" s="577"/>
      <c r="Q439" s="65"/>
      <c r="R439" s="736"/>
      <c r="S439" s="736" t="e">
        <f>#REF!</f>
        <v>#REF!</v>
      </c>
    </row>
    <row r="440" spans="1:19" ht="12.75" hidden="1">
      <c r="A440" s="564"/>
      <c r="B440" s="390"/>
      <c r="C440" s="565"/>
      <c r="D440" s="375"/>
      <c r="E440" s="94"/>
      <c r="F440" s="94"/>
      <c r="G440" s="94"/>
      <c r="H440" s="421" t="e">
        <f>CONCATENATE("='Up Hs'!E",#REF!)</f>
        <v>#REF!</v>
      </c>
      <c r="I440" s="367"/>
      <c r="J440" s="567"/>
      <c r="K440" s="739"/>
      <c r="L440" s="741"/>
      <c r="M440" s="569"/>
      <c r="N440" s="142"/>
      <c r="O440" s="142"/>
      <c r="P440" s="577"/>
      <c r="Q440" s="65"/>
      <c r="R440" s="736"/>
      <c r="S440" s="736" t="e">
        <f>#REF!</f>
        <v>#REF!</v>
      </c>
    </row>
    <row r="441" spans="1:19" ht="12.75" hidden="1">
      <c r="A441" s="564"/>
      <c r="B441" s="390"/>
      <c r="C441" s="565"/>
      <c r="D441" s="375"/>
      <c r="E441" s="94"/>
      <c r="F441" s="94"/>
      <c r="G441" s="94"/>
      <c r="H441" s="421" t="e">
        <f>CONCATENATE("='Up Hs'!E",#REF!)</f>
        <v>#REF!</v>
      </c>
      <c r="I441" s="367"/>
      <c r="J441" s="567"/>
      <c r="K441" s="739"/>
      <c r="L441" s="741"/>
      <c r="M441" s="569"/>
      <c r="N441" s="142"/>
      <c r="O441" s="142"/>
      <c r="P441" s="577"/>
      <c r="Q441" s="65"/>
      <c r="R441" s="736"/>
      <c r="S441" s="736" t="e">
        <f>#REF!</f>
        <v>#REF!</v>
      </c>
    </row>
    <row r="442" spans="1:19" ht="12.75" hidden="1">
      <c r="A442" s="564"/>
      <c r="B442" s="390"/>
      <c r="C442" s="565"/>
      <c r="D442" s="375"/>
      <c r="E442" s="94"/>
      <c r="F442" s="94"/>
      <c r="G442" s="94"/>
      <c r="H442" s="421" t="e">
        <f>CONCATENATE("='Up Hs'!E",#REF!)</f>
        <v>#REF!</v>
      </c>
      <c r="I442" s="367"/>
      <c r="J442" s="567"/>
      <c r="K442" s="739"/>
      <c r="L442" s="741"/>
      <c r="M442" s="569"/>
      <c r="N442" s="142"/>
      <c r="O442" s="142"/>
      <c r="P442" s="577"/>
      <c r="Q442" s="65"/>
      <c r="R442" s="736"/>
      <c r="S442" s="736" t="e">
        <f>#REF!</f>
        <v>#REF!</v>
      </c>
    </row>
    <row r="443" spans="1:19" ht="12.75" hidden="1">
      <c r="A443" s="564"/>
      <c r="B443" s="390"/>
      <c r="C443" s="565"/>
      <c r="D443" s="375"/>
      <c r="E443" s="94"/>
      <c r="F443" s="94"/>
      <c r="G443" s="94"/>
      <c r="H443" s="421" t="e">
        <f>CONCATENATE("='Up Hs'!E",#REF!)</f>
        <v>#REF!</v>
      </c>
      <c r="I443" s="367"/>
      <c r="J443" s="567"/>
      <c r="K443" s="739"/>
      <c r="L443" s="741"/>
      <c r="M443" s="569"/>
      <c r="N443" s="142"/>
      <c r="O443" s="142"/>
      <c r="P443" s="577"/>
      <c r="Q443" s="65"/>
      <c r="R443" s="736"/>
      <c r="S443" s="736" t="e">
        <f>#REF!</f>
        <v>#REF!</v>
      </c>
    </row>
    <row r="444" spans="1:19" ht="12.75" hidden="1">
      <c r="A444" s="564"/>
      <c r="B444" s="390"/>
      <c r="C444" s="565"/>
      <c r="D444" s="375"/>
      <c r="E444" s="94"/>
      <c r="F444" s="94"/>
      <c r="G444" s="94"/>
      <c r="H444" s="421" t="e">
        <f>CONCATENATE("='Up Hs'!E",#REF!)</f>
        <v>#REF!</v>
      </c>
      <c r="I444" s="367"/>
      <c r="J444" s="567"/>
      <c r="K444" s="739"/>
      <c r="L444" s="741"/>
      <c r="M444" s="569"/>
      <c r="N444" s="142"/>
      <c r="O444" s="142"/>
      <c r="P444" s="577"/>
      <c r="Q444" s="65"/>
      <c r="R444" s="736"/>
      <c r="S444" s="736" t="e">
        <f>#REF!</f>
        <v>#REF!</v>
      </c>
    </row>
    <row r="445" spans="1:19" ht="12.75" hidden="1">
      <c r="A445" s="564"/>
      <c r="B445" s="390"/>
      <c r="C445" s="565"/>
      <c r="D445" s="375"/>
      <c r="E445" s="94"/>
      <c r="F445" s="94"/>
      <c r="G445" s="94"/>
      <c r="H445" s="421" t="e">
        <f>CONCATENATE("='Up Hs'!E",#REF!)</f>
        <v>#REF!</v>
      </c>
      <c r="I445" s="367"/>
      <c r="J445" s="567"/>
      <c r="K445" s="739"/>
      <c r="L445" s="741"/>
      <c r="M445" s="569"/>
      <c r="N445" s="142"/>
      <c r="O445" s="142"/>
      <c r="P445" s="577"/>
      <c r="Q445" s="65"/>
      <c r="R445" s="736"/>
      <c r="S445" s="736" t="e">
        <f>#REF!</f>
        <v>#REF!</v>
      </c>
    </row>
    <row r="446" spans="1:19" ht="12.75" hidden="1">
      <c r="A446" s="564"/>
      <c r="B446" s="390"/>
      <c r="C446" s="565"/>
      <c r="D446" s="375"/>
      <c r="E446" s="94"/>
      <c r="F446" s="94"/>
      <c r="G446" s="94"/>
      <c r="H446" s="421" t="e">
        <f>CONCATENATE("='Up Hs'!E",#REF!)</f>
        <v>#REF!</v>
      </c>
      <c r="I446" s="367"/>
      <c r="J446" s="567"/>
      <c r="K446" s="739"/>
      <c r="L446" s="741"/>
      <c r="M446" s="569"/>
      <c r="N446" s="142"/>
      <c r="O446" s="142"/>
      <c r="P446" s="577"/>
      <c r="Q446" s="65"/>
      <c r="R446" s="736"/>
      <c r="S446" s="736" t="e">
        <f>#REF!</f>
        <v>#REF!</v>
      </c>
    </row>
    <row r="447" spans="1:19" ht="12.75" hidden="1">
      <c r="A447" s="564"/>
      <c r="B447" s="390"/>
      <c r="C447" s="565"/>
      <c r="D447" s="375"/>
      <c r="E447" s="94"/>
      <c r="F447" s="94"/>
      <c r="G447" s="94"/>
      <c r="H447" s="421" t="e">
        <f>CONCATENATE("='Up Hs'!E",#REF!)</f>
        <v>#REF!</v>
      </c>
      <c r="I447" s="367"/>
      <c r="J447" s="567"/>
      <c r="K447" s="739"/>
      <c r="L447" s="741"/>
      <c r="M447" s="569"/>
      <c r="N447" s="142"/>
      <c r="O447" s="142"/>
      <c r="P447" s="577"/>
      <c r="Q447" s="65"/>
      <c r="R447" s="736"/>
      <c r="S447" s="736" t="e">
        <f>#REF!</f>
        <v>#REF!</v>
      </c>
    </row>
    <row r="448" spans="1:19" ht="12.75" hidden="1">
      <c r="A448" s="564"/>
      <c r="B448" s="390"/>
      <c r="C448" s="565"/>
      <c r="D448" s="375"/>
      <c r="E448" s="94"/>
      <c r="F448" s="94"/>
      <c r="G448" s="94"/>
      <c r="H448" s="421" t="e">
        <f>CONCATENATE("='Up Hs'!E",#REF!)</f>
        <v>#REF!</v>
      </c>
      <c r="I448" s="367"/>
      <c r="J448" s="567"/>
      <c r="K448" s="739"/>
      <c r="L448" s="741"/>
      <c r="M448" s="569"/>
      <c r="N448" s="142"/>
      <c r="O448" s="142"/>
      <c r="P448" s="577"/>
      <c r="Q448" s="65"/>
      <c r="R448" s="736"/>
      <c r="S448" s="736" t="e">
        <f>#REF!</f>
        <v>#REF!</v>
      </c>
    </row>
    <row r="449" spans="1:19" ht="12.75" hidden="1">
      <c r="A449" s="564"/>
      <c r="B449" s="390"/>
      <c r="C449" s="565"/>
      <c r="D449" s="375"/>
      <c r="E449" s="94"/>
      <c r="F449" s="94"/>
      <c r="G449" s="94"/>
      <c r="H449" s="421" t="e">
        <f>CONCATENATE("='Up Hs'!E",#REF!)</f>
        <v>#REF!</v>
      </c>
      <c r="I449" s="367"/>
      <c r="J449" s="567"/>
      <c r="K449" s="739"/>
      <c r="L449" s="740"/>
      <c r="M449" s="569"/>
      <c r="N449" s="142"/>
      <c r="O449" s="142"/>
      <c r="P449" s="577"/>
      <c r="Q449" s="65"/>
      <c r="R449" s="736"/>
      <c r="S449" s="736" t="e">
        <f>#REF!</f>
        <v>#REF!</v>
      </c>
    </row>
    <row r="450" spans="1:19" ht="12.75" hidden="1">
      <c r="A450" s="564"/>
      <c r="B450" s="390"/>
      <c r="C450" s="565"/>
      <c r="D450" s="375"/>
      <c r="E450" s="94"/>
      <c r="F450" s="94"/>
      <c r="G450" s="94"/>
      <c r="H450" s="421" t="e">
        <f>CONCATENATE("='Up Hs'!E",#REF!)</f>
        <v>#REF!</v>
      </c>
      <c r="I450" s="367"/>
      <c r="J450" s="567"/>
      <c r="K450" s="739"/>
      <c r="L450" s="740"/>
      <c r="M450" s="569"/>
      <c r="N450" s="142"/>
      <c r="O450" s="142"/>
      <c r="P450" s="577"/>
      <c r="Q450" s="65"/>
      <c r="R450" s="736"/>
      <c r="S450" s="736" t="e">
        <f>#REF!</f>
        <v>#REF!</v>
      </c>
    </row>
    <row r="451" spans="1:19" ht="12.75" hidden="1">
      <c r="A451" s="564"/>
      <c r="B451" s="390"/>
      <c r="C451" s="565"/>
      <c r="D451" s="375"/>
      <c r="E451" s="94"/>
      <c r="F451" s="94"/>
      <c r="G451" s="94"/>
      <c r="H451" s="421" t="e">
        <f>CONCATENATE("='Up Hs'!E",#REF!)</f>
        <v>#REF!</v>
      </c>
      <c r="I451" s="367"/>
      <c r="J451" s="567"/>
      <c r="K451" s="739"/>
      <c r="L451" s="740"/>
      <c r="M451" s="569"/>
      <c r="N451" s="142"/>
      <c r="O451" s="142"/>
      <c r="P451" s="577"/>
      <c r="Q451" s="65"/>
      <c r="R451" s="736"/>
      <c r="S451" s="736" t="e">
        <f>#REF!</f>
        <v>#REF!</v>
      </c>
    </row>
    <row r="452" spans="1:19" ht="12.75" hidden="1">
      <c r="A452" s="564"/>
      <c r="B452" s="390"/>
      <c r="C452" s="565"/>
      <c r="D452" s="375"/>
      <c r="E452" s="94"/>
      <c r="F452" s="94"/>
      <c r="G452" s="94"/>
      <c r="H452" s="421" t="e">
        <f>CONCATENATE("='Up Hs'!E",#REF!)</f>
        <v>#REF!</v>
      </c>
      <c r="I452" s="367"/>
      <c r="J452" s="567"/>
      <c r="K452" s="739"/>
      <c r="L452" s="740"/>
      <c r="M452" s="569"/>
      <c r="N452" s="142"/>
      <c r="O452" s="142"/>
      <c r="P452" s="577"/>
      <c r="Q452" s="65"/>
      <c r="R452" s="736"/>
      <c r="S452" s="736" t="e">
        <f>#REF!</f>
        <v>#REF!</v>
      </c>
    </row>
    <row r="453" spans="1:19" ht="12.75" hidden="1">
      <c r="A453" s="564"/>
      <c r="B453" s="390"/>
      <c r="C453" s="565"/>
      <c r="D453" s="375"/>
      <c r="E453" s="94"/>
      <c r="F453" s="94"/>
      <c r="G453" s="94"/>
      <c r="H453" s="421" t="e">
        <f>CONCATENATE("='Up Hs'!E",#REF!)</f>
        <v>#REF!</v>
      </c>
      <c r="I453" s="367"/>
      <c r="J453" s="567"/>
      <c r="K453" s="739"/>
      <c r="L453" s="740"/>
      <c r="M453" s="569"/>
      <c r="N453" s="142"/>
      <c r="O453" s="142"/>
      <c r="P453" s="577"/>
      <c r="Q453" s="65"/>
      <c r="R453" s="736"/>
      <c r="S453" s="736" t="e">
        <f>#REF!</f>
        <v>#REF!</v>
      </c>
    </row>
    <row r="454" spans="1:19" ht="12.75" hidden="1">
      <c r="A454" s="564">
        <v>1</v>
      </c>
      <c r="B454" s="390"/>
      <c r="C454" s="565"/>
      <c r="D454" s="375"/>
      <c r="E454" s="94"/>
      <c r="F454" s="94"/>
      <c r="G454" s="94"/>
      <c r="H454" s="421" t="e">
        <f>CONCATENATE("='Up Hs'!E",#REF!)</f>
        <v>#REF!</v>
      </c>
      <c r="I454" s="367"/>
      <c r="J454" s="567"/>
      <c r="K454" s="739"/>
      <c r="L454" s="742"/>
      <c r="M454" s="569"/>
      <c r="N454" s="142"/>
      <c r="O454" s="142"/>
      <c r="P454" s="577"/>
      <c r="Q454" s="65"/>
      <c r="R454" s="736"/>
      <c r="S454" s="736" t="e">
        <f>#REF!</f>
        <v>#REF!</v>
      </c>
    </row>
    <row r="455" spans="1:19" ht="12.75" hidden="1">
      <c r="A455" s="564">
        <v>2</v>
      </c>
      <c r="B455" s="390"/>
      <c r="C455" s="565"/>
      <c r="D455" s="375"/>
      <c r="E455" s="94"/>
      <c r="F455" s="94"/>
      <c r="G455" s="94"/>
      <c r="H455" s="421" t="e">
        <f>CONCATENATE("='Up Hs'!E",#REF!)</f>
        <v>#REF!</v>
      </c>
      <c r="I455" s="367"/>
      <c r="J455" s="567"/>
      <c r="K455" s="739"/>
      <c r="L455" s="742"/>
      <c r="M455" s="569"/>
      <c r="N455" s="142"/>
      <c r="O455" s="142"/>
      <c r="P455" s="577"/>
      <c r="Q455" s="65"/>
      <c r="R455" s="736"/>
      <c r="S455" s="736" t="e">
        <f>#REF!</f>
        <v>#REF!</v>
      </c>
    </row>
    <row r="456" spans="1:19" ht="12.75" hidden="1">
      <c r="A456" s="564">
        <v>3</v>
      </c>
      <c r="B456" s="390"/>
      <c r="C456" s="565"/>
      <c r="D456" s="375"/>
      <c r="E456" s="94"/>
      <c r="F456" s="94"/>
      <c r="G456" s="94"/>
      <c r="H456" s="421" t="e">
        <f>CONCATENATE("='Up Hs'!E",#REF!)</f>
        <v>#REF!</v>
      </c>
      <c r="I456" s="367"/>
      <c r="J456" s="567"/>
      <c r="K456" s="739"/>
      <c r="L456" s="742"/>
      <c r="M456" s="569"/>
      <c r="N456" s="142"/>
      <c r="O456" s="142"/>
      <c r="P456" s="577"/>
      <c r="Q456" s="65"/>
      <c r="R456" s="736"/>
      <c r="S456" s="736" t="e">
        <f>#REF!</f>
        <v>#REF!</v>
      </c>
    </row>
    <row r="457" spans="1:19" ht="12.75" hidden="1">
      <c r="A457" s="564">
        <v>4</v>
      </c>
      <c r="B457" s="390"/>
      <c r="C457" s="565"/>
      <c r="D457" s="375"/>
      <c r="E457" s="94"/>
      <c r="F457" s="94"/>
      <c r="G457" s="94"/>
      <c r="H457" s="421" t="e">
        <f>CONCATENATE("='Up Hs'!E",#REF!)</f>
        <v>#REF!</v>
      </c>
      <c r="I457" s="367"/>
      <c r="J457" s="567"/>
      <c r="K457" s="739"/>
      <c r="L457" s="742"/>
      <c r="M457" s="569"/>
      <c r="N457" s="142"/>
      <c r="O457" s="142"/>
      <c r="P457" s="577"/>
      <c r="Q457" s="65"/>
      <c r="R457" s="736"/>
      <c r="S457" s="736" t="e">
        <f>#REF!</f>
        <v>#REF!</v>
      </c>
    </row>
    <row r="458" spans="1:19" ht="12.75" hidden="1">
      <c r="A458" s="564">
        <v>5</v>
      </c>
      <c r="B458" s="390"/>
      <c r="C458" s="565"/>
      <c r="D458" s="375"/>
      <c r="E458" s="94"/>
      <c r="F458" s="94"/>
      <c r="G458" s="94"/>
      <c r="H458" s="421" t="e">
        <f>CONCATENATE("='Up Hs'!E",#REF!)</f>
        <v>#REF!</v>
      </c>
      <c r="I458" s="367"/>
      <c r="J458" s="567"/>
      <c r="K458" s="739"/>
      <c r="L458" s="742"/>
      <c r="M458" s="569"/>
      <c r="N458" s="142"/>
      <c r="O458" s="142"/>
      <c r="P458" s="577"/>
      <c r="Q458" s="65"/>
      <c r="R458" s="736"/>
      <c r="S458" s="736" t="e">
        <f>#REF!</f>
        <v>#REF!</v>
      </c>
    </row>
    <row r="459" spans="1:19" ht="12.75" hidden="1">
      <c r="A459" s="564">
        <v>6</v>
      </c>
      <c r="B459" s="390"/>
      <c r="C459" s="565"/>
      <c r="D459" s="375"/>
      <c r="E459" s="94"/>
      <c r="F459" s="94"/>
      <c r="G459" s="94"/>
      <c r="H459" s="421" t="e">
        <f>CONCATENATE("='Up Hs'!E",#REF!)</f>
        <v>#REF!</v>
      </c>
      <c r="I459" s="367"/>
      <c r="J459" s="567"/>
      <c r="K459" s="739"/>
      <c r="L459" s="742"/>
      <c r="M459" s="569"/>
      <c r="N459" s="142"/>
      <c r="O459" s="142"/>
      <c r="P459" s="577"/>
      <c r="Q459" s="65"/>
      <c r="R459" s="736"/>
      <c r="S459" s="736" t="e">
        <f>#REF!</f>
        <v>#REF!</v>
      </c>
    </row>
    <row r="460" spans="1:19" ht="12.75" hidden="1">
      <c r="A460" s="564">
        <v>7</v>
      </c>
      <c r="B460" s="390"/>
      <c r="C460" s="565"/>
      <c r="D460" s="375"/>
      <c r="E460" s="94"/>
      <c r="F460" s="94"/>
      <c r="G460" s="94"/>
      <c r="H460" s="421" t="e">
        <f>CONCATENATE("='Up Hs'!E",#REF!)</f>
        <v>#REF!</v>
      </c>
      <c r="I460" s="367"/>
      <c r="J460" s="567"/>
      <c r="K460" s="739"/>
      <c r="L460" s="742"/>
      <c r="M460" s="569"/>
      <c r="N460" s="142"/>
      <c r="O460" s="142"/>
      <c r="P460" s="577"/>
      <c r="Q460" s="65"/>
      <c r="R460" s="736"/>
      <c r="S460" s="736" t="e">
        <f>#REF!</f>
        <v>#REF!</v>
      </c>
    </row>
    <row r="461" spans="1:19" ht="12.75" hidden="1">
      <c r="A461" s="564">
        <v>8</v>
      </c>
      <c r="B461" s="390"/>
      <c r="C461" s="565"/>
      <c r="D461" s="375"/>
      <c r="E461" s="94"/>
      <c r="F461" s="94"/>
      <c r="G461" s="94"/>
      <c r="H461" s="421" t="e">
        <f>CONCATENATE("='Up Hs'!E",#REF!)</f>
        <v>#REF!</v>
      </c>
      <c r="I461" s="367"/>
      <c r="J461" s="567"/>
      <c r="K461" s="739"/>
      <c r="L461" s="742"/>
      <c r="M461" s="569"/>
      <c r="N461" s="142"/>
      <c r="O461" s="142"/>
      <c r="P461" s="577"/>
      <c r="Q461" s="65"/>
      <c r="R461" s="736"/>
      <c r="S461" s="736" t="e">
        <f>#REF!</f>
        <v>#REF!</v>
      </c>
    </row>
    <row r="462" spans="1:19" ht="12.75" hidden="1">
      <c r="A462" s="564">
        <v>9</v>
      </c>
      <c r="B462" s="390"/>
      <c r="C462" s="565"/>
      <c r="D462" s="375"/>
      <c r="E462" s="94"/>
      <c r="F462" s="94"/>
      <c r="G462" s="94"/>
      <c r="H462" s="421" t="e">
        <f>CONCATENATE("='Up Hs'!E",#REF!)</f>
        <v>#REF!</v>
      </c>
      <c r="I462" s="367"/>
      <c r="J462" s="567"/>
      <c r="K462" s="739"/>
      <c r="L462" s="742"/>
      <c r="M462" s="569"/>
      <c r="N462" s="142"/>
      <c r="O462" s="142"/>
      <c r="P462" s="577"/>
      <c r="Q462" s="65"/>
      <c r="R462" s="736"/>
      <c r="S462" s="736" t="e">
        <f>#REF!</f>
        <v>#REF!</v>
      </c>
    </row>
    <row r="463" spans="1:19" ht="12.75" hidden="1">
      <c r="A463" s="564">
        <v>10</v>
      </c>
      <c r="B463" s="390"/>
      <c r="C463" s="565"/>
      <c r="D463" s="375"/>
      <c r="E463" s="94"/>
      <c r="F463" s="94"/>
      <c r="G463" s="94"/>
      <c r="H463" s="421" t="e">
        <f>CONCATENATE("='Up Hs'!E",#REF!)</f>
        <v>#REF!</v>
      </c>
      <c r="I463" s="367"/>
      <c r="J463" s="567"/>
      <c r="K463" s="739"/>
      <c r="L463" s="742"/>
      <c r="M463" s="569"/>
      <c r="N463" s="142"/>
      <c r="O463" s="142"/>
      <c r="P463" s="577"/>
      <c r="Q463" s="65"/>
      <c r="R463" s="736"/>
      <c r="S463" s="736" t="e">
        <f>#REF!</f>
        <v>#REF!</v>
      </c>
    </row>
    <row r="464" spans="1:19" ht="12.75" hidden="1">
      <c r="A464" s="564">
        <v>11</v>
      </c>
      <c r="B464" s="390"/>
      <c r="C464" s="565"/>
      <c r="D464" s="375"/>
      <c r="E464" s="94"/>
      <c r="F464" s="94"/>
      <c r="G464" s="94"/>
      <c r="H464" s="421" t="e">
        <f>CONCATENATE("='Up Hs'!E",#REF!)</f>
        <v>#REF!</v>
      </c>
      <c r="I464" s="367"/>
      <c r="J464" s="567"/>
      <c r="K464" s="739"/>
      <c r="L464" s="742"/>
      <c r="M464" s="569"/>
      <c r="N464" s="142"/>
      <c r="O464" s="142"/>
      <c r="P464" s="577"/>
      <c r="Q464" s="65"/>
      <c r="R464" s="736"/>
      <c r="S464" s="736" t="e">
        <f>#REF!</f>
        <v>#REF!</v>
      </c>
    </row>
    <row r="465" spans="1:19" ht="12.75" hidden="1">
      <c r="A465" s="564">
        <v>12</v>
      </c>
      <c r="B465" s="390"/>
      <c r="C465" s="565"/>
      <c r="D465" s="375"/>
      <c r="E465" s="94"/>
      <c r="F465" s="94"/>
      <c r="G465" s="94"/>
      <c r="H465" s="421" t="e">
        <f>CONCATENATE("='Up Hs'!E",#REF!)</f>
        <v>#REF!</v>
      </c>
      <c r="I465" s="367"/>
      <c r="J465" s="567"/>
      <c r="K465" s="739"/>
      <c r="L465" s="742"/>
      <c r="M465" s="569"/>
      <c r="N465" s="142"/>
      <c r="O465" s="142"/>
      <c r="P465" s="577"/>
      <c r="Q465" s="65"/>
      <c r="R465" s="736"/>
      <c r="S465" s="736" t="e">
        <f>#REF!</f>
        <v>#REF!</v>
      </c>
    </row>
    <row r="466" spans="1:19" ht="12.75" hidden="1">
      <c r="A466" s="564">
        <v>13</v>
      </c>
      <c r="B466" s="390"/>
      <c r="C466" s="565"/>
      <c r="D466" s="375"/>
      <c r="E466" s="94"/>
      <c r="F466" s="94"/>
      <c r="G466" s="94"/>
      <c r="H466" s="421" t="e">
        <f>CONCATENATE("='Up Hs'!E",#REF!)</f>
        <v>#REF!</v>
      </c>
      <c r="I466" s="367"/>
      <c r="J466" s="567"/>
      <c r="K466" s="739"/>
      <c r="L466" s="742"/>
      <c r="M466" s="569"/>
      <c r="N466" s="142"/>
      <c r="O466" s="142"/>
      <c r="P466" s="577"/>
      <c r="Q466" s="65"/>
      <c r="R466" s="736"/>
      <c r="S466" s="736" t="e">
        <f>#REF!</f>
        <v>#REF!</v>
      </c>
    </row>
    <row r="467" spans="1:19" ht="12.75" hidden="1">
      <c r="A467" s="564">
        <v>14</v>
      </c>
      <c r="B467" s="390"/>
      <c r="C467" s="565"/>
      <c r="D467" s="375"/>
      <c r="E467" s="94"/>
      <c r="F467" s="94"/>
      <c r="G467" s="94"/>
      <c r="H467" s="421" t="e">
        <f>CONCATENATE("='Up Hs'!E",#REF!)</f>
        <v>#REF!</v>
      </c>
      <c r="I467" s="367"/>
      <c r="J467" s="567"/>
      <c r="K467" s="739"/>
      <c r="L467" s="743"/>
      <c r="M467" s="569"/>
      <c r="N467" s="142"/>
      <c r="O467" s="142"/>
      <c r="P467" s="577"/>
      <c r="Q467" s="65"/>
      <c r="R467" s="736"/>
      <c r="S467" s="736" t="e">
        <f>#REF!</f>
        <v>#REF!</v>
      </c>
    </row>
    <row r="468" spans="1:19" ht="12.75" hidden="1">
      <c r="A468" s="564">
        <v>15</v>
      </c>
      <c r="B468" s="390"/>
      <c r="C468" s="565"/>
      <c r="D468" s="375"/>
      <c r="E468" s="94"/>
      <c r="F468" s="94"/>
      <c r="G468" s="94"/>
      <c r="H468" s="421" t="e">
        <f>CONCATENATE("='Up Hs'!E",#REF!)</f>
        <v>#REF!</v>
      </c>
      <c r="I468" s="367"/>
      <c r="J468" s="567"/>
      <c r="K468" s="739"/>
      <c r="L468" s="743"/>
      <c r="M468" s="569"/>
      <c r="N468" s="142"/>
      <c r="O468" s="142"/>
      <c r="P468" s="577"/>
      <c r="Q468" s="65"/>
      <c r="R468" s="736"/>
      <c r="S468" s="736" t="e">
        <f>#REF!</f>
        <v>#REF!</v>
      </c>
    </row>
    <row r="469" spans="1:19" ht="12.75" hidden="1">
      <c r="A469" s="564">
        <v>16</v>
      </c>
      <c r="B469" s="390"/>
      <c r="C469" s="565"/>
      <c r="D469" s="375"/>
      <c r="E469" s="94"/>
      <c r="F469" s="94"/>
      <c r="G469" s="94"/>
      <c r="H469" s="421" t="e">
        <f>CONCATENATE("='Up Hs'!E",#REF!)</f>
        <v>#REF!</v>
      </c>
      <c r="I469" s="367"/>
      <c r="J469" s="567"/>
      <c r="K469" s="739"/>
      <c r="L469" s="742"/>
      <c r="M469" s="569"/>
      <c r="N469" s="142"/>
      <c r="O469" s="142"/>
      <c r="P469" s="577"/>
      <c r="Q469" s="65"/>
      <c r="R469" s="736"/>
      <c r="S469" s="736" t="e">
        <f>#REF!</f>
        <v>#REF!</v>
      </c>
    </row>
    <row r="470" spans="1:19" ht="12.75" hidden="1">
      <c r="A470" s="564">
        <v>17</v>
      </c>
      <c r="B470" s="390"/>
      <c r="C470" s="565"/>
      <c r="D470" s="375"/>
      <c r="E470" s="94"/>
      <c r="F470" s="94"/>
      <c r="G470" s="94"/>
      <c r="H470" s="421" t="e">
        <f>CONCATENATE("='Up Hs'!E",#REF!)</f>
        <v>#REF!</v>
      </c>
      <c r="I470" s="367"/>
      <c r="J470" s="567"/>
      <c r="K470" s="739"/>
      <c r="L470" s="742"/>
      <c r="M470" s="569"/>
      <c r="N470" s="142"/>
      <c r="O470" s="142"/>
      <c r="P470" s="577"/>
      <c r="Q470" s="65"/>
      <c r="R470" s="736"/>
      <c r="S470" s="736" t="e">
        <f>#REF!</f>
        <v>#REF!</v>
      </c>
    </row>
    <row r="471" spans="1:19" ht="12.75" hidden="1">
      <c r="A471" s="564">
        <v>18</v>
      </c>
      <c r="B471" s="390"/>
      <c r="C471" s="565"/>
      <c r="D471" s="375"/>
      <c r="E471" s="94"/>
      <c r="F471" s="94"/>
      <c r="G471" s="94"/>
      <c r="H471" s="421" t="e">
        <f>CONCATENATE("='Up Hs'!E",#REF!)</f>
        <v>#REF!</v>
      </c>
      <c r="I471" s="367"/>
      <c r="J471" s="567"/>
      <c r="K471" s="739"/>
      <c r="L471" s="742"/>
      <c r="M471" s="569"/>
      <c r="N471" s="142"/>
      <c r="O471" s="142"/>
      <c r="P471" s="577"/>
      <c r="Q471" s="65"/>
      <c r="R471" s="736"/>
      <c r="S471" s="736" t="e">
        <f>#REF!</f>
        <v>#REF!</v>
      </c>
    </row>
    <row r="472" spans="1:19" ht="12.75" hidden="1">
      <c r="A472" s="564">
        <v>19</v>
      </c>
      <c r="B472" s="390"/>
      <c r="C472" s="565"/>
      <c r="D472" s="375"/>
      <c r="E472" s="94"/>
      <c r="F472" s="94"/>
      <c r="G472" s="94"/>
      <c r="H472" s="421" t="e">
        <f>CONCATENATE("='Up Hs'!E",#REF!)</f>
        <v>#REF!</v>
      </c>
      <c r="I472" s="367"/>
      <c r="J472" s="567"/>
      <c r="K472" s="739"/>
      <c r="L472" s="742"/>
      <c r="M472" s="569"/>
      <c r="N472" s="142"/>
      <c r="O472" s="142"/>
      <c r="P472" s="577"/>
      <c r="Q472" s="65"/>
      <c r="R472" s="736"/>
      <c r="S472" s="736" t="e">
        <f>#REF!</f>
        <v>#REF!</v>
      </c>
    </row>
    <row r="473" spans="1:19" ht="12.75" hidden="1">
      <c r="A473" s="564">
        <v>18</v>
      </c>
      <c r="B473" s="390"/>
      <c r="C473" s="565"/>
      <c r="D473" s="375"/>
      <c r="E473" s="94"/>
      <c r="F473" s="94"/>
      <c r="G473" s="94"/>
      <c r="H473" s="421" t="e">
        <f>CONCATENATE("='Up Hs'!E",#REF!)</f>
        <v>#REF!</v>
      </c>
      <c r="I473" s="367"/>
      <c r="J473" s="567"/>
      <c r="K473" s="739"/>
      <c r="L473" s="742"/>
      <c r="M473" s="569"/>
      <c r="N473" s="142"/>
      <c r="O473" s="142"/>
      <c r="P473" s="577"/>
      <c r="Q473" s="65"/>
      <c r="R473" s="736"/>
      <c r="S473" s="736" t="e">
        <f>#REF!</f>
        <v>#REF!</v>
      </c>
    </row>
    <row r="474" spans="1:19" ht="12.75" hidden="1">
      <c r="A474" s="564">
        <v>21</v>
      </c>
      <c r="B474" s="390"/>
      <c r="C474" s="565"/>
      <c r="D474" s="375"/>
      <c r="E474" s="94"/>
      <c r="F474" s="94"/>
      <c r="G474" s="94"/>
      <c r="H474" s="421" t="e">
        <f>CONCATENATE("='Up Hs'!E",#REF!)</f>
        <v>#REF!</v>
      </c>
      <c r="I474" s="367"/>
      <c r="J474" s="567"/>
      <c r="K474" s="739"/>
      <c r="L474" s="742"/>
      <c r="M474" s="569"/>
      <c r="N474" s="142"/>
      <c r="O474" s="142"/>
      <c r="P474" s="577"/>
      <c r="Q474" s="65"/>
      <c r="R474" s="736"/>
      <c r="S474" s="736" t="e">
        <f>#REF!</f>
        <v>#REF!</v>
      </c>
    </row>
    <row r="475" spans="1:19" ht="12.75" hidden="1">
      <c r="A475" s="564">
        <v>22</v>
      </c>
      <c r="B475" s="390"/>
      <c r="C475" s="565"/>
      <c r="D475" s="375"/>
      <c r="E475" s="94"/>
      <c r="F475" s="94"/>
      <c r="G475" s="94"/>
      <c r="H475" s="421" t="e">
        <f>CONCATENATE("='Up Hs'!E",#REF!)</f>
        <v>#REF!</v>
      </c>
      <c r="I475" s="367"/>
      <c r="J475" s="567"/>
      <c r="K475" s="739"/>
      <c r="L475" s="742"/>
      <c r="M475" s="569"/>
      <c r="N475" s="142"/>
      <c r="O475" s="142"/>
      <c r="P475" s="577"/>
      <c r="Q475" s="65"/>
      <c r="R475" s="736"/>
      <c r="S475" s="736" t="e">
        <f>#REF!</f>
        <v>#REF!</v>
      </c>
    </row>
    <row r="476" spans="1:19" ht="12.75" hidden="1">
      <c r="A476" s="564">
        <v>23</v>
      </c>
      <c r="B476" s="390"/>
      <c r="C476" s="565"/>
      <c r="D476" s="375"/>
      <c r="E476" s="94"/>
      <c r="F476" s="94"/>
      <c r="G476" s="94"/>
      <c r="H476" s="421" t="e">
        <f>CONCATENATE("='Up Hs'!E",#REF!)</f>
        <v>#REF!</v>
      </c>
      <c r="I476" s="367"/>
      <c r="J476" s="567"/>
      <c r="K476" s="739"/>
      <c r="L476" s="742"/>
      <c r="M476" s="569"/>
      <c r="N476" s="142"/>
      <c r="O476" s="142"/>
      <c r="P476" s="577"/>
      <c r="Q476" s="65"/>
      <c r="R476" s="736"/>
      <c r="S476" s="736" t="e">
        <f>#REF!</f>
        <v>#REF!</v>
      </c>
    </row>
    <row r="477" spans="1:19" ht="12.75" hidden="1">
      <c r="A477" s="564">
        <v>24</v>
      </c>
      <c r="B477" s="390"/>
      <c r="C477" s="565"/>
      <c r="D477" s="375"/>
      <c r="E477" s="94"/>
      <c r="F477" s="94"/>
      <c r="G477" s="94"/>
      <c r="H477" s="421" t="e">
        <f>CONCATENATE("='Up Hs'!E",#REF!)</f>
        <v>#REF!</v>
      </c>
      <c r="I477" s="367"/>
      <c r="J477" s="567"/>
      <c r="K477" s="739"/>
      <c r="L477" s="742"/>
      <c r="M477" s="569"/>
      <c r="N477" s="142"/>
      <c r="O477" s="142"/>
      <c r="P477" s="577"/>
      <c r="Q477" s="65"/>
      <c r="R477" s="736"/>
      <c r="S477" s="736" t="e">
        <f>#REF!</f>
        <v>#REF!</v>
      </c>
    </row>
    <row r="478" spans="1:19" ht="12.75" hidden="1">
      <c r="A478" s="564">
        <v>25</v>
      </c>
      <c r="B478" s="390"/>
      <c r="C478" s="565"/>
      <c r="D478" s="375"/>
      <c r="E478" s="94"/>
      <c r="F478" s="94"/>
      <c r="G478" s="94"/>
      <c r="H478" s="421" t="e">
        <f>CONCATENATE("='Up Hs'!E",#REF!)</f>
        <v>#REF!</v>
      </c>
      <c r="I478" s="367"/>
      <c r="J478" s="567"/>
      <c r="K478" s="739"/>
      <c r="L478" s="742"/>
      <c r="M478" s="569"/>
      <c r="N478" s="142"/>
      <c r="O478" s="142"/>
      <c r="P478" s="577"/>
      <c r="Q478" s="65"/>
      <c r="R478" s="736"/>
      <c r="S478" s="736" t="e">
        <f>#REF!</f>
        <v>#REF!</v>
      </c>
    </row>
    <row r="479" spans="1:19" ht="12.75" hidden="1">
      <c r="A479" s="564">
        <v>26</v>
      </c>
      <c r="B479" s="390"/>
      <c r="C479" s="565"/>
      <c r="D479" s="375"/>
      <c r="E479" s="94"/>
      <c r="F479" s="94"/>
      <c r="G479" s="94"/>
      <c r="H479" s="421" t="e">
        <f>CONCATENATE("='Up Hs'!E",#REF!)</f>
        <v>#REF!</v>
      </c>
      <c r="I479" s="367"/>
      <c r="J479" s="567"/>
      <c r="K479" s="739"/>
      <c r="L479" s="742"/>
      <c r="M479" s="569"/>
      <c r="N479" s="142"/>
      <c r="O479" s="142"/>
      <c r="P479" s="577"/>
      <c r="Q479" s="65"/>
      <c r="R479" s="736"/>
      <c r="S479" s="736" t="e">
        <f>#REF!</f>
        <v>#REF!</v>
      </c>
    </row>
    <row r="480" spans="1:19" ht="12.75" hidden="1">
      <c r="A480" s="564">
        <v>27</v>
      </c>
      <c r="B480" s="390"/>
      <c r="C480" s="565"/>
      <c r="D480" s="375"/>
      <c r="E480" s="94"/>
      <c r="F480" s="94"/>
      <c r="G480" s="94"/>
      <c r="H480" s="421" t="e">
        <f>CONCATENATE("='Up Hs'!E",#REF!)</f>
        <v>#REF!</v>
      </c>
      <c r="I480" s="367"/>
      <c r="J480" s="567"/>
      <c r="K480" s="739"/>
      <c r="L480" s="742"/>
      <c r="M480" s="569"/>
      <c r="N480" s="142"/>
      <c r="O480" s="142"/>
      <c r="P480" s="577"/>
      <c r="Q480" s="65"/>
      <c r="R480" s="736"/>
      <c r="S480" s="736" t="e">
        <f>#REF!</f>
        <v>#REF!</v>
      </c>
    </row>
    <row r="481" spans="1:19" ht="15.75" hidden="1" customHeight="1">
      <c r="A481" s="564"/>
      <c r="B481" s="644"/>
      <c r="C481" s="565"/>
      <c r="D481" s="645"/>
      <c r="E481" s="566"/>
      <c r="F481" s="566"/>
      <c r="G481" s="566"/>
      <c r="H481" s="646" t="e">
        <f>CONCATENATE("='Up Hs'!E",#REF!)</f>
        <v>#REF!</v>
      </c>
      <c r="I481" s="647"/>
      <c r="J481" s="567"/>
      <c r="K481" s="744"/>
      <c r="L481" s="745"/>
      <c r="M481" s="569"/>
      <c r="N481" s="570"/>
      <c r="O481" s="570"/>
      <c r="P481" s="746"/>
      <c r="Q481" s="572"/>
      <c r="R481" s="736"/>
      <c r="S481" s="736"/>
    </row>
    <row r="482" spans="1:19" ht="15.75" customHeight="1">
      <c r="A482" s="564"/>
      <c r="B482" s="644"/>
      <c r="C482" s="565"/>
      <c r="D482" s="645"/>
      <c r="E482" s="566"/>
      <c r="F482" s="566"/>
      <c r="G482" s="566"/>
      <c r="H482" s="646" t="e">
        <f>CONCATENATE("='Up Hs'!E",#REF!)</f>
        <v>#REF!</v>
      </c>
      <c r="I482" s="647"/>
      <c r="J482" s="567"/>
      <c r="K482" s="744"/>
      <c r="L482" s="745">
        <v>500000</v>
      </c>
      <c r="M482" s="569"/>
      <c r="N482" s="570"/>
      <c r="O482" s="570"/>
      <c r="P482" s="746"/>
      <c r="Q482" s="572"/>
      <c r="R482" s="736"/>
      <c r="S482" s="736"/>
    </row>
    <row r="483" spans="1:19" ht="15.75" hidden="1" customHeight="1">
      <c r="A483" s="564"/>
      <c r="B483" s="644"/>
      <c r="C483" s="565"/>
      <c r="D483" s="645"/>
      <c r="E483" s="566"/>
      <c r="F483" s="566"/>
      <c r="G483" s="566"/>
      <c r="H483" s="646" t="e">
        <f>CONCATENATE("='Up Hs'!E",#REF!)</f>
        <v>#REF!</v>
      </c>
      <c r="I483" s="647"/>
      <c r="J483" s="567"/>
      <c r="K483" s="744"/>
      <c r="L483" s="745"/>
      <c r="M483" s="569"/>
      <c r="N483" s="570"/>
      <c r="O483" s="570"/>
      <c r="P483" s="746"/>
      <c r="Q483" s="572"/>
      <c r="R483" s="736"/>
      <c r="S483" s="736"/>
    </row>
    <row r="484" spans="1:19" ht="15.75" hidden="1" customHeight="1">
      <c r="A484" s="712"/>
      <c r="B484" s="713"/>
      <c r="C484" s="714"/>
      <c r="D484" s="715"/>
      <c r="E484" s="716"/>
      <c r="F484" s="716"/>
      <c r="G484" s="716"/>
      <c r="H484" s="717"/>
      <c r="I484" s="718"/>
      <c r="J484" s="719"/>
      <c r="K484" s="720"/>
      <c r="L484" s="721"/>
      <c r="M484" s="722"/>
      <c r="N484" s="772"/>
      <c r="O484" s="772"/>
      <c r="P484" s="773"/>
      <c r="Q484" s="723"/>
      <c r="R484" s="774"/>
      <c r="S484" s="774"/>
    </row>
    <row r="487" spans="1:19" ht="15.75" customHeight="1">
      <c r="N487" s="655"/>
    </row>
    <row r="488" spans="1:19" ht="15.75" customHeight="1">
      <c r="N488" s="655"/>
    </row>
    <row r="489" spans="1:19" ht="15.75" customHeight="1">
      <c r="N489" s="655"/>
      <c r="O489" s="771"/>
    </row>
    <row r="490" spans="1:19" ht="15.75" customHeight="1">
      <c r="N490" s="655"/>
      <c r="O490" s="771"/>
    </row>
    <row r="491" spans="1:19" ht="15.75" customHeight="1">
      <c r="O491" s="771"/>
    </row>
    <row r="496" spans="1:19" ht="15.75" customHeight="1">
      <c r="B496" s="1"/>
    </row>
    <row r="498" spans="5:18" ht="15.75" customHeight="1">
      <c r="Q498" s="655"/>
    </row>
    <row r="499" spans="5:18" ht="15.75" customHeight="1">
      <c r="Q499" s="655"/>
    </row>
    <row r="500" spans="5:18" ht="15.75" customHeight="1">
      <c r="Q500" s="655"/>
    </row>
    <row r="501" spans="5:18" ht="15.75" customHeight="1">
      <c r="Q501" s="655"/>
    </row>
    <row r="502" spans="5:18" ht="15.75" customHeight="1">
      <c r="Q502" s="655"/>
      <c r="R502" s="771">
        <f>Q502-Q503</f>
        <v>0</v>
      </c>
    </row>
    <row r="503" spans="5:18" ht="15.75" customHeight="1">
      <c r="Q503" s="655"/>
    </row>
    <row r="506" spans="5:18" ht="15.75" customHeight="1">
      <c r="G506" s="896">
        <v>16184427</v>
      </c>
    </row>
    <row r="507" spans="5:18" ht="15.75" customHeight="1">
      <c r="G507" s="635">
        <f>G506/1.08</f>
        <v>14985580.555555554</v>
      </c>
      <c r="H507" s="897"/>
    </row>
    <row r="508" spans="5:18" ht="15.75" customHeight="1">
      <c r="G508" s="635">
        <f>G507*0.08</f>
        <v>1198846.4444444443</v>
      </c>
    </row>
    <row r="510" spans="5:18" ht="15.75" customHeight="1">
      <c r="E510" s="891">
        <v>652719000</v>
      </c>
    </row>
    <row r="511" spans="5:18" ht="15.75" customHeight="1">
      <c r="E511" s="891">
        <v>254121000</v>
      </c>
    </row>
    <row r="512" spans="5:18" ht="15.75" customHeight="1">
      <c r="E512" s="892">
        <v>390000000</v>
      </c>
    </row>
    <row r="513" spans="5:5" ht="15.75" customHeight="1">
      <c r="E513" s="189">
        <f>SUM(E510:E512)</f>
        <v>1296840000</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B2C9-CC1F-4B8A-9C05-96EFBEB1AB7A}">
  <sheetPr codeName="Trang_tính35">
    <outlinePr summaryBelow="0" summaryRight="0"/>
  </sheetPr>
  <dimension ref="A1:Y61"/>
  <sheetViews>
    <sheetView topLeftCell="C1" zoomScaleNormal="100" workbookViewId="0">
      <pane ySplit="3" topLeftCell="A35" activePane="bottomLeft" state="frozen"/>
      <selection activeCell="D1270" sqref="D1270"/>
      <selection pane="bottomLeft" activeCell="I53" sqref="I44:U53"/>
    </sheetView>
  </sheetViews>
  <sheetFormatPr defaultColWidth="11" defaultRowHeight="15.75" customHeight="1" outlineLevelCol="1"/>
  <cols>
    <col min="1" max="1" width="5.875" style="1" customWidth="1"/>
    <col min="2" max="2" width="57.375" style="388" customWidth="1"/>
    <col min="3" max="3" width="44.375" style="1" customWidth="1" outlineLevel="1"/>
    <col min="4" max="4" width="42.875" style="388" customWidth="1" outlineLevel="1"/>
    <col min="5" max="7" width="20" style="1" hidden="1" customWidth="1" outlineLevel="1"/>
    <col min="8" max="8" width="40.625" style="427" customWidth="1"/>
    <col min="9" max="9" width="24.375" style="50" customWidth="1"/>
    <col min="10" max="10" width="10.875" style="156" customWidth="1"/>
    <col min="11" max="11" width="15.875" style="51" customWidth="1"/>
    <col min="12" max="12" width="25.75" style="51" customWidth="1"/>
    <col min="13" max="13" width="21.375" style="1" customWidth="1"/>
    <col min="14" max="14" width="14.375" style="144" customWidth="1"/>
    <col min="15" max="15" width="14" style="144" bestFit="1" customWidth="1"/>
    <col min="16" max="16" width="11.75" style="144" customWidth="1"/>
    <col min="17" max="17" width="45.875" style="144" customWidth="1"/>
    <col min="18" max="18" width="30.25" style="1" customWidth="1"/>
    <col min="19" max="19" width="14.75" style="144" customWidth="1"/>
    <col min="20" max="20" width="25.375" style="1" customWidth="1"/>
    <col min="21" max="21" width="18" style="1" customWidth="1"/>
    <col min="22" max="22" width="12.125" style="1" bestFit="1" customWidth="1"/>
    <col min="23" max="23" width="13.125" style="1" bestFit="1" customWidth="1"/>
    <col min="24" max="16384" width="11" style="1"/>
  </cols>
  <sheetData>
    <row r="1" spans="1:22" s="39" customFormat="1" ht="17.45" customHeight="1">
      <c r="B1" s="371"/>
      <c r="D1" s="371"/>
      <c r="H1" s="371"/>
      <c r="I1" s="267"/>
      <c r="J1" s="267"/>
      <c r="K1" s="166"/>
      <c r="L1" s="166">
        <f>SUM(L4:L39)</f>
        <v>17700000</v>
      </c>
      <c r="M1" s="52">
        <f>SUM(M4:M39)</f>
        <v>150170000</v>
      </c>
      <c r="N1" s="52"/>
      <c r="O1" s="52"/>
    </row>
    <row r="2" spans="1:22" ht="15.75" customHeight="1">
      <c r="N2" s="52"/>
    </row>
    <row r="3" spans="1:22" s="50" customFormat="1" ht="39.200000000000003" customHeight="1">
      <c r="A3" s="290" t="s">
        <v>5</v>
      </c>
      <c r="B3" s="294" t="s">
        <v>6</v>
      </c>
      <c r="C3" s="338" t="s">
        <v>7</v>
      </c>
      <c r="D3" s="294" t="s">
        <v>8</v>
      </c>
      <c r="E3" s="54" t="s">
        <v>9</v>
      </c>
      <c r="F3" s="673" t="s">
        <v>10</v>
      </c>
      <c r="G3" s="338" t="s">
        <v>11</v>
      </c>
      <c r="H3" s="294" t="s">
        <v>380</v>
      </c>
      <c r="I3" s="54" t="s">
        <v>6355</v>
      </c>
      <c r="J3" s="360" t="s">
        <v>13</v>
      </c>
      <c r="K3" s="291" t="s">
        <v>814</v>
      </c>
      <c r="L3" s="665" t="s">
        <v>2541</v>
      </c>
      <c r="M3" s="293" t="s">
        <v>17</v>
      </c>
      <c r="N3" s="677" t="s">
        <v>2551</v>
      </c>
      <c r="O3" s="677" t="s">
        <v>2379</v>
      </c>
      <c r="P3" s="678" t="s">
        <v>812</v>
      </c>
      <c r="Q3" s="54" t="s">
        <v>23</v>
      </c>
      <c r="R3" s="770" t="s">
        <v>6354</v>
      </c>
      <c r="S3" s="770" t="s">
        <v>895</v>
      </c>
      <c r="T3" s="737" t="s">
        <v>3908</v>
      </c>
    </row>
    <row r="4" spans="1:22" s="156" customFormat="1" ht="38.25" customHeight="1">
      <c r="A4" s="811">
        <v>1</v>
      </c>
      <c r="B4" s="439" t="s">
        <v>3597</v>
      </c>
      <c r="C4" s="440" t="s">
        <v>3775</v>
      </c>
      <c r="D4" s="441" t="s">
        <v>3774</v>
      </c>
      <c r="E4" s="680" t="s">
        <v>1925</v>
      </c>
      <c r="F4" s="681" t="s">
        <v>2585</v>
      </c>
      <c r="G4" s="710" t="s">
        <v>109</v>
      </c>
      <c r="H4" s="445" t="s">
        <v>3598</v>
      </c>
      <c r="I4" s="812" t="s">
        <v>3602</v>
      </c>
      <c r="J4" s="447" t="s">
        <v>232</v>
      </c>
      <c r="K4" s="813">
        <v>0</v>
      </c>
      <c r="L4" s="683" t="s">
        <v>2585</v>
      </c>
      <c r="M4" s="814">
        <v>2200000</v>
      </c>
      <c r="N4" s="685">
        <v>0.15</v>
      </c>
      <c r="O4" s="815">
        <v>300000</v>
      </c>
      <c r="P4" s="686" t="s">
        <v>41</v>
      </c>
      <c r="Q4" s="816" t="s">
        <v>2407</v>
      </c>
      <c r="R4" s="817"/>
      <c r="S4" s="818" t="s">
        <v>2283</v>
      </c>
      <c r="T4" s="889">
        <f>Thang102021222023[[#This Row],[Ghi chú2]]*0.1</f>
        <v>0</v>
      </c>
    </row>
    <row r="5" spans="1:22" s="156" customFormat="1" ht="36" customHeight="1">
      <c r="A5" s="193">
        <v>2</v>
      </c>
      <c r="B5" s="81" t="s">
        <v>3599</v>
      </c>
      <c r="C5" s="146" t="s">
        <v>3518</v>
      </c>
      <c r="D5" s="372" t="s">
        <v>3600</v>
      </c>
      <c r="E5" s="671" t="s">
        <v>42</v>
      </c>
      <c r="F5" s="704" t="s">
        <v>2580</v>
      </c>
      <c r="G5" s="672" t="s">
        <v>1570</v>
      </c>
      <c r="H5" s="415" t="s">
        <v>3601</v>
      </c>
      <c r="I5" s="408" t="s">
        <v>3603</v>
      </c>
      <c r="J5" s="361" t="s">
        <v>232</v>
      </c>
      <c r="K5" s="661">
        <v>0</v>
      </c>
      <c r="L5" s="820" t="s">
        <v>2580</v>
      </c>
      <c r="M5" s="675">
        <v>3300000</v>
      </c>
      <c r="N5" s="679">
        <v>0.15</v>
      </c>
      <c r="O5" s="136">
        <v>450000</v>
      </c>
      <c r="P5" s="668" t="s">
        <v>41</v>
      </c>
      <c r="Q5" s="150" t="s">
        <v>2794</v>
      </c>
      <c r="R5" s="786"/>
      <c r="S5" s="787" t="s">
        <v>2283</v>
      </c>
      <c r="T5" s="889">
        <f>Thang102021222023[[#This Row],[Ghi chú2]]*0.1</f>
        <v>0</v>
      </c>
    </row>
    <row r="6" spans="1:22" s="473" customFormat="1" ht="30" customHeight="1">
      <c r="A6" s="438">
        <v>3</v>
      </c>
      <c r="B6" s="465" t="s">
        <v>3611</v>
      </c>
      <c r="C6" s="440" t="s">
        <v>3626</v>
      </c>
      <c r="D6" s="441" t="s">
        <v>3609</v>
      </c>
      <c r="E6" s="680" t="s">
        <v>1925</v>
      </c>
      <c r="F6" s="681" t="s">
        <v>2585</v>
      </c>
      <c r="G6" s="710" t="s">
        <v>109</v>
      </c>
      <c r="H6" s="445" t="s">
        <v>3627</v>
      </c>
      <c r="I6" s="446" t="s">
        <v>3604</v>
      </c>
      <c r="J6" s="447" t="s">
        <v>232</v>
      </c>
      <c r="K6" s="682">
        <v>0</v>
      </c>
      <c r="L6" s="683" t="s">
        <v>2585</v>
      </c>
      <c r="M6" s="684">
        <v>2200000</v>
      </c>
      <c r="N6" s="685">
        <v>0.15</v>
      </c>
      <c r="O6" s="286">
        <v>300000</v>
      </c>
      <c r="P6" s="686" t="s">
        <v>41</v>
      </c>
      <c r="Q6" s="824" t="s">
        <v>2407</v>
      </c>
      <c r="R6" s="764" t="s">
        <v>3479</v>
      </c>
      <c r="S6" s="764" t="s">
        <v>2283</v>
      </c>
      <c r="T6" s="889" t="e">
        <f>Thang102021222023[[#This Row],[Ghi chú2]]*0.1</f>
        <v>#VALUE!</v>
      </c>
    </row>
    <row r="7" spans="1:22" s="225" customFormat="1" ht="62.25" customHeight="1">
      <c r="A7" s="485">
        <v>4</v>
      </c>
      <c r="B7" s="486" t="s">
        <v>3610</v>
      </c>
      <c r="C7" s="134" t="s">
        <v>3620</v>
      </c>
      <c r="D7" s="400" t="s">
        <v>3619</v>
      </c>
      <c r="E7" s="689" t="s">
        <v>1925</v>
      </c>
      <c r="F7" s="690" t="s">
        <v>2585</v>
      </c>
      <c r="G7" s="777" t="s">
        <v>109</v>
      </c>
      <c r="H7" s="489" t="s">
        <v>3621</v>
      </c>
      <c r="I7" s="490" t="s">
        <v>3605</v>
      </c>
      <c r="J7" s="491" t="s">
        <v>232</v>
      </c>
      <c r="K7" s="691">
        <v>0</v>
      </c>
      <c r="L7" s="692" t="s">
        <v>2585</v>
      </c>
      <c r="M7" s="693">
        <v>2200000</v>
      </c>
      <c r="N7" s="694">
        <v>0.15</v>
      </c>
      <c r="O7" s="138">
        <v>300000</v>
      </c>
      <c r="P7" s="695" t="s">
        <v>41</v>
      </c>
      <c r="Q7" s="151" t="s">
        <v>2409</v>
      </c>
      <c r="R7" s="760"/>
      <c r="S7" s="761" t="s">
        <v>2283</v>
      </c>
      <c r="T7" s="889">
        <f>Thang102021222023[[#This Row],[Ghi chú2]]*0.1</f>
        <v>0</v>
      </c>
    </row>
    <row r="8" spans="1:22" s="459" customFormat="1" ht="38.25">
      <c r="A8" s="438">
        <v>5</v>
      </c>
      <c r="B8" s="465" t="s">
        <v>3622</v>
      </c>
      <c r="C8" s="440" t="s">
        <v>3625</v>
      </c>
      <c r="D8" s="441" t="s">
        <v>3623</v>
      </c>
      <c r="E8" s="680" t="s">
        <v>1925</v>
      </c>
      <c r="F8" s="681" t="s">
        <v>2585</v>
      </c>
      <c r="G8" s="710" t="s">
        <v>109</v>
      </c>
      <c r="H8" s="445" t="s">
        <v>3624</v>
      </c>
      <c r="I8" s="446" t="s">
        <v>3606</v>
      </c>
      <c r="J8" s="447" t="s">
        <v>232</v>
      </c>
      <c r="K8" s="682">
        <v>0</v>
      </c>
      <c r="L8" s="683" t="s">
        <v>2585</v>
      </c>
      <c r="M8" s="684">
        <v>2200000</v>
      </c>
      <c r="N8" s="685">
        <v>0.15</v>
      </c>
      <c r="O8" s="286">
        <v>300000</v>
      </c>
      <c r="P8" s="686" t="s">
        <v>41</v>
      </c>
      <c r="Q8" s="288" t="s">
        <v>2409</v>
      </c>
      <c r="R8" s="809">
        <v>2500000</v>
      </c>
      <c r="S8" s="764"/>
      <c r="T8" s="889">
        <f>Thang102021222023[[#This Row],[Ghi chú2]]*0.1</f>
        <v>250000</v>
      </c>
      <c r="U8" s="873"/>
      <c r="V8" s="842"/>
    </row>
    <row r="9" spans="1:22" s="50" customFormat="1" ht="58.5" customHeight="1">
      <c r="A9" s="193">
        <v>6</v>
      </c>
      <c r="B9" s="81" t="s">
        <v>3616</v>
      </c>
      <c r="C9" s="146" t="s">
        <v>3618</v>
      </c>
      <c r="D9" s="372" t="s">
        <v>3615</v>
      </c>
      <c r="E9" s="671" t="s">
        <v>71</v>
      </c>
      <c r="F9" s="704" t="s">
        <v>2587</v>
      </c>
      <c r="G9" s="672" t="s">
        <v>2685</v>
      </c>
      <c r="H9" s="415" t="s">
        <v>3617</v>
      </c>
      <c r="I9" s="408" t="s">
        <v>3607</v>
      </c>
      <c r="J9" s="361" t="s">
        <v>232</v>
      </c>
      <c r="K9" s="661">
        <v>0</v>
      </c>
      <c r="L9" s="667" t="s">
        <v>2587</v>
      </c>
      <c r="M9" s="675">
        <v>6600000</v>
      </c>
      <c r="N9" s="679">
        <v>0.15</v>
      </c>
      <c r="O9" s="136">
        <v>900000</v>
      </c>
      <c r="P9" s="668" t="s">
        <v>67</v>
      </c>
      <c r="Q9" s="150" t="s">
        <v>3528</v>
      </c>
      <c r="R9" s="855"/>
      <c r="S9" s="787" t="s">
        <v>2873</v>
      </c>
      <c r="T9" s="889">
        <f>Thang102021222023[[#This Row],[Ghi chú2]]*0.1</f>
        <v>0</v>
      </c>
      <c r="U9" s="617"/>
      <c r="V9" s="616"/>
    </row>
    <row r="10" spans="1:22" s="473" customFormat="1" ht="25.5">
      <c r="A10" s="438">
        <v>7</v>
      </c>
      <c r="B10" s="465" t="s">
        <v>3612</v>
      </c>
      <c r="C10" s="440" t="s">
        <v>3613</v>
      </c>
      <c r="D10" s="441" t="s">
        <v>3614</v>
      </c>
      <c r="E10" s="680" t="s">
        <v>71</v>
      </c>
      <c r="F10" s="681" t="s">
        <v>2580</v>
      </c>
      <c r="G10" s="710" t="s">
        <v>1570</v>
      </c>
      <c r="H10" s="445" t="s">
        <v>3665</v>
      </c>
      <c r="I10" s="446" t="s">
        <v>3608</v>
      </c>
      <c r="J10" s="447" t="s">
        <v>232</v>
      </c>
      <c r="K10" s="682">
        <v>0</v>
      </c>
      <c r="L10" s="683" t="s">
        <v>2580</v>
      </c>
      <c r="M10" s="684">
        <v>3300000</v>
      </c>
      <c r="N10" s="685">
        <v>0.15</v>
      </c>
      <c r="O10" s="286">
        <v>450000</v>
      </c>
      <c r="P10" s="686" t="s">
        <v>41</v>
      </c>
      <c r="Q10" s="288" t="s">
        <v>3550</v>
      </c>
      <c r="R10" s="823"/>
      <c r="S10" s="764" t="s">
        <v>2874</v>
      </c>
      <c r="T10" s="889">
        <f>Thang102021222023[[#This Row],[Ghi chú2]]*0.1</f>
        <v>0</v>
      </c>
      <c r="U10" s="841"/>
      <c r="V10" s="842"/>
    </row>
    <row r="11" spans="1:22" s="50" customFormat="1" ht="29.25" customHeight="1">
      <c r="A11" s="193">
        <v>8</v>
      </c>
      <c r="B11" s="81" t="s">
        <v>3938</v>
      </c>
      <c r="C11" s="146" t="s">
        <v>3939</v>
      </c>
      <c r="D11" s="372" t="s">
        <v>3629</v>
      </c>
      <c r="E11" s="671" t="s">
        <v>71</v>
      </c>
      <c r="F11" s="704" t="s">
        <v>2580</v>
      </c>
      <c r="G11" s="672" t="s">
        <v>1570</v>
      </c>
      <c r="H11" s="415" t="s">
        <v>3630</v>
      </c>
      <c r="I11" s="408" t="s">
        <v>3628</v>
      </c>
      <c r="J11" s="361" t="s">
        <v>232</v>
      </c>
      <c r="K11" s="661">
        <v>0</v>
      </c>
      <c r="L11" s="667" t="s">
        <v>2580</v>
      </c>
      <c r="M11" s="675">
        <v>3300000</v>
      </c>
      <c r="N11" s="679">
        <v>0.15</v>
      </c>
      <c r="O11" s="136">
        <v>450000</v>
      </c>
      <c r="P11" s="668" t="s">
        <v>67</v>
      </c>
      <c r="Q11" s="150" t="s">
        <v>3098</v>
      </c>
      <c r="R11" s="786"/>
      <c r="S11" s="787" t="s">
        <v>2874</v>
      </c>
      <c r="T11" s="889">
        <f>Thang102021222023[[#This Row],[Ghi chú2]]*0.1</f>
        <v>0</v>
      </c>
    </row>
    <row r="12" spans="1:22" s="50" customFormat="1" ht="53.25" customHeight="1">
      <c r="A12" s="193">
        <v>9</v>
      </c>
      <c r="B12" s="81" t="s">
        <v>3631</v>
      </c>
      <c r="C12" s="146" t="s">
        <v>3625</v>
      </c>
      <c r="D12" s="372" t="s">
        <v>3632</v>
      </c>
      <c r="E12" s="671" t="s">
        <v>1925</v>
      </c>
      <c r="F12" s="704" t="s">
        <v>2585</v>
      </c>
      <c r="G12" s="672" t="s">
        <v>109</v>
      </c>
      <c r="H12" s="415" t="s">
        <v>3633</v>
      </c>
      <c r="I12" s="408" t="s">
        <v>3634</v>
      </c>
      <c r="J12" s="361" t="s">
        <v>232</v>
      </c>
      <c r="K12" s="661">
        <v>0</v>
      </c>
      <c r="L12" s="667" t="s">
        <v>2585</v>
      </c>
      <c r="M12" s="675">
        <v>2200000</v>
      </c>
      <c r="N12" s="679">
        <v>0.25</v>
      </c>
      <c r="O12" s="136">
        <v>500000</v>
      </c>
      <c r="P12" s="668" t="s">
        <v>41</v>
      </c>
      <c r="Q12" s="150" t="s">
        <v>2411</v>
      </c>
      <c r="R12" s="780"/>
      <c r="S12" s="787" t="s">
        <v>2283</v>
      </c>
      <c r="T12" s="889">
        <f>Thang102021222023[[#This Row],[Ghi chú2]]*0.1</f>
        <v>0</v>
      </c>
    </row>
    <row r="13" spans="1:22" s="50" customFormat="1" ht="38.25">
      <c r="A13" s="193">
        <v>10</v>
      </c>
      <c r="B13" s="81" t="s">
        <v>3637</v>
      </c>
      <c r="C13" s="146" t="s">
        <v>1989</v>
      </c>
      <c r="D13" s="372" t="s">
        <v>3635</v>
      </c>
      <c r="E13" s="671" t="s">
        <v>1925</v>
      </c>
      <c r="F13" s="406" t="s">
        <v>2585</v>
      </c>
      <c r="G13" s="672" t="s">
        <v>109</v>
      </c>
      <c r="H13" s="415" t="s">
        <v>3638</v>
      </c>
      <c r="I13" s="408" t="s">
        <v>3636</v>
      </c>
      <c r="J13" s="361" t="s">
        <v>232</v>
      </c>
      <c r="K13" s="661">
        <v>0</v>
      </c>
      <c r="L13" s="668" t="s">
        <v>2585</v>
      </c>
      <c r="M13" s="675">
        <v>2200000</v>
      </c>
      <c r="N13" s="679">
        <v>0.15</v>
      </c>
      <c r="O13" s="136">
        <v>300000</v>
      </c>
      <c r="P13" s="668" t="s">
        <v>41</v>
      </c>
      <c r="Q13" s="150" t="s">
        <v>2409</v>
      </c>
      <c r="R13" s="786"/>
      <c r="S13" s="787" t="s">
        <v>2283</v>
      </c>
      <c r="T13" s="889">
        <f>Thang102021222023[[#This Row],[Ghi chú2]]*0.1</f>
        <v>0</v>
      </c>
    </row>
    <row r="14" spans="1:22" s="225" customFormat="1" ht="25.5">
      <c r="A14" s="485">
        <v>11</v>
      </c>
      <c r="B14" s="486" t="s">
        <v>3642</v>
      </c>
      <c r="C14" s="134" t="s">
        <v>3625</v>
      </c>
      <c r="D14" s="400" t="s">
        <v>3639</v>
      </c>
      <c r="E14" s="689" t="s">
        <v>1925</v>
      </c>
      <c r="F14" s="494" t="s">
        <v>2585</v>
      </c>
      <c r="G14" s="777" t="s">
        <v>109</v>
      </c>
      <c r="H14" s="489" t="s">
        <v>3640</v>
      </c>
      <c r="I14" s="490" t="s">
        <v>3641</v>
      </c>
      <c r="J14" s="491" t="s">
        <v>232</v>
      </c>
      <c r="K14" s="691">
        <v>0</v>
      </c>
      <c r="L14" s="695" t="s">
        <v>2585</v>
      </c>
      <c r="M14" s="693">
        <v>2200000</v>
      </c>
      <c r="N14" s="694">
        <v>0.15</v>
      </c>
      <c r="O14" s="138">
        <v>300000</v>
      </c>
      <c r="P14" s="695" t="s">
        <v>41</v>
      </c>
      <c r="Q14" s="151" t="s">
        <v>2409</v>
      </c>
      <c r="R14" s="760"/>
      <c r="S14" s="761" t="s">
        <v>2283</v>
      </c>
      <c r="T14" s="889">
        <f>Thang102021222023[[#This Row],[Ghi chú2]]*0.1</f>
        <v>0</v>
      </c>
    </row>
    <row r="15" spans="1:22" s="473" customFormat="1" ht="175.5" customHeight="1">
      <c r="A15" s="438">
        <v>12</v>
      </c>
      <c r="B15" s="465" t="s">
        <v>3647</v>
      </c>
      <c r="C15" s="440" t="s">
        <v>3644</v>
      </c>
      <c r="D15" s="441" t="s">
        <v>3643</v>
      </c>
      <c r="E15" s="680" t="s">
        <v>71</v>
      </c>
      <c r="F15" s="479" t="s">
        <v>2584</v>
      </c>
      <c r="G15" s="710" t="s">
        <v>210</v>
      </c>
      <c r="H15" s="445" t="s">
        <v>3645</v>
      </c>
      <c r="I15" s="446" t="s">
        <v>3646</v>
      </c>
      <c r="J15" s="447" t="s">
        <v>232</v>
      </c>
      <c r="K15" s="682">
        <v>0</v>
      </c>
      <c r="L15" s="686" t="s">
        <v>2584</v>
      </c>
      <c r="M15" s="684">
        <v>4000000</v>
      </c>
      <c r="N15" s="685">
        <v>0.15</v>
      </c>
      <c r="O15" s="286">
        <v>545454.54545454541</v>
      </c>
      <c r="P15" s="686" t="s">
        <v>41</v>
      </c>
      <c r="Q15" s="288" t="s">
        <v>3100</v>
      </c>
      <c r="R15" s="763"/>
      <c r="S15" s="764" t="s">
        <v>2873</v>
      </c>
      <c r="T15" s="889">
        <f>Thang102021222023[[#This Row],[Ghi chú2]]*0.1</f>
        <v>0</v>
      </c>
    </row>
    <row r="16" spans="1:22" s="50" customFormat="1" ht="38.25">
      <c r="A16" s="193">
        <v>13</v>
      </c>
      <c r="B16" s="81" t="s">
        <v>3648</v>
      </c>
      <c r="C16" s="146" t="s">
        <v>3652</v>
      </c>
      <c r="D16" s="372" t="s">
        <v>3650</v>
      </c>
      <c r="E16" s="671" t="s">
        <v>71</v>
      </c>
      <c r="F16" s="406" t="s">
        <v>2686</v>
      </c>
      <c r="G16" s="672" t="s">
        <v>1411</v>
      </c>
      <c r="H16" s="415" t="s">
        <v>3651</v>
      </c>
      <c r="I16" s="408" t="s">
        <v>3653</v>
      </c>
      <c r="J16" s="361" t="s">
        <v>232</v>
      </c>
      <c r="K16" s="661">
        <v>0</v>
      </c>
      <c r="L16" s="668" t="s">
        <v>2686</v>
      </c>
      <c r="M16" s="675">
        <v>4400000</v>
      </c>
      <c r="N16" s="679">
        <v>0.15</v>
      </c>
      <c r="O16" s="136">
        <v>600000</v>
      </c>
      <c r="P16" s="668" t="s">
        <v>41</v>
      </c>
      <c r="Q16" s="150" t="s">
        <v>3649</v>
      </c>
      <c r="R16" s="786"/>
      <c r="S16" s="787" t="s">
        <v>2873</v>
      </c>
      <c r="T16" s="889">
        <f>Thang102021222023[[#This Row],[Ghi chú2]]*0.1</f>
        <v>0</v>
      </c>
    </row>
    <row r="17" spans="1:20" s="50" customFormat="1" ht="81" customHeight="1">
      <c r="A17" s="438">
        <v>14</v>
      </c>
      <c r="B17" s="465" t="s">
        <v>3655</v>
      </c>
      <c r="C17" s="440" t="s">
        <v>3570</v>
      </c>
      <c r="D17" s="441" t="s">
        <v>3656</v>
      </c>
      <c r="E17" s="680" t="s">
        <v>42</v>
      </c>
      <c r="F17" s="479" t="s">
        <v>2580</v>
      </c>
      <c r="G17" s="710" t="s">
        <v>1570</v>
      </c>
      <c r="H17" s="445" t="s">
        <v>3669</v>
      </c>
      <c r="I17" s="446" t="s">
        <v>3654</v>
      </c>
      <c r="J17" s="447" t="s">
        <v>232</v>
      </c>
      <c r="K17" s="682"/>
      <c r="L17" s="686" t="s">
        <v>2580</v>
      </c>
      <c r="M17" s="684">
        <v>3300000</v>
      </c>
      <c r="N17" s="685">
        <v>0.15</v>
      </c>
      <c r="O17" s="286">
        <v>450000</v>
      </c>
      <c r="P17" s="686" t="s">
        <v>41</v>
      </c>
      <c r="Q17" s="288" t="s">
        <v>2402</v>
      </c>
      <c r="R17" s="763"/>
      <c r="S17" s="764" t="s">
        <v>2283</v>
      </c>
      <c r="T17" s="889">
        <f>Thang102021222023[[#This Row],[Ghi chú2]]*0.1</f>
        <v>0</v>
      </c>
    </row>
    <row r="18" spans="1:20" s="50" customFormat="1" ht="57" customHeight="1">
      <c r="A18" s="193">
        <v>15</v>
      </c>
      <c r="B18" s="81" t="s">
        <v>3657</v>
      </c>
      <c r="C18" s="146" t="s">
        <v>3579</v>
      </c>
      <c r="D18" s="372" t="s">
        <v>3658</v>
      </c>
      <c r="E18" s="671" t="s">
        <v>42</v>
      </c>
      <c r="F18" s="406" t="s">
        <v>3120</v>
      </c>
      <c r="G18" s="672" t="s">
        <v>3043</v>
      </c>
      <c r="H18" s="415" t="s">
        <v>3580</v>
      </c>
      <c r="I18" s="408" t="s">
        <v>3659</v>
      </c>
      <c r="J18" s="361" t="s">
        <v>232</v>
      </c>
      <c r="K18" s="661"/>
      <c r="L18" s="668" t="s">
        <v>3120</v>
      </c>
      <c r="M18" s="675">
        <v>5060000</v>
      </c>
      <c r="N18" s="679">
        <v>0.15</v>
      </c>
      <c r="O18" s="136">
        <v>690000</v>
      </c>
      <c r="P18" s="668" t="s">
        <v>41</v>
      </c>
      <c r="Q18" s="150" t="s">
        <v>3007</v>
      </c>
      <c r="R18" s="786"/>
      <c r="S18" s="787" t="s">
        <v>2874</v>
      </c>
      <c r="T18" s="889">
        <f>Thang102021222023[[#This Row],[Ghi chú2]]*0.1</f>
        <v>0</v>
      </c>
    </row>
    <row r="19" spans="1:20" s="50" customFormat="1" ht="47.25" customHeight="1">
      <c r="A19" s="193">
        <v>16</v>
      </c>
      <c r="B19" s="81" t="s">
        <v>3661</v>
      </c>
      <c r="C19" s="146" t="s">
        <v>3688</v>
      </c>
      <c r="D19" s="372" t="s">
        <v>3662</v>
      </c>
      <c r="E19" s="671" t="s">
        <v>71</v>
      </c>
      <c r="F19" s="406" t="s">
        <v>2580</v>
      </c>
      <c r="G19" s="672" t="s">
        <v>1570</v>
      </c>
      <c r="H19" s="415" t="s">
        <v>3664</v>
      </c>
      <c r="I19" s="408" t="s">
        <v>3660</v>
      </c>
      <c r="J19" s="361" t="s">
        <v>232</v>
      </c>
      <c r="K19" s="661">
        <v>0</v>
      </c>
      <c r="L19" s="668" t="s">
        <v>2580</v>
      </c>
      <c r="M19" s="675">
        <v>3300000</v>
      </c>
      <c r="N19" s="679">
        <v>0.15</v>
      </c>
      <c r="O19" s="136">
        <v>450000</v>
      </c>
      <c r="P19" s="668" t="s">
        <v>67</v>
      </c>
      <c r="Q19" s="150" t="s">
        <v>3663</v>
      </c>
      <c r="R19" s="856"/>
      <c r="S19" s="787" t="s">
        <v>2873</v>
      </c>
      <c r="T19" s="889">
        <f>Thang102021222023[[#This Row],[Ghi chú2]]*0.1</f>
        <v>0</v>
      </c>
    </row>
    <row r="20" spans="1:20" s="875" customFormat="1" ht="43.5" customHeight="1">
      <c r="A20" s="792">
        <v>17</v>
      </c>
      <c r="B20" s="309" t="s">
        <v>3397</v>
      </c>
      <c r="C20" s="310" t="s">
        <v>3592</v>
      </c>
      <c r="D20" s="401" t="s">
        <v>3667</v>
      </c>
      <c r="E20" s="794" t="s">
        <v>42</v>
      </c>
      <c r="F20" s="795" t="s">
        <v>3122</v>
      </c>
      <c r="G20" s="796" t="s">
        <v>1408</v>
      </c>
      <c r="H20" s="797" t="s">
        <v>3668</v>
      </c>
      <c r="I20" s="798" t="s">
        <v>3666</v>
      </c>
      <c r="J20" s="799" t="s">
        <v>232</v>
      </c>
      <c r="K20" s="800">
        <v>599999.99999999988</v>
      </c>
      <c r="L20" s="801" t="s">
        <v>3122</v>
      </c>
      <c r="M20" s="802">
        <v>12600000</v>
      </c>
      <c r="N20" s="803">
        <v>0.15</v>
      </c>
      <c r="O20" s="312">
        <v>1800000</v>
      </c>
      <c r="P20" s="801" t="s">
        <v>41</v>
      </c>
      <c r="Q20" s="314" t="s">
        <v>2794</v>
      </c>
      <c r="R20" s="874"/>
      <c r="S20" s="804" t="s">
        <v>2283</v>
      </c>
      <c r="T20" s="889">
        <f>Thang102021222023[[#This Row],[Ghi chú2]]*0.1</f>
        <v>0</v>
      </c>
    </row>
    <row r="21" spans="1:20" s="50" customFormat="1" ht="76.5">
      <c r="A21" s="193">
        <v>18</v>
      </c>
      <c r="B21" s="81" t="s">
        <v>3670</v>
      </c>
      <c r="C21" s="146" t="s">
        <v>3593</v>
      </c>
      <c r="D21" s="372" t="s">
        <v>3671</v>
      </c>
      <c r="E21" s="671" t="s">
        <v>71</v>
      </c>
      <c r="F21" s="406" t="s">
        <v>2587</v>
      </c>
      <c r="G21" s="672" t="s">
        <v>2685</v>
      </c>
      <c r="H21" s="415" t="s">
        <v>3673</v>
      </c>
      <c r="I21" s="408" t="s">
        <v>3672</v>
      </c>
      <c r="J21" s="361" t="s">
        <v>232</v>
      </c>
      <c r="K21" s="661">
        <v>5999999.9999999991</v>
      </c>
      <c r="L21" s="668" t="s">
        <v>2587</v>
      </c>
      <c r="M21" s="676">
        <v>600000.00000000093</v>
      </c>
      <c r="N21" s="679">
        <v>0.15</v>
      </c>
      <c r="O21" s="136">
        <v>900000</v>
      </c>
      <c r="P21" s="668" t="s">
        <v>41</v>
      </c>
      <c r="Q21" s="150" t="s">
        <v>3086</v>
      </c>
      <c r="R21" s="857"/>
      <c r="S21" s="787" t="s">
        <v>2874</v>
      </c>
      <c r="T21" s="889">
        <f>Thang102021222023[[#This Row],[Ghi chú2]]*0.1</f>
        <v>0</v>
      </c>
    </row>
    <row r="22" spans="1:20" s="459" customFormat="1" ht="76.5">
      <c r="A22" s="438">
        <v>19</v>
      </c>
      <c r="B22" s="465" t="s">
        <v>3677</v>
      </c>
      <c r="C22" s="440" t="s">
        <v>3678</v>
      </c>
      <c r="D22" s="441" t="s">
        <v>3676</v>
      </c>
      <c r="E22" s="680" t="s">
        <v>71</v>
      </c>
      <c r="F22" s="479" t="s">
        <v>2586</v>
      </c>
      <c r="G22" s="710" t="s">
        <v>384</v>
      </c>
      <c r="H22" s="445" t="s">
        <v>3679</v>
      </c>
      <c r="I22" s="446" t="s">
        <v>3675</v>
      </c>
      <c r="J22" s="447" t="s">
        <v>232</v>
      </c>
      <c r="K22" s="682">
        <v>0</v>
      </c>
      <c r="L22" s="686" t="s">
        <v>2586</v>
      </c>
      <c r="M22" s="684">
        <v>5500000</v>
      </c>
      <c r="N22" s="685">
        <v>0.15</v>
      </c>
      <c r="O22" s="286">
        <v>750000</v>
      </c>
      <c r="P22" s="686" t="s">
        <v>41</v>
      </c>
      <c r="Q22" s="288" t="s">
        <v>3550</v>
      </c>
      <c r="R22" s="825"/>
      <c r="S22" s="764" t="s">
        <v>2873</v>
      </c>
      <c r="T22" s="889">
        <f>Thang102021222023[[#This Row],[Ghi chú2]]*0.1</f>
        <v>0</v>
      </c>
    </row>
    <row r="23" spans="1:20" s="473" customFormat="1" ht="47.25" customHeight="1">
      <c r="A23" s="438">
        <v>20</v>
      </c>
      <c r="B23" s="465" t="s">
        <v>3680</v>
      </c>
      <c r="C23" s="440" t="s">
        <v>3684</v>
      </c>
      <c r="D23" s="441" t="s">
        <v>3682</v>
      </c>
      <c r="E23" s="680" t="s">
        <v>71</v>
      </c>
      <c r="F23" s="479" t="s">
        <v>2580</v>
      </c>
      <c r="G23" s="710" t="s">
        <v>1570</v>
      </c>
      <c r="H23" s="445" t="s">
        <v>3683</v>
      </c>
      <c r="I23" s="446" t="s">
        <v>3674</v>
      </c>
      <c r="J23" s="447" t="s">
        <v>232</v>
      </c>
      <c r="K23" s="682">
        <v>0</v>
      </c>
      <c r="L23" s="686" t="s">
        <v>2580</v>
      </c>
      <c r="M23" s="684">
        <v>3300000</v>
      </c>
      <c r="N23" s="685">
        <v>0.15</v>
      </c>
      <c r="O23" s="286">
        <v>450000</v>
      </c>
      <c r="P23" s="686" t="s">
        <v>41</v>
      </c>
      <c r="Q23" s="288" t="s">
        <v>2429</v>
      </c>
      <c r="R23" s="763"/>
      <c r="S23" s="764" t="s">
        <v>2283</v>
      </c>
      <c r="T23" s="889">
        <f>Thang102021222023[[#This Row],[Ghi chú2]]*0.1</f>
        <v>0</v>
      </c>
    </row>
    <row r="24" spans="1:20" s="875" customFormat="1" ht="37.5" customHeight="1">
      <c r="A24" s="792" t="s">
        <v>176</v>
      </c>
      <c r="B24" s="309" t="s">
        <v>3685</v>
      </c>
      <c r="C24" s="310" t="s">
        <v>3407</v>
      </c>
      <c r="D24" s="401" t="s">
        <v>3686</v>
      </c>
      <c r="E24" s="794" t="s">
        <v>42</v>
      </c>
      <c r="F24" s="795" t="s">
        <v>2580</v>
      </c>
      <c r="G24" s="796" t="s">
        <v>1570</v>
      </c>
      <c r="H24" s="797" t="s">
        <v>3687</v>
      </c>
      <c r="I24" s="798" t="s">
        <v>3697</v>
      </c>
      <c r="J24" s="799" t="s">
        <v>232</v>
      </c>
      <c r="K24" s="800">
        <v>0</v>
      </c>
      <c r="L24" s="877">
        <v>3300000</v>
      </c>
      <c r="M24" s="802">
        <v>3300000</v>
      </c>
      <c r="N24" s="803">
        <v>0.15</v>
      </c>
      <c r="O24" s="312">
        <v>450000</v>
      </c>
      <c r="P24" s="801" t="s">
        <v>41</v>
      </c>
      <c r="Q24" s="882" t="s">
        <v>3681</v>
      </c>
      <c r="R24" s="874"/>
      <c r="S24" s="804" t="s">
        <v>2283</v>
      </c>
      <c r="T24" s="889">
        <f>Thang102021222023[[#This Row],[Ghi chú2]]*0.1</f>
        <v>0</v>
      </c>
    </row>
    <row r="25" spans="1:20" s="473" customFormat="1" ht="36.75" customHeight="1">
      <c r="A25" s="438">
        <v>22</v>
      </c>
      <c r="B25" s="465" t="s">
        <v>3690</v>
      </c>
      <c r="C25" s="440" t="s">
        <v>3692</v>
      </c>
      <c r="D25" s="441" t="s">
        <v>3689</v>
      </c>
      <c r="E25" s="680" t="s">
        <v>71</v>
      </c>
      <c r="F25" s="479" t="s">
        <v>2580</v>
      </c>
      <c r="G25" s="710" t="s">
        <v>1570</v>
      </c>
      <c r="H25" s="445" t="s">
        <v>3691</v>
      </c>
      <c r="I25" s="446" t="s">
        <v>3698</v>
      </c>
      <c r="J25" s="447" t="s">
        <v>232</v>
      </c>
      <c r="K25" s="682">
        <v>0</v>
      </c>
      <c r="L25" s="686" t="s">
        <v>2580</v>
      </c>
      <c r="M25" s="684">
        <v>3300000</v>
      </c>
      <c r="N25" s="685">
        <v>0.15</v>
      </c>
      <c r="O25" s="286">
        <v>450000</v>
      </c>
      <c r="P25" s="686" t="s">
        <v>41</v>
      </c>
      <c r="Q25" s="288" t="s">
        <v>2423</v>
      </c>
      <c r="R25" s="763"/>
      <c r="S25" s="764" t="s">
        <v>2283</v>
      </c>
      <c r="T25" s="889">
        <f>Thang102021222023[[#This Row],[Ghi chú2]]*0.1</f>
        <v>0</v>
      </c>
    </row>
    <row r="26" spans="1:20" s="473" customFormat="1" ht="25.5">
      <c r="A26" s="438">
        <v>23</v>
      </c>
      <c r="B26" s="465" t="s">
        <v>3693</v>
      </c>
      <c r="C26" s="440" t="s">
        <v>3694</v>
      </c>
      <c r="D26" s="441" t="s">
        <v>3695</v>
      </c>
      <c r="E26" s="680" t="s">
        <v>1925</v>
      </c>
      <c r="F26" s="479" t="s">
        <v>2585</v>
      </c>
      <c r="G26" s="710" t="s">
        <v>109</v>
      </c>
      <c r="H26" s="445" t="s">
        <v>3718</v>
      </c>
      <c r="I26" s="446" t="s">
        <v>3699</v>
      </c>
      <c r="J26" s="447" t="s">
        <v>232</v>
      </c>
      <c r="K26" s="682">
        <v>0</v>
      </c>
      <c r="L26" s="686" t="s">
        <v>2585</v>
      </c>
      <c r="M26" s="684">
        <v>2200000</v>
      </c>
      <c r="N26" s="685">
        <v>0.15</v>
      </c>
      <c r="O26" s="286">
        <v>300000</v>
      </c>
      <c r="P26" s="686" t="s">
        <v>41</v>
      </c>
      <c r="Q26" s="288" t="s">
        <v>2409</v>
      </c>
      <c r="R26" s="825"/>
      <c r="S26" s="764" t="s">
        <v>2283</v>
      </c>
      <c r="T26" s="889">
        <f>Thang102021222023[[#This Row],[Ghi chú2]]*0.1</f>
        <v>0</v>
      </c>
    </row>
    <row r="27" spans="1:20" s="473" customFormat="1" ht="25.5">
      <c r="A27" s="438">
        <v>24</v>
      </c>
      <c r="B27" s="465" t="s">
        <v>3696</v>
      </c>
      <c r="C27" s="440" t="s">
        <v>3701</v>
      </c>
      <c r="D27" s="441" t="s">
        <v>3700</v>
      </c>
      <c r="E27" s="680" t="s">
        <v>1925</v>
      </c>
      <c r="F27" s="479" t="s">
        <v>2585</v>
      </c>
      <c r="G27" s="710" t="s">
        <v>109</v>
      </c>
      <c r="H27" s="445" t="s">
        <v>3703</v>
      </c>
      <c r="I27" s="446" t="s">
        <v>3702</v>
      </c>
      <c r="J27" s="447" t="s">
        <v>232</v>
      </c>
      <c r="K27" s="682">
        <v>0</v>
      </c>
      <c r="L27" s="686" t="s">
        <v>2585</v>
      </c>
      <c r="M27" s="684">
        <v>2200000</v>
      </c>
      <c r="N27" s="685">
        <v>0.15</v>
      </c>
      <c r="O27" s="286">
        <v>300000</v>
      </c>
      <c r="P27" s="686" t="s">
        <v>41</v>
      </c>
      <c r="Q27" s="288" t="s">
        <v>2409</v>
      </c>
      <c r="R27" s="763"/>
      <c r="S27" s="764" t="s">
        <v>2283</v>
      </c>
      <c r="T27" s="889">
        <f>Thang102021222023[[#This Row],[Ghi chú2]]*0.1</f>
        <v>0</v>
      </c>
    </row>
    <row r="28" spans="1:20" s="473" customFormat="1" ht="25.5">
      <c r="A28" s="438">
        <v>25</v>
      </c>
      <c r="B28" s="482" t="s">
        <v>3704</v>
      </c>
      <c r="C28" s="440" t="s">
        <v>3706</v>
      </c>
      <c r="D28" s="441" t="s">
        <v>3705</v>
      </c>
      <c r="E28" s="680" t="s">
        <v>42</v>
      </c>
      <c r="F28" s="479" t="s">
        <v>2580</v>
      </c>
      <c r="G28" s="710" t="s">
        <v>1570</v>
      </c>
      <c r="H28" s="445" t="s">
        <v>3707</v>
      </c>
      <c r="I28" s="446" t="s">
        <v>3708</v>
      </c>
      <c r="J28" s="447" t="s">
        <v>232</v>
      </c>
      <c r="K28" s="682">
        <v>0</v>
      </c>
      <c r="L28" s="686" t="s">
        <v>2580</v>
      </c>
      <c r="M28" s="814">
        <v>3300000</v>
      </c>
      <c r="N28" s="685">
        <v>0.15</v>
      </c>
      <c r="O28" s="286">
        <v>450000</v>
      </c>
      <c r="P28" s="686" t="s">
        <v>41</v>
      </c>
      <c r="Q28" s="288" t="s">
        <v>2794</v>
      </c>
      <c r="R28" s="876">
        <v>2999999.9999999995</v>
      </c>
      <c r="S28" s="764" t="s">
        <v>2873</v>
      </c>
      <c r="T28" s="889">
        <f>Thang102021222023[[#This Row],[Ghi chú2]]*0.1</f>
        <v>299999.99999999994</v>
      </c>
    </row>
    <row r="29" spans="1:20" s="473" customFormat="1" ht="25.5">
      <c r="A29" s="438">
        <v>26</v>
      </c>
      <c r="B29" s="482" t="s">
        <v>3709</v>
      </c>
      <c r="C29" s="440" t="s">
        <v>3712</v>
      </c>
      <c r="D29" s="441" t="s">
        <v>3710</v>
      </c>
      <c r="E29" s="680" t="s">
        <v>71</v>
      </c>
      <c r="F29" s="479" t="s">
        <v>3305</v>
      </c>
      <c r="G29" s="710" t="s">
        <v>3306</v>
      </c>
      <c r="H29" s="445" t="s">
        <v>3711</v>
      </c>
      <c r="I29" s="446" t="s">
        <v>3713</v>
      </c>
      <c r="J29" s="447" t="s">
        <v>232</v>
      </c>
      <c r="K29" s="682">
        <v>0</v>
      </c>
      <c r="L29" s="686" t="s">
        <v>3305</v>
      </c>
      <c r="M29" s="684">
        <v>3960000</v>
      </c>
      <c r="N29" s="685">
        <v>0.15</v>
      </c>
      <c r="O29" s="286">
        <v>540000</v>
      </c>
      <c r="P29" s="686" t="s">
        <v>41</v>
      </c>
      <c r="Q29" s="288" t="s">
        <v>2429</v>
      </c>
      <c r="R29" s="763"/>
      <c r="S29" s="764" t="s">
        <v>2283</v>
      </c>
      <c r="T29" s="893">
        <f>Thang102021222023[[#This Row],[Ghi chú2]]*0.1</f>
        <v>0</v>
      </c>
    </row>
    <row r="30" spans="1:20" s="50" customFormat="1" ht="153">
      <c r="A30" s="193">
        <v>27</v>
      </c>
      <c r="B30" s="252" t="s">
        <v>3397</v>
      </c>
      <c r="C30" s="146" t="s">
        <v>3442</v>
      </c>
      <c r="D30" s="372" t="s">
        <v>3716</v>
      </c>
      <c r="E30" s="671" t="s">
        <v>209</v>
      </c>
      <c r="F30" s="406" t="s">
        <v>3776</v>
      </c>
      <c r="G30" s="672" t="s">
        <v>436</v>
      </c>
      <c r="H30" s="415" t="s">
        <v>3717</v>
      </c>
      <c r="I30" s="408" t="s">
        <v>3714</v>
      </c>
      <c r="J30" s="361" t="s">
        <v>232</v>
      </c>
      <c r="K30" s="661">
        <v>0</v>
      </c>
      <c r="L30" s="668" t="s">
        <v>3776</v>
      </c>
      <c r="M30" s="675">
        <v>20000000</v>
      </c>
      <c r="N30" s="679">
        <v>0.15</v>
      </c>
      <c r="O30" s="136">
        <v>2727272.7272727271</v>
      </c>
      <c r="P30" s="668" t="s">
        <v>41</v>
      </c>
      <c r="Q30" s="150" t="s">
        <v>3715</v>
      </c>
      <c r="R30" s="872">
        <v>18181818.18181818</v>
      </c>
      <c r="S30" s="787" t="s">
        <v>2283</v>
      </c>
      <c r="T30" s="889">
        <f>Thang102021222023[[#This Row],[Ghi chú2]]*0.1</f>
        <v>1818181.8181818181</v>
      </c>
    </row>
    <row r="31" spans="1:20" s="875" customFormat="1" ht="25.5">
      <c r="A31" s="792">
        <v>28</v>
      </c>
      <c r="B31" s="793" t="s">
        <v>3719</v>
      </c>
      <c r="C31" s="310" t="s">
        <v>3722</v>
      </c>
      <c r="D31" s="401" t="s">
        <v>3720</v>
      </c>
      <c r="E31" s="794" t="s">
        <v>71</v>
      </c>
      <c r="F31" s="795" t="s">
        <v>3777</v>
      </c>
      <c r="G31" s="796" t="s">
        <v>102</v>
      </c>
      <c r="H31" s="797" t="s">
        <v>3721</v>
      </c>
      <c r="I31" s="798" t="s">
        <v>3723</v>
      </c>
      <c r="J31" s="799" t="s">
        <v>232</v>
      </c>
      <c r="K31" s="800">
        <v>0</v>
      </c>
      <c r="L31" s="877">
        <v>4500000</v>
      </c>
      <c r="M31" s="802">
        <v>4500000</v>
      </c>
      <c r="N31" s="803">
        <v>0.15</v>
      </c>
      <c r="O31" s="312">
        <v>613636.36363636353</v>
      </c>
      <c r="P31" s="801" t="s">
        <v>41</v>
      </c>
      <c r="Q31" s="314" t="s">
        <v>2425</v>
      </c>
      <c r="R31" s="804" t="s">
        <v>3284</v>
      </c>
      <c r="S31" s="804" t="s">
        <v>2283</v>
      </c>
      <c r="T31" s="889" t="e">
        <f>Thang102021222023[[#This Row],[Ghi chú2]]*0.1</f>
        <v>#VALUE!</v>
      </c>
    </row>
    <row r="32" spans="1:20" s="473" customFormat="1" ht="25.5">
      <c r="A32" s="438">
        <v>29</v>
      </c>
      <c r="B32" s="482" t="s">
        <v>3725</v>
      </c>
      <c r="C32" s="440" t="s">
        <v>3452</v>
      </c>
      <c r="D32" s="441" t="s">
        <v>3726</v>
      </c>
      <c r="E32" s="680" t="s">
        <v>1925</v>
      </c>
      <c r="F32" s="479" t="s">
        <v>2589</v>
      </c>
      <c r="G32" s="710" t="s">
        <v>72</v>
      </c>
      <c r="H32" s="445" t="s">
        <v>3453</v>
      </c>
      <c r="I32" s="446" t="s">
        <v>3724</v>
      </c>
      <c r="J32" s="447" t="s">
        <v>232</v>
      </c>
      <c r="K32" s="682">
        <v>0</v>
      </c>
      <c r="L32" s="686" t="s">
        <v>2589</v>
      </c>
      <c r="M32" s="684">
        <v>3500000</v>
      </c>
      <c r="N32" s="685">
        <v>0.15</v>
      </c>
      <c r="O32" s="286">
        <v>477272.72727272724</v>
      </c>
      <c r="P32" s="686" t="s">
        <v>41</v>
      </c>
      <c r="Q32" s="288" t="s">
        <v>2411</v>
      </c>
      <c r="R32" s="763"/>
      <c r="S32" s="763" t="s">
        <v>2283</v>
      </c>
      <c r="T32" s="889">
        <f>Thang102021222023[[#This Row],[Ghi chú2]]*0.1</f>
        <v>0</v>
      </c>
    </row>
    <row r="33" spans="1:25" s="473" customFormat="1" ht="40.5" customHeight="1">
      <c r="A33" s="438">
        <v>30</v>
      </c>
      <c r="B33" s="482" t="s">
        <v>3730</v>
      </c>
      <c r="C33" s="440" t="s">
        <v>3732</v>
      </c>
      <c r="D33" s="441" t="s">
        <v>3728</v>
      </c>
      <c r="E33" s="680" t="s">
        <v>71</v>
      </c>
      <c r="F33" s="479" t="s">
        <v>2686</v>
      </c>
      <c r="G33" s="710" t="s">
        <v>1411</v>
      </c>
      <c r="H33" s="445" t="s">
        <v>3731</v>
      </c>
      <c r="I33" s="446" t="s">
        <v>3727</v>
      </c>
      <c r="J33" s="447" t="s">
        <v>232</v>
      </c>
      <c r="K33" s="682">
        <v>0</v>
      </c>
      <c r="L33" s="686" t="s">
        <v>2686</v>
      </c>
      <c r="M33" s="684">
        <v>4400000</v>
      </c>
      <c r="N33" s="685">
        <v>0.15</v>
      </c>
      <c r="O33" s="286">
        <v>600000</v>
      </c>
      <c r="P33" s="686" t="s">
        <v>41</v>
      </c>
      <c r="Q33" s="288" t="s">
        <v>3729</v>
      </c>
      <c r="R33" s="763"/>
      <c r="S33" s="763" t="s">
        <v>2873</v>
      </c>
      <c r="T33" s="889">
        <f>Thang102021222023[[#This Row],[Ghi chú2]]*0.1</f>
        <v>0</v>
      </c>
    </row>
    <row r="34" spans="1:25" s="473" customFormat="1" ht="38.25">
      <c r="A34" s="438">
        <v>31</v>
      </c>
      <c r="B34" s="482" t="s">
        <v>3733</v>
      </c>
      <c r="C34" s="440" t="s">
        <v>3734</v>
      </c>
      <c r="D34" s="441" t="s">
        <v>3735</v>
      </c>
      <c r="E34" s="680" t="s">
        <v>71</v>
      </c>
      <c r="F34" s="479" t="s">
        <v>2580</v>
      </c>
      <c r="G34" s="710" t="s">
        <v>1570</v>
      </c>
      <c r="H34" s="445" t="s">
        <v>3737</v>
      </c>
      <c r="I34" s="446" t="s">
        <v>3738</v>
      </c>
      <c r="J34" s="447" t="s">
        <v>232</v>
      </c>
      <c r="K34" s="682">
        <v>0</v>
      </c>
      <c r="L34" s="683">
        <v>3300000</v>
      </c>
      <c r="M34" s="684">
        <v>3300000</v>
      </c>
      <c r="N34" s="685">
        <v>0.15</v>
      </c>
      <c r="O34" s="286">
        <v>450000</v>
      </c>
      <c r="P34" s="686" t="s">
        <v>41</v>
      </c>
      <c r="Q34" s="288" t="s">
        <v>3736</v>
      </c>
      <c r="R34" s="763"/>
      <c r="S34" s="763" t="s">
        <v>2873</v>
      </c>
      <c r="T34" s="893">
        <f>Thang102021222023[[#This Row],[Ghi chú2]]*0.1</f>
        <v>0</v>
      </c>
      <c r="U34" s="894"/>
    </row>
    <row r="35" spans="1:25" s="473" customFormat="1" ht="52.5" customHeight="1">
      <c r="A35" s="438">
        <v>32</v>
      </c>
      <c r="B35" s="482" t="s">
        <v>3740</v>
      </c>
      <c r="C35" s="440" t="s">
        <v>3743</v>
      </c>
      <c r="D35" s="441" t="s">
        <v>3741</v>
      </c>
      <c r="E35" s="680" t="s">
        <v>1925</v>
      </c>
      <c r="F35" s="479" t="s">
        <v>2589</v>
      </c>
      <c r="G35" s="710" t="s">
        <v>72</v>
      </c>
      <c r="H35" s="445" t="s">
        <v>3742</v>
      </c>
      <c r="I35" s="446" t="s">
        <v>3739</v>
      </c>
      <c r="J35" s="447" t="s">
        <v>232</v>
      </c>
      <c r="K35" s="682">
        <v>0</v>
      </c>
      <c r="L35" s="686" t="s">
        <v>2589</v>
      </c>
      <c r="M35" s="684">
        <v>3500000</v>
      </c>
      <c r="N35" s="685">
        <v>0.15</v>
      </c>
      <c r="O35" s="286">
        <v>477272.72727272724</v>
      </c>
      <c r="P35" s="686" t="s">
        <v>41</v>
      </c>
      <c r="Q35" s="288" t="s">
        <v>2411</v>
      </c>
      <c r="R35" s="763"/>
      <c r="S35" s="763" t="s">
        <v>2283</v>
      </c>
      <c r="T35" s="889">
        <f>Thang102021222023[[#This Row],[Ghi chú2]]*0.1</f>
        <v>0</v>
      </c>
    </row>
    <row r="36" spans="1:25" s="875" customFormat="1" ht="30" customHeight="1">
      <c r="A36" s="792">
        <v>33</v>
      </c>
      <c r="B36" s="793" t="s">
        <v>3745</v>
      </c>
      <c r="C36" s="310" t="s">
        <v>3472</v>
      </c>
      <c r="D36" s="401" t="s">
        <v>3747</v>
      </c>
      <c r="E36" s="794" t="s">
        <v>71</v>
      </c>
      <c r="F36" s="795" t="s">
        <v>2787</v>
      </c>
      <c r="G36" s="796" t="s">
        <v>151</v>
      </c>
      <c r="H36" s="797" t="s">
        <v>3748</v>
      </c>
      <c r="I36" s="798" t="s">
        <v>3744</v>
      </c>
      <c r="J36" s="799" t="s">
        <v>232</v>
      </c>
      <c r="K36" s="800">
        <v>0</v>
      </c>
      <c r="L36" s="801" t="s">
        <v>2787</v>
      </c>
      <c r="M36" s="802">
        <v>3850000</v>
      </c>
      <c r="N36" s="803">
        <v>0.15</v>
      </c>
      <c r="O36" s="312">
        <v>525000</v>
      </c>
      <c r="P36" s="801" t="s">
        <v>41</v>
      </c>
      <c r="Q36" s="314" t="s">
        <v>3746</v>
      </c>
      <c r="R36" s="804"/>
      <c r="S36" s="874" t="s">
        <v>2874</v>
      </c>
      <c r="T36" s="889">
        <f>Thang102021222023[[#This Row],[Ghi chú2]]*0.1</f>
        <v>0</v>
      </c>
      <c r="U36" s="879"/>
    </row>
    <row r="37" spans="1:25" s="473" customFormat="1" ht="33.75" customHeight="1">
      <c r="A37" s="438">
        <v>34</v>
      </c>
      <c r="B37" s="482" t="s">
        <v>3751</v>
      </c>
      <c r="C37" s="440" t="s">
        <v>3892</v>
      </c>
      <c r="D37" s="441" t="s">
        <v>3750</v>
      </c>
      <c r="E37" s="680" t="s">
        <v>42</v>
      </c>
      <c r="F37" s="479" t="s">
        <v>2587</v>
      </c>
      <c r="G37" s="710" t="s">
        <v>2685</v>
      </c>
      <c r="H37" s="445" t="s">
        <v>3752</v>
      </c>
      <c r="I37" s="446" t="s">
        <v>3749</v>
      </c>
      <c r="J37" s="447" t="s">
        <v>232</v>
      </c>
      <c r="K37" s="682">
        <v>0</v>
      </c>
      <c r="L37" s="683">
        <v>6600000</v>
      </c>
      <c r="M37" s="814">
        <v>6600000</v>
      </c>
      <c r="N37" s="685">
        <v>0.15</v>
      </c>
      <c r="O37" s="286">
        <v>900000</v>
      </c>
      <c r="P37" s="686" t="s">
        <v>41</v>
      </c>
      <c r="Q37" s="288" t="s">
        <v>2430</v>
      </c>
      <c r="R37" s="763"/>
      <c r="S37" s="764" t="s">
        <v>2283</v>
      </c>
      <c r="T37" s="893">
        <f>Thang102021222023[[#This Row],[Ghi chú2]]*0.1</f>
        <v>0</v>
      </c>
    </row>
    <row r="38" spans="1:25" s="473" customFormat="1" ht="59.25" customHeight="1">
      <c r="A38" s="438">
        <v>35</v>
      </c>
      <c r="B38" s="482" t="s">
        <v>3754</v>
      </c>
      <c r="C38" s="440" t="s">
        <v>3277</v>
      </c>
      <c r="D38" s="441" t="s">
        <v>3755</v>
      </c>
      <c r="E38" s="680" t="s">
        <v>1925</v>
      </c>
      <c r="F38" s="479" t="s">
        <v>2580</v>
      </c>
      <c r="G38" s="710" t="s">
        <v>1570</v>
      </c>
      <c r="H38" s="445" t="s">
        <v>3760</v>
      </c>
      <c r="I38" s="446" t="s">
        <v>3753</v>
      </c>
      <c r="J38" s="447" t="s">
        <v>232</v>
      </c>
      <c r="K38" s="682">
        <v>0</v>
      </c>
      <c r="L38" s="686" t="s">
        <v>2580</v>
      </c>
      <c r="M38" s="684">
        <v>3300000</v>
      </c>
      <c r="N38" s="685">
        <v>0.15</v>
      </c>
      <c r="O38" s="286">
        <v>450000</v>
      </c>
      <c r="P38" s="686" t="s">
        <v>41</v>
      </c>
      <c r="Q38" s="288" t="s">
        <v>1423</v>
      </c>
      <c r="R38" s="763"/>
      <c r="S38" s="764" t="s">
        <v>2873</v>
      </c>
      <c r="T38" s="889">
        <f>Thang102021222023[[#This Row],[Ghi chú2]]*0.1</f>
        <v>0</v>
      </c>
    </row>
    <row r="39" spans="1:25" s="875" customFormat="1" ht="25.5">
      <c r="A39" s="792">
        <v>36</v>
      </c>
      <c r="B39" s="793" t="s">
        <v>3757</v>
      </c>
      <c r="C39" s="310" t="s">
        <v>3488</v>
      </c>
      <c r="D39" s="401" t="s">
        <v>3758</v>
      </c>
      <c r="E39" s="794" t="s">
        <v>42</v>
      </c>
      <c r="F39" s="795" t="s">
        <v>2785</v>
      </c>
      <c r="G39" s="796" t="s">
        <v>190</v>
      </c>
      <c r="H39" s="797" t="s">
        <v>3759</v>
      </c>
      <c r="I39" s="798" t="s">
        <v>3756</v>
      </c>
      <c r="J39" s="799" t="s">
        <v>232</v>
      </c>
      <c r="K39" s="800"/>
      <c r="L39" s="801" t="s">
        <v>2785</v>
      </c>
      <c r="M39" s="802">
        <v>5000000</v>
      </c>
      <c r="N39" s="803">
        <v>0.15</v>
      </c>
      <c r="O39" s="312">
        <v>681818.18181818177</v>
      </c>
      <c r="P39" s="801" t="s">
        <v>41</v>
      </c>
      <c r="Q39" s="314" t="s">
        <v>2397</v>
      </c>
      <c r="R39" s="874"/>
      <c r="S39" s="804" t="s">
        <v>2283</v>
      </c>
      <c r="T39" s="889">
        <f>Thang102021222023[[#This Row],[Ghi chú2]]*0.1</f>
        <v>0</v>
      </c>
      <c r="W39" s="880"/>
      <c r="X39" s="881"/>
      <c r="Y39" s="878"/>
    </row>
    <row r="40" spans="1:25" s="473" customFormat="1" ht="33" customHeight="1">
      <c r="A40" s="438">
        <v>37</v>
      </c>
      <c r="B40" s="482" t="s">
        <v>3788</v>
      </c>
      <c r="C40" s="440" t="s">
        <v>3787</v>
      </c>
      <c r="D40" s="441" t="s">
        <v>3762</v>
      </c>
      <c r="E40" s="680" t="s">
        <v>71</v>
      </c>
      <c r="F40" s="479" t="s">
        <v>2787</v>
      </c>
      <c r="G40" s="710" t="s">
        <v>151</v>
      </c>
      <c r="H40" s="445" t="s">
        <v>3763</v>
      </c>
      <c r="I40" s="446" t="s">
        <v>3761</v>
      </c>
      <c r="J40" s="447" t="s">
        <v>232</v>
      </c>
      <c r="K40" s="682">
        <v>0</v>
      </c>
      <c r="L40" s="686" t="s">
        <v>2787</v>
      </c>
      <c r="M40" s="684">
        <v>3850000</v>
      </c>
      <c r="N40" s="685">
        <v>0.15</v>
      </c>
      <c r="O40" s="286">
        <v>525000</v>
      </c>
      <c r="P40" s="686" t="s">
        <v>41</v>
      </c>
      <c r="Q40" s="288" t="s">
        <v>2421</v>
      </c>
      <c r="R40" s="763"/>
      <c r="S40" s="763" t="s">
        <v>2283</v>
      </c>
      <c r="T40" s="889">
        <f>Thang102021222023[[#This Row],[Ghi chú2]]*0.1</f>
        <v>0</v>
      </c>
      <c r="W40" s="834"/>
      <c r="X40" s="459"/>
      <c r="Y40" s="830"/>
    </row>
    <row r="41" spans="1:25" s="473" customFormat="1" ht="63.75">
      <c r="A41" s="438">
        <v>38</v>
      </c>
      <c r="B41" s="482" t="s">
        <v>3765</v>
      </c>
      <c r="C41" s="440" t="s">
        <v>3766</v>
      </c>
      <c r="D41" s="441" t="s">
        <v>3768</v>
      </c>
      <c r="E41" s="680" t="s">
        <v>71</v>
      </c>
      <c r="F41" s="479" t="s">
        <v>3778</v>
      </c>
      <c r="G41" s="710" t="s">
        <v>3779</v>
      </c>
      <c r="H41" s="445" t="s">
        <v>3767</v>
      </c>
      <c r="I41" s="446" t="s">
        <v>3764</v>
      </c>
      <c r="J41" s="447" t="s">
        <v>232</v>
      </c>
      <c r="K41" s="682">
        <v>0</v>
      </c>
      <c r="L41" s="686" t="s">
        <v>3778</v>
      </c>
      <c r="M41" s="684">
        <v>12100000</v>
      </c>
      <c r="N41" s="685">
        <v>0.15</v>
      </c>
      <c r="O41" s="286">
        <v>1650000</v>
      </c>
      <c r="P41" s="686" t="s">
        <v>41</v>
      </c>
      <c r="Q41" s="288" t="s">
        <v>2421</v>
      </c>
      <c r="R41" s="763"/>
      <c r="S41" s="763" t="s">
        <v>2283</v>
      </c>
      <c r="T41" s="893">
        <f>Thang102021222023[[#This Row],[Ghi chú2]]*0.1</f>
        <v>0</v>
      </c>
    </row>
    <row r="42" spans="1:25" s="473" customFormat="1" ht="38.25">
      <c r="A42" s="438">
        <v>39</v>
      </c>
      <c r="B42" s="482" t="s">
        <v>3770</v>
      </c>
      <c r="C42" s="440" t="s">
        <v>3773</v>
      </c>
      <c r="D42" s="441" t="s">
        <v>3771</v>
      </c>
      <c r="E42" s="680" t="s">
        <v>209</v>
      </c>
      <c r="F42" s="479" t="s">
        <v>3780</v>
      </c>
      <c r="G42" s="710" t="s">
        <v>1264</v>
      </c>
      <c r="H42" s="445" t="s">
        <v>3772</v>
      </c>
      <c r="I42" s="446" t="s">
        <v>3769</v>
      </c>
      <c r="J42" s="447" t="s">
        <v>232</v>
      </c>
      <c r="K42" s="682">
        <v>0</v>
      </c>
      <c r="L42" s="686" t="s">
        <v>3780</v>
      </c>
      <c r="M42" s="684">
        <v>8000000</v>
      </c>
      <c r="N42" s="685">
        <v>0.15</v>
      </c>
      <c r="O42" s="286">
        <v>1090909.0909090908</v>
      </c>
      <c r="P42" s="686" t="s">
        <v>41</v>
      </c>
      <c r="Q42" s="288" t="s">
        <v>1423</v>
      </c>
      <c r="R42" s="763"/>
      <c r="S42" s="763" t="s">
        <v>2874</v>
      </c>
      <c r="T42" s="889">
        <f>Thang102021222023[[#This Row],[Ghi chú2]]*0.1</f>
        <v>0</v>
      </c>
    </row>
    <row r="44" spans="1:25" ht="19.5" customHeight="1">
      <c r="F44" s="635">
        <f>F38/1.1</f>
        <v>2999999.9999999995</v>
      </c>
      <c r="I44" s="232"/>
      <c r="J44" s="413"/>
      <c r="K44" s="883"/>
      <c r="L44" s="55"/>
    </row>
    <row r="45" spans="1:25" ht="15.75" customHeight="1">
      <c r="F45" s="890">
        <v>350000</v>
      </c>
      <c r="I45" s="61"/>
      <c r="J45" s="884"/>
      <c r="K45" s="883"/>
      <c r="L45" s="883"/>
      <c r="N45" s="655"/>
    </row>
    <row r="46" spans="1:25" ht="15.75" customHeight="1">
      <c r="F46" s="635">
        <f>F38-F45</f>
        <v>2950000</v>
      </c>
      <c r="I46" s="61"/>
      <c r="J46" s="884"/>
      <c r="K46" s="883"/>
      <c r="L46" s="883"/>
      <c r="N46" s="655"/>
      <c r="S46" s="655"/>
    </row>
    <row r="47" spans="1:25" ht="15.75" customHeight="1">
      <c r="F47" s="635">
        <f>F46*0.25</f>
        <v>737500</v>
      </c>
      <c r="I47" s="61"/>
      <c r="J47" s="884"/>
      <c r="K47" s="883"/>
      <c r="L47" s="883"/>
      <c r="N47" s="655"/>
      <c r="O47" s="771"/>
      <c r="S47" s="655"/>
    </row>
    <row r="48" spans="1:25" ht="15.75" customHeight="1">
      <c r="F48" s="635"/>
      <c r="I48" s="232"/>
      <c r="J48" s="413"/>
      <c r="K48" s="883"/>
      <c r="L48" s="883"/>
      <c r="N48" s="655"/>
      <c r="O48" s="771"/>
      <c r="S48" s="655"/>
      <c r="T48" s="703"/>
    </row>
    <row r="49" spans="15:20" ht="15.75" customHeight="1">
      <c r="O49" s="771"/>
      <c r="T49" s="703"/>
    </row>
    <row r="56" spans="15:20" ht="15.75" customHeight="1">
      <c r="Q56" s="655"/>
    </row>
    <row r="57" spans="15:20" ht="15.75" customHeight="1">
      <c r="Q57" s="655"/>
    </row>
    <row r="58" spans="15:20" ht="15.75" customHeight="1">
      <c r="Q58" s="655"/>
    </row>
    <row r="59" spans="15:20" ht="15.75" customHeight="1">
      <c r="Q59" s="655"/>
    </row>
    <row r="60" spans="15:20" ht="15.75" customHeight="1">
      <c r="Q60" s="655"/>
      <c r="R60" s="771">
        <f>Q60-Q61</f>
        <v>0</v>
      </c>
    </row>
    <row r="61" spans="15:20" ht="15.75" customHeight="1">
      <c r="Q61" s="655"/>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F477A-EC08-4F2D-972C-4472DA33F9B2}">
  <sheetPr codeName="Trang_tính36">
    <outlinePr summaryBelow="0" summaryRight="0"/>
  </sheetPr>
  <dimension ref="A1:Y74"/>
  <sheetViews>
    <sheetView zoomScaleNormal="100" workbookViewId="0">
      <pane ySplit="3" topLeftCell="A45" activePane="bottomLeft" state="frozen"/>
      <selection activeCell="D1270" sqref="D1270"/>
      <selection pane="bottomLeft" activeCell="C67" sqref="C67"/>
    </sheetView>
  </sheetViews>
  <sheetFormatPr defaultColWidth="11" defaultRowHeight="15.75" customHeight="1" outlineLevelCol="1"/>
  <cols>
    <col min="1" max="1" width="5.875" style="1" customWidth="1"/>
    <col min="2" max="2" width="57.375" style="388" customWidth="1"/>
    <col min="3" max="3" width="36.25" style="1" customWidth="1" outlineLevel="1"/>
    <col min="4" max="4" width="42.875" style="388" customWidth="1" outlineLevel="1"/>
    <col min="5" max="7" width="20" style="1" hidden="1" customWidth="1" outlineLevel="1"/>
    <col min="8" max="8" width="40.625" style="427" customWidth="1"/>
    <col min="9" max="9" width="24.375" style="50" customWidth="1"/>
    <col min="10" max="10" width="9.25" style="156" customWidth="1"/>
    <col min="11" max="11" width="15.875" style="51" customWidth="1"/>
    <col min="12" max="12" width="25.75" style="51" customWidth="1"/>
    <col min="13" max="13" width="21.375" style="1" customWidth="1"/>
    <col min="14" max="14" width="14.375" style="144" customWidth="1"/>
    <col min="15" max="15" width="14" style="144" bestFit="1" customWidth="1"/>
    <col min="16" max="16" width="11.75" style="144" customWidth="1"/>
    <col min="17" max="17" width="45.875" style="144" customWidth="1"/>
    <col min="18" max="18" width="30.25" style="1" customWidth="1"/>
    <col min="19" max="19" width="14.75" style="144" customWidth="1"/>
    <col min="20" max="20" width="25.375" style="1" customWidth="1"/>
    <col min="21" max="21" width="18" style="1" customWidth="1"/>
    <col min="22" max="22" width="12.125" style="1" bestFit="1" customWidth="1"/>
    <col min="23" max="23" width="13.125" style="1" bestFit="1" customWidth="1"/>
    <col min="24" max="16384" width="11" style="1"/>
  </cols>
  <sheetData>
    <row r="1" spans="1:23" s="39" customFormat="1" ht="17.45" customHeight="1">
      <c r="B1" s="371"/>
      <c r="D1" s="371"/>
      <c r="H1" s="371"/>
      <c r="I1" s="267"/>
      <c r="J1" s="267"/>
      <c r="K1" s="166" t="s">
        <v>3900</v>
      </c>
      <c r="L1" s="166">
        <f>SUM(L4:L39)</f>
        <v>0</v>
      </c>
      <c r="M1" s="52" t="e">
        <f>SUM(M4:M39)</f>
        <v>#VALUE!</v>
      </c>
      <c r="N1" s="52"/>
      <c r="O1" s="52"/>
    </row>
    <row r="3" spans="1:23" s="50" customFormat="1" ht="39.200000000000003" customHeight="1">
      <c r="A3" s="290" t="s">
        <v>5</v>
      </c>
      <c r="B3" s="294" t="s">
        <v>6</v>
      </c>
      <c r="C3" s="338" t="s">
        <v>7</v>
      </c>
      <c r="D3" s="294" t="s">
        <v>8</v>
      </c>
      <c r="E3" s="54" t="s">
        <v>9</v>
      </c>
      <c r="F3" s="673" t="s">
        <v>10</v>
      </c>
      <c r="G3" s="338" t="s">
        <v>11</v>
      </c>
      <c r="H3" s="294" t="s">
        <v>380</v>
      </c>
      <c r="I3" s="54" t="s">
        <v>6355</v>
      </c>
      <c r="J3" s="360" t="s">
        <v>13</v>
      </c>
      <c r="K3" s="291" t="s">
        <v>814</v>
      </c>
      <c r="L3" s="665" t="s">
        <v>2541</v>
      </c>
      <c r="M3" s="293" t="s">
        <v>17</v>
      </c>
      <c r="N3" s="677" t="s">
        <v>2551</v>
      </c>
      <c r="O3" s="677" t="s">
        <v>2379</v>
      </c>
      <c r="P3" s="678" t="s">
        <v>812</v>
      </c>
      <c r="Q3" s="54" t="s">
        <v>23</v>
      </c>
      <c r="R3" s="770" t="s">
        <v>6354</v>
      </c>
      <c r="S3" s="770" t="s">
        <v>895</v>
      </c>
    </row>
    <row r="4" spans="1:23" s="459" customFormat="1" ht="38.25" customHeight="1">
      <c r="A4" s="811">
        <v>1</v>
      </c>
      <c r="B4" s="439" t="s">
        <v>3783</v>
      </c>
      <c r="C4" s="440" t="s">
        <v>3786</v>
      </c>
      <c r="D4" s="441" t="s">
        <v>3784</v>
      </c>
      <c r="E4" s="680" t="s">
        <v>1925</v>
      </c>
      <c r="F4" s="681" t="s">
        <v>2585</v>
      </c>
      <c r="G4" s="710" t="s">
        <v>109</v>
      </c>
      <c r="H4" s="445" t="s">
        <v>3785</v>
      </c>
      <c r="I4" s="812" t="s">
        <v>3782</v>
      </c>
      <c r="J4" s="447" t="s">
        <v>232</v>
      </c>
      <c r="K4" s="813">
        <v>0</v>
      </c>
      <c r="L4" s="686" t="s">
        <v>2585</v>
      </c>
      <c r="M4" s="814">
        <v>2200000</v>
      </c>
      <c r="N4" s="685">
        <v>0.15</v>
      </c>
      <c r="O4" s="815">
        <v>300000</v>
      </c>
      <c r="P4" s="686" t="s">
        <v>41</v>
      </c>
      <c r="Q4" s="816" t="s">
        <v>2411</v>
      </c>
      <c r="R4" s="817"/>
      <c r="S4" s="818" t="s">
        <v>2283</v>
      </c>
    </row>
    <row r="5" spans="1:23" s="459" customFormat="1" ht="40.5" customHeight="1">
      <c r="A5" s="438">
        <v>2</v>
      </c>
      <c r="B5" s="465" t="s">
        <v>3849</v>
      </c>
      <c r="C5" s="440" t="s">
        <v>3850</v>
      </c>
      <c r="D5" s="441" t="s">
        <v>3792</v>
      </c>
      <c r="E5" s="680" t="s">
        <v>71</v>
      </c>
      <c r="F5" s="681" t="s">
        <v>2686</v>
      </c>
      <c r="G5" s="710" t="s">
        <v>1411</v>
      </c>
      <c r="H5" s="445" t="s">
        <v>3793</v>
      </c>
      <c r="I5" s="446" t="s">
        <v>3789</v>
      </c>
      <c r="J5" s="447" t="s">
        <v>232</v>
      </c>
      <c r="K5" s="682">
        <v>0</v>
      </c>
      <c r="L5" s="686" t="s">
        <v>2686</v>
      </c>
      <c r="M5" s="684">
        <v>4400000</v>
      </c>
      <c r="N5" s="685">
        <v>0.15</v>
      </c>
      <c r="O5" s="286">
        <v>600000</v>
      </c>
      <c r="P5" s="686" t="s">
        <v>41</v>
      </c>
      <c r="Q5" s="288" t="s">
        <v>3101</v>
      </c>
      <c r="R5" s="763"/>
      <c r="S5" s="764" t="s">
        <v>2874</v>
      </c>
    </row>
    <row r="6" spans="1:23" s="50" customFormat="1" ht="43.5" customHeight="1">
      <c r="A6" s="193">
        <v>3</v>
      </c>
      <c r="B6" s="81" t="s">
        <v>3164</v>
      </c>
      <c r="C6" s="146" t="s">
        <v>3626</v>
      </c>
      <c r="D6" s="372" t="s">
        <v>3791</v>
      </c>
      <c r="E6" s="671" t="s">
        <v>42</v>
      </c>
      <c r="F6" s="704" t="s">
        <v>4030</v>
      </c>
      <c r="G6" s="672" t="s">
        <v>4031</v>
      </c>
      <c r="H6" s="415" t="s">
        <v>3870</v>
      </c>
      <c r="I6" s="408" t="s">
        <v>3790</v>
      </c>
      <c r="J6" s="361" t="s">
        <v>232</v>
      </c>
      <c r="K6" s="661">
        <v>0</v>
      </c>
      <c r="L6" s="668" t="s">
        <v>4030</v>
      </c>
      <c r="M6" s="675">
        <v>9900000</v>
      </c>
      <c r="N6" s="679">
        <v>0.15</v>
      </c>
      <c r="O6" s="136">
        <v>1350000</v>
      </c>
      <c r="P6" s="668" t="s">
        <v>41</v>
      </c>
      <c r="Q6" s="808" t="s">
        <v>2794</v>
      </c>
      <c r="R6" s="787" t="s">
        <v>3479</v>
      </c>
      <c r="S6" s="787" t="s">
        <v>2283</v>
      </c>
    </row>
    <row r="7" spans="1:23" s="246" customFormat="1" ht="62.25" customHeight="1">
      <c r="A7" s="430">
        <v>4</v>
      </c>
      <c r="B7" s="242" t="s">
        <v>3795</v>
      </c>
      <c r="C7" s="132" t="s">
        <v>3620</v>
      </c>
      <c r="D7" s="373" t="s">
        <v>3794</v>
      </c>
      <c r="E7" s="705" t="s">
        <v>71</v>
      </c>
      <c r="F7" s="819" t="s">
        <v>2785</v>
      </c>
      <c r="G7" s="706" t="s">
        <v>190</v>
      </c>
      <c r="H7" s="432" t="s">
        <v>3909</v>
      </c>
      <c r="I7" s="433" t="s">
        <v>3860</v>
      </c>
      <c r="J7" s="362" t="s">
        <v>232</v>
      </c>
      <c r="K7" s="707"/>
      <c r="L7" s="708" t="s">
        <v>2785</v>
      </c>
      <c r="M7" s="709">
        <v>5000000</v>
      </c>
      <c r="N7" s="783">
        <v>0.15</v>
      </c>
      <c r="O7" s="137">
        <v>681818.18181818177</v>
      </c>
      <c r="P7" s="708" t="s">
        <v>41</v>
      </c>
      <c r="Q7" s="152" t="s">
        <v>2440</v>
      </c>
      <c r="R7" s="784">
        <v>1500000</v>
      </c>
      <c r="S7" s="822">
        <v>0</v>
      </c>
    </row>
    <row r="8" spans="1:23" s="459" customFormat="1" ht="38.25">
      <c r="A8" s="438">
        <v>5</v>
      </c>
      <c r="B8" s="465" t="s">
        <v>3796</v>
      </c>
      <c r="C8" s="440" t="s">
        <v>3797</v>
      </c>
      <c r="D8" s="441" t="s">
        <v>3798</v>
      </c>
      <c r="E8" s="680" t="s">
        <v>71</v>
      </c>
      <c r="F8" s="681" t="s">
        <v>3112</v>
      </c>
      <c r="G8" s="710" t="s">
        <v>50</v>
      </c>
      <c r="H8" s="445" t="s">
        <v>3799</v>
      </c>
      <c r="I8" s="446" t="s">
        <v>3800</v>
      </c>
      <c r="J8" s="447" t="s">
        <v>232</v>
      </c>
      <c r="K8" s="682">
        <v>0</v>
      </c>
      <c r="L8" s="686" t="s">
        <v>3112</v>
      </c>
      <c r="M8" s="684">
        <v>2500000</v>
      </c>
      <c r="N8" s="685">
        <v>0.15</v>
      </c>
      <c r="O8" s="286">
        <v>340909.09090909088</v>
      </c>
      <c r="P8" s="686" t="s">
        <v>67</v>
      </c>
      <c r="Q8" s="288" t="s">
        <v>3181</v>
      </c>
      <c r="R8" s="809">
        <v>2500000</v>
      </c>
      <c r="S8" s="764"/>
      <c r="T8" s="838"/>
      <c r="U8" s="873"/>
      <c r="V8" s="842"/>
    </row>
    <row r="9" spans="1:23" s="50" customFormat="1" ht="88.5" customHeight="1">
      <c r="A9" s="193">
        <v>6</v>
      </c>
      <c r="B9" s="81" t="s">
        <v>3803</v>
      </c>
      <c r="C9" s="965" t="s">
        <v>3618</v>
      </c>
      <c r="D9" s="372" t="s">
        <v>3804</v>
      </c>
      <c r="E9" s="671" t="s">
        <v>42</v>
      </c>
      <c r="F9" s="704" t="s">
        <v>4032</v>
      </c>
      <c r="G9" s="672" t="s">
        <v>4033</v>
      </c>
      <c r="H9" s="415" t="s">
        <v>3805</v>
      </c>
      <c r="I9" s="408" t="s">
        <v>3801</v>
      </c>
      <c r="J9" s="361" t="s">
        <v>232</v>
      </c>
      <c r="K9" s="661">
        <v>0</v>
      </c>
      <c r="L9" s="668" t="s">
        <v>4032</v>
      </c>
      <c r="M9" s="675">
        <v>5566000</v>
      </c>
      <c r="N9" s="679">
        <v>0.15</v>
      </c>
      <c r="O9" s="136">
        <v>759000</v>
      </c>
      <c r="P9" s="668" t="s">
        <v>41</v>
      </c>
      <c r="Q9" s="150" t="s">
        <v>3096</v>
      </c>
      <c r="R9" s="855"/>
      <c r="S9" s="787" t="s">
        <v>2283</v>
      </c>
      <c r="T9" s="613">
        <f>T8-550000</f>
        <v>-550000</v>
      </c>
      <c r="U9" s="617"/>
      <c r="V9" s="616"/>
    </row>
    <row r="10" spans="1:23" s="225" customFormat="1" ht="51">
      <c r="A10" s="485">
        <v>7</v>
      </c>
      <c r="B10" s="486" t="s">
        <v>3807</v>
      </c>
      <c r="C10" s="134" t="s">
        <v>3613</v>
      </c>
      <c r="D10" s="400" t="s">
        <v>3808</v>
      </c>
      <c r="E10" s="689" t="s">
        <v>71</v>
      </c>
      <c r="F10" s="690" t="s">
        <v>2682</v>
      </c>
      <c r="G10" s="777" t="s">
        <v>1574</v>
      </c>
      <c r="H10" s="489" t="s">
        <v>3809</v>
      </c>
      <c r="I10" s="490" t="s">
        <v>3806</v>
      </c>
      <c r="J10" s="491" t="s">
        <v>232</v>
      </c>
      <c r="K10" s="691">
        <v>0</v>
      </c>
      <c r="L10" s="695" t="s">
        <v>2682</v>
      </c>
      <c r="M10" s="693">
        <v>4950000</v>
      </c>
      <c r="N10" s="694">
        <v>0.15</v>
      </c>
      <c r="O10" s="138">
        <v>675000</v>
      </c>
      <c r="P10" s="695" t="s">
        <v>41</v>
      </c>
      <c r="Q10" s="151" t="s">
        <v>2439</v>
      </c>
      <c r="R10" s="948"/>
      <c r="S10" s="761" t="s">
        <v>2283</v>
      </c>
      <c r="T10" s="949"/>
      <c r="U10" s="950"/>
      <c r="V10" s="941"/>
    </row>
    <row r="11" spans="1:23" s="473" customFormat="1" ht="25.5">
      <c r="A11" s="438">
        <v>8</v>
      </c>
      <c r="B11" s="465" t="s">
        <v>3812</v>
      </c>
      <c r="C11" s="440" t="s">
        <v>3815</v>
      </c>
      <c r="D11" s="441" t="s">
        <v>3813</v>
      </c>
      <c r="E11" s="680" t="s">
        <v>71</v>
      </c>
      <c r="F11" s="681" t="s">
        <v>2682</v>
      </c>
      <c r="G11" s="710" t="s">
        <v>1574</v>
      </c>
      <c r="H11" s="445" t="s">
        <v>3814</v>
      </c>
      <c r="I11" s="446" t="s">
        <v>3810</v>
      </c>
      <c r="J11" s="447" t="s">
        <v>232</v>
      </c>
      <c r="K11" s="682">
        <v>0</v>
      </c>
      <c r="L11" s="686" t="s">
        <v>2682</v>
      </c>
      <c r="M11" s="684">
        <v>4950000</v>
      </c>
      <c r="N11" s="685">
        <v>0.15</v>
      </c>
      <c r="O11" s="286">
        <v>675000</v>
      </c>
      <c r="P11" s="686" t="s">
        <v>41</v>
      </c>
      <c r="Q11" s="288" t="s">
        <v>3802</v>
      </c>
      <c r="R11" s="763"/>
      <c r="S11" s="764" t="s">
        <v>2874</v>
      </c>
      <c r="T11" s="834"/>
    </row>
    <row r="12" spans="1:23" s="473" customFormat="1" ht="53.25" customHeight="1">
      <c r="A12" s="438">
        <v>9</v>
      </c>
      <c r="B12" s="465" t="s">
        <v>3816</v>
      </c>
      <c r="C12" s="440" t="s">
        <v>3818</v>
      </c>
      <c r="D12" s="441" t="s">
        <v>3817</v>
      </c>
      <c r="E12" s="680" t="s">
        <v>1925</v>
      </c>
      <c r="F12" s="681" t="s">
        <v>2585</v>
      </c>
      <c r="G12" s="710" t="s">
        <v>109</v>
      </c>
      <c r="H12" s="445" t="s">
        <v>3910</v>
      </c>
      <c r="I12" s="446" t="s">
        <v>3811</v>
      </c>
      <c r="J12" s="447" t="s">
        <v>232</v>
      </c>
      <c r="K12" s="682">
        <v>0</v>
      </c>
      <c r="L12" s="686" t="s">
        <v>2585</v>
      </c>
      <c r="M12" s="684">
        <v>2200000</v>
      </c>
      <c r="N12" s="685">
        <v>0.25</v>
      </c>
      <c r="O12" s="286">
        <v>500000</v>
      </c>
      <c r="P12" s="686" t="s">
        <v>41</v>
      </c>
      <c r="Q12" s="288" t="s">
        <v>2411</v>
      </c>
      <c r="R12" s="844"/>
      <c r="S12" s="764" t="s">
        <v>2283</v>
      </c>
      <c r="T12" s="834"/>
    </row>
    <row r="13" spans="1:23" s="225" customFormat="1" ht="38.25">
      <c r="A13" s="485">
        <v>10</v>
      </c>
      <c r="B13" s="486" t="s">
        <v>3819</v>
      </c>
      <c r="C13" s="134" t="s">
        <v>3820</v>
      </c>
      <c r="D13" s="400" t="s">
        <v>3821</v>
      </c>
      <c r="E13" s="689" t="s">
        <v>1925</v>
      </c>
      <c r="F13" s="494" t="s">
        <v>3312</v>
      </c>
      <c r="G13" s="777" t="e">
        <v>#VALUE!</v>
      </c>
      <c r="H13" s="489" t="s">
        <v>3638</v>
      </c>
      <c r="I13" s="490" t="s">
        <v>3781</v>
      </c>
      <c r="J13" s="491" t="s">
        <v>232</v>
      </c>
      <c r="K13" s="691">
        <v>0</v>
      </c>
      <c r="L13" s="695" t="s">
        <v>3312</v>
      </c>
      <c r="M13" s="693" t="e">
        <v>#VALUE!</v>
      </c>
      <c r="N13" s="694">
        <v>0.15</v>
      </c>
      <c r="O13" s="138">
        <v>0</v>
      </c>
      <c r="P13" s="695" t="s">
        <v>41</v>
      </c>
      <c r="Q13" s="151" t="s">
        <v>2409</v>
      </c>
      <c r="R13" s="760"/>
      <c r="S13" s="761" t="s">
        <v>2283</v>
      </c>
    </row>
    <row r="14" spans="1:23" s="225" customFormat="1" ht="36" customHeight="1">
      <c r="A14" s="485">
        <v>11</v>
      </c>
      <c r="B14" s="486" t="s">
        <v>3822</v>
      </c>
      <c r="C14" s="134" t="s">
        <v>3825</v>
      </c>
      <c r="D14" s="400" t="s">
        <v>3823</v>
      </c>
      <c r="E14" s="689" t="s">
        <v>71</v>
      </c>
      <c r="F14" s="494" t="s">
        <v>2787</v>
      </c>
      <c r="G14" s="777" t="s">
        <v>151</v>
      </c>
      <c r="H14" s="489" t="s">
        <v>3824</v>
      </c>
      <c r="I14" s="490" t="s">
        <v>3829</v>
      </c>
      <c r="J14" s="491" t="s">
        <v>232</v>
      </c>
      <c r="K14" s="691">
        <v>0</v>
      </c>
      <c r="L14" s="695" t="s">
        <v>2787</v>
      </c>
      <c r="M14" s="693">
        <v>3850000</v>
      </c>
      <c r="N14" s="694">
        <v>0.15</v>
      </c>
      <c r="O14" s="138">
        <v>525000</v>
      </c>
      <c r="P14" s="695" t="s">
        <v>41</v>
      </c>
      <c r="Q14" s="151" t="s">
        <v>3550</v>
      </c>
      <c r="R14" s="760"/>
      <c r="S14" s="761" t="s">
        <v>2873</v>
      </c>
      <c r="T14" s="951">
        <f>4500000+250000</f>
        <v>4750000</v>
      </c>
    </row>
    <row r="15" spans="1:23" s="246" customFormat="1" ht="175.5" customHeight="1">
      <c r="A15" s="430">
        <v>12</v>
      </c>
      <c r="B15" s="242" t="s">
        <v>3857</v>
      </c>
      <c r="C15" s="132" t="s">
        <v>3827</v>
      </c>
      <c r="D15" s="373" t="s">
        <v>3828</v>
      </c>
      <c r="E15" s="705" t="s">
        <v>71</v>
      </c>
      <c r="F15" s="337" t="s">
        <v>3112</v>
      </c>
      <c r="G15" s="706" t="s">
        <v>50</v>
      </c>
      <c r="H15" s="432" t="s">
        <v>3856</v>
      </c>
      <c r="I15" s="433" t="s">
        <v>3826</v>
      </c>
      <c r="J15" s="362" t="s">
        <v>232</v>
      </c>
      <c r="K15" s="707">
        <v>0</v>
      </c>
      <c r="L15" s="820" t="s">
        <v>3112</v>
      </c>
      <c r="M15" s="709">
        <v>2500000</v>
      </c>
      <c r="N15" s="783">
        <v>0.15</v>
      </c>
      <c r="O15" s="137">
        <v>340909.09090909088</v>
      </c>
      <c r="P15" s="708" t="s">
        <v>41</v>
      </c>
      <c r="Q15" s="152" t="s">
        <v>3100</v>
      </c>
      <c r="R15" s="784"/>
      <c r="S15" s="822" t="s">
        <v>2873</v>
      </c>
      <c r="T15" s="900"/>
    </row>
    <row r="16" spans="1:23" s="473" customFormat="1" ht="25.5">
      <c r="A16" s="438">
        <v>13</v>
      </c>
      <c r="B16" s="465" t="s">
        <v>3858</v>
      </c>
      <c r="C16" s="440" t="s">
        <v>3859</v>
      </c>
      <c r="D16" s="441" t="s">
        <v>3830</v>
      </c>
      <c r="E16" s="680" t="s">
        <v>71</v>
      </c>
      <c r="F16" s="479" t="s">
        <v>2588</v>
      </c>
      <c r="G16" s="710" t="s">
        <v>88</v>
      </c>
      <c r="H16" s="445" t="s">
        <v>3838</v>
      </c>
      <c r="I16" s="446" t="s">
        <v>3832</v>
      </c>
      <c r="J16" s="447" t="s">
        <v>232</v>
      </c>
      <c r="K16" s="682">
        <v>0</v>
      </c>
      <c r="L16" s="686" t="s">
        <v>2588</v>
      </c>
      <c r="M16" s="684">
        <v>3000000</v>
      </c>
      <c r="N16" s="685">
        <v>0.15</v>
      </c>
      <c r="O16" s="286">
        <v>409090.90909090906</v>
      </c>
      <c r="P16" s="686" t="s">
        <v>41</v>
      </c>
      <c r="Q16" s="288" t="s">
        <v>3831</v>
      </c>
      <c r="R16" s="763"/>
      <c r="S16" s="764" t="s">
        <v>2874</v>
      </c>
      <c r="T16" s="830"/>
      <c r="W16" s="473">
        <v>5200000</v>
      </c>
    </row>
    <row r="17" spans="1:23" s="225" customFormat="1" ht="81" customHeight="1">
      <c r="A17" s="485">
        <v>14</v>
      </c>
      <c r="B17" s="486" t="s">
        <v>3833</v>
      </c>
      <c r="C17" s="134" t="s">
        <v>3834</v>
      </c>
      <c r="D17" s="400" t="s">
        <v>3835</v>
      </c>
      <c r="E17" s="689" t="s">
        <v>71</v>
      </c>
      <c r="F17" s="494" t="s">
        <v>2580</v>
      </c>
      <c r="G17" s="777" t="s">
        <v>1570</v>
      </c>
      <c r="H17" s="489" t="s">
        <v>3837</v>
      </c>
      <c r="I17" s="490" t="s">
        <v>3836</v>
      </c>
      <c r="J17" s="491" t="s">
        <v>232</v>
      </c>
      <c r="K17" s="691"/>
      <c r="L17" s="695" t="s">
        <v>2580</v>
      </c>
      <c r="M17" s="693">
        <v>3300000</v>
      </c>
      <c r="N17" s="694">
        <v>0.15</v>
      </c>
      <c r="O17" s="138">
        <v>450000</v>
      </c>
      <c r="P17" s="695" t="s">
        <v>41</v>
      </c>
      <c r="Q17" s="151" t="s">
        <v>2831</v>
      </c>
      <c r="R17" s="760"/>
      <c r="S17" s="761" t="s">
        <v>2873</v>
      </c>
      <c r="W17" s="225">
        <f>W16/1.15</f>
        <v>4521739.1304347832</v>
      </c>
    </row>
    <row r="18" spans="1:23" s="246" customFormat="1" ht="35.25" customHeight="1">
      <c r="A18" s="430">
        <v>15</v>
      </c>
      <c r="B18" s="242" t="s">
        <v>3840</v>
      </c>
      <c r="C18" s="132" t="s">
        <v>3841</v>
      </c>
      <c r="D18" s="373" t="s">
        <v>3842</v>
      </c>
      <c r="E18" s="705" t="s">
        <v>71</v>
      </c>
      <c r="F18" s="337" t="s">
        <v>2785</v>
      </c>
      <c r="G18" s="706" t="s">
        <v>190</v>
      </c>
      <c r="H18" s="432" t="s">
        <v>3843</v>
      </c>
      <c r="I18" s="433" t="s">
        <v>3839</v>
      </c>
      <c r="J18" s="362" t="s">
        <v>232</v>
      </c>
      <c r="K18" s="707"/>
      <c r="L18" s="708" t="s">
        <v>2785</v>
      </c>
      <c r="M18" s="709">
        <v>5000000</v>
      </c>
      <c r="N18" s="783">
        <v>0.15</v>
      </c>
      <c r="O18" s="137">
        <v>681818.18181818177</v>
      </c>
      <c r="P18" s="708" t="s">
        <v>41</v>
      </c>
      <c r="Q18" s="152" t="s">
        <v>2831</v>
      </c>
      <c r="R18" s="784"/>
      <c r="S18" s="822" t="s">
        <v>2873</v>
      </c>
      <c r="T18" s="952">
        <f>Thang10202122202324[[#This Row],[Số tiền trên
 hợp đồng (bao gồm VAT)]]-550000</f>
        <v>4450000</v>
      </c>
    </row>
    <row r="19" spans="1:23" s="50" customFormat="1" ht="47.25" customHeight="1">
      <c r="A19" s="438">
        <v>16</v>
      </c>
      <c r="B19" s="465" t="s">
        <v>3844</v>
      </c>
      <c r="C19" s="440" t="s">
        <v>3245</v>
      </c>
      <c r="D19" s="441" t="s">
        <v>3846</v>
      </c>
      <c r="E19" s="680" t="s">
        <v>71</v>
      </c>
      <c r="F19" s="479" t="s">
        <v>2587</v>
      </c>
      <c r="G19" s="710" t="s">
        <v>2685</v>
      </c>
      <c r="H19" s="445" t="s">
        <v>3848</v>
      </c>
      <c r="I19" s="446" t="s">
        <v>3847</v>
      </c>
      <c r="J19" s="447" t="s">
        <v>232</v>
      </c>
      <c r="K19" s="682">
        <v>0</v>
      </c>
      <c r="L19" s="686" t="s">
        <v>2587</v>
      </c>
      <c r="M19" s="684">
        <v>6600000</v>
      </c>
      <c r="N19" s="685">
        <v>0.15</v>
      </c>
      <c r="O19" s="286">
        <v>900000</v>
      </c>
      <c r="P19" s="686" t="s">
        <v>67</v>
      </c>
      <c r="Q19" s="288" t="s">
        <v>3845</v>
      </c>
      <c r="R19" s="766"/>
      <c r="S19" s="764" t="s">
        <v>2873</v>
      </c>
      <c r="T19" s="156"/>
    </row>
    <row r="20" spans="1:23" s="473" customFormat="1" ht="43.5" customHeight="1">
      <c r="A20" s="438">
        <v>17</v>
      </c>
      <c r="B20" s="465" t="s">
        <v>3852</v>
      </c>
      <c r="C20" s="440" t="s">
        <v>3855</v>
      </c>
      <c r="D20" s="441" t="s">
        <v>3853</v>
      </c>
      <c r="E20" s="680" t="s">
        <v>1925</v>
      </c>
      <c r="F20" s="479" t="s">
        <v>2588</v>
      </c>
      <c r="G20" s="710" t="s">
        <v>88</v>
      </c>
      <c r="H20" s="445" t="s">
        <v>3854</v>
      </c>
      <c r="I20" s="446" t="s">
        <v>3851</v>
      </c>
      <c r="J20" s="447" t="s">
        <v>232</v>
      </c>
      <c r="K20" s="682"/>
      <c r="L20" s="686" t="s">
        <v>2588</v>
      </c>
      <c r="M20" s="684">
        <v>3000000</v>
      </c>
      <c r="N20" s="685">
        <v>0.15</v>
      </c>
      <c r="O20" s="286">
        <v>409090.90909090906</v>
      </c>
      <c r="P20" s="686" t="s">
        <v>41</v>
      </c>
      <c r="Q20" s="288" t="s">
        <v>2412</v>
      </c>
      <c r="R20" s="763"/>
      <c r="S20" s="764" t="s">
        <v>2283</v>
      </c>
    </row>
    <row r="21" spans="1:23" s="246" customFormat="1" ht="59.25" customHeight="1">
      <c r="A21" s="430">
        <v>18</v>
      </c>
      <c r="B21" s="242" t="s">
        <v>3861</v>
      </c>
      <c r="C21" s="132" t="s">
        <v>3864</v>
      </c>
      <c r="D21" s="373" t="s">
        <v>3862</v>
      </c>
      <c r="E21" s="705" t="s">
        <v>71</v>
      </c>
      <c r="F21" s="337" t="s">
        <v>2580</v>
      </c>
      <c r="G21" s="706" t="s">
        <v>1570</v>
      </c>
      <c r="H21" s="432" t="s">
        <v>3863</v>
      </c>
      <c r="I21" s="433" t="s">
        <v>3865</v>
      </c>
      <c r="J21" s="362" t="s">
        <v>232</v>
      </c>
      <c r="K21" s="707"/>
      <c r="L21" s="708" t="s">
        <v>2580</v>
      </c>
      <c r="M21" s="901">
        <v>3300000</v>
      </c>
      <c r="N21" s="783">
        <v>0.15</v>
      </c>
      <c r="O21" s="137">
        <v>450000</v>
      </c>
      <c r="P21" s="708" t="s">
        <v>41</v>
      </c>
      <c r="Q21" s="152" t="s">
        <v>2439</v>
      </c>
      <c r="R21" s="902"/>
      <c r="S21" s="822">
        <v>0</v>
      </c>
    </row>
    <row r="22" spans="1:23" s="925" customFormat="1" ht="38.25">
      <c r="A22" s="907">
        <v>19</v>
      </c>
      <c r="B22" s="908" t="s">
        <v>3907</v>
      </c>
      <c r="C22" s="909" t="s">
        <v>3868</v>
      </c>
      <c r="D22" s="910" t="s">
        <v>3867</v>
      </c>
      <c r="E22" s="911" t="s">
        <v>71</v>
      </c>
      <c r="F22" s="912" t="s">
        <v>2580</v>
      </c>
      <c r="G22" s="913" t="s">
        <v>1570</v>
      </c>
      <c r="H22" s="914" t="s">
        <v>3869</v>
      </c>
      <c r="I22" s="915" t="s">
        <v>3866</v>
      </c>
      <c r="J22" s="916" t="s">
        <v>232</v>
      </c>
      <c r="K22" s="917">
        <v>0</v>
      </c>
      <c r="L22" s="918" t="s">
        <v>2580</v>
      </c>
      <c r="M22" s="919">
        <v>3300000</v>
      </c>
      <c r="N22" s="920">
        <v>0.15</v>
      </c>
      <c r="O22" s="921">
        <v>450000</v>
      </c>
      <c r="P22" s="918" t="s">
        <v>41</v>
      </c>
      <c r="Q22" s="912" t="s">
        <v>3550</v>
      </c>
      <c r="R22" s="922"/>
      <c r="S22" s="923" t="s">
        <v>2873</v>
      </c>
      <c r="T22" s="924"/>
    </row>
    <row r="23" spans="1:23" s="225" customFormat="1" ht="47.25" customHeight="1">
      <c r="A23" s="485">
        <v>20</v>
      </c>
      <c r="B23" s="486" t="s">
        <v>3874</v>
      </c>
      <c r="C23" s="134" t="s">
        <v>3876</v>
      </c>
      <c r="D23" s="400" t="s">
        <v>3873</v>
      </c>
      <c r="E23" s="689" t="s">
        <v>71</v>
      </c>
      <c r="F23" s="494" t="s">
        <v>2585</v>
      </c>
      <c r="G23" s="777" t="s">
        <v>109</v>
      </c>
      <c r="H23" s="489" t="s">
        <v>3875</v>
      </c>
      <c r="I23" s="490" t="s">
        <v>3872</v>
      </c>
      <c r="J23" s="491" t="s">
        <v>232</v>
      </c>
      <c r="K23" s="691">
        <v>0</v>
      </c>
      <c r="L23" s="695" t="s">
        <v>2585</v>
      </c>
      <c r="M23" s="693">
        <v>2200000</v>
      </c>
      <c r="N23" s="694">
        <v>0.15</v>
      </c>
      <c r="O23" s="138">
        <v>300000</v>
      </c>
      <c r="P23" s="695" t="s">
        <v>41</v>
      </c>
      <c r="Q23" s="151" t="s">
        <v>2411</v>
      </c>
      <c r="R23" s="760"/>
      <c r="S23" s="761">
        <v>0</v>
      </c>
      <c r="T23" s="847"/>
    </row>
    <row r="24" spans="1:23" s="473" customFormat="1" ht="37.5" customHeight="1">
      <c r="A24" s="438">
        <v>21</v>
      </c>
      <c r="B24" s="465" t="s">
        <v>3878</v>
      </c>
      <c r="C24" s="440" t="s">
        <v>2632</v>
      </c>
      <c r="D24" s="441" t="s">
        <v>3882</v>
      </c>
      <c r="E24" s="680" t="s">
        <v>1925</v>
      </c>
      <c r="F24" s="479" t="s">
        <v>2585</v>
      </c>
      <c r="G24" s="710" t="s">
        <v>109</v>
      </c>
      <c r="H24" s="445" t="s">
        <v>3880</v>
      </c>
      <c r="I24" s="446" t="s">
        <v>3877</v>
      </c>
      <c r="J24" s="447" t="s">
        <v>232</v>
      </c>
      <c r="K24" s="682">
        <v>0</v>
      </c>
      <c r="L24" s="686" t="s">
        <v>2585</v>
      </c>
      <c r="M24" s="684">
        <v>2200000</v>
      </c>
      <c r="N24" s="685">
        <v>0.15</v>
      </c>
      <c r="O24" s="286">
        <v>300000</v>
      </c>
      <c r="P24" s="686" t="s">
        <v>41</v>
      </c>
      <c r="Q24" s="824" t="s">
        <v>2407</v>
      </c>
      <c r="R24" s="763"/>
      <c r="S24" s="764" t="s">
        <v>2283</v>
      </c>
      <c r="T24" s="830"/>
    </row>
    <row r="25" spans="1:23" s="473" customFormat="1" ht="36.75" customHeight="1">
      <c r="A25" s="438">
        <v>22</v>
      </c>
      <c r="B25" s="465" t="s">
        <v>3906</v>
      </c>
      <c r="C25" s="440" t="s">
        <v>373</v>
      </c>
      <c r="D25" s="441" t="s">
        <v>3879</v>
      </c>
      <c r="E25" s="680" t="s">
        <v>1925</v>
      </c>
      <c r="F25" s="479" t="s">
        <v>2585</v>
      </c>
      <c r="G25" s="710" t="s">
        <v>109</v>
      </c>
      <c r="H25" s="445" t="s">
        <v>3881</v>
      </c>
      <c r="I25" s="446" t="s">
        <v>3883</v>
      </c>
      <c r="J25" s="447" t="s">
        <v>232</v>
      </c>
      <c r="K25" s="682">
        <v>0</v>
      </c>
      <c r="L25" s="686" t="s">
        <v>2585</v>
      </c>
      <c r="M25" s="684">
        <v>2200000</v>
      </c>
      <c r="N25" s="685">
        <v>0.15</v>
      </c>
      <c r="O25" s="286">
        <v>300000</v>
      </c>
      <c r="P25" s="686" t="s">
        <v>41</v>
      </c>
      <c r="Q25" s="288" t="s">
        <v>2407</v>
      </c>
      <c r="R25" s="763"/>
      <c r="S25" s="764" t="s">
        <v>2283</v>
      </c>
    </row>
    <row r="26" spans="1:23" s="246" customFormat="1" ht="54" customHeight="1">
      <c r="A26" s="430">
        <v>23</v>
      </c>
      <c r="B26" s="242" t="s">
        <v>3893</v>
      </c>
      <c r="C26" s="132" t="s">
        <v>3894</v>
      </c>
      <c r="D26" s="373" t="s">
        <v>3885</v>
      </c>
      <c r="E26" s="705" t="s">
        <v>71</v>
      </c>
      <c r="F26" s="337" t="s">
        <v>4034</v>
      </c>
      <c r="G26" s="706" t="s">
        <v>2033</v>
      </c>
      <c r="H26" s="432" t="s">
        <v>3891</v>
      </c>
      <c r="I26" s="433" t="s">
        <v>3884</v>
      </c>
      <c r="J26" s="362" t="s">
        <v>232</v>
      </c>
      <c r="K26" s="707">
        <v>0</v>
      </c>
      <c r="L26" s="708" t="s">
        <v>4034</v>
      </c>
      <c r="M26" s="709">
        <v>3700000</v>
      </c>
      <c r="N26" s="783">
        <v>0.15</v>
      </c>
      <c r="O26" s="137">
        <v>504545.45454545447</v>
      </c>
      <c r="P26" s="708" t="s">
        <v>41</v>
      </c>
      <c r="Q26" s="152" t="s">
        <v>3086</v>
      </c>
      <c r="R26" s="898"/>
      <c r="S26" s="822" t="s">
        <v>2873</v>
      </c>
    </row>
    <row r="27" spans="1:23" s="473" customFormat="1" ht="25.5">
      <c r="A27" s="438">
        <v>24</v>
      </c>
      <c r="B27" s="465" t="s">
        <v>3886</v>
      </c>
      <c r="C27" s="440" t="s">
        <v>3889</v>
      </c>
      <c r="D27" s="441" t="s">
        <v>3887</v>
      </c>
      <c r="E27" s="680" t="s">
        <v>2861</v>
      </c>
      <c r="F27" s="479" t="s">
        <v>3501</v>
      </c>
      <c r="G27" s="710" t="s">
        <v>3502</v>
      </c>
      <c r="H27" s="445" t="s">
        <v>3888</v>
      </c>
      <c r="I27" s="446" t="s">
        <v>3890</v>
      </c>
      <c r="J27" s="447" t="s">
        <v>232</v>
      </c>
      <c r="K27" s="682">
        <v>0</v>
      </c>
      <c r="L27" s="686" t="s">
        <v>3501</v>
      </c>
      <c r="M27" s="684">
        <v>2750000</v>
      </c>
      <c r="N27" s="685">
        <v>0.15</v>
      </c>
      <c r="O27" s="286">
        <v>375000</v>
      </c>
      <c r="P27" s="686" t="s">
        <v>41</v>
      </c>
      <c r="Q27" s="288" t="s">
        <v>2924</v>
      </c>
      <c r="R27" s="763"/>
      <c r="S27" s="764" t="s">
        <v>2874</v>
      </c>
    </row>
    <row r="28" spans="1:23" s="473" customFormat="1" ht="26.25" customHeight="1">
      <c r="A28" s="438">
        <v>25</v>
      </c>
      <c r="B28" s="482" t="s">
        <v>3895</v>
      </c>
      <c r="C28" s="440" t="s">
        <v>3898</v>
      </c>
      <c r="D28" s="441" t="s">
        <v>3896</v>
      </c>
      <c r="E28" s="680" t="s">
        <v>71</v>
      </c>
      <c r="F28" s="479" t="s">
        <v>2580</v>
      </c>
      <c r="G28" s="710" t="s">
        <v>1570</v>
      </c>
      <c r="H28" s="445" t="s">
        <v>3899</v>
      </c>
      <c r="I28" s="446" t="s">
        <v>3897</v>
      </c>
      <c r="J28" s="447" t="s">
        <v>232</v>
      </c>
      <c r="K28" s="682">
        <v>0</v>
      </c>
      <c r="L28" s="686" t="s">
        <v>2580</v>
      </c>
      <c r="M28" s="814">
        <v>3300000</v>
      </c>
      <c r="N28" s="685">
        <v>0.15</v>
      </c>
      <c r="O28" s="286">
        <v>450000</v>
      </c>
      <c r="P28" s="686" t="s">
        <v>41</v>
      </c>
      <c r="Q28" s="288" t="s">
        <v>2935</v>
      </c>
      <c r="R28" s="876">
        <v>2999999.9999999995</v>
      </c>
      <c r="S28" s="764" t="s">
        <v>2873</v>
      </c>
      <c r="T28" s="895">
        <f>Thang10202122202324[[#This Row],[Ghi chú2]]*0.25</f>
        <v>749999.99999999988</v>
      </c>
    </row>
    <row r="29" spans="1:23" s="473" customFormat="1" ht="38.25">
      <c r="A29" s="438">
        <v>26</v>
      </c>
      <c r="B29" s="482" t="s">
        <v>3901</v>
      </c>
      <c r="C29" s="440" t="s">
        <v>3904</v>
      </c>
      <c r="D29" s="441" t="s">
        <v>3903</v>
      </c>
      <c r="E29" s="680" t="s">
        <v>71</v>
      </c>
      <c r="F29" s="479" t="s">
        <v>2785</v>
      </c>
      <c r="G29" s="710" t="s">
        <v>190</v>
      </c>
      <c r="H29" s="445" t="s">
        <v>3902</v>
      </c>
      <c r="I29" s="446" t="s">
        <v>3905</v>
      </c>
      <c r="J29" s="447" t="s">
        <v>232</v>
      </c>
      <c r="K29" s="682">
        <v>0</v>
      </c>
      <c r="L29" s="686" t="s">
        <v>2785</v>
      </c>
      <c r="M29" s="684">
        <v>5000000</v>
      </c>
      <c r="N29" s="685">
        <v>0.15</v>
      </c>
      <c r="O29" s="286">
        <v>681818.18181818177</v>
      </c>
      <c r="P29" s="686" t="s">
        <v>41</v>
      </c>
      <c r="Q29" s="288" t="s">
        <v>3181</v>
      </c>
      <c r="R29" s="763"/>
      <c r="S29" s="764" t="s">
        <v>2873</v>
      </c>
    </row>
    <row r="30" spans="1:23" s="473" customFormat="1" ht="25.5">
      <c r="A30" s="438">
        <v>27</v>
      </c>
      <c r="B30" s="482" t="s">
        <v>3930</v>
      </c>
      <c r="C30" s="440" t="s">
        <v>2030</v>
      </c>
      <c r="D30" s="441" t="s">
        <v>3913</v>
      </c>
      <c r="E30" s="680" t="s">
        <v>71</v>
      </c>
      <c r="F30" s="479" t="s">
        <v>2580</v>
      </c>
      <c r="G30" s="710" t="s">
        <v>1570</v>
      </c>
      <c r="H30" s="445" t="s">
        <v>3912</v>
      </c>
      <c r="I30" s="446" t="s">
        <v>3911</v>
      </c>
      <c r="J30" s="447" t="s">
        <v>232</v>
      </c>
      <c r="K30" s="682">
        <v>0</v>
      </c>
      <c r="L30" s="686" t="s">
        <v>2580</v>
      </c>
      <c r="M30" s="684">
        <v>3300000</v>
      </c>
      <c r="N30" s="685">
        <v>0.15</v>
      </c>
      <c r="O30" s="286">
        <v>450000</v>
      </c>
      <c r="P30" s="686" t="s">
        <v>41</v>
      </c>
      <c r="Q30" s="288" t="s">
        <v>2430</v>
      </c>
      <c r="R30" s="763"/>
      <c r="S30" s="764" t="s">
        <v>2283</v>
      </c>
      <c r="T30" s="830"/>
    </row>
    <row r="31" spans="1:23" s="225" customFormat="1" ht="33.75" customHeight="1">
      <c r="A31" s="485">
        <v>28</v>
      </c>
      <c r="B31" s="556" t="s">
        <v>3164</v>
      </c>
      <c r="C31" s="134" t="s">
        <v>3472</v>
      </c>
      <c r="D31" s="400" t="s">
        <v>3929</v>
      </c>
      <c r="E31" s="689" t="s">
        <v>209</v>
      </c>
      <c r="F31" s="494" t="s">
        <v>2580</v>
      </c>
      <c r="G31" s="777" t="s">
        <v>1570</v>
      </c>
      <c r="H31" s="489" t="s">
        <v>3928</v>
      </c>
      <c r="I31" s="490" t="s">
        <v>3925</v>
      </c>
      <c r="J31" s="491" t="s">
        <v>232</v>
      </c>
      <c r="K31" s="691">
        <v>0</v>
      </c>
      <c r="L31" s="695" t="s">
        <v>2580</v>
      </c>
      <c r="M31" s="693">
        <v>3300000</v>
      </c>
      <c r="N31" s="694">
        <v>0.15</v>
      </c>
      <c r="O31" s="138">
        <v>450000</v>
      </c>
      <c r="P31" s="695" t="s">
        <v>41</v>
      </c>
      <c r="Q31" s="151" t="s">
        <v>2794</v>
      </c>
      <c r="R31" s="761" t="s">
        <v>3284</v>
      </c>
      <c r="S31" s="761" t="s">
        <v>2283</v>
      </c>
      <c r="T31" s="847"/>
    </row>
    <row r="32" spans="1:23" s="473" customFormat="1" ht="51">
      <c r="A32" s="438">
        <v>29</v>
      </c>
      <c r="B32" s="482" t="s">
        <v>3919</v>
      </c>
      <c r="C32" s="440" t="s">
        <v>3917</v>
      </c>
      <c r="D32" s="441" t="s">
        <v>3915</v>
      </c>
      <c r="E32" s="680" t="s">
        <v>42</v>
      </c>
      <c r="F32" s="479" t="s">
        <v>2587</v>
      </c>
      <c r="G32" s="710" t="s">
        <v>2685</v>
      </c>
      <c r="H32" s="445" t="s">
        <v>3916</v>
      </c>
      <c r="I32" s="446" t="s">
        <v>3914</v>
      </c>
      <c r="J32" s="447" t="s">
        <v>232</v>
      </c>
      <c r="K32" s="682">
        <v>0</v>
      </c>
      <c r="L32" s="686" t="s">
        <v>2587</v>
      </c>
      <c r="M32" s="684">
        <v>6600000</v>
      </c>
      <c r="N32" s="685">
        <v>0.15</v>
      </c>
      <c r="O32" s="286">
        <v>900000</v>
      </c>
      <c r="P32" s="686" t="s">
        <v>41</v>
      </c>
      <c r="Q32" s="288" t="s">
        <v>3030</v>
      </c>
      <c r="R32" s="763"/>
      <c r="S32" s="853" t="s">
        <v>2873</v>
      </c>
      <c r="T32" s="473">
        <v>3</v>
      </c>
    </row>
    <row r="33" spans="1:25" s="246" customFormat="1" ht="111.75" customHeight="1">
      <c r="A33" s="430">
        <v>30</v>
      </c>
      <c r="B33" s="782" t="s">
        <v>3918</v>
      </c>
      <c r="C33" s="132" t="s">
        <v>3732</v>
      </c>
      <c r="D33" s="373" t="s">
        <v>3921</v>
      </c>
      <c r="E33" s="705">
        <v>0</v>
      </c>
      <c r="F33" s="337" t="s">
        <v>3113</v>
      </c>
      <c r="G33" s="706" t="s">
        <v>965</v>
      </c>
      <c r="H33" s="432" t="s">
        <v>3923</v>
      </c>
      <c r="I33" s="433" t="s">
        <v>4010</v>
      </c>
      <c r="J33" s="362" t="s">
        <v>232</v>
      </c>
      <c r="K33" s="707">
        <v>0</v>
      </c>
      <c r="L33" s="708" t="s">
        <v>3113</v>
      </c>
      <c r="M33" s="709">
        <v>6500000</v>
      </c>
      <c r="N33" s="783">
        <v>0.15</v>
      </c>
      <c r="O33" s="137">
        <v>886363.63636363624</v>
      </c>
      <c r="P33" s="708" t="s">
        <v>41</v>
      </c>
      <c r="Q33" s="152" t="s">
        <v>3920</v>
      </c>
      <c r="R33" s="784"/>
      <c r="S33" s="926" t="s">
        <v>2874</v>
      </c>
    </row>
    <row r="34" spans="1:25" s="246" customFormat="1" ht="102">
      <c r="A34" s="430">
        <v>31</v>
      </c>
      <c r="B34" s="782" t="s">
        <v>3918</v>
      </c>
      <c r="C34" s="132" t="s">
        <v>3734</v>
      </c>
      <c r="D34" s="373" t="s">
        <v>3922</v>
      </c>
      <c r="E34" s="705">
        <v>0</v>
      </c>
      <c r="F34" s="337" t="s">
        <v>3113</v>
      </c>
      <c r="G34" s="706" t="s">
        <v>965</v>
      </c>
      <c r="H34" s="432" t="s">
        <v>3924</v>
      </c>
      <c r="I34" s="433" t="s">
        <v>4009</v>
      </c>
      <c r="J34" s="362" t="s">
        <v>232</v>
      </c>
      <c r="K34" s="707">
        <v>0</v>
      </c>
      <c r="L34" s="708" t="s">
        <v>3113</v>
      </c>
      <c r="M34" s="709">
        <v>6500000</v>
      </c>
      <c r="N34" s="783">
        <v>0.15</v>
      </c>
      <c r="O34" s="137">
        <v>886363.63636363624</v>
      </c>
      <c r="P34" s="708" t="s">
        <v>41</v>
      </c>
      <c r="Q34" s="152" t="s">
        <v>3920</v>
      </c>
      <c r="R34" s="784"/>
      <c r="S34" s="926" t="s">
        <v>2874</v>
      </c>
      <c r="U34" s="906">
        <v>649954497</v>
      </c>
    </row>
    <row r="35" spans="1:25" s="473" customFormat="1" ht="52.5" customHeight="1">
      <c r="A35" s="438">
        <v>32</v>
      </c>
      <c r="B35" s="482" t="s">
        <v>3943</v>
      </c>
      <c r="C35" s="440" t="s">
        <v>3944</v>
      </c>
      <c r="D35" s="441" t="s">
        <v>3942</v>
      </c>
      <c r="E35" s="680" t="s">
        <v>71</v>
      </c>
      <c r="F35" s="479" t="s">
        <v>2787</v>
      </c>
      <c r="G35" s="710" t="s">
        <v>151</v>
      </c>
      <c r="H35" s="445" t="s">
        <v>3957</v>
      </c>
      <c r="I35" s="446" t="s">
        <v>3927</v>
      </c>
      <c r="J35" s="447" t="s">
        <v>232</v>
      </c>
      <c r="K35" s="682">
        <v>0</v>
      </c>
      <c r="L35" s="686" t="s">
        <v>2787</v>
      </c>
      <c r="M35" s="684">
        <v>3850000</v>
      </c>
      <c r="N35" s="685">
        <v>0.15</v>
      </c>
      <c r="O35" s="286">
        <v>525000</v>
      </c>
      <c r="P35" s="686" t="s">
        <v>41</v>
      </c>
      <c r="Q35" s="288" t="s">
        <v>2419</v>
      </c>
      <c r="R35" s="763"/>
      <c r="S35" s="853" t="s">
        <v>2283</v>
      </c>
      <c r="U35" s="473">
        <f>U34*0.8688%</f>
        <v>5646804.6699359994</v>
      </c>
    </row>
    <row r="36" spans="1:25" s="473" customFormat="1" ht="30" customHeight="1">
      <c r="A36" s="438">
        <v>33</v>
      </c>
      <c r="B36" s="482" t="s">
        <v>3956</v>
      </c>
      <c r="C36" s="440" t="s">
        <v>3931</v>
      </c>
      <c r="D36" s="441" t="s">
        <v>3933</v>
      </c>
      <c r="E36" s="680" t="s">
        <v>1925</v>
      </c>
      <c r="F36" s="479" t="s">
        <v>2585</v>
      </c>
      <c r="G36" s="710" t="s">
        <v>109</v>
      </c>
      <c r="H36" s="445" t="s">
        <v>3932</v>
      </c>
      <c r="I36" s="446" t="s">
        <v>3934</v>
      </c>
      <c r="J36" s="447" t="s">
        <v>232</v>
      </c>
      <c r="K36" s="682">
        <v>0</v>
      </c>
      <c r="L36" s="686" t="s">
        <v>2585</v>
      </c>
      <c r="M36" s="684">
        <v>2200000</v>
      </c>
      <c r="N36" s="685">
        <v>0.15</v>
      </c>
      <c r="O36" s="286">
        <v>300000</v>
      </c>
      <c r="P36" s="686" t="s">
        <v>41</v>
      </c>
      <c r="Q36" s="288" t="s">
        <v>2407</v>
      </c>
      <c r="R36" s="764"/>
      <c r="S36" s="853" t="s">
        <v>2874</v>
      </c>
      <c r="U36" s="832">
        <f>U35*1.08</f>
        <v>6098549.0435308795</v>
      </c>
    </row>
    <row r="37" spans="1:25" s="473" customFormat="1" ht="33.75" customHeight="1">
      <c r="A37" s="438">
        <v>34</v>
      </c>
      <c r="B37" s="482" t="s">
        <v>3936</v>
      </c>
      <c r="C37" s="440" t="s">
        <v>3941</v>
      </c>
      <c r="D37" s="441" t="s">
        <v>3935</v>
      </c>
      <c r="E37" s="680" t="s">
        <v>1925</v>
      </c>
      <c r="F37" s="479" t="s">
        <v>2585</v>
      </c>
      <c r="G37" s="710" t="s">
        <v>109</v>
      </c>
      <c r="H37" s="445" t="s">
        <v>3937</v>
      </c>
      <c r="I37" s="446" t="s">
        <v>3940</v>
      </c>
      <c r="J37" s="447" t="s">
        <v>232</v>
      </c>
      <c r="K37" s="682">
        <v>0</v>
      </c>
      <c r="L37" s="686" t="s">
        <v>2585</v>
      </c>
      <c r="M37" s="814">
        <v>2200000</v>
      </c>
      <c r="N37" s="685">
        <v>0.15</v>
      </c>
      <c r="O37" s="286">
        <v>300000</v>
      </c>
      <c r="P37" s="686" t="s">
        <v>41</v>
      </c>
      <c r="Q37" s="288" t="s">
        <v>2407</v>
      </c>
      <c r="R37" s="763"/>
      <c r="S37" s="764" t="s">
        <v>2283</v>
      </c>
    </row>
    <row r="38" spans="1:25" s="225" customFormat="1" ht="38.25">
      <c r="A38" s="485">
        <v>35</v>
      </c>
      <c r="B38" s="556" t="s">
        <v>3945</v>
      </c>
      <c r="C38" s="134" t="s">
        <v>3941</v>
      </c>
      <c r="D38" s="400" t="s">
        <v>3946</v>
      </c>
      <c r="E38" s="689" t="s">
        <v>71</v>
      </c>
      <c r="F38" s="494" t="s">
        <v>3312</v>
      </c>
      <c r="G38" s="777" t="e">
        <v>#VALUE!</v>
      </c>
      <c r="H38" s="489" t="s">
        <v>3947</v>
      </c>
      <c r="I38" s="490" t="s">
        <v>3781</v>
      </c>
      <c r="J38" s="491" t="s">
        <v>232</v>
      </c>
      <c r="K38" s="691">
        <v>0</v>
      </c>
      <c r="L38" s="695" t="s">
        <v>3312</v>
      </c>
      <c r="M38" s="693" t="e">
        <v>#VALUE!</v>
      </c>
      <c r="N38" s="694">
        <v>0.15</v>
      </c>
      <c r="O38" s="138">
        <v>0</v>
      </c>
      <c r="P38" s="695" t="s">
        <v>41</v>
      </c>
      <c r="Q38" s="151" t="s">
        <v>2439</v>
      </c>
      <c r="R38" s="760"/>
      <c r="S38" s="761" t="s">
        <v>2283</v>
      </c>
    </row>
    <row r="39" spans="1:25" s="225" customFormat="1" ht="48.75" customHeight="1">
      <c r="A39" s="485">
        <v>36</v>
      </c>
      <c r="B39" s="556" t="s">
        <v>3945</v>
      </c>
      <c r="C39" s="134" t="s">
        <v>3488</v>
      </c>
      <c r="D39" s="400" t="s">
        <v>3946</v>
      </c>
      <c r="E39" s="689" t="s">
        <v>71</v>
      </c>
      <c r="F39" s="494" t="s">
        <v>2580</v>
      </c>
      <c r="G39" s="777" t="s">
        <v>1570</v>
      </c>
      <c r="H39" s="489" t="s">
        <v>3947</v>
      </c>
      <c r="I39" s="490" t="s">
        <v>3948</v>
      </c>
      <c r="J39" s="491" t="s">
        <v>232</v>
      </c>
      <c r="K39" s="691">
        <v>0</v>
      </c>
      <c r="L39" s="695" t="s">
        <v>2580</v>
      </c>
      <c r="M39" s="693">
        <v>3300000</v>
      </c>
      <c r="N39" s="694">
        <v>0.15</v>
      </c>
      <c r="O39" s="138">
        <v>450000</v>
      </c>
      <c r="P39" s="695" t="s">
        <v>41</v>
      </c>
      <c r="Q39" s="151" t="s">
        <v>2439</v>
      </c>
      <c r="R39" s="760"/>
      <c r="S39" s="761" t="s">
        <v>2283</v>
      </c>
      <c r="W39" s="843">
        <v>19500000</v>
      </c>
      <c r="X39" s="845">
        <f>W39-W40</f>
        <v>6000000</v>
      </c>
      <c r="Y39" s="847">
        <f>W39/1.1</f>
        <v>17727272.727272727</v>
      </c>
    </row>
    <row r="40" spans="1:25" s="246" customFormat="1" ht="127.5">
      <c r="A40" s="430">
        <v>37</v>
      </c>
      <c r="B40" s="782" t="s">
        <v>2814</v>
      </c>
      <c r="C40" s="132" t="s">
        <v>3263</v>
      </c>
      <c r="D40" s="373" t="s">
        <v>3950</v>
      </c>
      <c r="E40" s="705" t="s">
        <v>42</v>
      </c>
      <c r="F40" s="337" t="s">
        <v>4030</v>
      </c>
      <c r="G40" s="706" t="s">
        <v>4031</v>
      </c>
      <c r="H40" s="432" t="s">
        <v>3951</v>
      </c>
      <c r="I40" s="433" t="s">
        <v>3949</v>
      </c>
      <c r="J40" s="362" t="s">
        <v>232</v>
      </c>
      <c r="K40" s="707">
        <v>0</v>
      </c>
      <c r="L40" s="708" t="s">
        <v>4030</v>
      </c>
      <c r="M40" s="709">
        <v>9900000</v>
      </c>
      <c r="N40" s="783">
        <v>0.15</v>
      </c>
      <c r="O40" s="137">
        <v>1350000</v>
      </c>
      <c r="P40" s="708" t="s">
        <v>41</v>
      </c>
      <c r="Q40" s="152" t="s">
        <v>2438</v>
      </c>
      <c r="R40" s="784"/>
      <c r="S40" s="926" t="s">
        <v>2283</v>
      </c>
      <c r="W40" s="903">
        <v>13500000</v>
      </c>
      <c r="X40" s="899"/>
      <c r="Y40" s="904">
        <f>Y39*0.3</f>
        <v>5318181.8181818174</v>
      </c>
    </row>
    <row r="41" spans="1:25" s="473" customFormat="1" ht="25.5">
      <c r="A41" s="438">
        <v>38</v>
      </c>
      <c r="B41" s="482" t="s">
        <v>3952</v>
      </c>
      <c r="C41" s="440" t="s">
        <v>636</v>
      </c>
      <c r="D41" s="441" t="s">
        <v>3953</v>
      </c>
      <c r="E41" s="680" t="s">
        <v>1925</v>
      </c>
      <c r="F41" s="479" t="s">
        <v>2585</v>
      </c>
      <c r="G41" s="710" t="s">
        <v>109</v>
      </c>
      <c r="H41" s="445" t="s">
        <v>3954</v>
      </c>
      <c r="I41" s="446" t="s">
        <v>3955</v>
      </c>
      <c r="J41" s="447" t="s">
        <v>232</v>
      </c>
      <c r="K41" s="682">
        <v>0</v>
      </c>
      <c r="L41" s="686" t="s">
        <v>2585</v>
      </c>
      <c r="M41" s="684">
        <v>2200000</v>
      </c>
      <c r="N41" s="685">
        <v>0.15</v>
      </c>
      <c r="O41" s="286">
        <v>300000</v>
      </c>
      <c r="P41" s="686" t="s">
        <v>41</v>
      </c>
      <c r="Q41" s="288" t="s">
        <v>2410</v>
      </c>
      <c r="R41" s="763"/>
      <c r="S41" s="853" t="s">
        <v>2283</v>
      </c>
      <c r="T41" s="473" t="s">
        <v>3020</v>
      </c>
    </row>
    <row r="42" spans="1:25" s="246" customFormat="1" ht="38.25">
      <c r="A42" s="430">
        <v>39</v>
      </c>
      <c r="B42" s="782" t="s">
        <v>3961</v>
      </c>
      <c r="C42" s="132" t="s">
        <v>3962</v>
      </c>
      <c r="D42" s="373" t="s">
        <v>3958</v>
      </c>
      <c r="E42" s="705" t="s">
        <v>71</v>
      </c>
      <c r="F42" s="337" t="s">
        <v>2580</v>
      </c>
      <c r="G42" s="706" t="s">
        <v>1570</v>
      </c>
      <c r="H42" s="432" t="s">
        <v>3959</v>
      </c>
      <c r="I42" s="433" t="s">
        <v>3960</v>
      </c>
      <c r="J42" s="362" t="s">
        <v>232</v>
      </c>
      <c r="K42" s="707">
        <v>0</v>
      </c>
      <c r="L42" s="708" t="s">
        <v>2580</v>
      </c>
      <c r="M42" s="709">
        <v>3300000</v>
      </c>
      <c r="N42" s="783">
        <v>0.15</v>
      </c>
      <c r="O42" s="137">
        <v>450000</v>
      </c>
      <c r="P42" s="708" t="s">
        <v>41</v>
      </c>
      <c r="Q42" s="152" t="s">
        <v>2425</v>
      </c>
      <c r="R42" s="784"/>
      <c r="S42" s="926">
        <v>0</v>
      </c>
      <c r="T42" s="246" t="s">
        <v>3000</v>
      </c>
    </row>
    <row r="43" spans="1:25" s="473" customFormat="1" ht="39" customHeight="1">
      <c r="A43" s="438">
        <v>40</v>
      </c>
      <c r="B43" s="482" t="s">
        <v>3971</v>
      </c>
      <c r="C43" s="440" t="s">
        <v>3970</v>
      </c>
      <c r="D43" s="441" t="s">
        <v>3963</v>
      </c>
      <c r="E43" s="680" t="s">
        <v>71</v>
      </c>
      <c r="F43" s="479" t="s">
        <v>2580</v>
      </c>
      <c r="G43" s="710" t="s">
        <v>1570</v>
      </c>
      <c r="H43" s="445" t="s">
        <v>3965</v>
      </c>
      <c r="I43" s="446" t="s">
        <v>3964</v>
      </c>
      <c r="J43" s="447" t="s">
        <v>232</v>
      </c>
      <c r="K43" s="682">
        <v>0</v>
      </c>
      <c r="L43" s="686" t="s">
        <v>2580</v>
      </c>
      <c r="M43" s="684">
        <v>3300000</v>
      </c>
      <c r="N43" s="685">
        <v>0.15</v>
      </c>
      <c r="O43" s="286">
        <v>450000</v>
      </c>
      <c r="P43" s="686" t="s">
        <v>41</v>
      </c>
      <c r="Q43" s="288" t="s">
        <v>3831</v>
      </c>
      <c r="R43" s="764"/>
      <c r="S43" s="853" t="s">
        <v>2873</v>
      </c>
      <c r="U43" s="905">
        <f>85000000/0.7</f>
        <v>121428571.42857143</v>
      </c>
    </row>
    <row r="44" spans="1:25" s="246" customFormat="1" ht="34.5" customHeight="1">
      <c r="A44" s="430">
        <v>41</v>
      </c>
      <c r="B44" s="782" t="s">
        <v>3966</v>
      </c>
      <c r="C44" s="132" t="s">
        <v>3293</v>
      </c>
      <c r="D44" s="373" t="s">
        <v>3967</v>
      </c>
      <c r="E44" s="705" t="s">
        <v>71</v>
      </c>
      <c r="F44" s="337" t="s">
        <v>2587</v>
      </c>
      <c r="G44" s="706" t="s">
        <v>2685</v>
      </c>
      <c r="H44" s="432" t="s">
        <v>3969</v>
      </c>
      <c r="I44" s="433" t="s">
        <v>3968</v>
      </c>
      <c r="J44" s="362" t="s">
        <v>232</v>
      </c>
      <c r="K44" s="707">
        <v>0</v>
      </c>
      <c r="L44" s="708" t="s">
        <v>2587</v>
      </c>
      <c r="M44" s="709">
        <v>6600000</v>
      </c>
      <c r="N44" s="783">
        <v>0.15</v>
      </c>
      <c r="O44" s="137">
        <v>900000</v>
      </c>
      <c r="P44" s="708" t="s">
        <v>41</v>
      </c>
      <c r="Q44" s="152" t="s">
        <v>2439</v>
      </c>
      <c r="R44" s="784"/>
      <c r="S44" s="926">
        <v>0</v>
      </c>
    </row>
    <row r="45" spans="1:25" s="246" customFormat="1" ht="57" customHeight="1">
      <c r="A45" s="430">
        <v>42</v>
      </c>
      <c r="B45" s="782" t="s">
        <v>3973</v>
      </c>
      <c r="C45" s="132" t="s">
        <v>3987</v>
      </c>
      <c r="D45" s="373" t="s">
        <v>3974</v>
      </c>
      <c r="E45" s="705" t="s">
        <v>2861</v>
      </c>
      <c r="F45" s="337" t="s">
        <v>4035</v>
      </c>
      <c r="G45" s="706" t="s">
        <v>4036</v>
      </c>
      <c r="H45" s="432" t="s">
        <v>3975</v>
      </c>
      <c r="I45" s="433" t="s">
        <v>3972</v>
      </c>
      <c r="J45" s="362" t="s">
        <v>232</v>
      </c>
      <c r="K45" s="707">
        <v>0</v>
      </c>
      <c r="L45" s="708" t="s">
        <v>4035</v>
      </c>
      <c r="M45" s="709">
        <v>6050000</v>
      </c>
      <c r="N45" s="783">
        <v>0.15</v>
      </c>
      <c r="O45" s="137">
        <v>825000</v>
      </c>
      <c r="P45" s="708" t="s">
        <v>41</v>
      </c>
      <c r="Q45" s="152" t="s">
        <v>2922</v>
      </c>
      <c r="R45" s="784"/>
      <c r="S45" s="926" t="s">
        <v>2873</v>
      </c>
    </row>
    <row r="46" spans="1:25" s="21" customFormat="1" ht="34.5" customHeight="1">
      <c r="A46" s="193">
        <v>43</v>
      </c>
      <c r="B46" s="252" t="s">
        <v>3977</v>
      </c>
      <c r="C46" s="146" t="s">
        <v>3080</v>
      </c>
      <c r="D46" s="372" t="s">
        <v>3978</v>
      </c>
      <c r="E46" s="671" t="s">
        <v>2861</v>
      </c>
      <c r="F46" s="406" t="s">
        <v>3501</v>
      </c>
      <c r="G46" s="672" t="s">
        <v>3502</v>
      </c>
      <c r="H46" s="415" t="s">
        <v>4007</v>
      </c>
      <c r="I46" s="408" t="s">
        <v>3976</v>
      </c>
      <c r="J46" s="361" t="s">
        <v>232</v>
      </c>
      <c r="K46" s="661">
        <v>0</v>
      </c>
      <c r="L46" s="668" t="s">
        <v>3501</v>
      </c>
      <c r="M46" s="675">
        <v>2750000</v>
      </c>
      <c r="N46" s="679">
        <v>0.15</v>
      </c>
      <c r="O46" s="136">
        <v>375000</v>
      </c>
      <c r="P46" s="668" t="s">
        <v>41</v>
      </c>
      <c r="Q46" s="150" t="s">
        <v>2924</v>
      </c>
      <c r="R46" s="857"/>
      <c r="S46" s="787" t="s">
        <v>2874</v>
      </c>
    </row>
    <row r="47" spans="1:25" s="473" customFormat="1" ht="25.5">
      <c r="A47" s="438">
        <v>44</v>
      </c>
      <c r="B47" s="482" t="s">
        <v>3979</v>
      </c>
      <c r="C47" s="440" t="s">
        <v>3981</v>
      </c>
      <c r="D47" s="441" t="s">
        <v>3980</v>
      </c>
      <c r="E47" s="680" t="s">
        <v>71</v>
      </c>
      <c r="F47" s="479" t="s">
        <v>2580</v>
      </c>
      <c r="G47" s="710" t="s">
        <v>1570</v>
      </c>
      <c r="H47" s="445" t="s">
        <v>3982</v>
      </c>
      <c r="I47" s="446" t="s">
        <v>3926</v>
      </c>
      <c r="J47" s="447" t="s">
        <v>232</v>
      </c>
      <c r="K47" s="682">
        <v>0</v>
      </c>
      <c r="L47" s="686" t="s">
        <v>2580</v>
      </c>
      <c r="M47" s="684">
        <v>3300000</v>
      </c>
      <c r="N47" s="685">
        <v>0.15</v>
      </c>
      <c r="O47" s="286">
        <v>450000</v>
      </c>
      <c r="P47" s="686" t="s">
        <v>41</v>
      </c>
      <c r="Q47" s="288" t="s">
        <v>3086</v>
      </c>
      <c r="R47" s="825" t="s">
        <v>3041</v>
      </c>
      <c r="S47" s="853" t="s">
        <v>2874</v>
      </c>
    </row>
    <row r="48" spans="1:25" s="473" customFormat="1" ht="33.75" customHeight="1">
      <c r="A48" s="438">
        <v>45</v>
      </c>
      <c r="B48" s="482" t="s">
        <v>3164</v>
      </c>
      <c r="C48" s="440" t="s">
        <v>3985</v>
      </c>
      <c r="D48" s="441" t="s">
        <v>3984</v>
      </c>
      <c r="E48" s="680" t="s">
        <v>42</v>
      </c>
      <c r="F48" s="479" t="s">
        <v>4037</v>
      </c>
      <c r="G48" s="710" t="s">
        <v>4038</v>
      </c>
      <c r="H48" s="445" t="s">
        <v>3986</v>
      </c>
      <c r="I48" s="446" t="s">
        <v>3983</v>
      </c>
      <c r="J48" s="447" t="s">
        <v>232</v>
      </c>
      <c r="K48" s="682">
        <v>0</v>
      </c>
      <c r="L48" s="686" t="s">
        <v>4037</v>
      </c>
      <c r="M48" s="684">
        <v>18000000</v>
      </c>
      <c r="N48" s="685">
        <v>0.15</v>
      </c>
      <c r="O48" s="286">
        <v>2454545.4545454541</v>
      </c>
      <c r="P48" s="686" t="s">
        <v>41</v>
      </c>
      <c r="Q48" s="288" t="s">
        <v>2794</v>
      </c>
      <c r="R48" s="763"/>
      <c r="S48" s="853" t="s">
        <v>2283</v>
      </c>
    </row>
    <row r="49" spans="1:19" s="225" customFormat="1" ht="25.5">
      <c r="A49" s="485">
        <v>46</v>
      </c>
      <c r="B49" s="556" t="s">
        <v>3988</v>
      </c>
      <c r="C49" s="134" t="s">
        <v>3989</v>
      </c>
      <c r="D49" s="400" t="s">
        <v>3991</v>
      </c>
      <c r="E49" s="689" t="s">
        <v>71</v>
      </c>
      <c r="F49" s="494" t="s">
        <v>3312</v>
      </c>
      <c r="G49" s="777" t="e">
        <v>#VALUE!</v>
      </c>
      <c r="H49" s="489" t="s">
        <v>3082</v>
      </c>
      <c r="I49" s="490" t="s">
        <v>3781</v>
      </c>
      <c r="J49" s="491" t="s">
        <v>232</v>
      </c>
      <c r="K49" s="691">
        <v>0</v>
      </c>
      <c r="L49" s="695" t="s">
        <v>3312</v>
      </c>
      <c r="M49" s="693" t="e">
        <v>#VALUE!</v>
      </c>
      <c r="N49" s="694">
        <v>0.15</v>
      </c>
      <c r="O49" s="138">
        <v>0</v>
      </c>
      <c r="P49" s="695" t="s">
        <v>41</v>
      </c>
      <c r="Q49" s="151" t="s">
        <v>2922</v>
      </c>
      <c r="R49" s="760"/>
      <c r="S49" s="852" t="s">
        <v>2873</v>
      </c>
    </row>
    <row r="50" spans="1:19" s="246" customFormat="1" ht="53.25" customHeight="1">
      <c r="A50" s="430">
        <v>47</v>
      </c>
      <c r="B50" s="782" t="s">
        <v>3990</v>
      </c>
      <c r="C50" s="132" t="s">
        <v>3989</v>
      </c>
      <c r="D50" s="373" t="s">
        <v>3991</v>
      </c>
      <c r="E50" s="705" t="s">
        <v>2861</v>
      </c>
      <c r="F50" s="337" t="s">
        <v>3501</v>
      </c>
      <c r="G50" s="706" t="s">
        <v>3502</v>
      </c>
      <c r="H50" s="432" t="s">
        <v>4008</v>
      </c>
      <c r="I50" s="433" t="s">
        <v>4006</v>
      </c>
      <c r="J50" s="362" t="s">
        <v>232</v>
      </c>
      <c r="K50" s="707">
        <v>0</v>
      </c>
      <c r="L50" s="708" t="s">
        <v>3501</v>
      </c>
      <c r="M50" s="709">
        <v>2750000</v>
      </c>
      <c r="N50" s="783">
        <v>0.15</v>
      </c>
      <c r="O50" s="137">
        <v>375000</v>
      </c>
      <c r="P50" s="708" t="s">
        <v>41</v>
      </c>
      <c r="Q50" s="152" t="s">
        <v>2922</v>
      </c>
      <c r="R50" s="784"/>
      <c r="S50" s="926" t="s">
        <v>2873</v>
      </c>
    </row>
    <row r="51" spans="1:19" s="473" customFormat="1" ht="30.75" customHeight="1">
      <c r="A51" s="438">
        <v>48</v>
      </c>
      <c r="B51" s="482" t="s">
        <v>4005</v>
      </c>
      <c r="C51" s="440" t="s">
        <v>3994</v>
      </c>
      <c r="D51" s="441" t="s">
        <v>3995</v>
      </c>
      <c r="E51" s="680" t="s">
        <v>71</v>
      </c>
      <c r="F51" s="479" t="s">
        <v>2580</v>
      </c>
      <c r="G51" s="710" t="s">
        <v>1570</v>
      </c>
      <c r="H51" s="445" t="s">
        <v>3996</v>
      </c>
      <c r="I51" s="446" t="s">
        <v>3993</v>
      </c>
      <c r="J51" s="447" t="s">
        <v>232</v>
      </c>
      <c r="K51" s="682">
        <v>0</v>
      </c>
      <c r="L51" s="686" t="s">
        <v>2580</v>
      </c>
      <c r="M51" s="684">
        <v>3300000</v>
      </c>
      <c r="N51" s="685">
        <v>0.15</v>
      </c>
      <c r="O51" s="286">
        <v>450000</v>
      </c>
      <c r="P51" s="686" t="s">
        <v>41</v>
      </c>
      <c r="Q51" s="288" t="s">
        <v>3992</v>
      </c>
      <c r="R51" s="763"/>
      <c r="S51" s="853" t="s">
        <v>2874</v>
      </c>
    </row>
    <row r="52" spans="1:19" s="473" customFormat="1" ht="36" customHeight="1">
      <c r="A52" s="438">
        <v>49</v>
      </c>
      <c r="B52" s="482" t="s">
        <v>4024</v>
      </c>
      <c r="C52" s="440" t="s">
        <v>4000</v>
      </c>
      <c r="D52" s="441" t="s">
        <v>3998</v>
      </c>
      <c r="E52" s="680" t="s">
        <v>1925</v>
      </c>
      <c r="F52" s="479" t="s">
        <v>2585</v>
      </c>
      <c r="G52" s="710" t="s">
        <v>109</v>
      </c>
      <c r="H52" s="445" t="s">
        <v>3999</v>
      </c>
      <c r="I52" s="446" t="s">
        <v>3997</v>
      </c>
      <c r="J52" s="447" t="s">
        <v>232</v>
      </c>
      <c r="K52" s="682">
        <v>0</v>
      </c>
      <c r="L52" s="686" t="s">
        <v>2585</v>
      </c>
      <c r="M52" s="684">
        <v>2200000</v>
      </c>
      <c r="N52" s="685">
        <v>0.15</v>
      </c>
      <c r="O52" s="286">
        <v>300000</v>
      </c>
      <c r="P52" s="686" t="s">
        <v>41</v>
      </c>
      <c r="Q52" s="288" t="s">
        <v>2407</v>
      </c>
      <c r="R52" s="763"/>
      <c r="S52" s="853" t="s">
        <v>2283</v>
      </c>
    </row>
    <row r="53" spans="1:19" s="473" customFormat="1" ht="38.25">
      <c r="A53" s="438">
        <v>50</v>
      </c>
      <c r="B53" s="482" t="s">
        <v>4001</v>
      </c>
      <c r="C53" s="440" t="s">
        <v>4023</v>
      </c>
      <c r="D53" s="441" t="s">
        <v>4002</v>
      </c>
      <c r="E53" s="680" t="s">
        <v>1925</v>
      </c>
      <c r="F53" s="479" t="s">
        <v>2585</v>
      </c>
      <c r="G53" s="710" t="s">
        <v>109</v>
      </c>
      <c r="H53" s="445" t="s">
        <v>4003</v>
      </c>
      <c r="I53" s="446" t="s">
        <v>4004</v>
      </c>
      <c r="J53" s="447" t="s">
        <v>232</v>
      </c>
      <c r="K53" s="682">
        <v>0</v>
      </c>
      <c r="L53" s="686" t="s">
        <v>2585</v>
      </c>
      <c r="M53" s="684">
        <v>2200000</v>
      </c>
      <c r="N53" s="685">
        <v>0.15</v>
      </c>
      <c r="O53" s="286">
        <v>300000</v>
      </c>
      <c r="P53" s="686" t="s">
        <v>41</v>
      </c>
      <c r="Q53" s="288" t="s">
        <v>2407</v>
      </c>
      <c r="R53" s="763"/>
      <c r="S53" s="853" t="s">
        <v>2283</v>
      </c>
    </row>
    <row r="54" spans="1:19" s="473" customFormat="1" ht="25.5">
      <c r="A54" s="438">
        <v>51</v>
      </c>
      <c r="B54" s="482" t="s">
        <v>4012</v>
      </c>
      <c r="C54" s="440" t="s">
        <v>4014</v>
      </c>
      <c r="D54" s="441" t="s">
        <v>4013</v>
      </c>
      <c r="E54" s="680" t="s">
        <v>1925</v>
      </c>
      <c r="F54" s="479" t="s">
        <v>2588</v>
      </c>
      <c r="G54" s="710" t="s">
        <v>88</v>
      </c>
      <c r="H54" s="445" t="s">
        <v>4015</v>
      </c>
      <c r="I54" s="446" t="s">
        <v>4011</v>
      </c>
      <c r="J54" s="447" t="s">
        <v>232</v>
      </c>
      <c r="K54" s="682">
        <v>0</v>
      </c>
      <c r="L54" s="686" t="s">
        <v>2588</v>
      </c>
      <c r="M54" s="684">
        <v>3000000</v>
      </c>
      <c r="N54" s="685">
        <v>0.15</v>
      </c>
      <c r="O54" s="286">
        <v>409090.90909090906</v>
      </c>
      <c r="P54" s="686" t="s">
        <v>41</v>
      </c>
      <c r="Q54" s="288" t="s">
        <v>2412</v>
      </c>
      <c r="R54" s="763"/>
      <c r="S54" s="853" t="s">
        <v>2283</v>
      </c>
    </row>
    <row r="55" spans="1:19" s="473" customFormat="1" ht="28.5" customHeight="1">
      <c r="A55" s="438">
        <v>52</v>
      </c>
      <c r="B55" s="482" t="s">
        <v>4017</v>
      </c>
      <c r="C55" s="440" t="s">
        <v>3067</v>
      </c>
      <c r="D55" s="441" t="s">
        <v>4025</v>
      </c>
      <c r="E55" s="680" t="s">
        <v>71</v>
      </c>
      <c r="F55" s="479" t="s">
        <v>3113</v>
      </c>
      <c r="G55" s="710" t="s">
        <v>965</v>
      </c>
      <c r="H55" s="445" t="s">
        <v>4018</v>
      </c>
      <c r="I55" s="446" t="s">
        <v>4016</v>
      </c>
      <c r="J55" s="447" t="s">
        <v>232</v>
      </c>
      <c r="K55" s="682">
        <v>0</v>
      </c>
      <c r="L55" s="686" t="s">
        <v>3113</v>
      </c>
      <c r="M55" s="684">
        <v>6500000</v>
      </c>
      <c r="N55" s="685">
        <v>0.15</v>
      </c>
      <c r="O55" s="286">
        <v>886363.63636363624</v>
      </c>
      <c r="P55" s="686" t="s">
        <v>41</v>
      </c>
      <c r="Q55" s="288" t="s">
        <v>3550</v>
      </c>
      <c r="R55" s="763"/>
      <c r="S55" s="853" t="s">
        <v>2873</v>
      </c>
    </row>
    <row r="56" spans="1:19" ht="33" customHeight="1">
      <c r="A56" s="193">
        <v>53</v>
      </c>
      <c r="B56" s="252" t="s">
        <v>4019</v>
      </c>
      <c r="C56" s="965" t="s">
        <v>3071</v>
      </c>
      <c r="D56" s="372" t="s">
        <v>4020</v>
      </c>
      <c r="E56" s="671" t="s">
        <v>42</v>
      </c>
      <c r="F56" s="406" t="s">
        <v>3501</v>
      </c>
      <c r="G56" s="672" t="s">
        <v>3502</v>
      </c>
      <c r="H56" s="415" t="s">
        <v>4021</v>
      </c>
      <c r="I56" s="408" t="s">
        <v>4022</v>
      </c>
      <c r="J56" s="361" t="s">
        <v>232</v>
      </c>
      <c r="K56" s="661">
        <v>0</v>
      </c>
      <c r="L56" s="668" t="s">
        <v>3501</v>
      </c>
      <c r="M56" s="675">
        <v>2750000</v>
      </c>
      <c r="N56" s="679">
        <v>0.15</v>
      </c>
      <c r="O56" s="136">
        <v>375000</v>
      </c>
      <c r="P56" s="668" t="s">
        <v>41</v>
      </c>
      <c r="Q56" s="150" t="s">
        <v>3431</v>
      </c>
      <c r="R56" s="786"/>
      <c r="S56" s="787" t="s">
        <v>2873</v>
      </c>
    </row>
    <row r="57" spans="1:19" s="473" customFormat="1" ht="36" customHeight="1">
      <c r="A57" s="438">
        <v>54</v>
      </c>
      <c r="B57" s="482" t="s">
        <v>4027</v>
      </c>
      <c r="C57" s="440" t="s">
        <v>4026</v>
      </c>
      <c r="D57" s="441" t="s">
        <v>4028</v>
      </c>
      <c r="E57" s="680" t="s">
        <v>209</v>
      </c>
      <c r="F57" s="479" t="s">
        <v>3111</v>
      </c>
      <c r="G57" s="710" t="s">
        <v>61</v>
      </c>
      <c r="H57" s="445" t="s">
        <v>4029</v>
      </c>
      <c r="I57" s="446" t="s">
        <v>4060</v>
      </c>
      <c r="J57" s="447" t="s">
        <v>232</v>
      </c>
      <c r="K57" s="682">
        <v>0</v>
      </c>
      <c r="L57" s="686" t="s">
        <v>3111</v>
      </c>
      <c r="M57" s="684">
        <v>6000000</v>
      </c>
      <c r="N57" s="685">
        <v>0.15</v>
      </c>
      <c r="O57" s="286">
        <v>818181.81818181812</v>
      </c>
      <c r="P57" s="686" t="s">
        <v>41</v>
      </c>
      <c r="Q57" s="288" t="s">
        <v>2404</v>
      </c>
      <c r="R57" s="763"/>
      <c r="S57" s="853">
        <v>0</v>
      </c>
    </row>
    <row r="58" spans="1:19" ht="15.75" customHeight="1">
      <c r="G58" s="635">
        <v>1522000000</v>
      </c>
      <c r="N58" s="655"/>
    </row>
    <row r="59" spans="1:19" ht="15.75" customHeight="1">
      <c r="G59" s="635">
        <v>277000000</v>
      </c>
      <c r="N59" s="655"/>
    </row>
    <row r="60" spans="1:19" ht="15.75" customHeight="1">
      <c r="G60" s="635">
        <f>SUM(G58:G59)</f>
        <v>1799000000</v>
      </c>
      <c r="N60" s="655"/>
      <c r="O60" s="771"/>
    </row>
    <row r="61" spans="1:19" ht="15.75" customHeight="1">
      <c r="N61" s="655"/>
      <c r="O61" s="771"/>
    </row>
    <row r="62" spans="1:19" ht="15.75" customHeight="1">
      <c r="O62" s="771"/>
    </row>
    <row r="69" spans="17:18" ht="15.75" customHeight="1">
      <c r="Q69" s="655"/>
    </row>
    <row r="70" spans="17:18" ht="15.75" customHeight="1">
      <c r="Q70" s="655"/>
    </row>
    <row r="71" spans="17:18" ht="15.75" customHeight="1">
      <c r="Q71" s="655"/>
    </row>
    <row r="72" spans="17:18" ht="15.75" customHeight="1">
      <c r="Q72" s="655"/>
    </row>
    <row r="73" spans="17:18" ht="15.75" customHeight="1">
      <c r="Q73" s="655"/>
      <c r="R73" s="771">
        <f>Q73-Q74</f>
        <v>0</v>
      </c>
    </row>
    <row r="74" spans="17:18" ht="15.75" customHeight="1">
      <c r="Q74" s="655"/>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C2F2F-4FFC-47B0-BB5B-042C6FF039F5}">
  <sheetPr codeName="Trang_tính37">
    <outlinePr summaryBelow="0" summaryRight="0"/>
  </sheetPr>
  <dimension ref="A1:Y80"/>
  <sheetViews>
    <sheetView zoomScaleNormal="100" workbookViewId="0">
      <pane ySplit="3" topLeftCell="A56" activePane="bottomLeft" state="frozen"/>
      <selection activeCell="D1270" sqref="D1270"/>
      <selection pane="bottomLeft" activeCell="M63" sqref="M63:Q73"/>
    </sheetView>
  </sheetViews>
  <sheetFormatPr defaultColWidth="11" defaultRowHeight="15.75" customHeight="1" outlineLevelCol="1"/>
  <cols>
    <col min="1" max="1" width="5.875" style="50" customWidth="1"/>
    <col min="2" max="2" width="57.375" style="932" customWidth="1"/>
    <col min="3" max="3" width="37.75" style="50" customWidth="1" outlineLevel="1"/>
    <col min="4" max="4" width="42.875" style="932" customWidth="1" outlineLevel="1"/>
    <col min="5" max="7" width="20" style="50" hidden="1" customWidth="1" outlineLevel="1"/>
    <col min="8" max="8" width="40.625" style="933" customWidth="1"/>
    <col min="9" max="9" width="24.375" style="50" customWidth="1"/>
    <col min="10" max="10" width="19.25" style="156" customWidth="1"/>
    <col min="11" max="11" width="15.875" style="934" customWidth="1"/>
    <col min="12" max="12" width="25.75" style="934" customWidth="1"/>
    <col min="13" max="13" width="21.37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935"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3" s="267" customFormat="1" ht="17.45" customHeight="1">
      <c r="B1" s="928"/>
      <c r="D1" s="928"/>
      <c r="H1" s="928"/>
      <c r="K1" s="332"/>
      <c r="L1" s="332">
        <f>SUM(L4:L55)</f>
        <v>0</v>
      </c>
      <c r="M1" s="929" t="e">
        <f>SUM(M4:M55)</f>
        <v>#VALUE!</v>
      </c>
      <c r="N1" s="929"/>
      <c r="O1" s="929"/>
    </row>
    <row r="3" spans="1:23"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770" t="s">
        <v>6354</v>
      </c>
      <c r="S3" s="770" t="s">
        <v>895</v>
      </c>
    </row>
    <row r="4" spans="1:23" s="899" customFormat="1" ht="54.75" customHeight="1">
      <c r="A4" s="953">
        <v>1</v>
      </c>
      <c r="B4" s="954" t="s">
        <v>4157</v>
      </c>
      <c r="C4" s="132" t="s">
        <v>4158</v>
      </c>
      <c r="D4" s="373" t="s">
        <v>4040</v>
      </c>
      <c r="E4" s="705" t="s">
        <v>71</v>
      </c>
      <c r="F4" s="819" t="s">
        <v>2682</v>
      </c>
      <c r="G4" s="706" t="s">
        <v>1574</v>
      </c>
      <c r="H4" s="432" t="s">
        <v>4041</v>
      </c>
      <c r="I4" s="955" t="s">
        <v>4042</v>
      </c>
      <c r="J4" s="362" t="s">
        <v>232</v>
      </c>
      <c r="K4" s="956">
        <v>0</v>
      </c>
      <c r="L4" s="943" t="s">
        <v>2682</v>
      </c>
      <c r="M4" s="901">
        <v>4500000</v>
      </c>
      <c r="N4" s="783">
        <v>0.15</v>
      </c>
      <c r="O4" s="957">
        <v>675000</v>
      </c>
      <c r="P4" s="708" t="s">
        <v>41</v>
      </c>
      <c r="Q4" s="958" t="s">
        <v>2421</v>
      </c>
      <c r="R4" s="959"/>
      <c r="S4" s="960">
        <v>0</v>
      </c>
    </row>
    <row r="5" spans="1:23" s="459" customFormat="1" ht="40.5" customHeight="1">
      <c r="A5" s="438">
        <v>2</v>
      </c>
      <c r="B5" s="465" t="s">
        <v>3849</v>
      </c>
      <c r="C5" s="440" t="s">
        <v>4063</v>
      </c>
      <c r="D5" s="441" t="s">
        <v>4043</v>
      </c>
      <c r="E5" s="680" t="s">
        <v>71</v>
      </c>
      <c r="F5" s="681" t="s">
        <v>2580</v>
      </c>
      <c r="G5" s="710" t="s">
        <v>1570</v>
      </c>
      <c r="H5" s="445" t="s">
        <v>4061</v>
      </c>
      <c r="I5" s="446" t="s">
        <v>4045</v>
      </c>
      <c r="J5" s="447" t="s">
        <v>232</v>
      </c>
      <c r="K5" s="682">
        <v>0</v>
      </c>
      <c r="L5" s="944" t="s">
        <v>2580</v>
      </c>
      <c r="M5" s="684">
        <v>2999999.9999999995</v>
      </c>
      <c r="N5" s="685">
        <v>0.15</v>
      </c>
      <c r="O5" s="286">
        <v>450000</v>
      </c>
      <c r="P5" s="686" t="s">
        <v>41</v>
      </c>
      <c r="Q5" s="288" t="s">
        <v>4044</v>
      </c>
      <c r="R5" s="763"/>
      <c r="S5" s="764" t="s">
        <v>2873</v>
      </c>
    </row>
    <row r="6" spans="1:23" s="473" customFormat="1" ht="43.5" customHeight="1">
      <c r="A6" s="438">
        <v>3</v>
      </c>
      <c r="B6" s="465" t="s">
        <v>4046</v>
      </c>
      <c r="C6" s="440" t="s">
        <v>4105</v>
      </c>
      <c r="D6" s="441" t="s">
        <v>4047</v>
      </c>
      <c r="E6" s="680" t="s">
        <v>71</v>
      </c>
      <c r="F6" s="681" t="s">
        <v>4294</v>
      </c>
      <c r="G6" s="710" t="s">
        <v>4295</v>
      </c>
      <c r="H6" s="445" t="s">
        <v>4062</v>
      </c>
      <c r="I6" s="446" t="s">
        <v>4052</v>
      </c>
      <c r="J6" s="447" t="s">
        <v>232</v>
      </c>
      <c r="K6" s="682">
        <v>0</v>
      </c>
      <c r="L6" s="944" t="s">
        <v>4294</v>
      </c>
      <c r="M6" s="684">
        <v>4454545.4545454541</v>
      </c>
      <c r="N6" s="685">
        <v>0.15</v>
      </c>
      <c r="O6" s="286">
        <v>668181.81818181812</v>
      </c>
      <c r="P6" s="686" t="s">
        <v>41</v>
      </c>
      <c r="Q6" s="824" t="s">
        <v>2421</v>
      </c>
      <c r="R6" s="764" t="s">
        <v>3479</v>
      </c>
      <c r="S6" s="764" t="s">
        <v>2873</v>
      </c>
    </row>
    <row r="7" spans="1:23" s="225" customFormat="1" ht="62.25" customHeight="1">
      <c r="A7" s="485">
        <v>4</v>
      </c>
      <c r="B7" s="486" t="s">
        <v>4048</v>
      </c>
      <c r="C7" s="134" t="s">
        <v>3620</v>
      </c>
      <c r="D7" s="400" t="s">
        <v>4049</v>
      </c>
      <c r="E7" s="689" t="s">
        <v>2861</v>
      </c>
      <c r="F7" s="690" t="s">
        <v>4296</v>
      </c>
      <c r="G7" s="777" t="s">
        <v>4297</v>
      </c>
      <c r="H7" s="489" t="s">
        <v>4050</v>
      </c>
      <c r="I7" s="490" t="s">
        <v>4051</v>
      </c>
      <c r="J7" s="491" t="s">
        <v>232</v>
      </c>
      <c r="K7" s="691"/>
      <c r="L7" s="945" t="s">
        <v>4296</v>
      </c>
      <c r="M7" s="693">
        <v>12499999.999999998</v>
      </c>
      <c r="N7" s="694">
        <v>0.15</v>
      </c>
      <c r="O7" s="138">
        <v>1875000</v>
      </c>
      <c r="P7" s="695" t="s">
        <v>41</v>
      </c>
      <c r="Q7" s="151" t="s">
        <v>2923</v>
      </c>
      <c r="R7" s="760">
        <v>10250000</v>
      </c>
      <c r="S7" s="761" t="s">
        <v>2874</v>
      </c>
    </row>
    <row r="8" spans="1:23" s="545" customFormat="1" ht="25.5">
      <c r="A8" s="485">
        <v>5</v>
      </c>
      <c r="B8" s="486" t="s">
        <v>4054</v>
      </c>
      <c r="C8" s="134" t="s">
        <v>2566</v>
      </c>
      <c r="D8" s="400" t="s">
        <v>4055</v>
      </c>
      <c r="E8" s="689" t="s">
        <v>71</v>
      </c>
      <c r="F8" s="690" t="s">
        <v>2580</v>
      </c>
      <c r="G8" s="777" t="s">
        <v>1570</v>
      </c>
      <c r="H8" s="489" t="s">
        <v>4056</v>
      </c>
      <c r="I8" s="490" t="s">
        <v>4053</v>
      </c>
      <c r="J8" s="491" t="s">
        <v>232</v>
      </c>
      <c r="K8" s="691">
        <v>0</v>
      </c>
      <c r="L8" s="945" t="s">
        <v>2580</v>
      </c>
      <c r="M8" s="693">
        <v>2999999.9999999995</v>
      </c>
      <c r="N8" s="694">
        <v>0.15</v>
      </c>
      <c r="O8" s="138">
        <v>450000</v>
      </c>
      <c r="P8" s="695" t="s">
        <v>67</v>
      </c>
      <c r="Q8" s="151" t="s">
        <v>2438</v>
      </c>
      <c r="R8" s="938">
        <v>2500000</v>
      </c>
      <c r="S8" s="761"/>
      <c r="T8" s="939"/>
      <c r="U8" s="940"/>
      <c r="V8" s="941"/>
    </row>
    <row r="9" spans="1:23" s="246" customFormat="1" ht="39.75" customHeight="1">
      <c r="A9" s="430">
        <v>6</v>
      </c>
      <c r="B9" s="242" t="s">
        <v>4059</v>
      </c>
      <c r="C9" s="132" t="s">
        <v>2479</v>
      </c>
      <c r="D9" s="373" t="s">
        <v>4057</v>
      </c>
      <c r="E9" s="705" t="s">
        <v>42</v>
      </c>
      <c r="F9" s="819" t="s">
        <v>2584</v>
      </c>
      <c r="G9" s="706" t="s">
        <v>210</v>
      </c>
      <c r="H9" s="432" t="s">
        <v>4265</v>
      </c>
      <c r="I9" s="433" t="s">
        <v>4058</v>
      </c>
      <c r="J9" s="362" t="s">
        <v>232</v>
      </c>
      <c r="K9" s="707">
        <v>300000</v>
      </c>
      <c r="L9" s="943" t="s">
        <v>2584</v>
      </c>
      <c r="M9" s="709">
        <v>3336363.6363636362</v>
      </c>
      <c r="N9" s="783">
        <v>0.15</v>
      </c>
      <c r="O9" s="137">
        <v>545454.54545454541</v>
      </c>
      <c r="P9" s="708" t="s">
        <v>41</v>
      </c>
      <c r="Q9" s="152" t="s">
        <v>2422</v>
      </c>
      <c r="R9" s="961"/>
      <c r="S9" s="822" t="s">
        <v>2283</v>
      </c>
      <c r="T9" s="962">
        <f>T8-550000</f>
        <v>-550000</v>
      </c>
      <c r="U9" s="963"/>
      <c r="V9" s="964"/>
    </row>
    <row r="10" spans="1:23" s="473" customFormat="1" ht="25.5">
      <c r="A10" s="438">
        <v>7</v>
      </c>
      <c r="B10" s="465" t="s">
        <v>4064</v>
      </c>
      <c r="C10" s="440" t="s">
        <v>4065</v>
      </c>
      <c r="D10" s="441" t="s">
        <v>4067</v>
      </c>
      <c r="E10" s="680" t="s">
        <v>71</v>
      </c>
      <c r="F10" s="681" t="s">
        <v>2586</v>
      </c>
      <c r="G10" s="710" t="s">
        <v>384</v>
      </c>
      <c r="H10" s="445" t="s">
        <v>4066</v>
      </c>
      <c r="I10" s="446" t="s">
        <v>4068</v>
      </c>
      <c r="J10" s="447" t="s">
        <v>232</v>
      </c>
      <c r="K10" s="682">
        <v>0</v>
      </c>
      <c r="L10" s="944" t="s">
        <v>2586</v>
      </c>
      <c r="M10" s="684">
        <v>5000000</v>
      </c>
      <c r="N10" s="685">
        <v>0.15</v>
      </c>
      <c r="O10" s="286">
        <v>750000</v>
      </c>
      <c r="P10" s="686" t="s">
        <v>41</v>
      </c>
      <c r="Q10" s="288" t="s">
        <v>3034</v>
      </c>
      <c r="R10" s="823"/>
      <c r="S10" s="764" t="s">
        <v>2873</v>
      </c>
      <c r="T10" s="839"/>
      <c r="U10" s="841"/>
      <c r="V10" s="842"/>
    </row>
    <row r="11" spans="1:23" s="473" customFormat="1" ht="25.5">
      <c r="A11" s="438">
        <v>8</v>
      </c>
      <c r="B11" s="465" t="s">
        <v>4069</v>
      </c>
      <c r="C11" s="440" t="s">
        <v>4106</v>
      </c>
      <c r="D11" s="441" t="s">
        <v>4070</v>
      </c>
      <c r="E11" s="680" t="s">
        <v>71</v>
      </c>
      <c r="F11" s="681" t="s">
        <v>2580</v>
      </c>
      <c r="G11" s="710" t="s">
        <v>1570</v>
      </c>
      <c r="H11" s="445" t="s">
        <v>4072</v>
      </c>
      <c r="I11" s="446" t="s">
        <v>4071</v>
      </c>
      <c r="J11" s="447" t="s">
        <v>232</v>
      </c>
      <c r="K11" s="682">
        <v>0</v>
      </c>
      <c r="L11" s="944" t="s">
        <v>2580</v>
      </c>
      <c r="M11" s="684">
        <v>2999999.9999999995</v>
      </c>
      <c r="N11" s="685">
        <v>0.15</v>
      </c>
      <c r="O11" s="286">
        <v>450000</v>
      </c>
      <c r="P11" s="686" t="s">
        <v>41</v>
      </c>
      <c r="Q11" s="288" t="s">
        <v>2426</v>
      </c>
      <c r="R11" s="763"/>
      <c r="S11" s="764" t="s">
        <v>2283</v>
      </c>
      <c r="T11" s="834"/>
    </row>
    <row r="12" spans="1:23" s="225" customFormat="1" ht="53.25" customHeight="1">
      <c r="A12" s="485">
        <v>9</v>
      </c>
      <c r="B12" s="486" t="s">
        <v>4073</v>
      </c>
      <c r="C12" s="134" t="s">
        <v>3818</v>
      </c>
      <c r="D12" s="400" t="s">
        <v>4074</v>
      </c>
      <c r="E12" s="689" t="s">
        <v>42</v>
      </c>
      <c r="F12" s="690" t="s">
        <v>2587</v>
      </c>
      <c r="G12" s="777" t="s">
        <v>2685</v>
      </c>
      <c r="H12" s="489" t="s">
        <v>4076</v>
      </c>
      <c r="I12" s="490" t="s">
        <v>4075</v>
      </c>
      <c r="J12" s="491" t="s">
        <v>232</v>
      </c>
      <c r="K12" s="691">
        <v>0</v>
      </c>
      <c r="L12" s="945" t="s">
        <v>2587</v>
      </c>
      <c r="M12" s="693">
        <v>5999999.9999999991</v>
      </c>
      <c r="N12" s="694">
        <v>0.25</v>
      </c>
      <c r="O12" s="138">
        <v>1500000</v>
      </c>
      <c r="P12" s="695" t="s">
        <v>41</v>
      </c>
      <c r="Q12" s="151" t="s">
        <v>1423</v>
      </c>
      <c r="R12" s="826"/>
      <c r="S12" s="761" t="s">
        <v>2283</v>
      </c>
      <c r="T12" s="843"/>
    </row>
    <row r="13" spans="1:23" s="246" customFormat="1" ht="30" customHeight="1">
      <c r="A13" s="430">
        <v>10</v>
      </c>
      <c r="B13" s="242" t="s">
        <v>3819</v>
      </c>
      <c r="C13" s="132">
        <v>0</v>
      </c>
      <c r="D13" s="373" t="s">
        <v>4077</v>
      </c>
      <c r="E13" s="705" t="s">
        <v>42</v>
      </c>
      <c r="F13" s="337" t="s">
        <v>4298</v>
      </c>
      <c r="G13" s="706" t="s">
        <v>302</v>
      </c>
      <c r="H13" s="432" t="s">
        <v>4078</v>
      </c>
      <c r="I13" s="433" t="s">
        <v>4079</v>
      </c>
      <c r="J13" s="362" t="s">
        <v>232</v>
      </c>
      <c r="K13" s="707">
        <v>0</v>
      </c>
      <c r="L13" s="943" t="s">
        <v>4298</v>
      </c>
      <c r="M13" s="709">
        <v>13636363.636363635</v>
      </c>
      <c r="N13" s="783">
        <v>0.15</v>
      </c>
      <c r="O13" s="137">
        <v>2045454.5454545452</v>
      </c>
      <c r="P13" s="708" t="s">
        <v>41</v>
      </c>
      <c r="Q13" s="152" t="s">
        <v>3831</v>
      </c>
      <c r="R13" s="784"/>
      <c r="S13" s="822" t="s">
        <v>2874</v>
      </c>
    </row>
    <row r="14" spans="1:23" s="473" customFormat="1" ht="36" customHeight="1">
      <c r="A14" s="438">
        <v>11</v>
      </c>
      <c r="B14" s="465" t="s">
        <v>4082</v>
      </c>
      <c r="C14" s="440" t="s">
        <v>4083</v>
      </c>
      <c r="D14" s="441" t="s">
        <v>4081</v>
      </c>
      <c r="E14" s="680" t="s">
        <v>71</v>
      </c>
      <c r="F14" s="479" t="s">
        <v>4299</v>
      </c>
      <c r="G14" s="710" t="s">
        <v>200</v>
      </c>
      <c r="H14" s="445" t="s">
        <v>3824</v>
      </c>
      <c r="I14" s="446" t="s">
        <v>4084</v>
      </c>
      <c r="J14" s="447" t="s">
        <v>232</v>
      </c>
      <c r="K14" s="682">
        <v>1300000</v>
      </c>
      <c r="L14" s="944" t="s">
        <v>4299</v>
      </c>
      <c r="M14" s="684">
        <v>7790909.0909090899</v>
      </c>
      <c r="N14" s="685">
        <v>0.15</v>
      </c>
      <c r="O14" s="286">
        <v>1363636.3636363635</v>
      </c>
      <c r="P14" s="686" t="s">
        <v>41</v>
      </c>
      <c r="Q14" s="288" t="s">
        <v>4080</v>
      </c>
      <c r="R14" s="763"/>
      <c r="S14" s="764" t="s">
        <v>2873</v>
      </c>
      <c r="T14" s="966">
        <f>4500000+250000</f>
        <v>4750000</v>
      </c>
    </row>
    <row r="15" spans="1:23" s="225" customFormat="1" ht="63" customHeight="1">
      <c r="A15" s="485">
        <v>12</v>
      </c>
      <c r="B15" s="486" t="s">
        <v>4085</v>
      </c>
      <c r="C15" s="134" t="s">
        <v>4086</v>
      </c>
      <c r="D15" s="400" t="s">
        <v>4087</v>
      </c>
      <c r="E15" s="689" t="s">
        <v>71</v>
      </c>
      <c r="F15" s="494" t="s">
        <v>2587</v>
      </c>
      <c r="G15" s="777" t="s">
        <v>2685</v>
      </c>
      <c r="H15" s="489" t="s">
        <v>4088</v>
      </c>
      <c r="I15" s="490" t="s">
        <v>4089</v>
      </c>
      <c r="J15" s="491" t="s">
        <v>232</v>
      </c>
      <c r="K15" s="691">
        <v>0</v>
      </c>
      <c r="L15" s="945" t="s">
        <v>2587</v>
      </c>
      <c r="M15" s="693">
        <v>5999999.9999999991</v>
      </c>
      <c r="N15" s="694">
        <v>0.15</v>
      </c>
      <c r="O15" s="138">
        <v>900000</v>
      </c>
      <c r="P15" s="695" t="s">
        <v>41</v>
      </c>
      <c r="Q15" s="151" t="s">
        <v>2429</v>
      </c>
      <c r="R15" s="760"/>
      <c r="S15" s="761">
        <v>0</v>
      </c>
      <c r="T15" s="845"/>
    </row>
    <row r="16" spans="1:23" ht="40.5" customHeight="1">
      <c r="A16" s="193">
        <v>13</v>
      </c>
      <c r="B16" s="81" t="s">
        <v>4090</v>
      </c>
      <c r="C16" s="146" t="s">
        <v>4093</v>
      </c>
      <c r="D16" s="372" t="s">
        <v>4091</v>
      </c>
      <c r="E16" s="671" t="s">
        <v>71</v>
      </c>
      <c r="F16" s="406" t="s">
        <v>2580</v>
      </c>
      <c r="G16" s="672" t="s">
        <v>1570</v>
      </c>
      <c r="H16" s="415" t="s">
        <v>4092</v>
      </c>
      <c r="I16" s="408" t="s">
        <v>4097</v>
      </c>
      <c r="J16" s="361" t="s">
        <v>232</v>
      </c>
      <c r="K16" s="661">
        <v>0</v>
      </c>
      <c r="L16" s="942" t="s">
        <v>2580</v>
      </c>
      <c r="M16" s="675">
        <v>2999999.9999999995</v>
      </c>
      <c r="N16" s="679">
        <v>0.15</v>
      </c>
      <c r="O16" s="136">
        <v>450000</v>
      </c>
      <c r="P16" s="668" t="s">
        <v>41</v>
      </c>
      <c r="Q16" s="150" t="s">
        <v>4080</v>
      </c>
      <c r="R16" s="786"/>
      <c r="S16" s="787" t="s">
        <v>2873</v>
      </c>
      <c r="T16" s="524"/>
      <c r="W16" s="50">
        <v>5200000</v>
      </c>
    </row>
    <row r="17" spans="1:20" s="246" customFormat="1" ht="69" customHeight="1">
      <c r="A17" s="430">
        <v>14</v>
      </c>
      <c r="B17" s="242" t="s">
        <v>4095</v>
      </c>
      <c r="C17" s="132" t="s">
        <v>3834</v>
      </c>
      <c r="D17" s="373" t="s">
        <v>4096</v>
      </c>
      <c r="E17" s="705" t="s">
        <v>42</v>
      </c>
      <c r="F17" s="337" t="s">
        <v>3501</v>
      </c>
      <c r="G17" s="706" t="s">
        <v>3502</v>
      </c>
      <c r="H17" s="432" t="s">
        <v>4100</v>
      </c>
      <c r="I17" s="433" t="s">
        <v>4098</v>
      </c>
      <c r="J17" s="362" t="s">
        <v>232</v>
      </c>
      <c r="K17" s="707"/>
      <c r="L17" s="943" t="s">
        <v>3501</v>
      </c>
      <c r="M17" s="709">
        <v>2500000</v>
      </c>
      <c r="N17" s="783">
        <v>0.15</v>
      </c>
      <c r="O17" s="137">
        <v>375000</v>
      </c>
      <c r="P17" s="708" t="s">
        <v>41</v>
      </c>
      <c r="Q17" s="152" t="s">
        <v>3007</v>
      </c>
      <c r="R17" s="784"/>
      <c r="S17" s="822" t="s">
        <v>2874</v>
      </c>
    </row>
    <row r="18" spans="1:20" ht="39" customHeight="1">
      <c r="A18" s="193">
        <v>15</v>
      </c>
      <c r="B18" s="81" t="s">
        <v>4099</v>
      </c>
      <c r="C18" s="146" t="s">
        <v>3841</v>
      </c>
      <c r="D18" s="372" t="s">
        <v>4148</v>
      </c>
      <c r="E18" s="671" t="s">
        <v>42</v>
      </c>
      <c r="F18" s="406" t="s">
        <v>2586</v>
      </c>
      <c r="G18" s="672" t="s">
        <v>384</v>
      </c>
      <c r="H18" s="415" t="s">
        <v>4100</v>
      </c>
      <c r="I18" s="408" t="s">
        <v>4117</v>
      </c>
      <c r="J18" s="361" t="s">
        <v>232</v>
      </c>
      <c r="K18" s="661"/>
      <c r="L18" s="942" t="s">
        <v>2586</v>
      </c>
      <c r="M18" s="675">
        <v>5000000</v>
      </c>
      <c r="N18" s="679">
        <v>0.15</v>
      </c>
      <c r="O18" s="136">
        <v>750000</v>
      </c>
      <c r="P18" s="668" t="s">
        <v>41</v>
      </c>
      <c r="Q18" s="150" t="s">
        <v>3007</v>
      </c>
      <c r="R18" s="786"/>
      <c r="S18" s="787" t="s">
        <v>2874</v>
      </c>
      <c r="T18" s="789"/>
    </row>
    <row r="19" spans="1:20" s="473" customFormat="1" ht="25.5">
      <c r="A19" s="438">
        <v>16</v>
      </c>
      <c r="B19" s="465" t="s">
        <v>4102</v>
      </c>
      <c r="C19" s="440" t="s">
        <v>1467</v>
      </c>
      <c r="D19" s="441" t="s">
        <v>4103</v>
      </c>
      <c r="E19" s="680" t="s">
        <v>71</v>
      </c>
      <c r="F19" s="479" t="s">
        <v>4300</v>
      </c>
      <c r="G19" s="710" t="s">
        <v>4301</v>
      </c>
      <c r="H19" s="445" t="s">
        <v>4104</v>
      </c>
      <c r="I19" s="446" t="s">
        <v>4101</v>
      </c>
      <c r="J19" s="447" t="s">
        <v>232</v>
      </c>
      <c r="K19" s="682">
        <v>0</v>
      </c>
      <c r="L19" s="944" t="s">
        <v>4300</v>
      </c>
      <c r="M19" s="684">
        <v>4250000</v>
      </c>
      <c r="N19" s="685">
        <v>0.15</v>
      </c>
      <c r="O19" s="286">
        <v>637500</v>
      </c>
      <c r="P19" s="686" t="s">
        <v>41</v>
      </c>
      <c r="Q19" s="288" t="s">
        <v>2439</v>
      </c>
      <c r="R19" s="766"/>
      <c r="S19" s="764" t="s">
        <v>2283</v>
      </c>
      <c r="T19" s="459"/>
    </row>
    <row r="20" spans="1:20" s="473" customFormat="1" ht="25.5">
      <c r="A20" s="438">
        <v>17</v>
      </c>
      <c r="B20" s="465" t="s">
        <v>4174</v>
      </c>
      <c r="C20" s="440" t="s">
        <v>4109</v>
      </c>
      <c r="D20" s="441" t="s">
        <v>4107</v>
      </c>
      <c r="E20" s="680" t="s">
        <v>71</v>
      </c>
      <c r="F20" s="479" t="s">
        <v>2580</v>
      </c>
      <c r="G20" s="710" t="s">
        <v>1570</v>
      </c>
      <c r="H20" s="445" t="s">
        <v>4108</v>
      </c>
      <c r="I20" s="446" t="s">
        <v>4110</v>
      </c>
      <c r="J20" s="447" t="s">
        <v>232</v>
      </c>
      <c r="K20" s="682"/>
      <c r="L20" s="944" t="s">
        <v>2580</v>
      </c>
      <c r="M20" s="684">
        <v>2999999.9999999995</v>
      </c>
      <c r="N20" s="685">
        <v>0.15</v>
      </c>
      <c r="O20" s="286">
        <v>450000</v>
      </c>
      <c r="P20" s="686" t="s">
        <v>41</v>
      </c>
      <c r="Q20" s="288" t="s">
        <v>2440</v>
      </c>
      <c r="R20" s="763"/>
      <c r="S20" s="764">
        <v>0</v>
      </c>
    </row>
    <row r="21" spans="1:20" s="473" customFormat="1" ht="25.5">
      <c r="A21" s="438">
        <v>18</v>
      </c>
      <c r="B21" s="465" t="s">
        <v>4112</v>
      </c>
      <c r="C21" s="440" t="s">
        <v>4115</v>
      </c>
      <c r="D21" s="441" t="s">
        <v>4113</v>
      </c>
      <c r="E21" s="680" t="s">
        <v>71</v>
      </c>
      <c r="F21" s="479" t="s">
        <v>2686</v>
      </c>
      <c r="G21" s="710" t="s">
        <v>1411</v>
      </c>
      <c r="H21" s="445" t="s">
        <v>4114</v>
      </c>
      <c r="I21" s="446" t="s">
        <v>4111</v>
      </c>
      <c r="J21" s="447" t="s">
        <v>232</v>
      </c>
      <c r="K21" s="682">
        <v>250000</v>
      </c>
      <c r="L21" s="944" t="s">
        <v>2686</v>
      </c>
      <c r="M21" s="814">
        <v>3749999.9999999995</v>
      </c>
      <c r="N21" s="685">
        <v>0.15</v>
      </c>
      <c r="O21" s="286">
        <v>600000</v>
      </c>
      <c r="P21" s="686" t="s">
        <v>41</v>
      </c>
      <c r="Q21" s="288" t="s">
        <v>3845</v>
      </c>
      <c r="R21" s="851"/>
      <c r="S21" s="764">
        <v>0</v>
      </c>
    </row>
    <row r="22" spans="1:20" s="925" customFormat="1" ht="25.5">
      <c r="A22" s="907">
        <v>19</v>
      </c>
      <c r="B22" s="908" t="s">
        <v>4118</v>
      </c>
      <c r="C22" s="909" t="s">
        <v>4119</v>
      </c>
      <c r="D22" s="910" t="s">
        <v>4116</v>
      </c>
      <c r="E22" s="911" t="s">
        <v>71</v>
      </c>
      <c r="F22" s="912" t="s">
        <v>2787</v>
      </c>
      <c r="G22" s="913" t="s">
        <v>151</v>
      </c>
      <c r="H22" s="914" t="s">
        <v>4120</v>
      </c>
      <c r="I22" s="915" t="s">
        <v>4121</v>
      </c>
      <c r="J22" s="916" t="s">
        <v>232</v>
      </c>
      <c r="K22" s="917">
        <v>0</v>
      </c>
      <c r="L22" s="946" t="s">
        <v>2787</v>
      </c>
      <c r="M22" s="919">
        <v>3499999.9999999995</v>
      </c>
      <c r="N22" s="920">
        <v>0.15</v>
      </c>
      <c r="O22" s="921">
        <v>525000</v>
      </c>
      <c r="P22" s="918" t="s">
        <v>41</v>
      </c>
      <c r="Q22" s="912" t="s">
        <v>3831</v>
      </c>
      <c r="R22" s="922"/>
      <c r="S22" s="923" t="s">
        <v>2873</v>
      </c>
      <c r="T22" s="924"/>
    </row>
    <row r="23" spans="1:20" s="473" customFormat="1" ht="47.25" customHeight="1">
      <c r="A23" s="438">
        <v>20</v>
      </c>
      <c r="B23" s="465" t="s">
        <v>4122</v>
      </c>
      <c r="C23" s="440" t="s">
        <v>4125</v>
      </c>
      <c r="D23" s="441" t="s">
        <v>4123</v>
      </c>
      <c r="E23" s="680" t="s">
        <v>1925</v>
      </c>
      <c r="F23" s="479" t="s">
        <v>2580</v>
      </c>
      <c r="G23" s="710" t="s">
        <v>1570</v>
      </c>
      <c r="H23" s="445" t="s">
        <v>4124</v>
      </c>
      <c r="I23" s="446" t="s">
        <v>4126</v>
      </c>
      <c r="J23" s="447" t="s">
        <v>232</v>
      </c>
      <c r="K23" s="682">
        <v>0</v>
      </c>
      <c r="L23" s="944" t="s">
        <v>2580</v>
      </c>
      <c r="M23" s="684">
        <v>2999999.9999999995</v>
      </c>
      <c r="N23" s="685">
        <v>0.15</v>
      </c>
      <c r="O23" s="286">
        <v>450000</v>
      </c>
      <c r="P23" s="686" t="s">
        <v>41</v>
      </c>
      <c r="Q23" s="288" t="s">
        <v>2408</v>
      </c>
      <c r="R23" s="763"/>
      <c r="S23" s="764" t="s">
        <v>2873</v>
      </c>
      <c r="T23" s="830"/>
    </row>
    <row r="24" spans="1:20" s="473" customFormat="1" ht="37.5" customHeight="1">
      <c r="A24" s="438">
        <v>21</v>
      </c>
      <c r="B24" s="465" t="s">
        <v>4155</v>
      </c>
      <c r="C24" s="440" t="s">
        <v>4156</v>
      </c>
      <c r="D24" s="441" t="s">
        <v>4129</v>
      </c>
      <c r="E24" s="680" t="s">
        <v>71</v>
      </c>
      <c r="F24" s="479" t="s">
        <v>2587</v>
      </c>
      <c r="G24" s="710" t="s">
        <v>2685</v>
      </c>
      <c r="H24" s="445" t="s">
        <v>4128</v>
      </c>
      <c r="I24" s="446" t="s">
        <v>4127</v>
      </c>
      <c r="J24" s="447" t="s">
        <v>232</v>
      </c>
      <c r="K24" s="682">
        <v>0</v>
      </c>
      <c r="L24" s="944" t="s">
        <v>2587</v>
      </c>
      <c r="M24" s="684">
        <v>5999999.9999999991</v>
      </c>
      <c r="N24" s="685">
        <v>0.15</v>
      </c>
      <c r="O24" s="286">
        <v>900000</v>
      </c>
      <c r="P24" s="686" t="s">
        <v>41</v>
      </c>
      <c r="Q24" s="824" t="s">
        <v>3034</v>
      </c>
      <c r="R24" s="763"/>
      <c r="S24" s="764" t="s">
        <v>2874</v>
      </c>
      <c r="T24" s="830"/>
    </row>
    <row r="25" spans="1:20" s="473" customFormat="1" ht="36.75" customHeight="1">
      <c r="A25" s="438">
        <v>22</v>
      </c>
      <c r="B25" s="465" t="s">
        <v>4131</v>
      </c>
      <c r="C25" s="440" t="s">
        <v>4135</v>
      </c>
      <c r="D25" s="441" t="s">
        <v>4132</v>
      </c>
      <c r="E25" s="680" t="s">
        <v>71</v>
      </c>
      <c r="F25" s="479" t="s">
        <v>2586</v>
      </c>
      <c r="G25" s="710" t="s">
        <v>384</v>
      </c>
      <c r="H25" s="445" t="s">
        <v>4134</v>
      </c>
      <c r="I25" s="446" t="s">
        <v>4130</v>
      </c>
      <c r="J25" s="447" t="s">
        <v>232</v>
      </c>
      <c r="K25" s="682">
        <v>0</v>
      </c>
      <c r="L25" s="944" t="s">
        <v>2586</v>
      </c>
      <c r="M25" s="684">
        <v>5000000</v>
      </c>
      <c r="N25" s="685">
        <v>0.15</v>
      </c>
      <c r="O25" s="286">
        <v>750000</v>
      </c>
      <c r="P25" s="686" t="s">
        <v>41</v>
      </c>
      <c r="Q25" s="288" t="s">
        <v>4133</v>
      </c>
      <c r="R25" s="763"/>
      <c r="S25" s="764" t="s">
        <v>2873</v>
      </c>
    </row>
    <row r="26" spans="1:20" ht="39.75" customHeight="1">
      <c r="A26" s="193">
        <v>23</v>
      </c>
      <c r="B26" s="81" t="s">
        <v>4136</v>
      </c>
      <c r="C26" s="146" t="s">
        <v>3894</v>
      </c>
      <c r="D26" s="372" t="s">
        <v>4137</v>
      </c>
      <c r="E26" s="671" t="s">
        <v>2861</v>
      </c>
      <c r="F26" s="406" t="s">
        <v>3501</v>
      </c>
      <c r="G26" s="672" t="s">
        <v>3502</v>
      </c>
      <c r="H26" s="415" t="s">
        <v>4139</v>
      </c>
      <c r="I26" s="408" t="s">
        <v>4138</v>
      </c>
      <c r="J26" s="361" t="s">
        <v>232</v>
      </c>
      <c r="K26" s="661">
        <v>0</v>
      </c>
      <c r="L26" s="942" t="s">
        <v>3501</v>
      </c>
      <c r="M26" s="675">
        <v>2500000</v>
      </c>
      <c r="N26" s="679">
        <v>0.15</v>
      </c>
      <c r="O26" s="136">
        <v>375000</v>
      </c>
      <c r="P26" s="668" t="s">
        <v>41</v>
      </c>
      <c r="Q26" s="150" t="s">
        <v>2924</v>
      </c>
      <c r="R26" s="858"/>
      <c r="S26" s="787" t="s">
        <v>2873</v>
      </c>
    </row>
    <row r="27" spans="1:20" s="473" customFormat="1" ht="51">
      <c r="A27" s="438">
        <v>24</v>
      </c>
      <c r="B27" s="465" t="s">
        <v>3164</v>
      </c>
      <c r="C27" s="440" t="s">
        <v>3889</v>
      </c>
      <c r="D27" s="441" t="s">
        <v>4141</v>
      </c>
      <c r="E27" s="680" t="s">
        <v>42</v>
      </c>
      <c r="F27" s="479" t="s">
        <v>2785</v>
      </c>
      <c r="G27" s="710" t="s">
        <v>190</v>
      </c>
      <c r="H27" s="445" t="s">
        <v>4142</v>
      </c>
      <c r="I27" s="446" t="s">
        <v>4140</v>
      </c>
      <c r="J27" s="447" t="s">
        <v>232</v>
      </c>
      <c r="K27" s="682">
        <v>0</v>
      </c>
      <c r="L27" s="944" t="s">
        <v>2785</v>
      </c>
      <c r="M27" s="684">
        <v>4545454.5454545449</v>
      </c>
      <c r="N27" s="685">
        <v>0.15</v>
      </c>
      <c r="O27" s="286">
        <v>681818.18181818177</v>
      </c>
      <c r="P27" s="686" t="s">
        <v>41</v>
      </c>
      <c r="Q27" s="288" t="s">
        <v>2402</v>
      </c>
      <c r="R27" s="763"/>
      <c r="S27" s="764" t="s">
        <v>2283</v>
      </c>
    </row>
    <row r="28" spans="1:20" s="473" customFormat="1" ht="26.25" customHeight="1">
      <c r="A28" s="438">
        <v>25</v>
      </c>
      <c r="B28" s="482" t="s">
        <v>4143</v>
      </c>
      <c r="C28" s="440" t="s">
        <v>4145</v>
      </c>
      <c r="D28" s="441" t="s">
        <v>4144</v>
      </c>
      <c r="E28" s="680" t="s">
        <v>1925</v>
      </c>
      <c r="F28" s="479" t="s">
        <v>2585</v>
      </c>
      <c r="G28" s="710" t="s">
        <v>109</v>
      </c>
      <c r="H28" s="445" t="s">
        <v>4146</v>
      </c>
      <c r="I28" s="446" t="s">
        <v>4147</v>
      </c>
      <c r="J28" s="447" t="s">
        <v>232</v>
      </c>
      <c r="K28" s="682">
        <v>0</v>
      </c>
      <c r="L28" s="944" t="s">
        <v>2585</v>
      </c>
      <c r="M28" s="814">
        <v>1999999.9999999998</v>
      </c>
      <c r="N28" s="685">
        <v>0.15</v>
      </c>
      <c r="O28" s="286">
        <v>300000</v>
      </c>
      <c r="P28" s="686" t="s">
        <v>41</v>
      </c>
      <c r="Q28" s="288" t="s">
        <v>2407</v>
      </c>
      <c r="R28" s="876">
        <v>1999999.9999999998</v>
      </c>
      <c r="S28" s="764" t="s">
        <v>2283</v>
      </c>
      <c r="T28" s="895"/>
    </row>
    <row r="29" spans="1:20" s="473" customFormat="1" ht="38.25">
      <c r="A29" s="438">
        <v>26</v>
      </c>
      <c r="B29" s="482" t="s">
        <v>4159</v>
      </c>
      <c r="C29" s="440" t="s">
        <v>4160</v>
      </c>
      <c r="D29" s="441" t="s">
        <v>3903</v>
      </c>
      <c r="E29" s="680" t="s">
        <v>71</v>
      </c>
      <c r="F29" s="479" t="s">
        <v>2580</v>
      </c>
      <c r="G29" s="710" t="s">
        <v>1570</v>
      </c>
      <c r="H29" s="445" t="s">
        <v>4150</v>
      </c>
      <c r="I29" s="446" t="s">
        <v>4149</v>
      </c>
      <c r="J29" s="447" t="s">
        <v>232</v>
      </c>
      <c r="K29" s="682">
        <v>0</v>
      </c>
      <c r="L29" s="944" t="s">
        <v>2580</v>
      </c>
      <c r="M29" s="684">
        <v>2999999.9999999995</v>
      </c>
      <c r="N29" s="685">
        <v>0.15</v>
      </c>
      <c r="O29" s="286">
        <v>450000</v>
      </c>
      <c r="P29" s="686" t="s">
        <v>41</v>
      </c>
      <c r="Q29" s="288" t="s">
        <v>3649</v>
      </c>
      <c r="R29" s="763"/>
      <c r="S29" s="764" t="s">
        <v>2874</v>
      </c>
    </row>
    <row r="30" spans="1:20" s="225" customFormat="1" ht="36" customHeight="1">
      <c r="A30" s="485">
        <v>27</v>
      </c>
      <c r="B30" s="556" t="s">
        <v>3930</v>
      </c>
      <c r="C30" s="134" t="s">
        <v>2030</v>
      </c>
      <c r="D30" s="400" t="s">
        <v>3913</v>
      </c>
      <c r="E30" s="689" t="s">
        <v>71</v>
      </c>
      <c r="F30" s="494" t="s">
        <v>3312</v>
      </c>
      <c r="G30" s="777" t="e">
        <v>#VALUE!</v>
      </c>
      <c r="H30" s="489" t="s">
        <v>3912</v>
      </c>
      <c r="I30" s="490" t="s">
        <v>4039</v>
      </c>
      <c r="J30" s="491" t="s">
        <v>232</v>
      </c>
      <c r="K30" s="691">
        <v>0</v>
      </c>
      <c r="L30" s="945" t="s">
        <v>3312</v>
      </c>
      <c r="M30" s="693" t="e">
        <v>#VALUE!</v>
      </c>
      <c r="N30" s="694">
        <v>0.15</v>
      </c>
      <c r="O30" s="138">
        <v>0</v>
      </c>
      <c r="P30" s="695" t="s">
        <v>41</v>
      </c>
      <c r="Q30" s="151" t="s">
        <v>2430</v>
      </c>
      <c r="R30" s="760"/>
      <c r="S30" s="761" t="s">
        <v>2283</v>
      </c>
      <c r="T30" s="847"/>
    </row>
    <row r="31" spans="1:20" s="246" customFormat="1" ht="60" customHeight="1">
      <c r="A31" s="430">
        <v>28</v>
      </c>
      <c r="B31" s="782" t="s">
        <v>4153</v>
      </c>
      <c r="C31" s="132" t="s">
        <v>3472</v>
      </c>
      <c r="D31" s="373" t="s">
        <v>4151</v>
      </c>
      <c r="E31" s="705" t="s">
        <v>42</v>
      </c>
      <c r="F31" s="337" t="s">
        <v>2580</v>
      </c>
      <c r="G31" s="706" t="s">
        <v>1570</v>
      </c>
      <c r="H31" s="432" t="s">
        <v>4154</v>
      </c>
      <c r="I31" s="433" t="s">
        <v>4162</v>
      </c>
      <c r="J31" s="362" t="s">
        <v>232</v>
      </c>
      <c r="K31" s="707">
        <v>0</v>
      </c>
      <c r="L31" s="943" t="s">
        <v>2580</v>
      </c>
      <c r="M31" s="709">
        <v>2999999.9999999995</v>
      </c>
      <c r="N31" s="783">
        <v>0.15</v>
      </c>
      <c r="O31" s="137">
        <v>450000</v>
      </c>
      <c r="P31" s="708" t="s">
        <v>41</v>
      </c>
      <c r="Q31" s="152" t="s">
        <v>4152</v>
      </c>
      <c r="R31" s="822" t="s">
        <v>3284</v>
      </c>
      <c r="S31" s="822">
        <v>0</v>
      </c>
      <c r="T31" s="904"/>
    </row>
    <row r="32" spans="1:20" s="225" customFormat="1" ht="107.25" customHeight="1">
      <c r="A32" s="485">
        <v>29</v>
      </c>
      <c r="B32" s="556" t="s">
        <v>4163</v>
      </c>
      <c r="C32" s="134" t="s">
        <v>4165</v>
      </c>
      <c r="D32" s="400" t="s">
        <v>4164</v>
      </c>
      <c r="E32" s="689" t="s">
        <v>42</v>
      </c>
      <c r="F32" s="494" t="s">
        <v>2583</v>
      </c>
      <c r="G32" s="777" t="s">
        <v>2886</v>
      </c>
      <c r="H32" s="489" t="s">
        <v>4166</v>
      </c>
      <c r="I32" s="490" t="s">
        <v>4161</v>
      </c>
      <c r="J32" s="491" t="s">
        <v>232</v>
      </c>
      <c r="K32" s="691">
        <v>0</v>
      </c>
      <c r="L32" s="945" t="s">
        <v>2583</v>
      </c>
      <c r="M32" s="693">
        <v>10909090.909090908</v>
      </c>
      <c r="N32" s="694">
        <v>0.15</v>
      </c>
      <c r="O32" s="138">
        <v>1636363.6363636362</v>
      </c>
      <c r="P32" s="695" t="s">
        <v>41</v>
      </c>
      <c r="Q32" s="151" t="s">
        <v>2405</v>
      </c>
      <c r="R32" s="760"/>
      <c r="S32" s="852" t="s">
        <v>2873</v>
      </c>
    </row>
    <row r="33" spans="1:25" s="246" customFormat="1" ht="152.25" customHeight="1">
      <c r="A33" s="430">
        <v>30</v>
      </c>
      <c r="B33" s="782" t="s">
        <v>4732</v>
      </c>
      <c r="C33" s="132" t="s">
        <v>3732</v>
      </c>
      <c r="D33" s="373" t="s">
        <v>4169</v>
      </c>
      <c r="E33" s="705">
        <v>0</v>
      </c>
      <c r="F33" s="337" t="s">
        <v>4302</v>
      </c>
      <c r="G33" s="706" t="s">
        <v>4303</v>
      </c>
      <c r="H33" s="432" t="s">
        <v>4196</v>
      </c>
      <c r="I33" s="433" t="s">
        <v>4170</v>
      </c>
      <c r="J33" s="362"/>
      <c r="K33" s="707">
        <v>0</v>
      </c>
      <c r="L33" s="943" t="s">
        <v>4302</v>
      </c>
      <c r="M33" s="709">
        <v>8900000</v>
      </c>
      <c r="N33" s="783">
        <v>0.15</v>
      </c>
      <c r="O33" s="137">
        <v>1335000</v>
      </c>
      <c r="P33" s="708" t="s">
        <v>41</v>
      </c>
      <c r="Q33" s="152" t="s">
        <v>4094</v>
      </c>
      <c r="R33" s="784"/>
      <c r="S33" s="926">
        <v>0</v>
      </c>
    </row>
    <row r="34" spans="1:25" ht="89.25">
      <c r="A34" s="193">
        <v>31</v>
      </c>
      <c r="B34" s="252" t="s">
        <v>4168</v>
      </c>
      <c r="C34" s="146" t="s">
        <v>3734</v>
      </c>
      <c r="D34" s="372" t="s">
        <v>4171</v>
      </c>
      <c r="E34" s="671">
        <v>0</v>
      </c>
      <c r="F34" s="406" t="s">
        <v>2580</v>
      </c>
      <c r="G34" s="672" t="s">
        <v>1570</v>
      </c>
      <c r="H34" s="415" t="s">
        <v>4196</v>
      </c>
      <c r="I34" s="408" t="s">
        <v>4172</v>
      </c>
      <c r="J34" s="361" t="s">
        <v>232</v>
      </c>
      <c r="K34" s="661">
        <v>0</v>
      </c>
      <c r="L34" s="942" t="s">
        <v>2580</v>
      </c>
      <c r="M34" s="675">
        <v>2999999.9999999995</v>
      </c>
      <c r="N34" s="679">
        <v>0.15</v>
      </c>
      <c r="O34" s="136">
        <v>450000</v>
      </c>
      <c r="P34" s="668" t="s">
        <v>41</v>
      </c>
      <c r="Q34" s="150" t="s">
        <v>4094</v>
      </c>
      <c r="R34" s="786"/>
      <c r="S34" s="927">
        <v>0</v>
      </c>
      <c r="U34" s="436"/>
    </row>
    <row r="35" spans="1:25" s="473" customFormat="1" ht="63.75" customHeight="1">
      <c r="A35" s="438">
        <v>32</v>
      </c>
      <c r="B35" s="482" t="s">
        <v>1479</v>
      </c>
      <c r="C35" s="440" t="s">
        <v>3944</v>
      </c>
      <c r="D35" s="441" t="s">
        <v>4173</v>
      </c>
      <c r="E35" s="680" t="s">
        <v>42</v>
      </c>
      <c r="F35" s="479" t="s">
        <v>3311</v>
      </c>
      <c r="G35" s="710" t="s">
        <v>968</v>
      </c>
      <c r="H35" s="445" t="s">
        <v>4194</v>
      </c>
      <c r="I35" s="446" t="s">
        <v>4167</v>
      </c>
      <c r="J35" s="447" t="s">
        <v>232</v>
      </c>
      <c r="K35" s="682">
        <v>0</v>
      </c>
      <c r="L35" s="944" t="s">
        <v>3311</v>
      </c>
      <c r="M35" s="684">
        <v>36363636.36363636</v>
      </c>
      <c r="N35" s="685">
        <v>0.15</v>
      </c>
      <c r="O35" s="286">
        <v>5454545.4545454541</v>
      </c>
      <c r="P35" s="686" t="s">
        <v>41</v>
      </c>
      <c r="Q35" s="288" t="s">
        <v>2402</v>
      </c>
      <c r="R35" s="763"/>
      <c r="S35" s="853" t="s">
        <v>2283</v>
      </c>
      <c r="U35" s="473">
        <f>U34*0.8688%</f>
        <v>0</v>
      </c>
    </row>
    <row r="36" spans="1:25" s="473" customFormat="1" ht="48.75" customHeight="1">
      <c r="A36" s="438">
        <v>33</v>
      </c>
      <c r="B36" s="482" t="s">
        <v>4175</v>
      </c>
      <c r="C36" s="440" t="s">
        <v>4215</v>
      </c>
      <c r="D36" s="441" t="s">
        <v>4176</v>
      </c>
      <c r="E36" s="680" t="s">
        <v>189</v>
      </c>
      <c r="F36" s="479" t="s">
        <v>3510</v>
      </c>
      <c r="G36" s="710" t="s">
        <v>3511</v>
      </c>
      <c r="H36" s="445" t="s">
        <v>4178</v>
      </c>
      <c r="I36" s="446" t="s">
        <v>4177</v>
      </c>
      <c r="J36" s="447" t="s">
        <v>232</v>
      </c>
      <c r="K36" s="682">
        <v>0</v>
      </c>
      <c r="L36" s="944" t="s">
        <v>3510</v>
      </c>
      <c r="M36" s="684">
        <v>4400000</v>
      </c>
      <c r="N36" s="685">
        <v>0.15</v>
      </c>
      <c r="O36" s="286">
        <v>660000</v>
      </c>
      <c r="P36" s="686" t="s">
        <v>41</v>
      </c>
      <c r="Q36" s="288" t="s">
        <v>2399</v>
      </c>
      <c r="R36" s="764"/>
      <c r="S36" s="853" t="s">
        <v>2874</v>
      </c>
      <c r="U36" s="832">
        <f>U35*1.08</f>
        <v>0</v>
      </c>
    </row>
    <row r="37" spans="1:25" ht="33.75" customHeight="1">
      <c r="A37" s="193">
        <v>34</v>
      </c>
      <c r="B37" s="252" t="s">
        <v>4179</v>
      </c>
      <c r="C37" s="146" t="s">
        <v>955</v>
      </c>
      <c r="D37" s="372" t="s">
        <v>4180</v>
      </c>
      <c r="E37" s="671" t="s">
        <v>71</v>
      </c>
      <c r="F37" s="406" t="s">
        <v>2683</v>
      </c>
      <c r="G37" s="672" t="s">
        <v>2684</v>
      </c>
      <c r="H37" s="415" t="s">
        <v>4195</v>
      </c>
      <c r="I37" s="408" t="s">
        <v>4181</v>
      </c>
      <c r="J37" s="361" t="s">
        <v>232</v>
      </c>
      <c r="K37" s="661">
        <v>0</v>
      </c>
      <c r="L37" s="942" t="s">
        <v>2683</v>
      </c>
      <c r="M37" s="676">
        <v>2400000</v>
      </c>
      <c r="N37" s="679">
        <v>0.15</v>
      </c>
      <c r="O37" s="136">
        <v>360000</v>
      </c>
      <c r="P37" s="668" t="s">
        <v>41</v>
      </c>
      <c r="Q37" s="150" t="s">
        <v>2442</v>
      </c>
      <c r="R37" s="786"/>
      <c r="S37" s="787" t="s">
        <v>2283</v>
      </c>
    </row>
    <row r="38" spans="1:25" s="473" customFormat="1" ht="30.75" customHeight="1">
      <c r="A38" s="438">
        <v>35</v>
      </c>
      <c r="B38" s="482" t="s">
        <v>4183</v>
      </c>
      <c r="C38" s="440" t="s">
        <v>4184</v>
      </c>
      <c r="D38" s="441" t="s">
        <v>4186</v>
      </c>
      <c r="E38" s="680" t="s">
        <v>71</v>
      </c>
      <c r="F38" s="479" t="s">
        <v>4304</v>
      </c>
      <c r="G38" s="710" t="s">
        <v>4305</v>
      </c>
      <c r="H38" s="445" t="s">
        <v>4185</v>
      </c>
      <c r="I38" s="446" t="s">
        <v>4182</v>
      </c>
      <c r="J38" s="447" t="s">
        <v>232</v>
      </c>
      <c r="K38" s="682">
        <v>0</v>
      </c>
      <c r="L38" s="944" t="s">
        <v>4304</v>
      </c>
      <c r="M38" s="684">
        <v>4818181.8181818174</v>
      </c>
      <c r="N38" s="685">
        <v>0.15</v>
      </c>
      <c r="O38" s="286">
        <v>722727.27272727259</v>
      </c>
      <c r="P38" s="686" t="s">
        <v>41</v>
      </c>
      <c r="Q38" s="288" t="s">
        <v>3030</v>
      </c>
      <c r="R38" s="763"/>
      <c r="S38" s="764" t="s">
        <v>2874</v>
      </c>
    </row>
    <row r="39" spans="1:25" s="473" customFormat="1" ht="32.25" customHeight="1">
      <c r="A39" s="438">
        <v>36</v>
      </c>
      <c r="B39" s="482" t="s">
        <v>4190</v>
      </c>
      <c r="C39" s="440" t="s">
        <v>4193</v>
      </c>
      <c r="D39" s="441" t="s">
        <v>4189</v>
      </c>
      <c r="E39" s="680" t="s">
        <v>71</v>
      </c>
      <c r="F39" s="479" t="s">
        <v>2580</v>
      </c>
      <c r="G39" s="710" t="s">
        <v>1570</v>
      </c>
      <c r="H39" s="445" t="s">
        <v>4191</v>
      </c>
      <c r="I39" s="446" t="s">
        <v>4192</v>
      </c>
      <c r="J39" s="447" t="s">
        <v>232</v>
      </c>
      <c r="K39" s="682">
        <v>0</v>
      </c>
      <c r="L39" s="944" t="s">
        <v>2580</v>
      </c>
      <c r="M39" s="684">
        <v>2999999.9999999995</v>
      </c>
      <c r="N39" s="685">
        <v>0.15</v>
      </c>
      <c r="O39" s="286">
        <v>450000</v>
      </c>
      <c r="P39" s="686" t="s">
        <v>41</v>
      </c>
      <c r="Q39" s="288" t="s">
        <v>3030</v>
      </c>
      <c r="R39" s="763"/>
      <c r="S39" s="764" t="s">
        <v>2874</v>
      </c>
      <c r="W39" s="834"/>
      <c r="X39" s="829"/>
      <c r="Y39" s="830"/>
    </row>
    <row r="40" spans="1:25" s="473" customFormat="1" ht="38.25">
      <c r="A40" s="438">
        <v>37</v>
      </c>
      <c r="B40" s="482" t="s">
        <v>4187</v>
      </c>
      <c r="C40" s="440" t="s">
        <v>4199</v>
      </c>
      <c r="D40" s="441" t="s">
        <v>4188</v>
      </c>
      <c r="E40" s="680" t="s">
        <v>42</v>
      </c>
      <c r="F40" s="479" t="s">
        <v>3119</v>
      </c>
      <c r="G40" s="710" t="s">
        <v>2888</v>
      </c>
      <c r="H40" s="445" t="s">
        <v>4209</v>
      </c>
      <c r="I40" s="446" t="s">
        <v>4197</v>
      </c>
      <c r="J40" s="447" t="s">
        <v>232</v>
      </c>
      <c r="K40" s="682">
        <v>0</v>
      </c>
      <c r="L40" s="944" t="s">
        <v>3119</v>
      </c>
      <c r="M40" s="684">
        <v>3299999.9999999995</v>
      </c>
      <c r="N40" s="685">
        <v>0.15</v>
      </c>
      <c r="O40" s="286">
        <v>495000</v>
      </c>
      <c r="P40" s="686" t="s">
        <v>41</v>
      </c>
      <c r="Q40" s="288" t="s">
        <v>4198</v>
      </c>
      <c r="R40" s="763"/>
      <c r="S40" s="853" t="s">
        <v>2874</v>
      </c>
      <c r="W40" s="834"/>
      <c r="X40" s="459"/>
      <c r="Y40" s="830"/>
    </row>
    <row r="41" spans="1:25" ht="44.25" customHeight="1">
      <c r="A41" s="430">
        <v>38</v>
      </c>
      <c r="B41" s="782" t="s">
        <v>4201</v>
      </c>
      <c r="C41" s="132" t="s">
        <v>636</v>
      </c>
      <c r="D41" s="373" t="s">
        <v>4200</v>
      </c>
      <c r="E41" s="705" t="s">
        <v>42</v>
      </c>
      <c r="F41" s="337" t="s">
        <v>3117</v>
      </c>
      <c r="G41" s="706" t="s">
        <v>2952</v>
      </c>
      <c r="H41" s="432" t="s">
        <v>4202</v>
      </c>
      <c r="I41" s="433" t="s">
        <v>4203</v>
      </c>
      <c r="J41" s="362" t="s">
        <v>232</v>
      </c>
      <c r="K41" s="707">
        <v>0</v>
      </c>
      <c r="L41" s="943" t="s">
        <v>3117</v>
      </c>
      <c r="M41" s="709">
        <v>2300000</v>
      </c>
      <c r="N41" s="783">
        <v>0.15</v>
      </c>
      <c r="O41" s="137">
        <v>345000</v>
      </c>
      <c r="P41" s="708" t="s">
        <v>41</v>
      </c>
      <c r="Q41" s="152" t="s">
        <v>3431</v>
      </c>
      <c r="R41" s="784"/>
      <c r="S41" s="926" t="s">
        <v>2873</v>
      </c>
    </row>
    <row r="42" spans="1:25" s="473" customFormat="1" ht="25.5">
      <c r="A42" s="438">
        <v>39</v>
      </c>
      <c r="B42" s="482" t="s">
        <v>4207</v>
      </c>
      <c r="C42" s="440" t="s">
        <v>4208</v>
      </c>
      <c r="D42" s="441" t="s">
        <v>4205</v>
      </c>
      <c r="E42" s="680" t="s">
        <v>71</v>
      </c>
      <c r="F42" s="479" t="s">
        <v>2787</v>
      </c>
      <c r="G42" s="710" t="s">
        <v>151</v>
      </c>
      <c r="H42" s="445" t="s">
        <v>4206</v>
      </c>
      <c r="I42" s="446" t="s">
        <v>4204</v>
      </c>
      <c r="J42" s="447" t="s">
        <v>232</v>
      </c>
      <c r="K42" s="682">
        <v>0</v>
      </c>
      <c r="L42" s="944" t="s">
        <v>2787</v>
      </c>
      <c r="M42" s="684">
        <v>3499999.9999999995</v>
      </c>
      <c r="N42" s="685">
        <v>0.15</v>
      </c>
      <c r="O42" s="286">
        <v>525000</v>
      </c>
      <c r="P42" s="686" t="s">
        <v>41</v>
      </c>
      <c r="Q42" s="288" t="s">
        <v>4044</v>
      </c>
      <c r="R42" s="763"/>
      <c r="S42" s="853" t="s">
        <v>2873</v>
      </c>
    </row>
    <row r="43" spans="1:25" ht="32.25" customHeight="1">
      <c r="A43" s="193">
        <v>40</v>
      </c>
      <c r="B43" s="252" t="s">
        <v>4212</v>
      </c>
      <c r="C43" s="146" t="s">
        <v>4213</v>
      </c>
      <c r="D43" s="372" t="s">
        <v>4211</v>
      </c>
      <c r="E43" s="671" t="s">
        <v>71</v>
      </c>
      <c r="F43" s="406" t="s">
        <v>2580</v>
      </c>
      <c r="G43" s="672" t="s">
        <v>1570</v>
      </c>
      <c r="H43" s="415" t="s">
        <v>4214</v>
      </c>
      <c r="I43" s="408" t="s">
        <v>4210</v>
      </c>
      <c r="J43" s="361" t="s">
        <v>232</v>
      </c>
      <c r="K43" s="661">
        <v>0</v>
      </c>
      <c r="L43" s="942" t="s">
        <v>2580</v>
      </c>
      <c r="M43" s="675">
        <v>2999999.9999999995</v>
      </c>
      <c r="N43" s="679">
        <v>0.15</v>
      </c>
      <c r="O43" s="136">
        <v>450000</v>
      </c>
      <c r="P43" s="668" t="s">
        <v>41</v>
      </c>
      <c r="Q43" s="150" t="s">
        <v>2439</v>
      </c>
      <c r="R43" s="787"/>
      <c r="S43" s="927" t="s">
        <v>2283</v>
      </c>
      <c r="U43" s="265"/>
    </row>
    <row r="44" spans="1:25" ht="34.5" customHeight="1">
      <c r="A44" s="193">
        <v>41</v>
      </c>
      <c r="B44" s="252" t="s">
        <v>4277</v>
      </c>
      <c r="C44" s="146" t="s">
        <v>4217</v>
      </c>
      <c r="D44" s="372" t="s">
        <v>4216</v>
      </c>
      <c r="E44" s="671" t="s">
        <v>71</v>
      </c>
      <c r="F44" s="406" t="s">
        <v>2785</v>
      </c>
      <c r="G44" s="672" t="s">
        <v>190</v>
      </c>
      <c r="H44" s="415" t="s">
        <v>4218</v>
      </c>
      <c r="I44" s="408" t="s">
        <v>4219</v>
      </c>
      <c r="J44" s="361" t="s">
        <v>232</v>
      </c>
      <c r="K44" s="661">
        <v>0</v>
      </c>
      <c r="L44" s="942" t="s">
        <v>2785</v>
      </c>
      <c r="M44" s="675">
        <v>4545454.5454545449</v>
      </c>
      <c r="N44" s="679">
        <v>0.15</v>
      </c>
      <c r="O44" s="136">
        <v>681818.18181818177</v>
      </c>
      <c r="P44" s="668" t="s">
        <v>41</v>
      </c>
      <c r="Q44" s="150" t="s">
        <v>3649</v>
      </c>
      <c r="R44" s="786"/>
      <c r="S44" s="927" t="s">
        <v>2873</v>
      </c>
    </row>
    <row r="45" spans="1:25" s="246" customFormat="1" ht="33.75" customHeight="1">
      <c r="A45" s="430">
        <v>42</v>
      </c>
      <c r="B45" s="782" t="s">
        <v>4221</v>
      </c>
      <c r="C45" s="132" t="s">
        <v>3987</v>
      </c>
      <c r="D45" s="373" t="s">
        <v>4222</v>
      </c>
      <c r="E45" s="705" t="s">
        <v>71</v>
      </c>
      <c r="F45" s="337" t="s">
        <v>2580</v>
      </c>
      <c r="G45" s="706" t="s">
        <v>1570</v>
      </c>
      <c r="H45" s="432" t="s">
        <v>4223</v>
      </c>
      <c r="I45" s="433" t="s">
        <v>4220</v>
      </c>
      <c r="J45" s="362" t="s">
        <v>232</v>
      </c>
      <c r="K45" s="707">
        <v>0</v>
      </c>
      <c r="L45" s="943" t="s">
        <v>2580</v>
      </c>
      <c r="M45" s="709">
        <v>2999999.9999999995</v>
      </c>
      <c r="N45" s="783">
        <v>0.15</v>
      </c>
      <c r="O45" s="137">
        <v>450000</v>
      </c>
      <c r="P45" s="708" t="s">
        <v>41</v>
      </c>
      <c r="Q45" s="152" t="s">
        <v>2425</v>
      </c>
      <c r="R45" s="784"/>
      <c r="S45" s="926" t="s">
        <v>2283</v>
      </c>
    </row>
    <row r="46" spans="1:25" s="473" customFormat="1" ht="38.25">
      <c r="A46" s="438">
        <v>43</v>
      </c>
      <c r="B46" s="482" t="s">
        <v>4224</v>
      </c>
      <c r="C46" s="440" t="s">
        <v>540</v>
      </c>
      <c r="D46" s="441" t="s">
        <v>4225</v>
      </c>
      <c r="E46" s="680" t="s">
        <v>71</v>
      </c>
      <c r="F46" s="479">
        <v>4400000</v>
      </c>
      <c r="G46" s="710" t="s">
        <v>151</v>
      </c>
      <c r="H46" s="445" t="s">
        <v>4226</v>
      </c>
      <c r="I46" s="446" t="s">
        <v>4227</v>
      </c>
      <c r="J46" s="447" t="s">
        <v>232</v>
      </c>
      <c r="K46" s="682">
        <v>0</v>
      </c>
      <c r="L46" s="944" t="s">
        <v>2787</v>
      </c>
      <c r="M46" s="684">
        <v>3499999.9999999995</v>
      </c>
      <c r="N46" s="685">
        <v>0.15</v>
      </c>
      <c r="O46" s="286">
        <v>525000</v>
      </c>
      <c r="P46" s="686" t="s">
        <v>41</v>
      </c>
      <c r="Q46" s="288" t="s">
        <v>2416</v>
      </c>
      <c r="R46" s="763"/>
      <c r="S46" s="853" t="s">
        <v>2283</v>
      </c>
    </row>
    <row r="47" spans="1:25" s="473" customFormat="1" ht="38.25">
      <c r="A47" s="438">
        <v>44</v>
      </c>
      <c r="B47" s="482" t="s">
        <v>4228</v>
      </c>
      <c r="C47" s="440" t="s">
        <v>4231</v>
      </c>
      <c r="D47" s="441" t="s">
        <v>4229</v>
      </c>
      <c r="E47" s="680" t="s">
        <v>71</v>
      </c>
      <c r="F47" s="479" t="s">
        <v>2686</v>
      </c>
      <c r="G47" s="710" t="s">
        <v>1411</v>
      </c>
      <c r="H47" s="445" t="s">
        <v>4230</v>
      </c>
      <c r="I47" s="446" t="s">
        <v>4232</v>
      </c>
      <c r="J47" s="447" t="s">
        <v>232</v>
      </c>
      <c r="K47" s="682">
        <v>0</v>
      </c>
      <c r="L47" s="944" t="s">
        <v>2686</v>
      </c>
      <c r="M47" s="684">
        <v>3999999.9999999995</v>
      </c>
      <c r="N47" s="685">
        <v>0.15</v>
      </c>
      <c r="O47" s="286">
        <v>600000</v>
      </c>
      <c r="P47" s="686" t="s">
        <v>41</v>
      </c>
      <c r="Q47" s="288" t="s">
        <v>4198</v>
      </c>
      <c r="R47" s="825" t="s">
        <v>3041</v>
      </c>
      <c r="S47" s="853" t="s">
        <v>2873</v>
      </c>
    </row>
    <row r="48" spans="1:25" ht="54" customHeight="1">
      <c r="A48" s="193">
        <v>45</v>
      </c>
      <c r="B48" s="252" t="s">
        <v>4233</v>
      </c>
      <c r="C48" s="146" t="s">
        <v>4236</v>
      </c>
      <c r="D48" s="372" t="s">
        <v>4235</v>
      </c>
      <c r="E48" s="671" t="s">
        <v>42</v>
      </c>
      <c r="F48" s="406" t="s">
        <v>2586</v>
      </c>
      <c r="G48" s="672" t="s">
        <v>384</v>
      </c>
      <c r="H48" s="415" t="s">
        <v>4234</v>
      </c>
      <c r="I48" s="408" t="s">
        <v>4237</v>
      </c>
      <c r="J48" s="361" t="s">
        <v>232</v>
      </c>
      <c r="K48" s="661">
        <v>0</v>
      </c>
      <c r="L48" s="942" t="s">
        <v>2586</v>
      </c>
      <c r="M48" s="675">
        <v>5000000</v>
      </c>
      <c r="N48" s="679">
        <v>0.15</v>
      </c>
      <c r="O48" s="136">
        <v>750000</v>
      </c>
      <c r="P48" s="668" t="s">
        <v>41</v>
      </c>
      <c r="Q48" s="150" t="s">
        <v>3663</v>
      </c>
      <c r="R48" s="786"/>
      <c r="S48" s="927" t="s">
        <v>2874</v>
      </c>
    </row>
    <row r="49" spans="1:19" s="473" customFormat="1" ht="38.25">
      <c r="A49" s="438">
        <v>46</v>
      </c>
      <c r="B49" s="482" t="s">
        <v>4238</v>
      </c>
      <c r="C49" s="440" t="s">
        <v>4241</v>
      </c>
      <c r="D49" s="441" t="s">
        <v>4239</v>
      </c>
      <c r="E49" s="680" t="s">
        <v>71</v>
      </c>
      <c r="F49" s="479" t="s">
        <v>2580</v>
      </c>
      <c r="G49" s="710" t="s">
        <v>1570</v>
      </c>
      <c r="H49" s="445" t="s">
        <v>4240</v>
      </c>
      <c r="I49" s="446" t="s">
        <v>4249</v>
      </c>
      <c r="J49" s="447" t="s">
        <v>232</v>
      </c>
      <c r="K49" s="682">
        <v>0</v>
      </c>
      <c r="L49" s="944" t="s">
        <v>2580</v>
      </c>
      <c r="M49" s="684">
        <v>2999999.9999999995</v>
      </c>
      <c r="N49" s="685">
        <v>0.15</v>
      </c>
      <c r="O49" s="286">
        <v>450000</v>
      </c>
      <c r="P49" s="686" t="s">
        <v>41</v>
      </c>
      <c r="Q49" s="288" t="s">
        <v>2439</v>
      </c>
      <c r="R49" s="763"/>
      <c r="S49" s="853" t="s">
        <v>2283</v>
      </c>
    </row>
    <row r="50" spans="1:19" ht="38.25">
      <c r="A50" s="193">
        <v>47</v>
      </c>
      <c r="B50" s="252" t="s">
        <v>4361</v>
      </c>
      <c r="C50" s="146" t="s">
        <v>4333</v>
      </c>
      <c r="D50" s="372" t="s">
        <v>4242</v>
      </c>
      <c r="E50" s="671" t="s">
        <v>71</v>
      </c>
      <c r="F50" s="704">
        <v>2200000</v>
      </c>
      <c r="G50" s="672" t="s">
        <v>1570</v>
      </c>
      <c r="H50" s="415" t="s">
        <v>4243</v>
      </c>
      <c r="I50" s="408" t="s">
        <v>4246</v>
      </c>
      <c r="J50" s="361" t="s">
        <v>232</v>
      </c>
      <c r="K50" s="661">
        <v>0</v>
      </c>
      <c r="L50" s="942" t="s">
        <v>2580</v>
      </c>
      <c r="M50" s="675">
        <v>2999999.9999999995</v>
      </c>
      <c r="N50" s="679">
        <v>0.15</v>
      </c>
      <c r="O50" s="136">
        <v>450000</v>
      </c>
      <c r="P50" s="668" t="s">
        <v>41</v>
      </c>
      <c r="Q50" s="150" t="s">
        <v>2435</v>
      </c>
      <c r="R50" s="786"/>
      <c r="S50" s="927">
        <v>0</v>
      </c>
    </row>
    <row r="51" spans="1:19" s="473" customFormat="1" ht="30.75" customHeight="1">
      <c r="A51" s="438">
        <v>48</v>
      </c>
      <c r="B51" s="482" t="s">
        <v>4244</v>
      </c>
      <c r="C51" s="440" t="s">
        <v>3994</v>
      </c>
      <c r="D51" s="441" t="s">
        <v>4245</v>
      </c>
      <c r="E51" s="680" t="s">
        <v>71</v>
      </c>
      <c r="F51" s="479" t="s">
        <v>2586</v>
      </c>
      <c r="G51" s="710" t="s">
        <v>384</v>
      </c>
      <c r="H51" s="445" t="s">
        <v>4247</v>
      </c>
      <c r="I51" s="446" t="s">
        <v>4248</v>
      </c>
      <c r="J51" s="447" t="s">
        <v>232</v>
      </c>
      <c r="K51" s="682">
        <v>0</v>
      </c>
      <c r="L51" s="944" t="s">
        <v>2586</v>
      </c>
      <c r="M51" s="684">
        <v>5000000</v>
      </c>
      <c r="N51" s="685">
        <v>0.15</v>
      </c>
      <c r="O51" s="286">
        <v>750000</v>
      </c>
      <c r="P51" s="686" t="s">
        <v>41</v>
      </c>
      <c r="Q51" s="288" t="s">
        <v>4250</v>
      </c>
      <c r="R51" s="763"/>
      <c r="S51" s="853" t="s">
        <v>2874</v>
      </c>
    </row>
    <row r="52" spans="1:19" s="473" customFormat="1" ht="32.25" customHeight="1">
      <c r="A52" s="438">
        <v>49</v>
      </c>
      <c r="B52" s="482" t="s">
        <v>4254</v>
      </c>
      <c r="C52" s="440" t="s">
        <v>4252</v>
      </c>
      <c r="D52" s="441" t="s">
        <v>4264</v>
      </c>
      <c r="E52" s="680" t="s">
        <v>71</v>
      </c>
      <c r="F52" s="479" t="s">
        <v>2580</v>
      </c>
      <c r="G52" s="710" t="s">
        <v>1570</v>
      </c>
      <c r="H52" s="445" t="s">
        <v>4251</v>
      </c>
      <c r="I52" s="446" t="s">
        <v>4253</v>
      </c>
      <c r="J52" s="447" t="s">
        <v>232</v>
      </c>
      <c r="K52" s="682">
        <v>0</v>
      </c>
      <c r="L52" s="944" t="s">
        <v>2580</v>
      </c>
      <c r="M52" s="684">
        <v>2999999.9999999995</v>
      </c>
      <c r="N52" s="685">
        <v>0.15</v>
      </c>
      <c r="O52" s="286">
        <v>450000</v>
      </c>
      <c r="P52" s="686" t="s">
        <v>41</v>
      </c>
      <c r="Q52" s="288" t="s">
        <v>2422</v>
      </c>
      <c r="R52" s="763"/>
      <c r="S52" s="764">
        <v>0</v>
      </c>
    </row>
    <row r="53" spans="1:19" s="473" customFormat="1" ht="42" customHeight="1">
      <c r="A53" s="438">
        <v>50</v>
      </c>
      <c r="B53" s="482" t="s">
        <v>2876</v>
      </c>
      <c r="C53" s="440" t="s">
        <v>4023</v>
      </c>
      <c r="D53" s="441" t="s">
        <v>4256</v>
      </c>
      <c r="E53" s="680" t="s">
        <v>42</v>
      </c>
      <c r="F53" s="479" t="s">
        <v>2686</v>
      </c>
      <c r="G53" s="710" t="s">
        <v>1411</v>
      </c>
      <c r="H53" s="445" t="s">
        <v>4257</v>
      </c>
      <c r="I53" s="446" t="s">
        <v>4255</v>
      </c>
      <c r="J53" s="447" t="s">
        <v>232</v>
      </c>
      <c r="K53" s="682">
        <v>0</v>
      </c>
      <c r="L53" s="944" t="s">
        <v>2686</v>
      </c>
      <c r="M53" s="684">
        <v>3999999.9999999995</v>
      </c>
      <c r="N53" s="685">
        <v>0.15</v>
      </c>
      <c r="O53" s="286">
        <v>600000</v>
      </c>
      <c r="P53" s="686" t="s">
        <v>41</v>
      </c>
      <c r="Q53" s="288" t="s">
        <v>2794</v>
      </c>
      <c r="R53" s="763"/>
      <c r="S53" s="853" t="s">
        <v>2283</v>
      </c>
    </row>
    <row r="54" spans="1:19" ht="51">
      <c r="A54" s="193">
        <v>51</v>
      </c>
      <c r="B54" s="252" t="s">
        <v>4258</v>
      </c>
      <c r="C54" s="146" t="s">
        <v>4014</v>
      </c>
      <c r="D54" s="372" t="s">
        <v>4260</v>
      </c>
      <c r="E54" s="671" t="s">
        <v>42</v>
      </c>
      <c r="F54" s="406" t="s">
        <v>2587</v>
      </c>
      <c r="G54" s="672" t="s">
        <v>2685</v>
      </c>
      <c r="H54" s="415" t="s">
        <v>4259</v>
      </c>
      <c r="I54" s="408" t="s">
        <v>4261</v>
      </c>
      <c r="J54" s="361" t="s">
        <v>232</v>
      </c>
      <c r="K54" s="661">
        <v>0</v>
      </c>
      <c r="L54" s="942" t="s">
        <v>2587</v>
      </c>
      <c r="M54" s="675">
        <v>5999999.9999999991</v>
      </c>
      <c r="N54" s="679">
        <v>0.15</v>
      </c>
      <c r="O54" s="136">
        <v>900000</v>
      </c>
      <c r="P54" s="668" t="s">
        <v>41</v>
      </c>
      <c r="Q54" s="150" t="s">
        <v>2794</v>
      </c>
      <c r="R54" s="786"/>
      <c r="S54" s="927" t="s">
        <v>2283</v>
      </c>
    </row>
    <row r="55" spans="1:19" ht="28.5" customHeight="1">
      <c r="A55" s="193">
        <v>52</v>
      </c>
      <c r="B55" s="252" t="s">
        <v>4459</v>
      </c>
      <c r="C55" s="146" t="s">
        <v>4460</v>
      </c>
      <c r="D55" s="372" t="s">
        <v>4262</v>
      </c>
      <c r="E55" s="671" t="s">
        <v>71</v>
      </c>
      <c r="F55" s="406" t="s">
        <v>2587</v>
      </c>
      <c r="G55" s="672" t="s">
        <v>2685</v>
      </c>
      <c r="H55" s="415" t="s">
        <v>4018</v>
      </c>
      <c r="I55" s="408" t="s">
        <v>4263</v>
      </c>
      <c r="J55" s="361" t="s">
        <v>232</v>
      </c>
      <c r="K55" s="661">
        <v>0</v>
      </c>
      <c r="L55" s="942" t="s">
        <v>2587</v>
      </c>
      <c r="M55" s="675">
        <v>5999999.9999999991</v>
      </c>
      <c r="N55" s="679">
        <v>0.15</v>
      </c>
      <c r="O55" s="136">
        <v>900000</v>
      </c>
      <c r="P55" s="668" t="s">
        <v>41</v>
      </c>
      <c r="Q55" s="150" t="s">
        <v>3550</v>
      </c>
      <c r="R55" s="786"/>
      <c r="S55" s="927" t="s">
        <v>2873</v>
      </c>
    </row>
    <row r="56" spans="1:19" s="246" customFormat="1" ht="102">
      <c r="A56" s="430">
        <v>53</v>
      </c>
      <c r="B56" s="782" t="s">
        <v>4268</v>
      </c>
      <c r="C56" s="132" t="s">
        <v>3071</v>
      </c>
      <c r="D56" s="373" t="s">
        <v>4269</v>
      </c>
      <c r="E56" s="705" t="s">
        <v>42</v>
      </c>
      <c r="F56" s="337" t="s">
        <v>4298</v>
      </c>
      <c r="G56" s="706" t="s">
        <v>302</v>
      </c>
      <c r="H56" s="432" t="s">
        <v>4270</v>
      </c>
      <c r="I56" s="433" t="s">
        <v>4271</v>
      </c>
      <c r="J56" s="362" t="s">
        <v>232</v>
      </c>
      <c r="K56" s="707">
        <v>0</v>
      </c>
      <c r="L56" s="943" t="s">
        <v>4298</v>
      </c>
      <c r="M56" s="709">
        <v>13636363.636363635</v>
      </c>
      <c r="N56" s="783">
        <v>0.15</v>
      </c>
      <c r="O56" s="137">
        <v>2045454.5454545452</v>
      </c>
      <c r="P56" s="708" t="s">
        <v>41</v>
      </c>
      <c r="Q56" s="152" t="s">
        <v>2437</v>
      </c>
      <c r="R56" s="784"/>
      <c r="S56" s="926" t="s">
        <v>2283</v>
      </c>
    </row>
    <row r="57" spans="1:19" s="473" customFormat="1" ht="46.5" customHeight="1">
      <c r="A57" s="438">
        <v>54</v>
      </c>
      <c r="B57" s="482" t="s">
        <v>4272</v>
      </c>
      <c r="C57" s="440" t="s">
        <v>4275</v>
      </c>
      <c r="D57" s="441" t="s">
        <v>4273</v>
      </c>
      <c r="E57" s="680" t="s">
        <v>71</v>
      </c>
      <c r="F57" s="479" t="s">
        <v>2686</v>
      </c>
      <c r="G57" s="710" t="s">
        <v>1411</v>
      </c>
      <c r="H57" s="445" t="s">
        <v>4274</v>
      </c>
      <c r="I57" s="446" t="s">
        <v>4276</v>
      </c>
      <c r="J57" s="447" t="s">
        <v>232</v>
      </c>
      <c r="K57" s="682">
        <v>0</v>
      </c>
      <c r="L57" s="944" t="s">
        <v>2686</v>
      </c>
      <c r="M57" s="684">
        <v>3999999.9999999995</v>
      </c>
      <c r="N57" s="685">
        <v>0.15</v>
      </c>
      <c r="O57" s="286">
        <v>600000</v>
      </c>
      <c r="P57" s="686" t="s">
        <v>41</v>
      </c>
      <c r="Q57" s="288" t="s">
        <v>2439</v>
      </c>
      <c r="R57" s="763"/>
      <c r="S57" s="853">
        <v>0</v>
      </c>
    </row>
    <row r="58" spans="1:19" s="246" customFormat="1" ht="38.25">
      <c r="A58" s="430">
        <v>55</v>
      </c>
      <c r="B58" s="782" t="s">
        <v>4278</v>
      </c>
      <c r="C58" s="132" t="s">
        <v>4279</v>
      </c>
      <c r="D58" s="373" t="s">
        <v>4281</v>
      </c>
      <c r="E58" s="705" t="s">
        <v>71</v>
      </c>
      <c r="F58" s="337" t="s">
        <v>4306</v>
      </c>
      <c r="G58" s="706" t="s">
        <v>1128</v>
      </c>
      <c r="H58" s="432" t="s">
        <v>4280</v>
      </c>
      <c r="I58" s="433" t="s">
        <v>4282</v>
      </c>
      <c r="J58" s="362" t="s">
        <v>232</v>
      </c>
      <c r="K58" s="707">
        <v>0</v>
      </c>
      <c r="L58" s="943" t="s">
        <v>4306</v>
      </c>
      <c r="M58" s="709">
        <v>4272727.2727272725</v>
      </c>
      <c r="N58" s="708">
        <v>0.15</v>
      </c>
      <c r="O58" s="137">
        <v>640909.09090909082</v>
      </c>
      <c r="P58" s="708" t="s">
        <v>41</v>
      </c>
      <c r="Q58" s="152" t="s">
        <v>2425</v>
      </c>
      <c r="R58" s="784"/>
      <c r="S58" s="926" t="s">
        <v>2283</v>
      </c>
    </row>
    <row r="59" spans="1:19" ht="25.5">
      <c r="A59" s="430">
        <v>56</v>
      </c>
      <c r="B59" s="782" t="s">
        <v>4283</v>
      </c>
      <c r="C59" s="132" t="s">
        <v>3530</v>
      </c>
      <c r="D59" s="373" t="s">
        <v>4284</v>
      </c>
      <c r="E59" s="705" t="s">
        <v>71</v>
      </c>
      <c r="F59" s="337" t="s">
        <v>2580</v>
      </c>
      <c r="G59" s="706" t="s">
        <v>1570</v>
      </c>
      <c r="H59" s="432" t="s">
        <v>4293</v>
      </c>
      <c r="I59" s="433" t="s">
        <v>4285</v>
      </c>
      <c r="J59" s="362" t="s">
        <v>232</v>
      </c>
      <c r="K59" s="707">
        <v>0</v>
      </c>
      <c r="L59" s="943" t="s">
        <v>2580</v>
      </c>
      <c r="M59" s="709">
        <v>2999999.9999999995</v>
      </c>
      <c r="N59" s="708">
        <v>0.15</v>
      </c>
      <c r="O59" s="137">
        <v>450000</v>
      </c>
      <c r="P59" s="708" t="s">
        <v>67</v>
      </c>
      <c r="Q59" s="152" t="s">
        <v>3550</v>
      </c>
      <c r="R59" s="784"/>
      <c r="S59" s="926">
        <v>0</v>
      </c>
    </row>
    <row r="60" spans="1:19" ht="25.5">
      <c r="A60" s="430">
        <v>57</v>
      </c>
      <c r="B60" s="782" t="s">
        <v>4286</v>
      </c>
      <c r="C60" s="132" t="s">
        <v>4287</v>
      </c>
      <c r="D60" s="373" t="s">
        <v>4284</v>
      </c>
      <c r="E60" s="705" t="s">
        <v>71</v>
      </c>
      <c r="F60" s="337" t="s">
        <v>2682</v>
      </c>
      <c r="G60" s="706" t="s">
        <v>1574</v>
      </c>
      <c r="H60" s="432" t="s">
        <v>4288</v>
      </c>
      <c r="I60" s="433" t="s">
        <v>4289</v>
      </c>
      <c r="J60" s="362" t="s">
        <v>232</v>
      </c>
      <c r="K60" s="707">
        <v>0</v>
      </c>
      <c r="L60" s="943" t="s">
        <v>2682</v>
      </c>
      <c r="M60" s="709">
        <v>4500000</v>
      </c>
      <c r="N60" s="708">
        <v>0.15</v>
      </c>
      <c r="O60" s="137">
        <v>675000</v>
      </c>
      <c r="P60" s="708" t="s">
        <v>41</v>
      </c>
      <c r="Q60" s="152" t="s">
        <v>3992</v>
      </c>
      <c r="R60" s="784"/>
      <c r="S60" s="926" t="s">
        <v>2874</v>
      </c>
    </row>
    <row r="61" spans="1:19" ht="39" customHeight="1">
      <c r="A61" s="430">
        <v>58</v>
      </c>
      <c r="B61" s="782" t="s">
        <v>4334</v>
      </c>
      <c r="C61" s="132" t="s">
        <v>4335</v>
      </c>
      <c r="D61" s="373" t="s">
        <v>4291</v>
      </c>
      <c r="E61" s="705" t="s">
        <v>71</v>
      </c>
      <c r="F61" s="337" t="s">
        <v>2580</v>
      </c>
      <c r="G61" s="706" t="s">
        <v>1570</v>
      </c>
      <c r="H61" s="432" t="s">
        <v>4292</v>
      </c>
      <c r="I61" s="433" t="s">
        <v>4290</v>
      </c>
      <c r="J61" s="362" t="s">
        <v>232</v>
      </c>
      <c r="K61" s="707">
        <v>0</v>
      </c>
      <c r="L61" s="943" t="s">
        <v>2580</v>
      </c>
      <c r="M61" s="709">
        <v>2999999.9999999995</v>
      </c>
      <c r="N61" s="708">
        <v>0.15</v>
      </c>
      <c r="O61" s="137">
        <v>450000</v>
      </c>
      <c r="P61" s="708" t="s">
        <v>41</v>
      </c>
      <c r="Q61" s="152" t="s">
        <v>2421</v>
      </c>
      <c r="R61" s="784"/>
      <c r="S61" s="926" t="s">
        <v>2283</v>
      </c>
    </row>
    <row r="62" spans="1:19" ht="23.25" customHeight="1"/>
    <row r="64" spans="1:19" ht="15.75" customHeight="1">
      <c r="N64" s="936"/>
    </row>
    <row r="65" spans="2:18" ht="15.75" customHeight="1">
      <c r="N65" s="936"/>
    </row>
    <row r="66" spans="2:18" ht="15.75" customHeight="1">
      <c r="N66" s="936"/>
      <c r="O66" s="937"/>
    </row>
    <row r="67" spans="2:18" ht="15.75" customHeight="1">
      <c r="N67" s="936"/>
      <c r="O67" s="937"/>
    </row>
    <row r="68" spans="2:18" ht="15.75" customHeight="1">
      <c r="O68" s="937"/>
    </row>
    <row r="70" spans="2:18" ht="15.75" customHeight="1">
      <c r="Q70" s="936"/>
    </row>
    <row r="71" spans="2:18" ht="15.75" customHeight="1">
      <c r="Q71" s="936"/>
    </row>
    <row r="72" spans="2:18" ht="15.75" customHeight="1">
      <c r="Q72" s="937"/>
    </row>
    <row r="73" spans="2:18" ht="15.75" customHeight="1">
      <c r="Q73" s="937"/>
    </row>
    <row r="74" spans="2:18" ht="15.75" customHeight="1">
      <c r="Q74" s="937"/>
    </row>
    <row r="75" spans="2:18" s="935" customFormat="1" ht="15.75" customHeight="1">
      <c r="B75" s="932"/>
      <c r="C75" s="50"/>
      <c r="D75" s="932"/>
      <c r="E75" s="50"/>
      <c r="F75" s="50"/>
      <c r="G75" s="50"/>
      <c r="H75" s="933"/>
      <c r="I75" s="50"/>
      <c r="J75" s="156"/>
      <c r="K75" s="934"/>
      <c r="L75" s="934"/>
      <c r="M75" s="50"/>
      <c r="Q75" s="936"/>
      <c r="R75" s="50"/>
    </row>
    <row r="76" spans="2:18" s="935" customFormat="1" ht="15.75" customHeight="1">
      <c r="B76" s="932"/>
      <c r="C76" s="50"/>
      <c r="D76" s="932"/>
      <c r="E76" s="50"/>
      <c r="F76" s="50"/>
      <c r="G76" s="50"/>
      <c r="H76" s="933"/>
      <c r="I76" s="50"/>
      <c r="J76" s="156"/>
      <c r="K76" s="934"/>
      <c r="L76" s="934"/>
      <c r="M76" s="50"/>
      <c r="Q76" s="936"/>
      <c r="R76" s="50"/>
    </row>
    <row r="77" spans="2:18" s="935" customFormat="1" ht="15.75" customHeight="1">
      <c r="B77" s="932"/>
      <c r="C77" s="50"/>
      <c r="D77" s="932"/>
      <c r="E77" s="50"/>
      <c r="F77" s="50"/>
      <c r="G77" s="50"/>
      <c r="H77" s="933"/>
      <c r="I77" s="50"/>
      <c r="J77" s="156"/>
      <c r="K77" s="934"/>
      <c r="L77" s="934"/>
      <c r="M77" s="50"/>
      <c r="Q77" s="936"/>
      <c r="R77" s="50"/>
    </row>
    <row r="78" spans="2:18" s="935" customFormat="1" ht="15.75" customHeight="1">
      <c r="B78" s="932"/>
      <c r="C78" s="50"/>
      <c r="D78" s="932"/>
      <c r="E78" s="50"/>
      <c r="F78" s="50"/>
      <c r="G78" s="50"/>
      <c r="H78" s="933"/>
      <c r="I78" s="50"/>
      <c r="J78" s="156"/>
      <c r="K78" s="934"/>
      <c r="L78" s="934"/>
      <c r="M78" s="50"/>
      <c r="Q78" s="936"/>
      <c r="R78" s="50"/>
    </row>
    <row r="79" spans="2:18" s="935" customFormat="1" ht="15.75" customHeight="1">
      <c r="B79" s="932"/>
      <c r="C79" s="50"/>
      <c r="D79" s="932"/>
      <c r="E79" s="50"/>
      <c r="F79" s="50"/>
      <c r="G79" s="50"/>
      <c r="H79" s="933"/>
      <c r="I79" s="50"/>
      <c r="J79" s="156"/>
      <c r="K79" s="934"/>
      <c r="L79" s="934"/>
      <c r="M79" s="50"/>
      <c r="Q79" s="936"/>
      <c r="R79" s="937">
        <f>Q79-Q80</f>
        <v>0</v>
      </c>
    </row>
    <row r="80" spans="2:18" s="935" customFormat="1" ht="15.75" customHeight="1">
      <c r="B80" s="932"/>
      <c r="C80" s="50"/>
      <c r="D80" s="932"/>
      <c r="E80" s="50"/>
      <c r="F80" s="50"/>
      <c r="G80" s="50"/>
      <c r="H80" s="933"/>
      <c r="I80" s="50"/>
      <c r="J80" s="156"/>
      <c r="K80" s="934"/>
      <c r="L80" s="934"/>
      <c r="M80" s="50"/>
      <c r="Q80" s="936"/>
      <c r="R80" s="50"/>
    </row>
  </sheetData>
  <pageMargins left="0.7" right="0.7" top="0.75" bottom="0.75" header="0.3" footer="0.3"/>
  <pageSetup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64EAA-77F5-4AC6-A61D-ED215F08EEBD}">
  <sheetPr codeName="Trang_tính38">
    <outlinePr summaryBelow="0" summaryRight="0"/>
  </sheetPr>
  <dimension ref="A1:Y81"/>
  <sheetViews>
    <sheetView zoomScaleNormal="100" workbookViewId="0">
      <pane ySplit="3" topLeftCell="A13" activePane="bottomLeft" state="frozen"/>
      <selection activeCell="D1270" sqref="D1270"/>
      <selection pane="bottomLeft" activeCell="I3" sqref="I3"/>
    </sheetView>
  </sheetViews>
  <sheetFormatPr defaultColWidth="11" defaultRowHeight="15.75" customHeight="1" outlineLevelCol="1"/>
  <cols>
    <col min="1" max="1" width="5.875" style="50" customWidth="1"/>
    <col min="2" max="2" width="57.375" style="932" customWidth="1"/>
    <col min="3" max="3" width="36.25" style="50" customWidth="1" outlineLevel="1"/>
    <col min="4" max="4" width="42.875" style="932" customWidth="1" outlineLevel="1"/>
    <col min="5" max="7" width="20" style="50" customWidth="1" outlineLevel="1"/>
    <col min="8" max="8" width="40.625" style="933" customWidth="1"/>
    <col min="9" max="9" width="24.375" style="50" customWidth="1"/>
    <col min="10" max="10" width="19.25" style="156" customWidth="1"/>
    <col min="11" max="11" width="15.875" style="934" customWidth="1"/>
    <col min="12" max="12" width="25.75" style="934" customWidth="1"/>
    <col min="13" max="13" width="21.37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935"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2" s="267" customFormat="1" ht="17.45" customHeight="1">
      <c r="B1" s="928"/>
      <c r="D1" s="928"/>
      <c r="H1" s="928"/>
      <c r="K1" s="332"/>
      <c r="L1" s="332">
        <f>SUM(L4:L47)</f>
        <v>8580000</v>
      </c>
      <c r="M1" s="929" t="e">
        <f>SUM(M4:M47)</f>
        <v>#VALUE!</v>
      </c>
      <c r="N1" s="929"/>
      <c r="O1" s="929"/>
    </row>
    <row r="3" spans="1:22"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770" t="s">
        <v>6354</v>
      </c>
      <c r="S3" s="770" t="s">
        <v>895</v>
      </c>
    </row>
    <row r="4" spans="1:22" s="545" customFormat="1" ht="38.25" hidden="1" customHeight="1">
      <c r="A4" s="967">
        <v>1</v>
      </c>
      <c r="B4" s="533" t="s">
        <v>4308</v>
      </c>
      <c r="C4" s="134" t="s">
        <v>4310</v>
      </c>
      <c r="D4" s="400" t="s">
        <v>4307</v>
      </c>
      <c r="E4" s="689" t="s">
        <v>71</v>
      </c>
      <c r="F4" s="690" t="s">
        <v>2587</v>
      </c>
      <c r="G4" s="777" t="s">
        <v>2685</v>
      </c>
      <c r="H4" s="489" t="s">
        <v>4309</v>
      </c>
      <c r="I4" s="968" t="s">
        <v>4311</v>
      </c>
      <c r="J4" s="491" t="s">
        <v>232</v>
      </c>
      <c r="K4" s="969">
        <v>0</v>
      </c>
      <c r="L4" s="945" t="s">
        <v>2587</v>
      </c>
      <c r="M4" s="848">
        <v>5999999.9999999991</v>
      </c>
      <c r="N4" s="694">
        <v>0.15</v>
      </c>
      <c r="O4" s="970">
        <v>900000</v>
      </c>
      <c r="P4" s="695" t="s">
        <v>41</v>
      </c>
      <c r="Q4" s="971" t="s">
        <v>2421</v>
      </c>
      <c r="R4" s="972"/>
      <c r="S4" s="973">
        <v>0</v>
      </c>
    </row>
    <row r="5" spans="1:22" s="899" customFormat="1" ht="40.5" hidden="1" customHeight="1">
      <c r="A5" s="430">
        <v>2</v>
      </c>
      <c r="B5" s="242" t="s">
        <v>4312</v>
      </c>
      <c r="C5" s="132" t="s">
        <v>2753</v>
      </c>
      <c r="D5" s="373" t="s">
        <v>4314</v>
      </c>
      <c r="E5" s="705" t="s">
        <v>71</v>
      </c>
      <c r="F5" s="819" t="s">
        <v>2580</v>
      </c>
      <c r="G5" s="706" t="s">
        <v>1570</v>
      </c>
      <c r="H5" s="432" t="s">
        <v>4313</v>
      </c>
      <c r="I5" s="433" t="s">
        <v>4315</v>
      </c>
      <c r="J5" s="362" t="s">
        <v>232</v>
      </c>
      <c r="K5" s="707">
        <v>0</v>
      </c>
      <c r="L5" s="943" t="s">
        <v>2580</v>
      </c>
      <c r="M5" s="709">
        <v>2999999.9999999995</v>
      </c>
      <c r="N5" s="783">
        <v>0.15</v>
      </c>
      <c r="O5" s="137">
        <v>450000</v>
      </c>
      <c r="P5" s="708" t="s">
        <v>41</v>
      </c>
      <c r="Q5" s="152" t="s">
        <v>2425</v>
      </c>
      <c r="R5" s="784"/>
      <c r="S5" s="822">
        <v>0</v>
      </c>
    </row>
    <row r="6" spans="1:22" s="246" customFormat="1" ht="114" hidden="1" customHeight="1">
      <c r="A6" s="430">
        <v>3</v>
      </c>
      <c r="B6" s="242" t="s">
        <v>4320</v>
      </c>
      <c r="C6" s="132" t="s">
        <v>4317</v>
      </c>
      <c r="D6" s="373" t="s">
        <v>4318</v>
      </c>
      <c r="E6" s="705" t="s">
        <v>71</v>
      </c>
      <c r="F6" s="819" t="s">
        <v>2587</v>
      </c>
      <c r="G6" s="706" t="s">
        <v>2685</v>
      </c>
      <c r="H6" s="432" t="s">
        <v>4319</v>
      </c>
      <c r="I6" s="433" t="s">
        <v>4316</v>
      </c>
      <c r="J6" s="362" t="s">
        <v>232</v>
      </c>
      <c r="K6" s="707">
        <v>0</v>
      </c>
      <c r="L6" s="943" t="s">
        <v>2587</v>
      </c>
      <c r="M6" s="709">
        <v>5999999.9999999991</v>
      </c>
      <c r="N6" s="783">
        <v>0.15</v>
      </c>
      <c r="O6" s="137">
        <v>900000</v>
      </c>
      <c r="P6" s="708" t="s">
        <v>41</v>
      </c>
      <c r="Q6" s="821" t="s">
        <v>3663</v>
      </c>
      <c r="R6" s="822" t="s">
        <v>3479</v>
      </c>
      <c r="S6" s="822" t="s">
        <v>2873</v>
      </c>
    </row>
    <row r="7" spans="1:22" s="225" customFormat="1" ht="62.25" hidden="1" customHeight="1">
      <c r="A7" s="485">
        <v>4</v>
      </c>
      <c r="B7" s="486" t="s">
        <v>4321</v>
      </c>
      <c r="C7" s="134" t="s">
        <v>4322</v>
      </c>
      <c r="D7" s="400" t="s">
        <v>4324</v>
      </c>
      <c r="E7" s="689" t="s">
        <v>71</v>
      </c>
      <c r="F7" s="690" t="s">
        <v>2580</v>
      </c>
      <c r="G7" s="777" t="s">
        <v>1570</v>
      </c>
      <c r="H7" s="489" t="s">
        <v>4323</v>
      </c>
      <c r="I7" s="490" t="s">
        <v>4325</v>
      </c>
      <c r="J7" s="491" t="s">
        <v>232</v>
      </c>
      <c r="K7" s="691">
        <v>0</v>
      </c>
      <c r="L7" s="945" t="s">
        <v>2580</v>
      </c>
      <c r="M7" s="693">
        <v>2999999.9999999995</v>
      </c>
      <c r="N7" s="694">
        <v>0.15</v>
      </c>
      <c r="O7" s="138">
        <v>450000</v>
      </c>
      <c r="P7" s="695" t="s">
        <v>41</v>
      </c>
      <c r="Q7" s="151" t="s">
        <v>4198</v>
      </c>
      <c r="R7" s="760">
        <v>-200000</v>
      </c>
      <c r="S7" s="761" t="s">
        <v>2874</v>
      </c>
    </row>
    <row r="8" spans="1:22" s="156" customFormat="1" ht="65.25" hidden="1" customHeight="1">
      <c r="A8" s="193">
        <v>5</v>
      </c>
      <c r="B8" s="81" t="s">
        <v>4481</v>
      </c>
      <c r="C8" s="146" t="s">
        <v>2566</v>
      </c>
      <c r="D8" s="372" t="s">
        <v>4326</v>
      </c>
      <c r="E8" s="671" t="s">
        <v>209</v>
      </c>
      <c r="F8" s="704" t="s">
        <v>4495</v>
      </c>
      <c r="G8" s="672" t="s">
        <v>4496</v>
      </c>
      <c r="H8" s="415" t="s">
        <v>4327</v>
      </c>
      <c r="I8" s="408" t="s">
        <v>4328</v>
      </c>
      <c r="J8" s="361" t="s">
        <v>232</v>
      </c>
      <c r="K8" s="661"/>
      <c r="L8" s="942" t="s">
        <v>4495</v>
      </c>
      <c r="M8" s="675">
        <v>10000000</v>
      </c>
      <c r="N8" s="679">
        <v>0.15</v>
      </c>
      <c r="O8" s="136">
        <v>1500000</v>
      </c>
      <c r="P8" s="668" t="s">
        <v>41</v>
      </c>
      <c r="Q8" s="150" t="s">
        <v>2402</v>
      </c>
      <c r="R8" s="561">
        <v>2500000</v>
      </c>
      <c r="S8" s="787"/>
      <c r="T8" s="613"/>
      <c r="U8" s="788"/>
      <c r="V8" s="615"/>
    </row>
    <row r="9" spans="1:22" s="225" customFormat="1" ht="39.75" hidden="1" customHeight="1">
      <c r="A9" s="485">
        <v>6</v>
      </c>
      <c r="B9" s="486" t="s">
        <v>4331</v>
      </c>
      <c r="C9" s="134" t="s">
        <v>2479</v>
      </c>
      <c r="D9" s="400" t="s">
        <v>4329</v>
      </c>
      <c r="E9" s="689" t="s">
        <v>71</v>
      </c>
      <c r="F9" s="690" t="s">
        <v>4495</v>
      </c>
      <c r="G9" s="777" t="s">
        <v>4496</v>
      </c>
      <c r="H9" s="489" t="s">
        <v>4330</v>
      </c>
      <c r="I9" s="490" t="s">
        <v>4332</v>
      </c>
      <c r="J9" s="491" t="s">
        <v>232</v>
      </c>
      <c r="K9" s="691">
        <v>0</v>
      </c>
      <c r="L9" s="945" t="s">
        <v>4495</v>
      </c>
      <c r="M9" s="693">
        <v>10000000</v>
      </c>
      <c r="N9" s="694">
        <v>0.15</v>
      </c>
      <c r="O9" s="138">
        <v>1500000</v>
      </c>
      <c r="P9" s="695" t="s">
        <v>41</v>
      </c>
      <c r="Q9" s="151" t="s">
        <v>2439</v>
      </c>
      <c r="R9" s="948"/>
      <c r="S9" s="761">
        <v>0</v>
      </c>
      <c r="T9" s="939"/>
      <c r="U9" s="949"/>
      <c r="V9" s="974"/>
    </row>
    <row r="10" spans="1:22" s="473" customFormat="1" ht="51" hidden="1">
      <c r="A10" s="438">
        <v>7</v>
      </c>
      <c r="B10" s="465" t="s">
        <v>4336</v>
      </c>
      <c r="C10" s="440" t="s">
        <v>4339</v>
      </c>
      <c r="D10" s="441" t="s">
        <v>4337</v>
      </c>
      <c r="E10" s="680" t="s">
        <v>42</v>
      </c>
      <c r="F10" s="681" t="s">
        <v>2686</v>
      </c>
      <c r="G10" s="710" t="s">
        <v>1411</v>
      </c>
      <c r="H10" s="445" t="s">
        <v>4338</v>
      </c>
      <c r="I10" s="446" t="s">
        <v>4340</v>
      </c>
      <c r="J10" s="447" t="s">
        <v>232</v>
      </c>
      <c r="K10" s="682">
        <v>0</v>
      </c>
      <c r="L10" s="944" t="s">
        <v>2686</v>
      </c>
      <c r="M10" s="684">
        <v>3999999.9999999995</v>
      </c>
      <c r="N10" s="685">
        <v>0.15</v>
      </c>
      <c r="O10" s="286">
        <v>600000</v>
      </c>
      <c r="P10" s="686" t="s">
        <v>41</v>
      </c>
      <c r="Q10" s="288" t="s">
        <v>2400</v>
      </c>
      <c r="R10" s="823"/>
      <c r="S10" s="764" t="s">
        <v>2283</v>
      </c>
      <c r="T10" s="839"/>
      <c r="U10" s="841"/>
      <c r="V10" s="842"/>
    </row>
    <row r="11" spans="1:22" s="473" customFormat="1" ht="33.75" hidden="1" customHeight="1">
      <c r="A11" s="438">
        <v>8</v>
      </c>
      <c r="B11" s="465" t="s">
        <v>4341</v>
      </c>
      <c r="C11" s="440" t="s">
        <v>4345</v>
      </c>
      <c r="D11" s="441" t="s">
        <v>4342</v>
      </c>
      <c r="E11" s="680" t="s">
        <v>71</v>
      </c>
      <c r="F11" s="681" t="s">
        <v>2588</v>
      </c>
      <c r="G11" s="710" t="s">
        <v>88</v>
      </c>
      <c r="H11" s="445" t="s">
        <v>4343</v>
      </c>
      <c r="I11" s="446" t="s">
        <v>4344</v>
      </c>
      <c r="J11" s="447" t="s">
        <v>232</v>
      </c>
      <c r="K11" s="682">
        <v>0</v>
      </c>
      <c r="L11" s="944" t="s">
        <v>2588</v>
      </c>
      <c r="M11" s="684">
        <v>2727272.7272727271</v>
      </c>
      <c r="N11" s="685">
        <v>0.15</v>
      </c>
      <c r="O11" s="286">
        <v>409090.90909090906</v>
      </c>
      <c r="P11" s="686" t="s">
        <v>41</v>
      </c>
      <c r="Q11" s="288" t="s">
        <v>4133</v>
      </c>
      <c r="R11" s="763"/>
      <c r="S11" s="764" t="s">
        <v>2873</v>
      </c>
      <c r="T11" s="834"/>
    </row>
    <row r="12" spans="1:22" s="473" customFormat="1" ht="53.25" hidden="1" customHeight="1">
      <c r="A12" s="438">
        <v>9</v>
      </c>
      <c r="B12" s="465" t="s">
        <v>4347</v>
      </c>
      <c r="C12" s="440" t="s">
        <v>4348</v>
      </c>
      <c r="D12" s="441" t="s">
        <v>4346</v>
      </c>
      <c r="E12" s="680" t="s">
        <v>71</v>
      </c>
      <c r="F12" s="681" t="s">
        <v>2580</v>
      </c>
      <c r="G12" s="710" t="s">
        <v>1570</v>
      </c>
      <c r="H12" s="445" t="s">
        <v>4349</v>
      </c>
      <c r="I12" s="446" t="s">
        <v>4350</v>
      </c>
      <c r="J12" s="447" t="s">
        <v>232</v>
      </c>
      <c r="K12" s="682">
        <v>0</v>
      </c>
      <c r="L12" s="944" t="s">
        <v>2580</v>
      </c>
      <c r="M12" s="684">
        <v>2999999.9999999995</v>
      </c>
      <c r="N12" s="685">
        <v>0.25</v>
      </c>
      <c r="O12" s="286">
        <v>750000</v>
      </c>
      <c r="P12" s="686" t="s">
        <v>41</v>
      </c>
      <c r="Q12" s="288" t="s">
        <v>3550</v>
      </c>
      <c r="R12" s="844"/>
      <c r="S12" s="764" t="s">
        <v>2874</v>
      </c>
      <c r="T12" s="834"/>
      <c r="U12" s="830"/>
      <c r="V12" s="830"/>
    </row>
    <row r="13" spans="1:22" ht="48" customHeight="1">
      <c r="A13" s="193">
        <v>10</v>
      </c>
      <c r="B13" s="81" t="s">
        <v>1174</v>
      </c>
      <c r="C13" s="146" t="s">
        <v>4351</v>
      </c>
      <c r="D13" s="372" t="s">
        <v>4353</v>
      </c>
      <c r="E13" s="671" t="s">
        <v>42</v>
      </c>
      <c r="F13" s="406" t="s">
        <v>2587</v>
      </c>
      <c r="G13" s="672" t="s">
        <v>2685</v>
      </c>
      <c r="H13" s="415" t="s">
        <v>4354</v>
      </c>
      <c r="I13" s="408" t="s">
        <v>4352</v>
      </c>
      <c r="J13" s="361" t="s">
        <v>232</v>
      </c>
      <c r="K13" s="661">
        <v>0</v>
      </c>
      <c r="L13" s="942" t="s">
        <v>2587</v>
      </c>
      <c r="M13" s="675">
        <v>5999999.9999999991</v>
      </c>
      <c r="N13" s="679">
        <v>0.15</v>
      </c>
      <c r="O13" s="136">
        <v>900000</v>
      </c>
      <c r="P13" s="668" t="s">
        <v>41</v>
      </c>
      <c r="Q13" s="150" t="s">
        <v>2400</v>
      </c>
      <c r="R13" s="786"/>
      <c r="S13" s="787" t="s">
        <v>2283</v>
      </c>
    </row>
    <row r="14" spans="1:22" s="473" customFormat="1" ht="57" hidden="1" customHeight="1">
      <c r="A14" s="438">
        <v>11</v>
      </c>
      <c r="B14" s="465" t="s">
        <v>4356</v>
      </c>
      <c r="C14" s="440" t="s">
        <v>4359</v>
      </c>
      <c r="D14" s="441" t="s">
        <v>4355</v>
      </c>
      <c r="E14" s="680" t="s">
        <v>71</v>
      </c>
      <c r="F14" s="479" t="s">
        <v>2586</v>
      </c>
      <c r="G14" s="710" t="s">
        <v>384</v>
      </c>
      <c r="H14" s="445" t="s">
        <v>4358</v>
      </c>
      <c r="I14" s="446" t="s">
        <v>4357</v>
      </c>
      <c r="J14" s="447" t="s">
        <v>232</v>
      </c>
      <c r="K14" s="682">
        <v>0</v>
      </c>
      <c r="L14" s="944" t="s">
        <v>2586</v>
      </c>
      <c r="M14" s="684">
        <v>5000000</v>
      </c>
      <c r="N14" s="685">
        <v>0.15</v>
      </c>
      <c r="O14" s="286">
        <v>750000</v>
      </c>
      <c r="P14" s="686" t="s">
        <v>41</v>
      </c>
      <c r="Q14" s="288" t="s">
        <v>2439</v>
      </c>
      <c r="R14" s="763"/>
      <c r="S14" s="764" t="s">
        <v>2283</v>
      </c>
      <c r="T14" s="966"/>
    </row>
    <row r="15" spans="1:22" s="225" customFormat="1" ht="51">
      <c r="A15" s="485">
        <v>12</v>
      </c>
      <c r="B15" s="486" t="s">
        <v>1174</v>
      </c>
      <c r="C15" s="134" t="s">
        <v>4086</v>
      </c>
      <c r="D15" s="400" t="s">
        <v>4087</v>
      </c>
      <c r="E15" s="689" t="s">
        <v>71</v>
      </c>
      <c r="F15" s="494" t="s">
        <v>3312</v>
      </c>
      <c r="G15" s="777" t="e">
        <v>#VALUE!</v>
      </c>
      <c r="H15" s="489" t="s">
        <v>4088</v>
      </c>
      <c r="I15" s="490" t="s">
        <v>4360</v>
      </c>
      <c r="J15" s="491" t="s">
        <v>232</v>
      </c>
      <c r="K15" s="691">
        <v>0</v>
      </c>
      <c r="L15" s="945" t="s">
        <v>3312</v>
      </c>
      <c r="M15" s="693" t="e">
        <v>#VALUE!</v>
      </c>
      <c r="N15" s="694">
        <v>0.15</v>
      </c>
      <c r="O15" s="138">
        <v>0</v>
      </c>
      <c r="P15" s="695" t="s">
        <v>41</v>
      </c>
      <c r="Q15" s="151" t="s">
        <v>2429</v>
      </c>
      <c r="R15" s="760"/>
      <c r="S15" s="761">
        <v>0</v>
      </c>
      <c r="T15" s="845"/>
    </row>
    <row r="16" spans="1:22" s="473" customFormat="1" ht="40.5" hidden="1" customHeight="1">
      <c r="A16" s="438">
        <v>13</v>
      </c>
      <c r="B16" s="465" t="s">
        <v>4362</v>
      </c>
      <c r="C16" s="440" t="s">
        <v>4364</v>
      </c>
      <c r="D16" s="441" t="s">
        <v>4363</v>
      </c>
      <c r="E16" s="680" t="s">
        <v>1925</v>
      </c>
      <c r="F16" s="479" t="s">
        <v>2585</v>
      </c>
      <c r="G16" s="710" t="s">
        <v>109</v>
      </c>
      <c r="H16" s="445" t="s">
        <v>4365</v>
      </c>
      <c r="I16" s="446" t="s">
        <v>4366</v>
      </c>
      <c r="J16" s="447" t="s">
        <v>232</v>
      </c>
      <c r="K16" s="682">
        <v>0</v>
      </c>
      <c r="L16" s="944" t="s">
        <v>2585</v>
      </c>
      <c r="M16" s="684">
        <v>1999999.9999999998</v>
      </c>
      <c r="N16" s="685">
        <v>0.15</v>
      </c>
      <c r="O16" s="286">
        <v>300000</v>
      </c>
      <c r="P16" s="686" t="s">
        <v>41</v>
      </c>
      <c r="Q16" s="288" t="s">
        <v>2411</v>
      </c>
      <c r="R16" s="763"/>
      <c r="S16" s="764" t="s">
        <v>2283</v>
      </c>
      <c r="T16" s="830"/>
    </row>
    <row r="17" spans="1:20" s="246" customFormat="1" ht="39" hidden="1" customHeight="1">
      <c r="A17" s="430">
        <v>14</v>
      </c>
      <c r="B17" s="242" t="s">
        <v>4368</v>
      </c>
      <c r="C17" s="132" t="s">
        <v>3834</v>
      </c>
      <c r="D17" s="373" t="s">
        <v>4369</v>
      </c>
      <c r="E17" s="705" t="s">
        <v>42</v>
      </c>
      <c r="F17" s="337" t="s">
        <v>3311</v>
      </c>
      <c r="G17" s="706" t="s">
        <v>968</v>
      </c>
      <c r="H17" s="432" t="s">
        <v>4100</v>
      </c>
      <c r="I17" s="433" t="s">
        <v>4367</v>
      </c>
      <c r="J17" s="362" t="s">
        <v>232</v>
      </c>
      <c r="K17" s="707"/>
      <c r="L17" s="943" t="s">
        <v>3311</v>
      </c>
      <c r="M17" s="709">
        <v>36363636.36363636</v>
      </c>
      <c r="N17" s="783">
        <v>0.15</v>
      </c>
      <c r="O17" s="137">
        <v>5454545.4545454541</v>
      </c>
      <c r="P17" s="708" t="s">
        <v>41</v>
      </c>
      <c r="Q17" s="152" t="s">
        <v>3007</v>
      </c>
      <c r="R17" s="784"/>
      <c r="S17" s="822" t="s">
        <v>2283</v>
      </c>
    </row>
    <row r="18" spans="1:20" s="473" customFormat="1" ht="67.5" hidden="1" customHeight="1">
      <c r="A18" s="438">
        <v>15</v>
      </c>
      <c r="B18" s="465" t="s">
        <v>4371</v>
      </c>
      <c r="C18" s="440" t="s">
        <v>4631</v>
      </c>
      <c r="D18" s="441" t="s">
        <v>4370</v>
      </c>
      <c r="E18" s="680" t="s">
        <v>71</v>
      </c>
      <c r="F18" s="479" t="s">
        <v>2586</v>
      </c>
      <c r="G18" s="710" t="s">
        <v>384</v>
      </c>
      <c r="H18" s="445" t="s">
        <v>4372</v>
      </c>
      <c r="I18" s="446" t="s">
        <v>4373</v>
      </c>
      <c r="J18" s="447" t="s">
        <v>232</v>
      </c>
      <c r="K18" s="682"/>
      <c r="L18" s="944" t="s">
        <v>2586</v>
      </c>
      <c r="M18" s="684">
        <v>5000000</v>
      </c>
      <c r="N18" s="685">
        <v>0.15</v>
      </c>
      <c r="O18" s="286">
        <v>750000</v>
      </c>
      <c r="P18" s="686" t="s">
        <v>41</v>
      </c>
      <c r="Q18" s="288" t="s">
        <v>2439</v>
      </c>
      <c r="R18" s="763"/>
      <c r="S18" s="764" t="s">
        <v>2283</v>
      </c>
      <c r="T18" s="831"/>
    </row>
    <row r="19" spans="1:20" s="246" customFormat="1" ht="105" hidden="1" customHeight="1">
      <c r="A19" s="430">
        <v>16</v>
      </c>
      <c r="B19" s="242" t="s">
        <v>4375</v>
      </c>
      <c r="C19" s="132" t="s">
        <v>1467</v>
      </c>
      <c r="D19" s="373" t="s">
        <v>4376</v>
      </c>
      <c r="E19" s="705" t="s">
        <v>42</v>
      </c>
      <c r="F19" s="337" t="s">
        <v>2583</v>
      </c>
      <c r="G19" s="706" t="s">
        <v>2886</v>
      </c>
      <c r="H19" s="432" t="s">
        <v>4377</v>
      </c>
      <c r="I19" s="433" t="s">
        <v>4374</v>
      </c>
      <c r="J19" s="362" t="s">
        <v>232</v>
      </c>
      <c r="K19" s="707">
        <v>0</v>
      </c>
      <c r="L19" s="943" t="s">
        <v>2583</v>
      </c>
      <c r="M19" s="709">
        <v>10909090.909090908</v>
      </c>
      <c r="N19" s="783">
        <v>0.15</v>
      </c>
      <c r="O19" s="137">
        <v>1636363.6363636362</v>
      </c>
      <c r="P19" s="708" t="s">
        <v>41</v>
      </c>
      <c r="Q19" s="152" t="s">
        <v>2439</v>
      </c>
      <c r="R19" s="975"/>
      <c r="S19" s="822" t="s">
        <v>2283</v>
      </c>
      <c r="T19" s="899"/>
    </row>
    <row r="20" spans="1:20" s="246" customFormat="1" ht="44.25" hidden="1" customHeight="1">
      <c r="A20" s="430">
        <v>17</v>
      </c>
      <c r="B20" s="242" t="s">
        <v>4379</v>
      </c>
      <c r="C20" s="132" t="s">
        <v>4109</v>
      </c>
      <c r="D20" s="373" t="s">
        <v>4380</v>
      </c>
      <c r="E20" s="705" t="s">
        <v>42</v>
      </c>
      <c r="F20" s="337" t="s">
        <v>2580</v>
      </c>
      <c r="G20" s="706" t="s">
        <v>1570</v>
      </c>
      <c r="H20" s="432" t="s">
        <v>4381</v>
      </c>
      <c r="I20" s="433" t="s">
        <v>4378</v>
      </c>
      <c r="J20" s="362" t="s">
        <v>232</v>
      </c>
      <c r="K20" s="707"/>
      <c r="L20" s="943" t="s">
        <v>2580</v>
      </c>
      <c r="M20" s="709">
        <v>2999999.9999999995</v>
      </c>
      <c r="N20" s="783">
        <v>0.15</v>
      </c>
      <c r="O20" s="137">
        <v>450000</v>
      </c>
      <c r="P20" s="708" t="s">
        <v>41</v>
      </c>
      <c r="Q20" s="152" t="s">
        <v>3098</v>
      </c>
      <c r="R20" s="784"/>
      <c r="S20" s="822" t="s">
        <v>2874</v>
      </c>
    </row>
    <row r="21" spans="1:20" s="1028" customFormat="1" ht="42.75" hidden="1" customHeight="1">
      <c r="A21" s="1009">
        <v>18</v>
      </c>
      <c r="B21" s="1010" t="s">
        <v>4383</v>
      </c>
      <c r="C21" s="1011" t="s">
        <v>4386</v>
      </c>
      <c r="D21" s="1012" t="s">
        <v>4384</v>
      </c>
      <c r="E21" s="1013" t="s">
        <v>71</v>
      </c>
      <c r="F21" s="1014" t="s">
        <v>2686</v>
      </c>
      <c r="G21" s="1015" t="s">
        <v>1411</v>
      </c>
      <c r="H21" s="1016" t="s">
        <v>4385</v>
      </c>
      <c r="I21" s="1017" t="s">
        <v>4382</v>
      </c>
      <c r="J21" s="1018" t="s">
        <v>232</v>
      </c>
      <c r="K21" s="1019">
        <v>0</v>
      </c>
      <c r="L21" s="1020" t="s">
        <v>2686</v>
      </c>
      <c r="M21" s="1021">
        <v>3999999.9999999995</v>
      </c>
      <c r="N21" s="1022">
        <v>0.15</v>
      </c>
      <c r="O21" s="1023">
        <v>600000</v>
      </c>
      <c r="P21" s="1024" t="s">
        <v>41</v>
      </c>
      <c r="Q21" s="1025" t="s">
        <v>3802</v>
      </c>
      <c r="R21" s="1026"/>
      <c r="S21" s="1027" t="s">
        <v>2873</v>
      </c>
    </row>
    <row r="22" spans="1:20" s="995" customFormat="1" ht="45.75" hidden="1" customHeight="1">
      <c r="A22" s="976">
        <v>19</v>
      </c>
      <c r="B22" s="977" t="s">
        <v>4387</v>
      </c>
      <c r="C22" s="978" t="s">
        <v>4119</v>
      </c>
      <c r="D22" s="979" t="s">
        <v>4388</v>
      </c>
      <c r="E22" s="980" t="s">
        <v>42</v>
      </c>
      <c r="F22" s="981" t="s">
        <v>4497</v>
      </c>
      <c r="G22" s="982" t="s">
        <v>4498</v>
      </c>
      <c r="H22" s="983" t="s">
        <v>4389</v>
      </c>
      <c r="I22" s="984" t="s">
        <v>4449</v>
      </c>
      <c r="J22" s="985" t="s">
        <v>232</v>
      </c>
      <c r="K22" s="986">
        <v>0</v>
      </c>
      <c r="L22" s="987" t="s">
        <v>4497</v>
      </c>
      <c r="M22" s="988">
        <v>13799999.999999998</v>
      </c>
      <c r="N22" s="989">
        <v>0.15</v>
      </c>
      <c r="O22" s="990">
        <v>2070000</v>
      </c>
      <c r="P22" s="991" t="s">
        <v>41</v>
      </c>
      <c r="Q22" s="981" t="s">
        <v>4094</v>
      </c>
      <c r="R22" s="992"/>
      <c r="S22" s="993" t="s">
        <v>2873</v>
      </c>
      <c r="T22" s="994"/>
    </row>
    <row r="23" spans="1:20" s="246" customFormat="1" ht="47.25" hidden="1" customHeight="1">
      <c r="A23" s="430">
        <v>20</v>
      </c>
      <c r="B23" s="242" t="s">
        <v>4387</v>
      </c>
      <c r="C23" s="132" t="s">
        <v>4125</v>
      </c>
      <c r="D23" s="373" t="s">
        <v>4391</v>
      </c>
      <c r="E23" s="705" t="s">
        <v>42</v>
      </c>
      <c r="F23" s="337" t="s">
        <v>3117</v>
      </c>
      <c r="G23" s="706" t="s">
        <v>2952</v>
      </c>
      <c r="H23" s="432" t="s">
        <v>4394</v>
      </c>
      <c r="I23" s="433" t="s">
        <v>4390</v>
      </c>
      <c r="J23" s="362" t="s">
        <v>232</v>
      </c>
      <c r="K23" s="707">
        <v>0</v>
      </c>
      <c r="L23" s="943" t="s">
        <v>3117</v>
      </c>
      <c r="M23" s="709">
        <v>2300000</v>
      </c>
      <c r="N23" s="783">
        <v>0.15</v>
      </c>
      <c r="O23" s="137">
        <v>345000</v>
      </c>
      <c r="P23" s="708" t="s">
        <v>41</v>
      </c>
      <c r="Q23" s="152" t="s">
        <v>4094</v>
      </c>
      <c r="R23" s="784"/>
      <c r="S23" s="822" t="s">
        <v>2874</v>
      </c>
      <c r="T23" s="904"/>
    </row>
    <row r="24" spans="1:20" s="225" customFormat="1" ht="37.5" hidden="1" customHeight="1">
      <c r="A24" s="485">
        <v>21</v>
      </c>
      <c r="B24" s="486" t="s">
        <v>4408</v>
      </c>
      <c r="C24" s="134" t="s">
        <v>4156</v>
      </c>
      <c r="D24" s="400" t="s">
        <v>4393</v>
      </c>
      <c r="E24" s="689" t="s">
        <v>71</v>
      </c>
      <c r="F24" s="494" t="s">
        <v>4499</v>
      </c>
      <c r="G24" s="777" t="s">
        <v>1571</v>
      </c>
      <c r="H24" s="489" t="s">
        <v>4128</v>
      </c>
      <c r="I24" s="490" t="s">
        <v>4392</v>
      </c>
      <c r="J24" s="491" t="s">
        <v>232</v>
      </c>
      <c r="K24" s="691">
        <v>0</v>
      </c>
      <c r="L24" s="945" t="s">
        <v>4499</v>
      </c>
      <c r="M24" s="693">
        <v>27272727.27272727</v>
      </c>
      <c r="N24" s="694">
        <v>0.15</v>
      </c>
      <c r="O24" s="138">
        <v>4090909.0909090904</v>
      </c>
      <c r="P24" s="695" t="s">
        <v>41</v>
      </c>
      <c r="Q24" s="996" t="s">
        <v>1423</v>
      </c>
      <c r="R24" s="760"/>
      <c r="S24" s="761" t="s">
        <v>2874</v>
      </c>
      <c r="T24" s="847"/>
    </row>
    <row r="25" spans="1:20" s="473" customFormat="1" ht="36.75" hidden="1" customHeight="1">
      <c r="A25" s="438">
        <v>22</v>
      </c>
      <c r="B25" s="465" t="s">
        <v>4395</v>
      </c>
      <c r="C25" s="440" t="s">
        <v>4430</v>
      </c>
      <c r="D25" s="441" t="s">
        <v>4396</v>
      </c>
      <c r="E25" s="680" t="s">
        <v>71</v>
      </c>
      <c r="F25" s="479" t="s">
        <v>2580</v>
      </c>
      <c r="G25" s="710" t="s">
        <v>1570</v>
      </c>
      <c r="H25" s="445" t="s">
        <v>4397</v>
      </c>
      <c r="I25" s="446" t="s">
        <v>4398</v>
      </c>
      <c r="J25" s="447" t="s">
        <v>232</v>
      </c>
      <c r="K25" s="682">
        <v>0</v>
      </c>
      <c r="L25" s="944" t="s">
        <v>2580</v>
      </c>
      <c r="M25" s="684">
        <v>2999999.9999999995</v>
      </c>
      <c r="N25" s="685">
        <v>0.15</v>
      </c>
      <c r="O25" s="286">
        <v>450000</v>
      </c>
      <c r="P25" s="686" t="s">
        <v>41</v>
      </c>
      <c r="Q25" s="288" t="s">
        <v>2440</v>
      </c>
      <c r="R25" s="763"/>
      <c r="S25" s="764">
        <v>0</v>
      </c>
    </row>
    <row r="26" spans="1:20" s="473" customFormat="1" ht="39.75" hidden="1" customHeight="1">
      <c r="A26" s="438">
        <v>23</v>
      </c>
      <c r="B26" s="465" t="s">
        <v>4404</v>
      </c>
      <c r="C26" s="440" t="s">
        <v>4402</v>
      </c>
      <c r="D26" s="441" t="s">
        <v>4401</v>
      </c>
      <c r="E26" s="680" t="s">
        <v>1925</v>
      </c>
      <c r="F26" s="479" t="s">
        <v>2588</v>
      </c>
      <c r="G26" s="710" t="s">
        <v>88</v>
      </c>
      <c r="H26" s="445" t="s">
        <v>4403</v>
      </c>
      <c r="I26" s="446" t="s">
        <v>4400</v>
      </c>
      <c r="J26" s="447" t="s">
        <v>232</v>
      </c>
      <c r="K26" s="682">
        <v>0</v>
      </c>
      <c r="L26" s="944" t="s">
        <v>2588</v>
      </c>
      <c r="M26" s="684">
        <v>2727272.7272727271</v>
      </c>
      <c r="N26" s="685">
        <v>0.15</v>
      </c>
      <c r="O26" s="286">
        <v>409090.90909090906</v>
      </c>
      <c r="P26" s="686" t="s">
        <v>41</v>
      </c>
      <c r="Q26" s="288" t="s">
        <v>2411</v>
      </c>
      <c r="R26" s="825"/>
      <c r="S26" s="764" t="s">
        <v>2283</v>
      </c>
    </row>
    <row r="27" spans="1:20" s="473" customFormat="1" ht="38.25" hidden="1">
      <c r="A27" s="438">
        <v>24</v>
      </c>
      <c r="B27" s="465" t="s">
        <v>4413</v>
      </c>
      <c r="C27" s="440" t="s">
        <v>4405</v>
      </c>
      <c r="D27" s="441" t="s">
        <v>4406</v>
      </c>
      <c r="E27" s="680" t="s">
        <v>71</v>
      </c>
      <c r="F27" s="479" t="s">
        <v>2580</v>
      </c>
      <c r="G27" s="710" t="s">
        <v>1570</v>
      </c>
      <c r="H27" s="445" t="s">
        <v>4407</v>
      </c>
      <c r="I27" s="446" t="s">
        <v>4399</v>
      </c>
      <c r="J27" s="447" t="s">
        <v>232</v>
      </c>
      <c r="K27" s="682">
        <v>0</v>
      </c>
      <c r="L27" s="944" t="s">
        <v>2580</v>
      </c>
      <c r="M27" s="684">
        <v>2999999.9999999995</v>
      </c>
      <c r="N27" s="685">
        <v>0.15</v>
      </c>
      <c r="O27" s="286">
        <v>450000</v>
      </c>
      <c r="P27" s="686" t="s">
        <v>41</v>
      </c>
      <c r="Q27" s="288" t="s">
        <v>2439</v>
      </c>
      <c r="R27" s="763"/>
      <c r="S27" s="764">
        <v>0</v>
      </c>
    </row>
    <row r="28" spans="1:20" s="473" customFormat="1" ht="64.5" hidden="1" customHeight="1">
      <c r="A28" s="438">
        <v>25</v>
      </c>
      <c r="B28" s="482" t="s">
        <v>4409</v>
      </c>
      <c r="C28" s="440" t="s">
        <v>4412</v>
      </c>
      <c r="D28" s="441" t="s">
        <v>4410</v>
      </c>
      <c r="E28" s="680" t="s">
        <v>71</v>
      </c>
      <c r="F28" s="479" t="s">
        <v>2587</v>
      </c>
      <c r="G28" s="710" t="s">
        <v>2685</v>
      </c>
      <c r="H28" s="445" t="s">
        <v>4411</v>
      </c>
      <c r="I28" s="446" t="s">
        <v>4437</v>
      </c>
      <c r="J28" s="447" t="s">
        <v>232</v>
      </c>
      <c r="K28" s="682">
        <v>0</v>
      </c>
      <c r="L28" s="944" t="s">
        <v>2587</v>
      </c>
      <c r="M28" s="814">
        <v>5999999.9999999991</v>
      </c>
      <c r="N28" s="685">
        <v>0.15</v>
      </c>
      <c r="O28" s="286">
        <v>900000</v>
      </c>
      <c r="P28" s="686" t="s">
        <v>41</v>
      </c>
      <c r="Q28" s="288" t="s">
        <v>3831</v>
      </c>
      <c r="R28" s="876">
        <v>5999999.9999999991</v>
      </c>
      <c r="S28" s="764" t="s">
        <v>2873</v>
      </c>
      <c r="T28" s="895"/>
    </row>
    <row r="29" spans="1:20" s="473" customFormat="1" ht="25.5" hidden="1">
      <c r="A29" s="438">
        <v>26</v>
      </c>
      <c r="B29" s="482" t="s">
        <v>4414</v>
      </c>
      <c r="C29" s="440" t="s">
        <v>4415</v>
      </c>
      <c r="D29" s="441" t="s">
        <v>4416</v>
      </c>
      <c r="E29" s="680" t="s">
        <v>60</v>
      </c>
      <c r="F29" s="479" t="s">
        <v>2686</v>
      </c>
      <c r="G29" s="710" t="s">
        <v>1411</v>
      </c>
      <c r="H29" s="445" t="s">
        <v>4417</v>
      </c>
      <c r="I29" s="446" t="s">
        <v>4418</v>
      </c>
      <c r="J29" s="447" t="s">
        <v>232</v>
      </c>
      <c r="K29" s="682">
        <v>0</v>
      </c>
      <c r="L29" s="944" t="s">
        <v>2686</v>
      </c>
      <c r="M29" s="684">
        <v>3999999.9999999995</v>
      </c>
      <c r="N29" s="685">
        <v>0.15</v>
      </c>
      <c r="O29" s="286">
        <v>600000</v>
      </c>
      <c r="P29" s="686" t="s">
        <v>41</v>
      </c>
      <c r="Q29" s="288" t="s">
        <v>2414</v>
      </c>
      <c r="R29" s="763"/>
      <c r="S29" s="764" t="s">
        <v>2283</v>
      </c>
    </row>
    <row r="30" spans="1:20" s="246" customFormat="1" ht="36" hidden="1" customHeight="1">
      <c r="A30" s="430">
        <v>27</v>
      </c>
      <c r="B30" s="782" t="s">
        <v>4420</v>
      </c>
      <c r="C30" s="132" t="s">
        <v>2030</v>
      </c>
      <c r="D30" s="373" t="s">
        <v>4419</v>
      </c>
      <c r="E30" s="705" t="s">
        <v>71</v>
      </c>
      <c r="F30" s="337" t="s">
        <v>3776</v>
      </c>
      <c r="G30" s="706" t="s">
        <v>436</v>
      </c>
      <c r="H30" s="432" t="s">
        <v>4714</v>
      </c>
      <c r="I30" s="433" t="s">
        <v>4421</v>
      </c>
      <c r="J30" s="362" t="s">
        <v>232</v>
      </c>
      <c r="K30" s="707">
        <v>0</v>
      </c>
      <c r="L30" s="943" t="s">
        <v>3776</v>
      </c>
      <c r="M30" s="709">
        <v>18181818.18181818</v>
      </c>
      <c r="N30" s="783">
        <v>0.15</v>
      </c>
      <c r="O30" s="137">
        <v>2727272.7272727271</v>
      </c>
      <c r="P30" s="708" t="s">
        <v>41</v>
      </c>
      <c r="Q30" s="152" t="s">
        <v>1423</v>
      </c>
      <c r="R30" s="784"/>
      <c r="S30" s="822">
        <v>0</v>
      </c>
      <c r="T30" s="904"/>
    </row>
    <row r="31" spans="1:20" s="246" customFormat="1" ht="77.25" customHeight="1">
      <c r="A31" s="430">
        <v>28</v>
      </c>
      <c r="B31" s="782" t="s">
        <v>1174</v>
      </c>
      <c r="C31" s="132" t="s">
        <v>3472</v>
      </c>
      <c r="D31" s="373" t="s">
        <v>4429</v>
      </c>
      <c r="E31" s="705" t="s">
        <v>42</v>
      </c>
      <c r="F31" s="337" t="s">
        <v>2587</v>
      </c>
      <c r="G31" s="706" t="s">
        <v>2685</v>
      </c>
      <c r="H31" s="432" t="s">
        <v>4423</v>
      </c>
      <c r="I31" s="433" t="s">
        <v>4422</v>
      </c>
      <c r="J31" s="362" t="s">
        <v>232</v>
      </c>
      <c r="K31" s="707">
        <v>0</v>
      </c>
      <c r="L31" s="943" t="s">
        <v>2587</v>
      </c>
      <c r="M31" s="709">
        <v>5999999.9999999991</v>
      </c>
      <c r="N31" s="783">
        <v>0.15</v>
      </c>
      <c r="O31" s="137">
        <v>900000</v>
      </c>
      <c r="P31" s="708" t="s">
        <v>41</v>
      </c>
      <c r="Q31" s="152" t="s">
        <v>2794</v>
      </c>
      <c r="R31" s="822" t="s">
        <v>3284</v>
      </c>
      <c r="S31" s="822" t="s">
        <v>2283</v>
      </c>
      <c r="T31" s="904"/>
    </row>
    <row r="32" spans="1:20" s="246" customFormat="1" ht="39" hidden="1" customHeight="1">
      <c r="A32" s="430">
        <v>29</v>
      </c>
      <c r="B32" s="782" t="s">
        <v>4425</v>
      </c>
      <c r="C32" s="132" t="s">
        <v>4165</v>
      </c>
      <c r="D32" s="373" t="s">
        <v>4427</v>
      </c>
      <c r="E32" s="705" t="s">
        <v>42</v>
      </c>
      <c r="F32" s="337" t="s">
        <v>2584</v>
      </c>
      <c r="G32" s="706" t="s">
        <v>210</v>
      </c>
      <c r="H32" s="432" t="s">
        <v>4428</v>
      </c>
      <c r="I32" s="433" t="s">
        <v>4424</v>
      </c>
      <c r="J32" s="362" t="s">
        <v>232</v>
      </c>
      <c r="K32" s="707">
        <v>0</v>
      </c>
      <c r="L32" s="943" t="s">
        <v>2584</v>
      </c>
      <c r="M32" s="709">
        <v>3636363.6363636362</v>
      </c>
      <c r="N32" s="783">
        <v>0.15</v>
      </c>
      <c r="O32" s="137">
        <v>545454.54545454541</v>
      </c>
      <c r="P32" s="708" t="s">
        <v>41</v>
      </c>
      <c r="Q32" s="152" t="s">
        <v>4426</v>
      </c>
      <c r="R32" s="784"/>
      <c r="S32" s="926" t="s">
        <v>2874</v>
      </c>
    </row>
    <row r="33" spans="1:25" s="473" customFormat="1" ht="75" hidden="1" customHeight="1">
      <c r="A33" s="438">
        <v>30</v>
      </c>
      <c r="B33" s="482" t="s">
        <v>4438</v>
      </c>
      <c r="C33" s="440" t="s">
        <v>4433</v>
      </c>
      <c r="D33" s="441" t="s">
        <v>4476</v>
      </c>
      <c r="E33" s="680" t="s">
        <v>71</v>
      </c>
      <c r="F33" s="479" t="s">
        <v>2584</v>
      </c>
      <c r="G33" s="710" t="s">
        <v>210</v>
      </c>
      <c r="H33" s="445" t="s">
        <v>4432</v>
      </c>
      <c r="I33" s="446" t="s">
        <v>4431</v>
      </c>
      <c r="J33" s="447" t="s">
        <v>232</v>
      </c>
      <c r="K33" s="682">
        <v>0</v>
      </c>
      <c r="L33" s="944" t="s">
        <v>2584</v>
      </c>
      <c r="M33" s="684">
        <v>3636363.6363636362</v>
      </c>
      <c r="N33" s="685">
        <v>0.15</v>
      </c>
      <c r="O33" s="286">
        <v>545454.54545454541</v>
      </c>
      <c r="P33" s="686" t="s">
        <v>41</v>
      </c>
      <c r="Q33" s="288" t="s">
        <v>2426</v>
      </c>
      <c r="R33" s="763"/>
      <c r="S33" s="853">
        <v>0</v>
      </c>
    </row>
    <row r="34" spans="1:25" s="246" customFormat="1" ht="33" hidden="1" customHeight="1">
      <c r="A34" s="430">
        <v>31</v>
      </c>
      <c r="B34" s="782" t="s">
        <v>3919</v>
      </c>
      <c r="C34" s="132" t="s">
        <v>3734</v>
      </c>
      <c r="D34" s="373" t="s">
        <v>4434</v>
      </c>
      <c r="E34" s="705">
        <v>0</v>
      </c>
      <c r="F34" s="337" t="s">
        <v>2580</v>
      </c>
      <c r="G34" s="706" t="s">
        <v>1570</v>
      </c>
      <c r="H34" s="432" t="s">
        <v>4435</v>
      </c>
      <c r="I34" s="433" t="s">
        <v>4455</v>
      </c>
      <c r="J34" s="362" t="s">
        <v>232</v>
      </c>
      <c r="K34" s="707">
        <v>0</v>
      </c>
      <c r="L34" s="943" t="s">
        <v>2580</v>
      </c>
      <c r="M34" s="709">
        <v>2999999.9999999995</v>
      </c>
      <c r="N34" s="783">
        <v>0.15</v>
      </c>
      <c r="O34" s="137">
        <v>450000</v>
      </c>
      <c r="P34" s="708" t="s">
        <v>41</v>
      </c>
      <c r="Q34" s="152" t="s">
        <v>4436</v>
      </c>
      <c r="R34" s="784"/>
      <c r="S34" s="926" t="s">
        <v>2874</v>
      </c>
      <c r="U34" s="906"/>
    </row>
    <row r="35" spans="1:25" ht="63.75" hidden="1" customHeight="1">
      <c r="A35" s="193">
        <v>32</v>
      </c>
      <c r="B35" s="252" t="s">
        <v>4387</v>
      </c>
      <c r="C35" s="146" t="s">
        <v>3944</v>
      </c>
      <c r="D35" s="372" t="s">
        <v>4440</v>
      </c>
      <c r="E35" s="671" t="s">
        <v>42</v>
      </c>
      <c r="F35" s="406" t="s">
        <v>3117</v>
      </c>
      <c r="G35" s="672" t="s">
        <v>2952</v>
      </c>
      <c r="H35" s="415" t="s">
        <v>4439</v>
      </c>
      <c r="I35" s="408" t="s">
        <v>4456</v>
      </c>
      <c r="J35" s="361" t="s">
        <v>232</v>
      </c>
      <c r="K35" s="661">
        <v>0</v>
      </c>
      <c r="L35" s="942" t="s">
        <v>3117</v>
      </c>
      <c r="M35" s="675">
        <v>2300000</v>
      </c>
      <c r="N35" s="679">
        <v>0.15</v>
      </c>
      <c r="O35" s="136">
        <v>345000</v>
      </c>
      <c r="P35" s="668" t="s">
        <v>41</v>
      </c>
      <c r="Q35" s="150" t="s">
        <v>4094</v>
      </c>
      <c r="R35" s="786"/>
      <c r="S35" s="927" t="s">
        <v>2873</v>
      </c>
    </row>
    <row r="36" spans="1:25" s="473" customFormat="1" ht="33.75" hidden="1" customHeight="1">
      <c r="A36" s="438">
        <v>33</v>
      </c>
      <c r="B36" s="482" t="s">
        <v>4441</v>
      </c>
      <c r="C36" s="440" t="s">
        <v>4451</v>
      </c>
      <c r="D36" s="441" t="s">
        <v>4442</v>
      </c>
      <c r="E36" s="680" t="s">
        <v>71</v>
      </c>
      <c r="F36" s="479" t="s">
        <v>2586</v>
      </c>
      <c r="G36" s="710" t="s">
        <v>384</v>
      </c>
      <c r="H36" s="445" t="s">
        <v>4450</v>
      </c>
      <c r="I36" s="446" t="s">
        <v>4443</v>
      </c>
      <c r="J36" s="447" t="s">
        <v>232</v>
      </c>
      <c r="K36" s="682">
        <v>0</v>
      </c>
      <c r="L36" s="944" t="s">
        <v>2586</v>
      </c>
      <c r="M36" s="684">
        <v>5000000</v>
      </c>
      <c r="N36" s="685">
        <v>0.15</v>
      </c>
      <c r="O36" s="286">
        <v>750000</v>
      </c>
      <c r="P36" s="686" t="s">
        <v>41</v>
      </c>
      <c r="Q36" s="288" t="s">
        <v>3542</v>
      </c>
      <c r="R36" s="764"/>
      <c r="S36" s="853" t="s">
        <v>2873</v>
      </c>
      <c r="U36" s="832"/>
    </row>
    <row r="37" spans="1:25" s="473" customFormat="1" ht="33.75" hidden="1" customHeight="1">
      <c r="A37" s="438">
        <v>34</v>
      </c>
      <c r="B37" s="482" t="s">
        <v>4446</v>
      </c>
      <c r="C37" s="440" t="s">
        <v>4448</v>
      </c>
      <c r="D37" s="441" t="s">
        <v>4445</v>
      </c>
      <c r="E37" s="680" t="s">
        <v>71</v>
      </c>
      <c r="F37" s="479" t="s">
        <v>2580</v>
      </c>
      <c r="G37" s="710" t="s">
        <v>1570</v>
      </c>
      <c r="H37" s="445" t="s">
        <v>4447</v>
      </c>
      <c r="I37" s="446" t="s">
        <v>4444</v>
      </c>
      <c r="J37" s="447" t="s">
        <v>232</v>
      </c>
      <c r="K37" s="682">
        <v>0</v>
      </c>
      <c r="L37" s="944" t="s">
        <v>2580</v>
      </c>
      <c r="M37" s="814">
        <v>2999999.9999999995</v>
      </c>
      <c r="N37" s="685">
        <v>0.15</v>
      </c>
      <c r="O37" s="286">
        <v>450000</v>
      </c>
      <c r="P37" s="686" t="s">
        <v>41</v>
      </c>
      <c r="Q37" s="288" t="s">
        <v>3831</v>
      </c>
      <c r="R37" s="763"/>
      <c r="S37" s="764" t="s">
        <v>2874</v>
      </c>
    </row>
    <row r="38" spans="1:25" s="473" customFormat="1" ht="45.75" hidden="1" customHeight="1">
      <c r="A38" s="438">
        <v>35</v>
      </c>
      <c r="B38" s="482" t="s">
        <v>4452</v>
      </c>
      <c r="C38" s="440" t="s">
        <v>4184</v>
      </c>
      <c r="D38" s="441" t="s">
        <v>4453</v>
      </c>
      <c r="E38" s="680" t="s">
        <v>71</v>
      </c>
      <c r="F38" s="479" t="s">
        <v>4030</v>
      </c>
      <c r="G38" s="710" t="s">
        <v>4031</v>
      </c>
      <c r="H38" s="445" t="s">
        <v>4185</v>
      </c>
      <c r="I38" s="446" t="s">
        <v>4454</v>
      </c>
      <c r="J38" s="447" t="s">
        <v>232</v>
      </c>
      <c r="K38" s="682">
        <v>0</v>
      </c>
      <c r="L38" s="944" t="s">
        <v>4030</v>
      </c>
      <c r="M38" s="684">
        <v>9000000</v>
      </c>
      <c r="N38" s="685">
        <v>0.15</v>
      </c>
      <c r="O38" s="286">
        <v>1350000</v>
      </c>
      <c r="P38" s="686" t="s">
        <v>41</v>
      </c>
      <c r="Q38" s="288" t="s">
        <v>3030</v>
      </c>
      <c r="R38" s="763"/>
      <c r="S38" s="764">
        <v>0</v>
      </c>
    </row>
    <row r="39" spans="1:25" s="246" customFormat="1" ht="45.75" customHeight="1">
      <c r="A39" s="430">
        <v>36</v>
      </c>
      <c r="B39" s="782" t="s">
        <v>1174</v>
      </c>
      <c r="C39" s="132" t="s">
        <v>4193</v>
      </c>
      <c r="D39" s="373" t="s">
        <v>3984</v>
      </c>
      <c r="E39" s="705" t="s">
        <v>42</v>
      </c>
      <c r="F39" s="337" t="s">
        <v>4500</v>
      </c>
      <c r="G39" s="706" t="s">
        <v>4501</v>
      </c>
      <c r="H39" s="432" t="s">
        <v>4458</v>
      </c>
      <c r="I39" s="433" t="s">
        <v>4457</v>
      </c>
      <c r="J39" s="362" t="s">
        <v>232</v>
      </c>
      <c r="K39" s="707">
        <v>0</v>
      </c>
      <c r="L39" s="943" t="s">
        <v>4500</v>
      </c>
      <c r="M39" s="709">
        <v>109999999.99999999</v>
      </c>
      <c r="N39" s="783">
        <v>0.15</v>
      </c>
      <c r="O39" s="137">
        <v>16499999.999999996</v>
      </c>
      <c r="P39" s="708" t="s">
        <v>41</v>
      </c>
      <c r="Q39" s="152" t="s">
        <v>2794</v>
      </c>
      <c r="R39" s="784"/>
      <c r="S39" s="822" t="s">
        <v>2283</v>
      </c>
      <c r="W39" s="903"/>
      <c r="X39" s="900"/>
      <c r="Y39" s="904"/>
    </row>
    <row r="40" spans="1:25" s="473" customFormat="1" ht="25.5" hidden="1">
      <c r="A40" s="438">
        <v>37</v>
      </c>
      <c r="B40" s="482" t="s">
        <v>4461</v>
      </c>
      <c r="C40" s="440" t="s">
        <v>4474</v>
      </c>
      <c r="D40" s="441" t="s">
        <v>4462</v>
      </c>
      <c r="E40" s="680" t="s">
        <v>71</v>
      </c>
      <c r="F40" s="479" t="s">
        <v>2585</v>
      </c>
      <c r="G40" s="710" t="s">
        <v>109</v>
      </c>
      <c r="H40" s="445" t="s">
        <v>4463</v>
      </c>
      <c r="I40" s="446" t="s">
        <v>4464</v>
      </c>
      <c r="J40" s="447" t="s">
        <v>232</v>
      </c>
      <c r="K40" s="682">
        <v>0</v>
      </c>
      <c r="L40" s="944" t="s">
        <v>2585</v>
      </c>
      <c r="M40" s="684">
        <v>1999999.9999999998</v>
      </c>
      <c r="N40" s="685">
        <v>0.15</v>
      </c>
      <c r="O40" s="286">
        <v>300000</v>
      </c>
      <c r="P40" s="686" t="s">
        <v>41</v>
      </c>
      <c r="Q40" s="288" t="s">
        <v>2439</v>
      </c>
      <c r="R40" s="763"/>
      <c r="S40" s="853" t="s">
        <v>2283</v>
      </c>
      <c r="W40" s="834"/>
      <c r="X40" s="459"/>
      <c r="Y40" s="830"/>
    </row>
    <row r="41" spans="1:25" ht="94.5" hidden="1" customHeight="1">
      <c r="A41" s="193">
        <v>38</v>
      </c>
      <c r="B41" s="252" t="s">
        <v>4468</v>
      </c>
      <c r="C41" s="146" t="s">
        <v>636</v>
      </c>
      <c r="D41" s="372" t="s">
        <v>4465</v>
      </c>
      <c r="E41" s="671" t="s">
        <v>42</v>
      </c>
      <c r="F41" s="406" t="s">
        <v>4502</v>
      </c>
      <c r="G41" s="1003" t="s">
        <v>4503</v>
      </c>
      <c r="H41" s="415" t="s">
        <v>4466</v>
      </c>
      <c r="I41" s="408" t="s">
        <v>4467</v>
      </c>
      <c r="J41" s="361" t="s">
        <v>232</v>
      </c>
      <c r="K41" s="661">
        <v>0</v>
      </c>
      <c r="L41" s="1037">
        <v>8580000</v>
      </c>
      <c r="M41" s="675">
        <v>6899999.9999999991</v>
      </c>
      <c r="N41" s="679">
        <v>0.15</v>
      </c>
      <c r="O41" s="136">
        <v>1035000</v>
      </c>
      <c r="P41" s="668" t="s">
        <v>41</v>
      </c>
      <c r="Q41" s="150" t="s">
        <v>3431</v>
      </c>
      <c r="R41" s="786"/>
      <c r="S41" s="927">
        <v>0</v>
      </c>
      <c r="T41" s="156"/>
    </row>
    <row r="42" spans="1:25" s="473" customFormat="1" ht="84" hidden="1" customHeight="1">
      <c r="A42" s="438">
        <v>39</v>
      </c>
      <c r="B42" s="482" t="s">
        <v>4469</v>
      </c>
      <c r="C42" s="440" t="s">
        <v>4471</v>
      </c>
      <c r="D42" s="441" t="s">
        <v>4470</v>
      </c>
      <c r="E42" s="680" t="s">
        <v>209</v>
      </c>
      <c r="F42" s="479" t="s">
        <v>2687</v>
      </c>
      <c r="G42" s="710" t="s">
        <v>2688</v>
      </c>
      <c r="H42" s="445" t="s">
        <v>4472</v>
      </c>
      <c r="I42" s="446" t="s">
        <v>4478</v>
      </c>
      <c r="J42" s="447" t="s">
        <v>232</v>
      </c>
      <c r="K42" s="682">
        <v>0</v>
      </c>
      <c r="L42" s="944" t="s">
        <v>176</v>
      </c>
      <c r="M42" s="684">
        <v>90909090.909090906</v>
      </c>
      <c r="N42" s="685">
        <v>0.15</v>
      </c>
      <c r="O42" s="286">
        <v>13636363.636363635</v>
      </c>
      <c r="P42" s="686" t="s">
        <v>41</v>
      </c>
      <c r="Q42" s="288" t="s">
        <v>4044</v>
      </c>
      <c r="R42" s="763"/>
      <c r="S42" s="853">
        <v>0</v>
      </c>
    </row>
    <row r="43" spans="1:25" s="246" customFormat="1" ht="42.75" hidden="1" customHeight="1">
      <c r="A43" s="430">
        <v>40</v>
      </c>
      <c r="B43" s="782" t="s">
        <v>4468</v>
      </c>
      <c r="C43" s="132" t="s">
        <v>4213</v>
      </c>
      <c r="D43" s="373" t="s">
        <v>4369</v>
      </c>
      <c r="E43" s="705" t="s">
        <v>42</v>
      </c>
      <c r="F43" s="337" t="s">
        <v>3311</v>
      </c>
      <c r="G43" s="706" t="s">
        <v>968</v>
      </c>
      <c r="H43" s="432" t="s">
        <v>4475</v>
      </c>
      <c r="I43" s="433" t="s">
        <v>4473</v>
      </c>
      <c r="J43" s="362" t="s">
        <v>232</v>
      </c>
      <c r="K43" s="707">
        <v>0</v>
      </c>
      <c r="L43" s="943" t="s">
        <v>3311</v>
      </c>
      <c r="M43" s="709">
        <v>36363636.36363636</v>
      </c>
      <c r="N43" s="783">
        <v>0.15</v>
      </c>
      <c r="O43" s="137">
        <v>5454545.4545454541</v>
      </c>
      <c r="P43" s="708" t="s">
        <v>41</v>
      </c>
      <c r="Q43" s="152" t="s">
        <v>1423</v>
      </c>
      <c r="R43" s="822"/>
      <c r="S43" s="926" t="s">
        <v>2283</v>
      </c>
      <c r="U43" s="997"/>
    </row>
    <row r="44" spans="1:25" s="473" customFormat="1" ht="34.5" hidden="1" customHeight="1">
      <c r="A44" s="438">
        <v>41</v>
      </c>
      <c r="B44" s="482" t="s">
        <v>4221</v>
      </c>
      <c r="C44" s="440" t="s">
        <v>4217</v>
      </c>
      <c r="D44" s="441" t="s">
        <v>4479</v>
      </c>
      <c r="E44" s="680" t="s">
        <v>42</v>
      </c>
      <c r="F44" s="479" t="s">
        <v>2589</v>
      </c>
      <c r="G44" s="710" t="s">
        <v>72</v>
      </c>
      <c r="H44" s="445" t="s">
        <v>4480</v>
      </c>
      <c r="I44" s="446" t="s">
        <v>4477</v>
      </c>
      <c r="J44" s="447" t="s">
        <v>232</v>
      </c>
      <c r="K44" s="682">
        <v>0</v>
      </c>
      <c r="L44" s="944" t="s">
        <v>2589</v>
      </c>
      <c r="M44" s="684">
        <v>3181818.1818181816</v>
      </c>
      <c r="N44" s="685">
        <v>0.15</v>
      </c>
      <c r="O44" s="286">
        <v>477272.72727272724</v>
      </c>
      <c r="P44" s="686" t="s">
        <v>41</v>
      </c>
      <c r="Q44" s="288" t="s">
        <v>2425</v>
      </c>
      <c r="R44" s="763"/>
      <c r="S44" s="853" t="s">
        <v>2283</v>
      </c>
    </row>
    <row r="45" spans="1:25" s="246" customFormat="1" ht="43.5" hidden="1" customHeight="1">
      <c r="A45" s="430">
        <v>42</v>
      </c>
      <c r="B45" s="782" t="s">
        <v>4638</v>
      </c>
      <c r="C45" s="132" t="s">
        <v>4637</v>
      </c>
      <c r="D45" s="373" t="s">
        <v>4482</v>
      </c>
      <c r="E45" s="705" t="s">
        <v>71</v>
      </c>
      <c r="F45" s="337" t="s">
        <v>2580</v>
      </c>
      <c r="G45" s="706" t="s">
        <v>1570</v>
      </c>
      <c r="H45" s="432" t="s">
        <v>4490</v>
      </c>
      <c r="I45" s="433" t="s">
        <v>4483</v>
      </c>
      <c r="J45" s="362" t="s">
        <v>232</v>
      </c>
      <c r="K45" s="707">
        <v>0</v>
      </c>
      <c r="L45" s="943" t="s">
        <v>2580</v>
      </c>
      <c r="M45" s="709">
        <v>2999999.9999999995</v>
      </c>
      <c r="N45" s="783">
        <v>0.15</v>
      </c>
      <c r="O45" s="137">
        <v>450000</v>
      </c>
      <c r="P45" s="708" t="s">
        <v>41</v>
      </c>
      <c r="Q45" s="152" t="s">
        <v>2426</v>
      </c>
      <c r="R45" s="784"/>
      <c r="S45" s="926" t="s">
        <v>2283</v>
      </c>
    </row>
    <row r="46" spans="1:25" s="473" customFormat="1" ht="34.5" hidden="1" customHeight="1">
      <c r="A46" s="438">
        <v>43</v>
      </c>
      <c r="B46" s="482" t="s">
        <v>4485</v>
      </c>
      <c r="C46" s="440" t="s">
        <v>4488</v>
      </c>
      <c r="D46" s="441" t="s">
        <v>4486</v>
      </c>
      <c r="E46" s="680" t="s">
        <v>71</v>
      </c>
      <c r="F46" s="479" t="s">
        <v>3500</v>
      </c>
      <c r="G46" s="710" t="s">
        <v>241</v>
      </c>
      <c r="H46" s="445" t="s">
        <v>4487</v>
      </c>
      <c r="I46" s="446" t="s">
        <v>4489</v>
      </c>
      <c r="J46" s="447" t="s">
        <v>232</v>
      </c>
      <c r="K46" s="682">
        <v>0</v>
      </c>
      <c r="L46" s="944" t="s">
        <v>3500</v>
      </c>
      <c r="M46" s="684">
        <v>1363636.3636363635</v>
      </c>
      <c r="N46" s="685">
        <v>0.15</v>
      </c>
      <c r="O46" s="286">
        <v>204545.45454545453</v>
      </c>
      <c r="P46" s="686" t="s">
        <v>41</v>
      </c>
      <c r="Q46" s="288" t="s">
        <v>3649</v>
      </c>
      <c r="R46" s="763"/>
      <c r="S46" s="853" t="s">
        <v>2873</v>
      </c>
    </row>
    <row r="47" spans="1:25" s="1028" customFormat="1" ht="38.25" hidden="1">
      <c r="A47" s="1009">
        <v>44</v>
      </c>
      <c r="B47" s="1029" t="s">
        <v>4491</v>
      </c>
      <c r="C47" s="1011" t="s">
        <v>4231</v>
      </c>
      <c r="D47" s="1012" t="s">
        <v>4492</v>
      </c>
      <c r="E47" s="1013" t="s">
        <v>60</v>
      </c>
      <c r="F47" s="1014" t="s">
        <v>4299</v>
      </c>
      <c r="G47" s="1015" t="s">
        <v>200</v>
      </c>
      <c r="H47" s="1016" t="s">
        <v>4494</v>
      </c>
      <c r="I47" s="1017" t="s">
        <v>4493</v>
      </c>
      <c r="J47" s="1018" t="s">
        <v>232</v>
      </c>
      <c r="K47" s="1019">
        <v>0</v>
      </c>
      <c r="L47" s="1020" t="s">
        <v>4299</v>
      </c>
      <c r="M47" s="1030">
        <v>9090909.0909090899</v>
      </c>
      <c r="N47" s="1022">
        <v>0.15</v>
      </c>
      <c r="O47" s="1023">
        <v>1363636.3636363635</v>
      </c>
      <c r="P47" s="1024" t="s">
        <v>41</v>
      </c>
      <c r="Q47" s="1025" t="s">
        <v>4484</v>
      </c>
      <c r="R47" s="1031" t="s">
        <v>3041</v>
      </c>
      <c r="S47" s="1032" t="s">
        <v>2873</v>
      </c>
    </row>
    <row r="49" spans="2:18" ht="15.75" customHeight="1">
      <c r="F49" s="998"/>
    </row>
    <row r="50" spans="2:18" ht="15.75" customHeight="1">
      <c r="F50" s="998"/>
      <c r="N50" s="936"/>
    </row>
    <row r="51" spans="2:18" ht="15.75" customHeight="1">
      <c r="N51" s="936"/>
    </row>
    <row r="52" spans="2:18" ht="15.75" customHeight="1">
      <c r="N52" s="936"/>
      <c r="O52" s="937"/>
    </row>
    <row r="53" spans="2:18" ht="15.75" customHeight="1">
      <c r="N53" s="936"/>
      <c r="O53" s="937"/>
    </row>
    <row r="54" spans="2:18" ht="15.75" customHeight="1">
      <c r="J54" s="435"/>
      <c r="O54" s="937"/>
    </row>
    <row r="56" spans="2:18" ht="15.75" customHeight="1">
      <c r="D56" s="999"/>
      <c r="E56" s="998"/>
    </row>
    <row r="57" spans="2:18" ht="15.75" customHeight="1">
      <c r="D57" s="999"/>
      <c r="E57" s="998"/>
    </row>
    <row r="58" spans="2:18" ht="15.75" customHeight="1">
      <c r="D58" s="999"/>
      <c r="E58" s="998"/>
    </row>
    <row r="59" spans="2:18" ht="15.75" customHeight="1">
      <c r="D59" s="999"/>
    </row>
    <row r="61" spans="2:18" s="935" customFormat="1" ht="15.75" customHeight="1">
      <c r="B61" s="932"/>
      <c r="C61" s="50"/>
      <c r="D61" s="932"/>
      <c r="E61" s="50"/>
      <c r="F61" s="50"/>
      <c r="G61" s="50"/>
      <c r="H61" s="933"/>
      <c r="I61" s="50"/>
      <c r="J61" s="156"/>
      <c r="K61" s="934"/>
      <c r="L61" s="934"/>
      <c r="M61" s="50"/>
      <c r="Q61" s="936"/>
      <c r="R61" s="50"/>
    </row>
    <row r="62" spans="2:18" s="935" customFormat="1" ht="15.75" customHeight="1">
      <c r="B62" s="932"/>
      <c r="C62" s="50"/>
      <c r="D62" s="932"/>
      <c r="E62" s="50"/>
      <c r="F62" s="50"/>
      <c r="G62" s="50"/>
      <c r="H62" s="933"/>
      <c r="I62" s="50"/>
      <c r="J62" s="156"/>
      <c r="K62" s="934"/>
      <c r="L62" s="934"/>
      <c r="M62" s="50"/>
      <c r="Q62" s="936"/>
      <c r="R62" s="50"/>
    </row>
    <row r="63" spans="2:18" s="935" customFormat="1" ht="15.75" customHeight="1">
      <c r="B63" s="932"/>
      <c r="C63" s="50"/>
      <c r="D63" s="932"/>
      <c r="E63" s="50"/>
      <c r="F63" s="50"/>
      <c r="G63" s="50"/>
      <c r="H63" s="933"/>
      <c r="I63" s="50"/>
      <c r="J63" s="156"/>
      <c r="K63" s="934"/>
      <c r="L63" s="934"/>
      <c r="M63" s="50"/>
      <c r="Q63" s="936"/>
      <c r="R63" s="50"/>
    </row>
    <row r="64" spans="2:18" s="935" customFormat="1" ht="15.75" customHeight="1">
      <c r="B64" s="932"/>
      <c r="C64" s="50"/>
      <c r="D64" s="932"/>
      <c r="E64" s="50"/>
      <c r="F64" s="50"/>
      <c r="G64" s="50"/>
      <c r="H64" s="933"/>
      <c r="I64" s="50"/>
      <c r="J64" s="156"/>
      <c r="K64" s="934"/>
      <c r="L64" s="934"/>
      <c r="M64" s="50"/>
      <c r="Q64" s="936"/>
      <c r="R64" s="50"/>
    </row>
    <row r="65" spans="2:18" s="935" customFormat="1" ht="15.75" customHeight="1">
      <c r="B65" s="932"/>
      <c r="C65" s="50"/>
      <c r="D65" s="932"/>
      <c r="E65" s="50"/>
      <c r="F65" s="50"/>
      <c r="G65" s="50"/>
      <c r="H65" s="933"/>
      <c r="I65" s="50"/>
      <c r="J65" s="156"/>
      <c r="K65" s="934"/>
      <c r="L65" s="934"/>
      <c r="M65" s="50"/>
      <c r="Q65" s="936"/>
      <c r="R65" s="937">
        <f>Q65-Q66</f>
        <v>0</v>
      </c>
    </row>
    <row r="66" spans="2:18" s="935" customFormat="1" ht="15.75" customHeight="1">
      <c r="B66" s="932"/>
      <c r="C66" s="50"/>
      <c r="D66" s="932"/>
      <c r="E66" s="50"/>
      <c r="F66" s="50"/>
      <c r="G66" s="50"/>
      <c r="H66" s="933"/>
      <c r="I66" s="50"/>
      <c r="J66" s="156"/>
      <c r="K66" s="934"/>
      <c r="L66" s="934"/>
      <c r="M66" s="50"/>
      <c r="Q66" s="936"/>
      <c r="R66" s="50"/>
    </row>
    <row r="70" spans="2:18" ht="15.75" customHeight="1">
      <c r="E70" s="998"/>
    </row>
    <row r="71" spans="2:18" ht="15.75" customHeight="1">
      <c r="E71" s="998"/>
    </row>
    <row r="72" spans="2:18" ht="15.75" customHeight="1">
      <c r="E72" s="998"/>
    </row>
    <row r="73" spans="2:18" ht="15.75" customHeight="1">
      <c r="E73" s="1001"/>
    </row>
    <row r="74" spans="2:18" ht="15.75" customHeight="1">
      <c r="E74" s="1001"/>
    </row>
    <row r="76" spans="2:18" ht="15.75" customHeight="1">
      <c r="E76" s="1001"/>
    </row>
    <row r="77" spans="2:18" ht="15.75" customHeight="1">
      <c r="E77" s="1002"/>
    </row>
    <row r="80" spans="2:18" ht="15.75" customHeight="1">
      <c r="E80" s="998"/>
    </row>
    <row r="81" spans="5:5" ht="15.75" customHeight="1">
      <c r="E81" s="1002"/>
    </row>
  </sheetData>
  <pageMargins left="0.7" right="0.7" top="0.75" bottom="0.75" header="0.3" footer="0.3"/>
  <pageSetup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F9B88-F225-47A0-B41D-6868B3037537}">
  <sheetPr codeName="Trang_tính39">
    <outlinePr summaryBelow="0" summaryRight="0"/>
  </sheetPr>
  <dimension ref="A1:Y71"/>
  <sheetViews>
    <sheetView zoomScaleNormal="100" workbookViewId="0">
      <pane ySplit="3" topLeftCell="A42" activePane="bottomLeft" state="frozen"/>
      <selection activeCell="D1270" sqref="D1270"/>
      <selection pane="bottomLeft" activeCell="L56" sqref="L56:M58"/>
    </sheetView>
  </sheetViews>
  <sheetFormatPr defaultColWidth="11" defaultRowHeight="15.75" customHeight="1" outlineLevelCol="1"/>
  <cols>
    <col min="1" max="1" width="5.875" style="50" customWidth="1"/>
    <col min="2" max="2" width="57.375" style="932" customWidth="1"/>
    <col min="3" max="3" width="36.25" style="50" customWidth="1" outlineLevel="1"/>
    <col min="4" max="4" width="42.875" style="932" customWidth="1" outlineLevel="1"/>
    <col min="5" max="6" width="20" style="50" customWidth="1" outlineLevel="1"/>
    <col min="7" max="7" width="20" style="50" hidden="1" customWidth="1" outlineLevel="1"/>
    <col min="8" max="8" width="43.25" style="933" customWidth="1"/>
    <col min="9" max="9" width="24.375" style="50" customWidth="1"/>
    <col min="10" max="10" width="19.25" style="156" customWidth="1"/>
    <col min="11" max="11" width="15.875" style="934" customWidth="1"/>
    <col min="12" max="12" width="25.75" style="934" customWidth="1"/>
    <col min="13" max="13" width="21.37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935"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3" s="267" customFormat="1" ht="17.45" customHeight="1">
      <c r="B1" s="928"/>
      <c r="D1" s="928"/>
      <c r="H1" s="928"/>
      <c r="K1" s="332"/>
      <c r="L1" s="332">
        <f>SUM(L4:L52)</f>
        <v>0</v>
      </c>
      <c r="M1" s="929">
        <f>SUM(M4:M52)</f>
        <v>209237272.72727272</v>
      </c>
      <c r="N1" s="929"/>
      <c r="O1" s="929"/>
    </row>
    <row r="3" spans="1:23"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770" t="s">
        <v>6354</v>
      </c>
      <c r="S3" s="770" t="s">
        <v>895</v>
      </c>
    </row>
    <row r="4" spans="1:23" s="459" customFormat="1" ht="38.25" customHeight="1">
      <c r="A4" s="811">
        <v>1</v>
      </c>
      <c r="B4" s="439" t="s">
        <v>4504</v>
      </c>
      <c r="C4" s="440" t="s">
        <v>4505</v>
      </c>
      <c r="D4" s="441" t="s">
        <v>4507</v>
      </c>
      <c r="E4" s="680" t="s">
        <v>42</v>
      </c>
      <c r="F4" s="681" t="s">
        <v>2586</v>
      </c>
      <c r="G4" s="710" t="s">
        <v>384</v>
      </c>
      <c r="H4" s="445" t="s">
        <v>4508</v>
      </c>
      <c r="I4" s="812" t="s">
        <v>4509</v>
      </c>
      <c r="J4" s="447" t="s">
        <v>232</v>
      </c>
      <c r="K4" s="813">
        <v>0</v>
      </c>
      <c r="L4" s="944" t="s">
        <v>2586</v>
      </c>
      <c r="M4" s="814">
        <v>5000000</v>
      </c>
      <c r="N4" s="685">
        <v>0.15</v>
      </c>
      <c r="O4" s="815">
        <v>750000</v>
      </c>
      <c r="P4" s="686" t="s">
        <v>41</v>
      </c>
      <c r="Q4" s="816" t="s">
        <v>4506</v>
      </c>
      <c r="R4" s="817"/>
      <c r="S4" s="818" t="s">
        <v>2873</v>
      </c>
    </row>
    <row r="5" spans="1:23" s="459" customFormat="1" ht="40.5" customHeight="1">
      <c r="A5" s="438">
        <v>2</v>
      </c>
      <c r="B5" s="465" t="s">
        <v>4511</v>
      </c>
      <c r="C5" s="440" t="s">
        <v>4514</v>
      </c>
      <c r="D5" s="441" t="s">
        <v>4512</v>
      </c>
      <c r="E5" s="680" t="s">
        <v>71</v>
      </c>
      <c r="F5" s="681" t="s">
        <v>2585</v>
      </c>
      <c r="G5" s="710" t="s">
        <v>109</v>
      </c>
      <c r="H5" s="445" t="s">
        <v>4513</v>
      </c>
      <c r="I5" s="446" t="s">
        <v>4510</v>
      </c>
      <c r="J5" s="447" t="s">
        <v>232</v>
      </c>
      <c r="K5" s="682">
        <v>0</v>
      </c>
      <c r="L5" s="944" t="s">
        <v>2585</v>
      </c>
      <c r="M5" s="684">
        <v>1999999.9999999998</v>
      </c>
      <c r="N5" s="685">
        <v>0.15</v>
      </c>
      <c r="O5" s="286">
        <v>300000</v>
      </c>
      <c r="P5" s="686" t="s">
        <v>41</v>
      </c>
      <c r="Q5" s="288" t="s">
        <v>2422</v>
      </c>
      <c r="R5" s="763"/>
      <c r="S5" s="764" t="s">
        <v>2283</v>
      </c>
    </row>
    <row r="6" spans="1:23" s="473" customFormat="1" ht="43.5" customHeight="1">
      <c r="A6" s="438">
        <v>3</v>
      </c>
      <c r="B6" s="465" t="s">
        <v>4537</v>
      </c>
      <c r="C6" s="440" t="s">
        <v>4526</v>
      </c>
      <c r="D6" s="441" t="s">
        <v>4516</v>
      </c>
      <c r="E6" s="680" t="s">
        <v>71</v>
      </c>
      <c r="F6" s="681" t="s">
        <v>2686</v>
      </c>
      <c r="G6" s="710" t="s">
        <v>1411</v>
      </c>
      <c r="H6" s="445" t="s">
        <v>4527</v>
      </c>
      <c r="I6" s="446" t="s">
        <v>4517</v>
      </c>
      <c r="J6" s="447" t="s">
        <v>232</v>
      </c>
      <c r="K6" s="682">
        <v>0</v>
      </c>
      <c r="L6" s="944" t="s">
        <v>2686</v>
      </c>
      <c r="M6" s="684">
        <v>3999999.9999999995</v>
      </c>
      <c r="N6" s="685">
        <v>0.15</v>
      </c>
      <c r="O6" s="286">
        <v>600000</v>
      </c>
      <c r="P6" s="686" t="s">
        <v>41</v>
      </c>
      <c r="Q6" s="824" t="s">
        <v>4515</v>
      </c>
      <c r="R6" s="764" t="s">
        <v>3479</v>
      </c>
      <c r="S6" s="764" t="s">
        <v>2874</v>
      </c>
    </row>
    <row r="7" spans="1:23" s="459" customFormat="1" ht="51" customHeight="1">
      <c r="A7" s="438">
        <v>5</v>
      </c>
      <c r="B7" s="465" t="s">
        <v>4520</v>
      </c>
      <c r="C7" s="440" t="s">
        <v>4522</v>
      </c>
      <c r="D7" s="441" t="s">
        <v>4519</v>
      </c>
      <c r="E7" s="680" t="s">
        <v>71</v>
      </c>
      <c r="F7" s="681" t="s">
        <v>3508</v>
      </c>
      <c r="G7" s="710" t="s">
        <v>3509</v>
      </c>
      <c r="H7" s="445" t="s">
        <v>4521</v>
      </c>
      <c r="I7" s="446" t="s">
        <v>4518</v>
      </c>
      <c r="J7" s="447" t="s">
        <v>232</v>
      </c>
      <c r="K7" s="682"/>
      <c r="L7" s="944" t="s">
        <v>3508</v>
      </c>
      <c r="M7" s="684">
        <v>3799999.9999999995</v>
      </c>
      <c r="N7" s="685">
        <v>0.15</v>
      </c>
      <c r="O7" s="286">
        <v>570000</v>
      </c>
      <c r="P7" s="686" t="s">
        <v>41</v>
      </c>
      <c r="Q7" s="288" t="s">
        <v>2421</v>
      </c>
      <c r="R7" s="809">
        <v>2500000</v>
      </c>
      <c r="S7" s="764"/>
      <c r="T7" s="838"/>
      <c r="U7" s="873"/>
      <c r="V7" s="842"/>
    </row>
    <row r="8" spans="1:23" ht="39.75" customHeight="1">
      <c r="A8" s="193">
        <v>6</v>
      </c>
      <c r="B8" s="81" t="s">
        <v>4387</v>
      </c>
      <c r="C8" s="146" t="s">
        <v>4542</v>
      </c>
      <c r="D8" s="372" t="s">
        <v>4523</v>
      </c>
      <c r="E8" s="671" t="s">
        <v>42</v>
      </c>
      <c r="F8" s="704" t="s">
        <v>3117</v>
      </c>
      <c r="G8" s="672" t="s">
        <v>2952</v>
      </c>
      <c r="H8" s="415" t="s">
        <v>4525</v>
      </c>
      <c r="I8" s="408" t="s">
        <v>4524</v>
      </c>
      <c r="J8" s="361" t="s">
        <v>232</v>
      </c>
      <c r="K8" s="661">
        <v>0</v>
      </c>
      <c r="L8" s="942" t="s">
        <v>3117</v>
      </c>
      <c r="M8" s="675">
        <v>2300000</v>
      </c>
      <c r="N8" s="679">
        <v>0.15</v>
      </c>
      <c r="O8" s="136">
        <v>345000</v>
      </c>
      <c r="P8" s="668" t="s">
        <v>41</v>
      </c>
      <c r="Q8" s="150" t="s">
        <v>4094</v>
      </c>
      <c r="R8" s="855"/>
      <c r="S8" s="787" t="s">
        <v>2874</v>
      </c>
      <c r="T8" s="613">
        <f>T7-550000</f>
        <v>-550000</v>
      </c>
      <c r="U8" s="617"/>
      <c r="V8" s="616"/>
    </row>
    <row r="9" spans="1:23" s="246" customFormat="1" ht="51">
      <c r="A9" s="430">
        <v>7</v>
      </c>
      <c r="B9" s="242" t="s">
        <v>4387</v>
      </c>
      <c r="C9" s="132" t="s">
        <v>4339</v>
      </c>
      <c r="D9" s="373" t="s">
        <v>4529</v>
      </c>
      <c r="E9" s="705" t="s">
        <v>42</v>
      </c>
      <c r="F9" s="819" t="s">
        <v>3120</v>
      </c>
      <c r="G9" s="706" t="s">
        <v>3043</v>
      </c>
      <c r="H9" s="432" t="s">
        <v>4530</v>
      </c>
      <c r="I9" s="433" t="s">
        <v>4528</v>
      </c>
      <c r="J9" s="362" t="s">
        <v>232</v>
      </c>
      <c r="K9" s="707">
        <v>0</v>
      </c>
      <c r="L9" s="943" t="s">
        <v>3120</v>
      </c>
      <c r="M9" s="709">
        <v>4600000</v>
      </c>
      <c r="N9" s="783">
        <v>0.15</v>
      </c>
      <c r="O9" s="137">
        <v>690000</v>
      </c>
      <c r="P9" s="708" t="s">
        <v>41</v>
      </c>
      <c r="Q9" s="152" t="s">
        <v>3007</v>
      </c>
      <c r="R9" s="961"/>
      <c r="S9" s="822" t="s">
        <v>2873</v>
      </c>
      <c r="T9" s="963"/>
      <c r="U9" s="1036"/>
      <c r="V9" s="1006"/>
    </row>
    <row r="10" spans="1:23" s="225" customFormat="1" ht="33.75" customHeight="1">
      <c r="A10" s="485">
        <v>8</v>
      </c>
      <c r="B10" s="486" t="s">
        <v>4531</v>
      </c>
      <c r="C10" s="134" t="s">
        <v>2986</v>
      </c>
      <c r="D10" s="400" t="s">
        <v>4534</v>
      </c>
      <c r="E10" s="689" t="s">
        <v>71</v>
      </c>
      <c r="F10" s="690" t="s">
        <v>2580</v>
      </c>
      <c r="G10" s="777" t="s">
        <v>1570</v>
      </c>
      <c r="H10" s="489" t="s">
        <v>4533</v>
      </c>
      <c r="I10" s="490" t="s">
        <v>4532</v>
      </c>
      <c r="J10" s="491" t="s">
        <v>232</v>
      </c>
      <c r="K10" s="691">
        <v>0</v>
      </c>
      <c r="L10" s="945" t="s">
        <v>2580</v>
      </c>
      <c r="M10" s="693">
        <v>2999999.9999999995</v>
      </c>
      <c r="N10" s="694">
        <v>0.15</v>
      </c>
      <c r="O10" s="138">
        <v>450000</v>
      </c>
      <c r="P10" s="695" t="s">
        <v>41</v>
      </c>
      <c r="Q10" s="151" t="s">
        <v>2425</v>
      </c>
      <c r="R10" s="760"/>
      <c r="S10" s="761">
        <v>0</v>
      </c>
      <c r="T10" s="843"/>
    </row>
    <row r="11" spans="1:23" s="473" customFormat="1" ht="53.25" customHeight="1">
      <c r="A11" s="438">
        <v>9</v>
      </c>
      <c r="B11" s="465" t="s">
        <v>4536</v>
      </c>
      <c r="C11" s="440" t="s">
        <v>4568</v>
      </c>
      <c r="D11" s="441" t="s">
        <v>4566</v>
      </c>
      <c r="E11" s="680" t="s">
        <v>1925</v>
      </c>
      <c r="F11" s="681" t="s">
        <v>2585</v>
      </c>
      <c r="G11" s="710" t="s">
        <v>109</v>
      </c>
      <c r="H11" s="445" t="s">
        <v>4567</v>
      </c>
      <c r="I11" s="446" t="s">
        <v>4535</v>
      </c>
      <c r="J11" s="447" t="s">
        <v>232</v>
      </c>
      <c r="K11" s="682">
        <v>0</v>
      </c>
      <c r="L11" s="944" t="s">
        <v>2585</v>
      </c>
      <c r="M11" s="684">
        <v>1999999.9999999998</v>
      </c>
      <c r="N11" s="685">
        <v>0.25</v>
      </c>
      <c r="O11" s="286">
        <v>500000</v>
      </c>
      <c r="P11" s="686" t="s">
        <v>41</v>
      </c>
      <c r="Q11" s="288" t="s">
        <v>2407</v>
      </c>
      <c r="R11" s="844"/>
      <c r="S11" s="764" t="s">
        <v>2283</v>
      </c>
      <c r="T11" s="834"/>
    </row>
    <row r="12" spans="1:23" s="473" customFormat="1" ht="33.75" customHeight="1">
      <c r="A12" s="438">
        <v>10</v>
      </c>
      <c r="B12" s="465" t="s">
        <v>4539</v>
      </c>
      <c r="C12" s="440" t="s">
        <v>2763</v>
      </c>
      <c r="D12" s="441" t="s">
        <v>4538</v>
      </c>
      <c r="E12" s="680" t="s">
        <v>2861</v>
      </c>
      <c r="F12" s="479" t="s">
        <v>3501</v>
      </c>
      <c r="G12" s="672" t="s">
        <v>3502</v>
      </c>
      <c r="H12" s="445" t="s">
        <v>4540</v>
      </c>
      <c r="I12" s="446" t="s">
        <v>4541</v>
      </c>
      <c r="J12" s="447" t="s">
        <v>232</v>
      </c>
      <c r="K12" s="682">
        <v>0</v>
      </c>
      <c r="L12" s="944" t="s">
        <v>3501</v>
      </c>
      <c r="M12" s="684">
        <v>2500000</v>
      </c>
      <c r="N12" s="685">
        <v>0.15</v>
      </c>
      <c r="O12" s="286">
        <v>375000</v>
      </c>
      <c r="P12" s="686" t="s">
        <v>41</v>
      </c>
      <c r="Q12" s="288" t="s">
        <v>2924</v>
      </c>
      <c r="R12" s="763"/>
      <c r="S12" s="764" t="s">
        <v>2873</v>
      </c>
    </row>
    <row r="13" spans="1:23" s="473" customFormat="1" ht="57" customHeight="1">
      <c r="A13" s="438">
        <v>11</v>
      </c>
      <c r="B13" s="465" t="s">
        <v>4544</v>
      </c>
      <c r="C13" s="440" t="s">
        <v>4545</v>
      </c>
      <c r="D13" s="441" t="s">
        <v>4546</v>
      </c>
      <c r="E13" s="680" t="s">
        <v>2861</v>
      </c>
      <c r="F13" s="479" t="s">
        <v>3301</v>
      </c>
      <c r="G13" s="710" t="s">
        <v>3302</v>
      </c>
      <c r="H13" s="445" t="s">
        <v>4565</v>
      </c>
      <c r="I13" s="446" t="s">
        <v>4543</v>
      </c>
      <c r="J13" s="447" t="s">
        <v>232</v>
      </c>
      <c r="K13" s="682">
        <v>0</v>
      </c>
      <c r="L13" s="944" t="s">
        <v>3301</v>
      </c>
      <c r="M13" s="684">
        <v>2800000</v>
      </c>
      <c r="N13" s="685">
        <v>0.15</v>
      </c>
      <c r="O13" s="286">
        <v>420000</v>
      </c>
      <c r="P13" s="686" t="s">
        <v>41</v>
      </c>
      <c r="Q13" s="288" t="s">
        <v>2922</v>
      </c>
      <c r="R13" s="763"/>
      <c r="S13" s="764" t="s">
        <v>2873</v>
      </c>
      <c r="T13" s="966">
        <f>4500000+250000</f>
        <v>4750000</v>
      </c>
    </row>
    <row r="14" spans="1:23" s="225" customFormat="1" ht="51">
      <c r="A14" s="485">
        <v>12</v>
      </c>
      <c r="B14" s="486" t="s">
        <v>4547</v>
      </c>
      <c r="C14" s="134" t="s">
        <v>4548</v>
      </c>
      <c r="D14" s="400" t="s">
        <v>4549</v>
      </c>
      <c r="E14" s="689" t="s">
        <v>60</v>
      </c>
      <c r="F14" s="494" t="s">
        <v>2686</v>
      </c>
      <c r="G14" s="777" t="s">
        <v>1411</v>
      </c>
      <c r="H14" s="489" t="s">
        <v>4554</v>
      </c>
      <c r="I14" s="490" t="s">
        <v>4550</v>
      </c>
      <c r="J14" s="491" t="s">
        <v>232</v>
      </c>
      <c r="K14" s="691">
        <v>0</v>
      </c>
      <c r="L14" s="945" t="s">
        <v>2686</v>
      </c>
      <c r="M14" s="693">
        <v>3999999.9999999995</v>
      </c>
      <c r="N14" s="694">
        <v>0.15</v>
      </c>
      <c r="O14" s="138">
        <v>600000</v>
      </c>
      <c r="P14" s="695" t="s">
        <v>41</v>
      </c>
      <c r="Q14" s="151" t="s">
        <v>2609</v>
      </c>
      <c r="R14" s="760"/>
      <c r="S14" s="761" t="s">
        <v>2283</v>
      </c>
      <c r="T14" s="845"/>
    </row>
    <row r="15" spans="1:23" s="473" customFormat="1" ht="40.5" customHeight="1">
      <c r="A15" s="438">
        <v>13</v>
      </c>
      <c r="B15" s="465" t="s">
        <v>4552</v>
      </c>
      <c r="C15" s="440" t="s">
        <v>4553</v>
      </c>
      <c r="D15" s="441" t="s">
        <v>4555</v>
      </c>
      <c r="E15" s="680" t="s">
        <v>60</v>
      </c>
      <c r="F15" s="479" t="s">
        <v>2585</v>
      </c>
      <c r="G15" s="710" t="s">
        <v>109</v>
      </c>
      <c r="H15" s="445" t="s">
        <v>4554</v>
      </c>
      <c r="I15" s="446" t="s">
        <v>4551</v>
      </c>
      <c r="J15" s="447" t="s">
        <v>232</v>
      </c>
      <c r="K15" s="682">
        <v>0</v>
      </c>
      <c r="L15" s="944" t="s">
        <v>2585</v>
      </c>
      <c r="M15" s="684">
        <v>1999999.9999999998</v>
      </c>
      <c r="N15" s="685">
        <v>0.15</v>
      </c>
      <c r="O15" s="286">
        <v>300000</v>
      </c>
      <c r="P15" s="686" t="s">
        <v>41</v>
      </c>
      <c r="Q15" s="288" t="s">
        <v>2609</v>
      </c>
      <c r="R15" s="763"/>
      <c r="S15" s="764" t="s">
        <v>2283</v>
      </c>
      <c r="T15" s="830"/>
      <c r="W15" s="473">
        <v>5200000</v>
      </c>
    </row>
    <row r="16" spans="1:23" s="1028" customFormat="1" ht="30.75" customHeight="1">
      <c r="A16" s="1009">
        <v>14</v>
      </c>
      <c r="B16" s="1010" t="s">
        <v>4556</v>
      </c>
      <c r="C16" s="1011" t="s">
        <v>1583</v>
      </c>
      <c r="D16" s="1012" t="s">
        <v>4557</v>
      </c>
      <c r="E16" s="1013" t="s">
        <v>71</v>
      </c>
      <c r="F16" s="1014" t="s">
        <v>2587</v>
      </c>
      <c r="G16" s="1015" t="s">
        <v>2685</v>
      </c>
      <c r="H16" s="1016" t="s">
        <v>4559</v>
      </c>
      <c r="I16" s="1017" t="s">
        <v>4558</v>
      </c>
      <c r="J16" s="1018" t="s">
        <v>232</v>
      </c>
      <c r="K16" s="1019"/>
      <c r="L16" s="1020" t="s">
        <v>2587</v>
      </c>
      <c r="M16" s="1030">
        <v>5999999.9999999991</v>
      </c>
      <c r="N16" s="1022">
        <v>0.15</v>
      </c>
      <c r="O16" s="1023">
        <v>900000</v>
      </c>
      <c r="P16" s="1024" t="s">
        <v>41</v>
      </c>
      <c r="Q16" s="1025" t="s">
        <v>2442</v>
      </c>
      <c r="R16" s="1033"/>
      <c r="S16" s="1027" t="s">
        <v>2283</v>
      </c>
    </row>
    <row r="17" spans="1:21" s="1028" customFormat="1" ht="38.25">
      <c r="A17" s="1009">
        <v>15</v>
      </c>
      <c r="B17" s="1010" t="s">
        <v>4561</v>
      </c>
      <c r="C17" s="1011" t="s">
        <v>4562</v>
      </c>
      <c r="D17" s="1012" t="s">
        <v>4564</v>
      </c>
      <c r="E17" s="1013" t="s">
        <v>71</v>
      </c>
      <c r="F17" s="1014" t="s">
        <v>2686</v>
      </c>
      <c r="G17" s="1015" t="s">
        <v>1411</v>
      </c>
      <c r="H17" s="1016" t="s">
        <v>4563</v>
      </c>
      <c r="I17" s="1017" t="s">
        <v>4560</v>
      </c>
      <c r="J17" s="1018" t="s">
        <v>232</v>
      </c>
      <c r="K17" s="1019"/>
      <c r="L17" s="1020" t="s">
        <v>2686</v>
      </c>
      <c r="M17" s="1030">
        <v>3999999.9999999995</v>
      </c>
      <c r="N17" s="1022">
        <v>0.15</v>
      </c>
      <c r="O17" s="1023">
        <v>600000</v>
      </c>
      <c r="P17" s="1024" t="s">
        <v>41</v>
      </c>
      <c r="Q17" s="1025" t="s">
        <v>2439</v>
      </c>
      <c r="R17" s="1033"/>
      <c r="S17" s="1027" t="s">
        <v>2283</v>
      </c>
      <c r="T17" s="1034"/>
    </row>
    <row r="18" spans="1:21" s="246" customFormat="1" ht="51">
      <c r="A18" s="430">
        <v>16</v>
      </c>
      <c r="B18" s="242" t="s">
        <v>4574</v>
      </c>
      <c r="C18" s="132" t="s">
        <v>4579</v>
      </c>
      <c r="D18" s="373" t="s">
        <v>4569</v>
      </c>
      <c r="E18" s="705" t="s">
        <v>71</v>
      </c>
      <c r="F18" s="337" t="s">
        <v>2585</v>
      </c>
      <c r="G18" s="706" t="s">
        <v>109</v>
      </c>
      <c r="H18" s="432" t="s">
        <v>4571</v>
      </c>
      <c r="I18" s="433" t="s">
        <v>4570</v>
      </c>
      <c r="J18" s="362" t="s">
        <v>232</v>
      </c>
      <c r="K18" s="707">
        <v>0</v>
      </c>
      <c r="L18" s="943" t="s">
        <v>2585</v>
      </c>
      <c r="M18" s="709">
        <v>1999999.9999999998</v>
      </c>
      <c r="N18" s="783">
        <v>0.15</v>
      </c>
      <c r="O18" s="137">
        <v>300000</v>
      </c>
      <c r="P18" s="708" t="s">
        <v>41</v>
      </c>
      <c r="Q18" s="152" t="s">
        <v>2439</v>
      </c>
      <c r="R18" s="975"/>
      <c r="S18" s="822" t="s">
        <v>2283</v>
      </c>
      <c r="T18" s="899"/>
    </row>
    <row r="19" spans="1:21" s="473" customFormat="1" ht="38.25" customHeight="1">
      <c r="A19" s="438">
        <v>17</v>
      </c>
      <c r="B19" s="465" t="s">
        <v>4582</v>
      </c>
      <c r="C19" s="440" t="s">
        <v>4581</v>
      </c>
      <c r="D19" s="441" t="s">
        <v>4573</v>
      </c>
      <c r="E19" s="680" t="s">
        <v>42</v>
      </c>
      <c r="F19" s="479" t="s">
        <v>2686</v>
      </c>
      <c r="G19" s="710" t="s">
        <v>1411</v>
      </c>
      <c r="H19" s="445" t="s">
        <v>4580</v>
      </c>
      <c r="I19" s="446" t="s">
        <v>4572</v>
      </c>
      <c r="J19" s="447" t="s">
        <v>232</v>
      </c>
      <c r="K19" s="682"/>
      <c r="L19" s="944" t="s">
        <v>2686</v>
      </c>
      <c r="M19" s="684">
        <v>3999999.9999999995</v>
      </c>
      <c r="N19" s="685">
        <v>0.15</v>
      </c>
      <c r="O19" s="286">
        <v>600000</v>
      </c>
      <c r="P19" s="686" t="s">
        <v>41</v>
      </c>
      <c r="Q19" s="288" t="s">
        <v>2794</v>
      </c>
      <c r="R19" s="763"/>
      <c r="S19" s="764" t="s">
        <v>2283</v>
      </c>
    </row>
    <row r="20" spans="1:21" s="473" customFormat="1" ht="42.75" customHeight="1">
      <c r="A20" s="438">
        <v>18</v>
      </c>
      <c r="B20" s="465" t="s">
        <v>4594</v>
      </c>
      <c r="C20" s="440" t="s">
        <v>4597</v>
      </c>
      <c r="D20" s="441" t="s">
        <v>4595</v>
      </c>
      <c r="E20" s="680" t="s">
        <v>42</v>
      </c>
      <c r="F20" s="479" t="s">
        <v>2686</v>
      </c>
      <c r="G20" s="710" t="s">
        <v>1411</v>
      </c>
      <c r="H20" s="445" t="s">
        <v>4596</v>
      </c>
      <c r="I20" s="446" t="s">
        <v>4578</v>
      </c>
      <c r="J20" s="447" t="s">
        <v>232</v>
      </c>
      <c r="K20" s="682">
        <v>0</v>
      </c>
      <c r="L20" s="944" t="s">
        <v>2686</v>
      </c>
      <c r="M20" s="814">
        <v>3999999.9999999995</v>
      </c>
      <c r="N20" s="685">
        <v>0.15</v>
      </c>
      <c r="O20" s="286">
        <v>600000</v>
      </c>
      <c r="P20" s="686" t="s">
        <v>41</v>
      </c>
      <c r="Q20" s="288" t="s">
        <v>526</v>
      </c>
      <c r="R20" s="851"/>
      <c r="S20" s="764" t="s">
        <v>2283</v>
      </c>
    </row>
    <row r="21" spans="1:21" s="995" customFormat="1" ht="45.75" customHeight="1">
      <c r="A21" s="976">
        <v>19</v>
      </c>
      <c r="B21" s="977" t="s">
        <v>2814</v>
      </c>
      <c r="C21" s="978" t="s">
        <v>2579</v>
      </c>
      <c r="D21" s="979" t="s">
        <v>4575</v>
      </c>
      <c r="E21" s="980" t="s">
        <v>42</v>
      </c>
      <c r="F21" s="981" t="s">
        <v>2686</v>
      </c>
      <c r="G21" s="982" t="s">
        <v>1411</v>
      </c>
      <c r="H21" s="983" t="s">
        <v>4576</v>
      </c>
      <c r="I21" s="984" t="s">
        <v>4577</v>
      </c>
      <c r="J21" s="985" t="s">
        <v>232</v>
      </c>
      <c r="K21" s="986">
        <v>0</v>
      </c>
      <c r="L21" s="987" t="s">
        <v>2686</v>
      </c>
      <c r="M21" s="988">
        <v>3999999.9999999995</v>
      </c>
      <c r="N21" s="989">
        <v>0.15</v>
      </c>
      <c r="O21" s="990">
        <v>600000</v>
      </c>
      <c r="P21" s="991" t="s">
        <v>41</v>
      </c>
      <c r="Q21" s="981" t="s">
        <v>2433</v>
      </c>
      <c r="R21" s="992"/>
      <c r="S21" s="993" t="s">
        <v>2283</v>
      </c>
      <c r="T21" s="994"/>
    </row>
    <row r="22" spans="1:21" s="473" customFormat="1" ht="47.25" customHeight="1">
      <c r="A22" s="438">
        <v>20</v>
      </c>
      <c r="B22" s="465" t="s">
        <v>4584</v>
      </c>
      <c r="C22" s="440" t="s">
        <v>4586</v>
      </c>
      <c r="D22" s="441" t="s">
        <v>4585</v>
      </c>
      <c r="E22" s="680" t="s">
        <v>71</v>
      </c>
      <c r="F22" s="479" t="s">
        <v>2580</v>
      </c>
      <c r="G22" s="710" t="s">
        <v>1570</v>
      </c>
      <c r="H22" s="445" t="s">
        <v>4590</v>
      </c>
      <c r="I22" s="446" t="s">
        <v>4583</v>
      </c>
      <c r="J22" s="447" t="s">
        <v>232</v>
      </c>
      <c r="K22" s="682">
        <v>0</v>
      </c>
      <c r="L22" s="944" t="s">
        <v>2580</v>
      </c>
      <c r="M22" s="684">
        <v>2999999.9999999995</v>
      </c>
      <c r="N22" s="685">
        <v>0.15</v>
      </c>
      <c r="O22" s="286">
        <v>450000</v>
      </c>
      <c r="P22" s="686" t="s">
        <v>41</v>
      </c>
      <c r="Q22" s="288" t="s">
        <v>3030</v>
      </c>
      <c r="R22" s="763"/>
      <c r="S22" s="764" t="s">
        <v>2874</v>
      </c>
      <c r="T22" s="830"/>
    </row>
    <row r="23" spans="1:21" s="473" customFormat="1" ht="37.5" customHeight="1">
      <c r="A23" s="438">
        <v>21</v>
      </c>
      <c r="B23" s="465" t="s">
        <v>4593</v>
      </c>
      <c r="C23" s="440" t="s">
        <v>4588</v>
      </c>
      <c r="D23" s="441" t="s">
        <v>4587</v>
      </c>
      <c r="E23" s="680" t="s">
        <v>71</v>
      </c>
      <c r="F23" s="479" t="s">
        <v>2682</v>
      </c>
      <c r="G23" s="710" t="s">
        <v>1574</v>
      </c>
      <c r="H23" s="445" t="s">
        <v>4591</v>
      </c>
      <c r="I23" s="446" t="s">
        <v>4592</v>
      </c>
      <c r="J23" s="447" t="s">
        <v>232</v>
      </c>
      <c r="K23" s="682">
        <v>0</v>
      </c>
      <c r="L23" s="944" t="s">
        <v>2682</v>
      </c>
      <c r="M23" s="684">
        <v>4500000</v>
      </c>
      <c r="N23" s="685">
        <v>0.15</v>
      </c>
      <c r="O23" s="286">
        <v>675000</v>
      </c>
      <c r="P23" s="686" t="s">
        <v>41</v>
      </c>
      <c r="Q23" s="824" t="s">
        <v>4589</v>
      </c>
      <c r="R23" s="763"/>
      <c r="S23" s="764" t="s">
        <v>2873</v>
      </c>
      <c r="T23" s="830"/>
    </row>
    <row r="24" spans="1:21" s="246" customFormat="1" ht="36.75" customHeight="1">
      <c r="A24" s="430">
        <v>22</v>
      </c>
      <c r="B24" s="242" t="s">
        <v>4598</v>
      </c>
      <c r="C24" s="132" t="s">
        <v>4430</v>
      </c>
      <c r="D24" s="373" t="s">
        <v>4599</v>
      </c>
      <c r="E24" s="705" t="s">
        <v>71</v>
      </c>
      <c r="F24" s="337" t="s">
        <v>2586</v>
      </c>
      <c r="G24" s="706" t="s">
        <v>384</v>
      </c>
      <c r="H24" s="432" t="s">
        <v>4600</v>
      </c>
      <c r="I24" s="433" t="s">
        <v>4601</v>
      </c>
      <c r="J24" s="362" t="s">
        <v>232</v>
      </c>
      <c r="K24" s="707">
        <v>500000</v>
      </c>
      <c r="L24" s="943" t="s">
        <v>2586</v>
      </c>
      <c r="M24" s="709">
        <v>4500000</v>
      </c>
      <c r="N24" s="783">
        <v>0.15</v>
      </c>
      <c r="O24" s="137">
        <v>750000</v>
      </c>
      <c r="P24" s="708" t="s">
        <v>41</v>
      </c>
      <c r="Q24" s="152" t="s">
        <v>2440</v>
      </c>
      <c r="R24" s="784"/>
      <c r="S24" s="822">
        <v>0</v>
      </c>
    </row>
    <row r="25" spans="1:21" ht="39.75" customHeight="1">
      <c r="A25" s="438">
        <v>23</v>
      </c>
      <c r="B25" s="465" t="s">
        <v>4602</v>
      </c>
      <c r="C25" s="440" t="s">
        <v>4606</v>
      </c>
      <c r="D25" s="441" t="s">
        <v>4603</v>
      </c>
      <c r="E25" s="680" t="s">
        <v>71</v>
      </c>
      <c r="F25" s="479" t="s">
        <v>2580</v>
      </c>
      <c r="G25" s="710" t="s">
        <v>1570</v>
      </c>
      <c r="H25" s="445" t="s">
        <v>4605</v>
      </c>
      <c r="I25" s="446" t="s">
        <v>4604</v>
      </c>
      <c r="J25" s="447" t="s">
        <v>232</v>
      </c>
      <c r="K25" s="682">
        <v>0</v>
      </c>
      <c r="L25" s="944" t="s">
        <v>2580</v>
      </c>
      <c r="M25" s="684">
        <v>2999999.9999999995</v>
      </c>
      <c r="N25" s="685">
        <v>0.15</v>
      </c>
      <c r="O25" s="286">
        <v>450000</v>
      </c>
      <c r="P25" s="686" t="s">
        <v>41</v>
      </c>
      <c r="Q25" s="288" t="s">
        <v>2442</v>
      </c>
      <c r="R25" s="825"/>
      <c r="S25" s="764" t="s">
        <v>2283</v>
      </c>
    </row>
    <row r="26" spans="1:21" s="246" customFormat="1" ht="138.75" customHeight="1">
      <c r="A26" s="430">
        <v>24</v>
      </c>
      <c r="B26" s="242" t="s">
        <v>4608</v>
      </c>
      <c r="C26" s="132" t="s">
        <v>4615</v>
      </c>
      <c r="D26" s="373" t="s">
        <v>4609</v>
      </c>
      <c r="E26" s="705" t="s">
        <v>42</v>
      </c>
      <c r="F26" s="337" t="s">
        <v>4726</v>
      </c>
      <c r="G26" s="706" t="s">
        <v>4727</v>
      </c>
      <c r="H26" s="432" t="s">
        <v>4614</v>
      </c>
      <c r="I26" s="433" t="s">
        <v>4607</v>
      </c>
      <c r="J26" s="362" t="s">
        <v>232</v>
      </c>
      <c r="K26" s="707">
        <v>0</v>
      </c>
      <c r="L26" s="943" t="s">
        <v>4726</v>
      </c>
      <c r="M26" s="709">
        <v>23999999.999999996</v>
      </c>
      <c r="N26" s="783">
        <v>0.15</v>
      </c>
      <c r="O26" s="137">
        <v>3600000</v>
      </c>
      <c r="P26" s="708" t="s">
        <v>41</v>
      </c>
      <c r="Q26" s="152" t="s">
        <v>4094</v>
      </c>
      <c r="R26" s="784"/>
      <c r="S26" s="822">
        <v>0</v>
      </c>
    </row>
    <row r="27" spans="1:21" s="473" customFormat="1" ht="51">
      <c r="A27" s="438">
        <v>26</v>
      </c>
      <c r="B27" s="482" t="s">
        <v>4612</v>
      </c>
      <c r="C27" s="440" t="s">
        <v>4613</v>
      </c>
      <c r="D27" s="441" t="s">
        <v>4611</v>
      </c>
      <c r="E27" s="680" t="s">
        <v>2861</v>
      </c>
      <c r="F27" s="479" t="s">
        <v>2580</v>
      </c>
      <c r="G27" s="710" t="s">
        <v>1570</v>
      </c>
      <c r="H27" s="445" t="s">
        <v>4715</v>
      </c>
      <c r="I27" s="446" t="s">
        <v>4610</v>
      </c>
      <c r="J27" s="447" t="s">
        <v>232</v>
      </c>
      <c r="K27" s="682">
        <v>0</v>
      </c>
      <c r="L27" s="944" t="s">
        <v>2580</v>
      </c>
      <c r="M27" s="684">
        <v>2999999.9999999995</v>
      </c>
      <c r="N27" s="685">
        <v>0.15</v>
      </c>
      <c r="O27" s="286">
        <v>450000</v>
      </c>
      <c r="P27" s="686" t="s">
        <v>41</v>
      </c>
      <c r="Q27" s="288" t="s">
        <v>2924</v>
      </c>
      <c r="R27" s="763"/>
      <c r="S27" s="764" t="s">
        <v>2874</v>
      </c>
    </row>
    <row r="28" spans="1:21" s="473" customFormat="1" ht="47.25" customHeight="1">
      <c r="A28" s="438">
        <v>27</v>
      </c>
      <c r="B28" s="482" t="s">
        <v>4617</v>
      </c>
      <c r="C28" s="440" t="s">
        <v>4213</v>
      </c>
      <c r="D28" s="441" t="s">
        <v>4619</v>
      </c>
      <c r="E28" s="680" t="s">
        <v>71</v>
      </c>
      <c r="F28" s="479" t="s">
        <v>2580</v>
      </c>
      <c r="G28" s="710" t="s">
        <v>1570</v>
      </c>
      <c r="H28" s="445" t="s">
        <v>4618</v>
      </c>
      <c r="I28" s="446" t="s">
        <v>4616</v>
      </c>
      <c r="J28" s="447" t="s">
        <v>232</v>
      </c>
      <c r="K28" s="682">
        <v>0</v>
      </c>
      <c r="L28" s="944" t="s">
        <v>2580</v>
      </c>
      <c r="M28" s="684">
        <v>2999999.9999999995</v>
      </c>
      <c r="N28" s="685">
        <v>0.15</v>
      </c>
      <c r="O28" s="286">
        <v>450000</v>
      </c>
      <c r="P28" s="686" t="s">
        <v>41</v>
      </c>
      <c r="Q28" s="288" t="s">
        <v>2439</v>
      </c>
      <c r="R28" s="763"/>
      <c r="S28" s="764" t="s">
        <v>2283</v>
      </c>
      <c r="T28" s="830"/>
    </row>
    <row r="29" spans="1:21" ht="77.25" customHeight="1">
      <c r="A29" s="193">
        <v>28</v>
      </c>
      <c r="B29" s="252" t="s">
        <v>4620</v>
      </c>
      <c r="C29" s="146" t="s">
        <v>3472</v>
      </c>
      <c r="D29" s="372" t="s">
        <v>4621</v>
      </c>
      <c r="E29" s="671" t="s">
        <v>71</v>
      </c>
      <c r="F29" s="406" t="s">
        <v>2787</v>
      </c>
      <c r="G29" s="672" t="s">
        <v>151</v>
      </c>
      <c r="H29" s="415" t="s">
        <v>4423</v>
      </c>
      <c r="I29" s="408" t="s">
        <v>4622</v>
      </c>
      <c r="J29" s="361" t="s">
        <v>232</v>
      </c>
      <c r="K29" s="661">
        <v>0</v>
      </c>
      <c r="L29" s="942" t="s">
        <v>2787</v>
      </c>
      <c r="M29" s="675">
        <v>3499999.9999999995</v>
      </c>
      <c r="N29" s="679">
        <v>0.15</v>
      </c>
      <c r="O29" s="136">
        <v>525000</v>
      </c>
      <c r="P29" s="668" t="s">
        <v>41</v>
      </c>
      <c r="Q29" s="150" t="s">
        <v>2439</v>
      </c>
      <c r="R29" s="787" t="s">
        <v>3284</v>
      </c>
      <c r="S29" s="787" t="s">
        <v>2283</v>
      </c>
      <c r="T29" s="524"/>
    </row>
    <row r="30" spans="1:21" s="473" customFormat="1" ht="51">
      <c r="A30" s="438">
        <v>29</v>
      </c>
      <c r="B30" s="482" t="s">
        <v>4624</v>
      </c>
      <c r="C30" s="440" t="s">
        <v>4625</v>
      </c>
      <c r="D30" s="441" t="s">
        <v>4626</v>
      </c>
      <c r="E30" s="680" t="s">
        <v>71</v>
      </c>
      <c r="F30" s="479" t="s">
        <v>2682</v>
      </c>
      <c r="G30" s="710" t="s">
        <v>1574</v>
      </c>
      <c r="H30" s="445" t="s">
        <v>4627</v>
      </c>
      <c r="I30" s="446" t="s">
        <v>4623</v>
      </c>
      <c r="J30" s="447" t="s">
        <v>232</v>
      </c>
      <c r="K30" s="682">
        <v>0</v>
      </c>
      <c r="L30" s="944" t="s">
        <v>2682</v>
      </c>
      <c r="M30" s="684">
        <v>4500000</v>
      </c>
      <c r="N30" s="685">
        <v>0.15</v>
      </c>
      <c r="O30" s="286">
        <v>675000</v>
      </c>
      <c r="P30" s="686" t="s">
        <v>41</v>
      </c>
      <c r="Q30" s="288" t="s">
        <v>3030</v>
      </c>
      <c r="R30" s="763"/>
      <c r="S30" s="853" t="s">
        <v>2873</v>
      </c>
    </row>
    <row r="31" spans="1:21" s="473" customFormat="1" ht="75" customHeight="1">
      <c r="A31" s="438">
        <v>30</v>
      </c>
      <c r="B31" s="482" t="s">
        <v>4630</v>
      </c>
      <c r="C31" s="440" t="s">
        <v>4433</v>
      </c>
      <c r="D31" s="441" t="s">
        <v>4629</v>
      </c>
      <c r="E31" s="680" t="s">
        <v>42</v>
      </c>
      <c r="F31" s="479" t="s">
        <v>2580</v>
      </c>
      <c r="G31" s="710" t="s">
        <v>1570</v>
      </c>
      <c r="H31" s="445" t="s">
        <v>4639</v>
      </c>
      <c r="I31" s="446" t="s">
        <v>4628</v>
      </c>
      <c r="J31" s="447" t="s">
        <v>232</v>
      </c>
      <c r="K31" s="682">
        <v>0</v>
      </c>
      <c r="L31" s="944" t="s">
        <v>2580</v>
      </c>
      <c r="M31" s="684">
        <v>2999999.9999999995</v>
      </c>
      <c r="N31" s="685">
        <v>0.15</v>
      </c>
      <c r="O31" s="286">
        <v>450000</v>
      </c>
      <c r="P31" s="686" t="s">
        <v>41</v>
      </c>
      <c r="Q31" s="288" t="s">
        <v>2426</v>
      </c>
      <c r="R31" s="763"/>
      <c r="S31" s="853" t="s">
        <v>2283</v>
      </c>
    </row>
    <row r="32" spans="1:21" s="473" customFormat="1" ht="33" customHeight="1">
      <c r="A32" s="438">
        <v>31</v>
      </c>
      <c r="B32" s="482" t="s">
        <v>4633</v>
      </c>
      <c r="C32" s="440" t="s">
        <v>4643</v>
      </c>
      <c r="D32" s="441" t="s">
        <v>4634</v>
      </c>
      <c r="E32" s="680" t="s">
        <v>42</v>
      </c>
      <c r="F32" s="479" t="s">
        <v>3122</v>
      </c>
      <c r="G32" s="710" t="s">
        <v>1408</v>
      </c>
      <c r="H32" s="445" t="s">
        <v>4636</v>
      </c>
      <c r="I32" s="446" t="s">
        <v>4635</v>
      </c>
      <c r="J32" s="447" t="s">
        <v>232</v>
      </c>
      <c r="K32" s="682">
        <v>0</v>
      </c>
      <c r="L32" s="944" t="s">
        <v>3122</v>
      </c>
      <c r="M32" s="684">
        <v>11999999.999999998</v>
      </c>
      <c r="N32" s="685">
        <v>0.15</v>
      </c>
      <c r="O32" s="286">
        <v>1800000</v>
      </c>
      <c r="P32" s="686" t="s">
        <v>41</v>
      </c>
      <c r="Q32" s="288" t="s">
        <v>4632</v>
      </c>
      <c r="R32" s="763"/>
      <c r="S32" s="853">
        <v>0</v>
      </c>
      <c r="U32" s="894"/>
    </row>
    <row r="33" spans="1:25" s="246" customFormat="1" ht="63.75" customHeight="1">
      <c r="A33" s="430">
        <v>32</v>
      </c>
      <c r="B33" s="782" t="s">
        <v>4658</v>
      </c>
      <c r="C33" s="132" t="s">
        <v>4659</v>
      </c>
      <c r="D33" s="373" t="s">
        <v>4640</v>
      </c>
      <c r="E33" s="705" t="s">
        <v>71</v>
      </c>
      <c r="F33" s="337" t="s">
        <v>2580</v>
      </c>
      <c r="G33" s="706" t="s">
        <v>1570</v>
      </c>
      <c r="H33" s="432" t="s">
        <v>4642</v>
      </c>
      <c r="I33" s="433" t="s">
        <v>4641</v>
      </c>
      <c r="J33" s="362" t="s">
        <v>232</v>
      </c>
      <c r="K33" s="707">
        <v>0</v>
      </c>
      <c r="L33" s="943" t="s">
        <v>2580</v>
      </c>
      <c r="M33" s="709">
        <v>2999999.9999999995</v>
      </c>
      <c r="N33" s="783">
        <v>0.15</v>
      </c>
      <c r="O33" s="137">
        <v>450000</v>
      </c>
      <c r="P33" s="708" t="s">
        <v>41</v>
      </c>
      <c r="Q33" s="152" t="s">
        <v>3992</v>
      </c>
      <c r="R33" s="784"/>
      <c r="S33" s="926" t="s">
        <v>2873</v>
      </c>
      <c r="U33" s="246">
        <f>U32*0.8688%</f>
        <v>0</v>
      </c>
    </row>
    <row r="34" spans="1:25" s="473" customFormat="1" ht="53.25" customHeight="1">
      <c r="A34" s="438">
        <v>33</v>
      </c>
      <c r="B34" s="482" t="s">
        <v>4747</v>
      </c>
      <c r="C34" s="440" t="s">
        <v>4748</v>
      </c>
      <c r="D34" s="441" t="s">
        <v>4644</v>
      </c>
      <c r="E34" s="680" t="s">
        <v>71</v>
      </c>
      <c r="F34" s="479" t="s">
        <v>2580</v>
      </c>
      <c r="G34" s="710" t="s">
        <v>1570</v>
      </c>
      <c r="H34" s="445" t="s">
        <v>4645</v>
      </c>
      <c r="I34" s="446" t="s">
        <v>4646</v>
      </c>
      <c r="J34" s="447" t="s">
        <v>232</v>
      </c>
      <c r="K34" s="682">
        <v>0</v>
      </c>
      <c r="L34" s="944" t="s">
        <v>2580</v>
      </c>
      <c r="M34" s="684">
        <v>2999999.9999999995</v>
      </c>
      <c r="N34" s="685">
        <v>0.15</v>
      </c>
      <c r="O34" s="286">
        <v>450000</v>
      </c>
      <c r="P34" s="686" t="s">
        <v>41</v>
      </c>
      <c r="Q34" s="288" t="s">
        <v>3649</v>
      </c>
      <c r="R34" s="764"/>
      <c r="S34" s="853" t="s">
        <v>2873</v>
      </c>
      <c r="U34" s="832">
        <f>U33*1.08</f>
        <v>0</v>
      </c>
    </row>
    <row r="35" spans="1:25" s="246" customFormat="1" ht="64.5" customHeight="1">
      <c r="A35" s="430">
        <v>34</v>
      </c>
      <c r="B35" s="782" t="s">
        <v>4656</v>
      </c>
      <c r="C35" s="132" t="s">
        <v>4448</v>
      </c>
      <c r="D35" s="373" t="s">
        <v>4648</v>
      </c>
      <c r="E35" s="705" t="s">
        <v>42</v>
      </c>
      <c r="F35" s="337" t="s">
        <v>3120</v>
      </c>
      <c r="G35" s="706" t="s">
        <v>3043</v>
      </c>
      <c r="H35" s="432" t="s">
        <v>4649</v>
      </c>
      <c r="I35" s="433" t="s">
        <v>4647</v>
      </c>
      <c r="J35" s="362" t="s">
        <v>232</v>
      </c>
      <c r="K35" s="707">
        <v>0</v>
      </c>
      <c r="L35" s="943" t="s">
        <v>3120</v>
      </c>
      <c r="M35" s="901">
        <v>4600000</v>
      </c>
      <c r="N35" s="783">
        <v>0.15</v>
      </c>
      <c r="O35" s="137">
        <v>690000</v>
      </c>
      <c r="P35" s="708" t="s">
        <v>41</v>
      </c>
      <c r="Q35" s="152" t="s">
        <v>3007</v>
      </c>
      <c r="R35" s="784"/>
      <c r="S35" s="822" t="s">
        <v>2874</v>
      </c>
    </row>
    <row r="36" spans="1:25" s="473" customFormat="1" ht="30.75" customHeight="1">
      <c r="A36" s="438">
        <v>35</v>
      </c>
      <c r="B36" s="482" t="s">
        <v>4654</v>
      </c>
      <c r="C36" s="440" t="s">
        <v>4651</v>
      </c>
      <c r="D36" s="441" t="s">
        <v>4650</v>
      </c>
      <c r="E36" s="680" t="s">
        <v>1925</v>
      </c>
      <c r="F36" s="479" t="s">
        <v>3112</v>
      </c>
      <c r="G36" s="710" t="s">
        <v>50</v>
      </c>
      <c r="H36" s="445" t="s">
        <v>4652</v>
      </c>
      <c r="I36" s="446" t="s">
        <v>4653</v>
      </c>
      <c r="J36" s="447" t="s">
        <v>232</v>
      </c>
      <c r="K36" s="682">
        <v>0</v>
      </c>
      <c r="L36" s="944" t="s">
        <v>3112</v>
      </c>
      <c r="M36" s="684">
        <v>2272727.2727272725</v>
      </c>
      <c r="N36" s="685">
        <v>0.15</v>
      </c>
      <c r="O36" s="286">
        <v>340909.09090909088</v>
      </c>
      <c r="P36" s="686" t="s">
        <v>41</v>
      </c>
      <c r="Q36" s="288" t="s">
        <v>2408</v>
      </c>
      <c r="R36" s="763"/>
      <c r="S36" s="764" t="s">
        <v>2283</v>
      </c>
    </row>
    <row r="37" spans="1:25" s="225" customFormat="1" ht="65.25" customHeight="1">
      <c r="A37" s="485">
        <v>36</v>
      </c>
      <c r="B37" s="556" t="s">
        <v>4387</v>
      </c>
      <c r="C37" s="134" t="s">
        <v>4193</v>
      </c>
      <c r="D37" s="400" t="s">
        <v>4657</v>
      </c>
      <c r="E37" s="689" t="s">
        <v>42</v>
      </c>
      <c r="F37" s="494" t="s">
        <v>3117</v>
      </c>
      <c r="G37" s="777" t="s">
        <v>2952</v>
      </c>
      <c r="H37" s="489" t="s">
        <v>4458</v>
      </c>
      <c r="I37" s="490" t="s">
        <v>4655</v>
      </c>
      <c r="J37" s="491" t="s">
        <v>232</v>
      </c>
      <c r="K37" s="691">
        <v>0</v>
      </c>
      <c r="L37" s="945" t="s">
        <v>3117</v>
      </c>
      <c r="M37" s="693">
        <v>2300000</v>
      </c>
      <c r="N37" s="694">
        <v>0.15</v>
      </c>
      <c r="O37" s="138">
        <v>345000</v>
      </c>
      <c r="P37" s="695" t="s">
        <v>41</v>
      </c>
      <c r="Q37" s="151" t="s">
        <v>4044</v>
      </c>
      <c r="R37" s="760"/>
      <c r="S37" s="761">
        <v>0</v>
      </c>
      <c r="W37" s="843">
        <v>19500000</v>
      </c>
      <c r="X37" s="845">
        <f>W37-W38</f>
        <v>6000000</v>
      </c>
      <c r="Y37" s="847">
        <f>W37/1.1</f>
        <v>17727272.727272727</v>
      </c>
    </row>
    <row r="38" spans="1:25" s="473" customFormat="1" ht="25.5">
      <c r="A38" s="438">
        <v>37</v>
      </c>
      <c r="B38" s="482" t="s">
        <v>4660</v>
      </c>
      <c r="C38" s="440" t="s">
        <v>4672</v>
      </c>
      <c r="D38" s="441" t="s">
        <v>4661</v>
      </c>
      <c r="E38" s="680" t="s">
        <v>71</v>
      </c>
      <c r="F38" s="479" t="s">
        <v>2686</v>
      </c>
      <c r="G38" s="710" t="s">
        <v>1411</v>
      </c>
      <c r="H38" s="445" t="s">
        <v>4662</v>
      </c>
      <c r="I38" s="446" t="s">
        <v>4663</v>
      </c>
      <c r="J38" s="447" t="s">
        <v>232</v>
      </c>
      <c r="K38" s="682">
        <v>0</v>
      </c>
      <c r="L38" s="944" t="s">
        <v>2686</v>
      </c>
      <c r="M38" s="684">
        <v>3999999.9999999995</v>
      </c>
      <c r="N38" s="685">
        <v>0.15</v>
      </c>
      <c r="O38" s="286">
        <v>600000</v>
      </c>
      <c r="P38" s="686" t="s">
        <v>41</v>
      </c>
      <c r="Q38" s="288" t="s">
        <v>3030</v>
      </c>
      <c r="R38" s="763"/>
      <c r="S38" s="853" t="s">
        <v>2874</v>
      </c>
      <c r="W38" s="834">
        <v>13500000</v>
      </c>
      <c r="X38" s="459"/>
      <c r="Y38" s="830">
        <f>Y37*0.3</f>
        <v>5318181.8181818174</v>
      </c>
    </row>
    <row r="39" spans="1:25" s="473" customFormat="1" ht="34.5" customHeight="1">
      <c r="A39" s="438">
        <v>38</v>
      </c>
      <c r="B39" s="482" t="s">
        <v>4665</v>
      </c>
      <c r="C39" s="440" t="s">
        <v>4668</v>
      </c>
      <c r="D39" s="441" t="s">
        <v>4664</v>
      </c>
      <c r="E39" s="680" t="s">
        <v>71</v>
      </c>
      <c r="F39" s="479" t="s">
        <v>2580</v>
      </c>
      <c r="G39" s="710" t="s">
        <v>1570</v>
      </c>
      <c r="H39" s="445" t="s">
        <v>4667</v>
      </c>
      <c r="I39" s="446" t="s">
        <v>4666</v>
      </c>
      <c r="J39" s="447" t="s">
        <v>232</v>
      </c>
      <c r="K39" s="682">
        <v>0</v>
      </c>
      <c r="L39" s="944" t="s">
        <v>2580</v>
      </c>
      <c r="M39" s="684">
        <v>2999999.9999999995</v>
      </c>
      <c r="N39" s="685">
        <v>0.15</v>
      </c>
      <c r="O39" s="286">
        <v>450000</v>
      </c>
      <c r="P39" s="686" t="s">
        <v>41</v>
      </c>
      <c r="Q39" s="288" t="s">
        <v>3528</v>
      </c>
      <c r="R39" s="763"/>
      <c r="S39" s="853" t="s">
        <v>2873</v>
      </c>
      <c r="T39" s="473" t="s">
        <v>3020</v>
      </c>
    </row>
    <row r="40" spans="1:25" ht="76.5">
      <c r="A40" s="193">
        <v>39</v>
      </c>
      <c r="B40" s="252" t="s">
        <v>1174</v>
      </c>
      <c r="C40" s="146" t="s">
        <v>4471</v>
      </c>
      <c r="D40" s="372" t="s">
        <v>4670</v>
      </c>
      <c r="E40" s="671" t="s">
        <v>209</v>
      </c>
      <c r="F40" s="406" t="s">
        <v>2587</v>
      </c>
      <c r="G40" s="672" t="s">
        <v>2685</v>
      </c>
      <c r="H40" s="415" t="s">
        <v>4671</v>
      </c>
      <c r="I40" s="408" t="s">
        <v>4669</v>
      </c>
      <c r="J40" s="361" t="s">
        <v>232</v>
      </c>
      <c r="K40" s="661">
        <v>0</v>
      </c>
      <c r="L40" s="942" t="s">
        <v>2587</v>
      </c>
      <c r="M40" s="675">
        <v>5999999.9999999991</v>
      </c>
      <c r="N40" s="679">
        <v>0.15</v>
      </c>
      <c r="O40" s="136">
        <v>900000</v>
      </c>
      <c r="P40" s="668" t="s">
        <v>41</v>
      </c>
      <c r="Q40" s="150" t="s">
        <v>2402</v>
      </c>
      <c r="R40" s="786"/>
      <c r="S40" s="927" t="s">
        <v>2283</v>
      </c>
      <c r="T40" s="50" t="s">
        <v>3000</v>
      </c>
    </row>
    <row r="41" spans="1:25" s="473" customFormat="1" ht="32.25" customHeight="1">
      <c r="A41" s="438">
        <v>40</v>
      </c>
      <c r="B41" s="482" t="s">
        <v>4675</v>
      </c>
      <c r="C41" s="440" t="s">
        <v>4213</v>
      </c>
      <c r="D41" s="441" t="s">
        <v>4673</v>
      </c>
      <c r="E41" s="680" t="s">
        <v>189</v>
      </c>
      <c r="F41" s="479" t="s">
        <v>4728</v>
      </c>
      <c r="G41" s="710" t="s">
        <v>4729</v>
      </c>
      <c r="H41" s="445" t="s">
        <v>4475</v>
      </c>
      <c r="I41" s="446" t="s">
        <v>4674</v>
      </c>
      <c r="J41" s="447" t="s">
        <v>232</v>
      </c>
      <c r="K41" s="682">
        <v>0</v>
      </c>
      <c r="L41" s="944" t="s">
        <v>4728</v>
      </c>
      <c r="M41" s="684">
        <v>6749999.9999999991</v>
      </c>
      <c r="N41" s="685">
        <v>0.15</v>
      </c>
      <c r="O41" s="286">
        <v>1012500</v>
      </c>
      <c r="P41" s="686" t="s">
        <v>41</v>
      </c>
      <c r="Q41" s="288" t="s">
        <v>2398</v>
      </c>
      <c r="R41" s="764"/>
      <c r="S41" s="853">
        <v>0</v>
      </c>
      <c r="U41" s="905">
        <f>85000000/0.7</f>
        <v>121428571.42857143</v>
      </c>
      <c r="W41" s="1035">
        <v>6900000000</v>
      </c>
    </row>
    <row r="42" spans="1:25" s="473" customFormat="1" ht="34.5" customHeight="1">
      <c r="A42" s="438">
        <v>41</v>
      </c>
      <c r="B42" s="482" t="s">
        <v>4687</v>
      </c>
      <c r="C42" s="440" t="s">
        <v>4217</v>
      </c>
      <c r="D42" s="441" t="s">
        <v>4686</v>
      </c>
      <c r="E42" s="680" t="s">
        <v>71</v>
      </c>
      <c r="F42" s="479" t="s">
        <v>2588</v>
      </c>
      <c r="G42" s="710" t="s">
        <v>88</v>
      </c>
      <c r="H42" s="445" t="s">
        <v>4480</v>
      </c>
      <c r="I42" s="446" t="s">
        <v>4685</v>
      </c>
      <c r="J42" s="447" t="s">
        <v>232</v>
      </c>
      <c r="K42" s="682">
        <v>0</v>
      </c>
      <c r="L42" s="944" t="s">
        <v>2588</v>
      </c>
      <c r="M42" s="684">
        <v>2727272.7272727271</v>
      </c>
      <c r="N42" s="685">
        <v>0.15</v>
      </c>
      <c r="O42" s="286">
        <v>409090.90909090906</v>
      </c>
      <c r="P42" s="686" t="s">
        <v>41</v>
      </c>
      <c r="Q42" s="288" t="s">
        <v>3663</v>
      </c>
      <c r="R42" s="763"/>
      <c r="S42" s="853" t="s">
        <v>2874</v>
      </c>
      <c r="W42" s="1035">
        <f>W41*0.05%</f>
        <v>3450000</v>
      </c>
    </row>
    <row r="43" spans="1:25" s="473" customFormat="1" ht="33.75" customHeight="1">
      <c r="A43" s="438">
        <v>42</v>
      </c>
      <c r="B43" s="482" t="s">
        <v>4677</v>
      </c>
      <c r="C43" s="440" t="s">
        <v>4668</v>
      </c>
      <c r="D43" s="441" t="s">
        <v>4678</v>
      </c>
      <c r="E43" s="680" t="s">
        <v>71</v>
      </c>
      <c r="F43" s="479" t="s">
        <v>4730</v>
      </c>
      <c r="G43" s="710" t="s">
        <v>4731</v>
      </c>
      <c r="H43" s="445" t="s">
        <v>4679</v>
      </c>
      <c r="I43" s="446" t="s">
        <v>4676</v>
      </c>
      <c r="J43" s="447" t="s">
        <v>232</v>
      </c>
      <c r="K43" s="682">
        <v>0</v>
      </c>
      <c r="L43" s="944" t="s">
        <v>4730</v>
      </c>
      <c r="M43" s="684">
        <v>3832727.2727272725</v>
      </c>
      <c r="N43" s="685">
        <v>0.15</v>
      </c>
      <c r="O43" s="286">
        <v>574909.09090909082</v>
      </c>
      <c r="P43" s="686" t="s">
        <v>41</v>
      </c>
      <c r="Q43" s="288" t="s">
        <v>3542</v>
      </c>
      <c r="R43" s="763"/>
      <c r="S43" s="853" t="s">
        <v>2283</v>
      </c>
      <c r="W43" s="1035">
        <f>W42*1.1</f>
        <v>3795000.0000000005</v>
      </c>
    </row>
    <row r="44" spans="1:25" s="473" customFormat="1" ht="76.5">
      <c r="A44" s="438">
        <v>43</v>
      </c>
      <c r="B44" s="482" t="s">
        <v>1174</v>
      </c>
      <c r="C44" s="440" t="s">
        <v>4488</v>
      </c>
      <c r="D44" s="441" t="s">
        <v>4680</v>
      </c>
      <c r="E44" s="680" t="s">
        <v>209</v>
      </c>
      <c r="F44" s="479" t="s">
        <v>4030</v>
      </c>
      <c r="G44" s="710" t="s">
        <v>4031</v>
      </c>
      <c r="H44" s="445" t="s">
        <v>4681</v>
      </c>
      <c r="I44" s="446" t="s">
        <v>4682</v>
      </c>
      <c r="J44" s="447" t="s">
        <v>232</v>
      </c>
      <c r="K44" s="682">
        <v>0</v>
      </c>
      <c r="L44" s="944" t="s">
        <v>4030</v>
      </c>
      <c r="M44" s="684">
        <v>9000000</v>
      </c>
      <c r="N44" s="685">
        <v>0.15</v>
      </c>
      <c r="O44" s="286">
        <v>1350000</v>
      </c>
      <c r="P44" s="686" t="s">
        <v>41</v>
      </c>
      <c r="Q44" s="288" t="s">
        <v>2794</v>
      </c>
      <c r="R44" s="763"/>
      <c r="S44" s="853" t="s">
        <v>2283</v>
      </c>
    </row>
    <row r="45" spans="1:25" ht="51.75" customHeight="1">
      <c r="A45" s="193">
        <v>45</v>
      </c>
      <c r="B45" s="252" t="s">
        <v>4468</v>
      </c>
      <c r="C45" s="146" t="s">
        <v>4684</v>
      </c>
      <c r="D45" s="372" t="s">
        <v>4683</v>
      </c>
      <c r="E45" s="671" t="s">
        <v>42</v>
      </c>
      <c r="F45" s="406" t="s">
        <v>2580</v>
      </c>
      <c r="G45" s="672" t="s">
        <v>1570</v>
      </c>
      <c r="H45" s="415" t="s">
        <v>4975</v>
      </c>
      <c r="I45" s="408" t="s">
        <v>4725</v>
      </c>
      <c r="J45" s="361" t="s">
        <v>232</v>
      </c>
      <c r="K45" s="661">
        <v>0</v>
      </c>
      <c r="L45" s="942" t="s">
        <v>2580</v>
      </c>
      <c r="M45" s="675">
        <v>2999999.9999999995</v>
      </c>
      <c r="N45" s="679">
        <v>0.15</v>
      </c>
      <c r="O45" s="136">
        <v>450000</v>
      </c>
      <c r="P45" s="668" t="s">
        <v>41</v>
      </c>
      <c r="Q45" s="150" t="s">
        <v>3431</v>
      </c>
      <c r="R45" s="786"/>
      <c r="S45" s="927">
        <v>0</v>
      </c>
    </row>
    <row r="46" spans="1:25" s="1028" customFormat="1" ht="38.25" customHeight="1">
      <c r="A46" s="1009">
        <v>46</v>
      </c>
      <c r="B46" s="1029" t="s">
        <v>4706</v>
      </c>
      <c r="C46" s="1011" t="s">
        <v>4707</v>
      </c>
      <c r="D46" s="1012" t="s">
        <v>4688</v>
      </c>
      <c r="E46" s="1013" t="s">
        <v>71</v>
      </c>
      <c r="F46" s="1014" t="s">
        <v>3295</v>
      </c>
      <c r="G46" s="1015" t="s">
        <v>3296</v>
      </c>
      <c r="H46" s="1016" t="s">
        <v>4689</v>
      </c>
      <c r="I46" s="1017" t="s">
        <v>4690</v>
      </c>
      <c r="J46" s="1018" t="s">
        <v>232</v>
      </c>
      <c r="K46" s="1019">
        <v>0</v>
      </c>
      <c r="L46" s="1020" t="s">
        <v>3295</v>
      </c>
      <c r="M46" s="1030">
        <v>3727272.7272727271</v>
      </c>
      <c r="N46" s="1022">
        <v>0.15</v>
      </c>
      <c r="O46" s="1023">
        <v>559090.90909090906</v>
      </c>
      <c r="P46" s="1024" t="s">
        <v>41</v>
      </c>
      <c r="Q46" s="1025" t="s">
        <v>4044</v>
      </c>
      <c r="R46" s="1033"/>
      <c r="S46" s="1032" t="s">
        <v>2873</v>
      </c>
    </row>
    <row r="47" spans="1:25" s="473" customFormat="1" ht="25.5">
      <c r="A47" s="438">
        <v>47</v>
      </c>
      <c r="B47" s="482" t="s">
        <v>4691</v>
      </c>
      <c r="C47" s="440" t="s">
        <v>4488</v>
      </c>
      <c r="D47" s="441" t="s">
        <v>4692</v>
      </c>
      <c r="E47" s="680" t="s">
        <v>71</v>
      </c>
      <c r="F47" s="479" t="s">
        <v>2580</v>
      </c>
      <c r="G47" s="710" t="s">
        <v>1570</v>
      </c>
      <c r="H47" s="445" t="s">
        <v>4693</v>
      </c>
      <c r="I47" s="446" t="s">
        <v>4694</v>
      </c>
      <c r="J47" s="447" t="s">
        <v>232</v>
      </c>
      <c r="K47" s="682">
        <v>0</v>
      </c>
      <c r="L47" s="944" t="s">
        <v>2580</v>
      </c>
      <c r="M47" s="684">
        <v>2999999.9999999995</v>
      </c>
      <c r="N47" s="685">
        <v>0.15</v>
      </c>
      <c r="O47" s="286">
        <v>450000</v>
      </c>
      <c r="P47" s="686" t="s">
        <v>41</v>
      </c>
      <c r="Q47" s="288" t="s">
        <v>3649</v>
      </c>
      <c r="R47" s="763"/>
      <c r="S47" s="853" t="s">
        <v>2874</v>
      </c>
    </row>
    <row r="48" spans="1:25" s="246" customFormat="1" ht="30.75" customHeight="1">
      <c r="A48" s="430">
        <v>48</v>
      </c>
      <c r="B48" s="782" t="s">
        <v>4696</v>
      </c>
      <c r="C48" s="132" t="s">
        <v>4699</v>
      </c>
      <c r="D48" s="373" t="s">
        <v>4697</v>
      </c>
      <c r="E48" s="705" t="s">
        <v>71</v>
      </c>
      <c r="F48" s="337" t="s">
        <v>2588</v>
      </c>
      <c r="G48" s="706" t="s">
        <v>88</v>
      </c>
      <c r="H48" s="432" t="s">
        <v>4698</v>
      </c>
      <c r="I48" s="433" t="s">
        <v>4695</v>
      </c>
      <c r="J48" s="362" t="s">
        <v>232</v>
      </c>
      <c r="K48" s="707">
        <v>0</v>
      </c>
      <c r="L48" s="943" t="s">
        <v>2588</v>
      </c>
      <c r="M48" s="709">
        <v>2727272.7272727271</v>
      </c>
      <c r="N48" s="783">
        <v>0.15</v>
      </c>
      <c r="O48" s="137">
        <v>409090.90909090906</v>
      </c>
      <c r="P48" s="708" t="s">
        <v>41</v>
      </c>
      <c r="Q48" s="152" t="s">
        <v>3663</v>
      </c>
      <c r="R48" s="784"/>
      <c r="S48" s="926" t="s">
        <v>2874</v>
      </c>
    </row>
    <row r="49" spans="1:19" s="473" customFormat="1" ht="30.75" customHeight="1">
      <c r="A49" s="438">
        <v>49</v>
      </c>
      <c r="B49" s="482" t="s">
        <v>4700</v>
      </c>
      <c r="C49" s="440" t="s">
        <v>4704</v>
      </c>
      <c r="D49" s="441" t="s">
        <v>4702</v>
      </c>
      <c r="E49" s="680" t="s">
        <v>71</v>
      </c>
      <c r="F49" s="479" t="s">
        <v>2580</v>
      </c>
      <c r="G49" s="710" t="s">
        <v>1570</v>
      </c>
      <c r="H49" s="445" t="s">
        <v>4703</v>
      </c>
      <c r="I49" s="446" t="s">
        <v>4705</v>
      </c>
      <c r="J49" s="447" t="s">
        <v>232</v>
      </c>
      <c r="K49" s="682">
        <v>0</v>
      </c>
      <c r="L49" s="944" t="s">
        <v>2580</v>
      </c>
      <c r="M49" s="684">
        <v>2999999.9999999995</v>
      </c>
      <c r="N49" s="685">
        <v>0.15</v>
      </c>
      <c r="O49" s="286">
        <v>450000</v>
      </c>
      <c r="P49" s="686" t="s">
        <v>41</v>
      </c>
      <c r="Q49" s="288" t="s">
        <v>4701</v>
      </c>
      <c r="R49" s="763"/>
      <c r="S49" s="853" t="s">
        <v>2874</v>
      </c>
    </row>
    <row r="50" spans="1:19" s="473" customFormat="1" ht="30.75" customHeight="1">
      <c r="A50" s="438">
        <v>50</v>
      </c>
      <c r="B50" s="482" t="s">
        <v>4708</v>
      </c>
      <c r="C50" s="440" t="s">
        <v>4713</v>
      </c>
      <c r="D50" s="441" t="s">
        <v>4710</v>
      </c>
      <c r="E50" s="680" t="s">
        <v>71</v>
      </c>
      <c r="F50" s="479" t="s">
        <v>2787</v>
      </c>
      <c r="G50" s="710" t="s">
        <v>151</v>
      </c>
      <c r="H50" s="445" t="s">
        <v>4712</v>
      </c>
      <c r="I50" s="446" t="s">
        <v>4711</v>
      </c>
      <c r="J50" s="447" t="s">
        <v>232</v>
      </c>
      <c r="K50" s="682">
        <v>0</v>
      </c>
      <c r="L50" s="944" t="s">
        <v>2787</v>
      </c>
      <c r="M50" s="684">
        <v>3499999.9999999995</v>
      </c>
      <c r="N50" s="685">
        <v>0.15</v>
      </c>
      <c r="O50" s="286">
        <v>525000</v>
      </c>
      <c r="P50" s="686" t="s">
        <v>41</v>
      </c>
      <c r="Q50" s="288" t="s">
        <v>4709</v>
      </c>
      <c r="R50" s="763"/>
      <c r="S50" s="853" t="s">
        <v>2873</v>
      </c>
    </row>
    <row r="51" spans="1:19" ht="61.5" customHeight="1">
      <c r="A51" s="193">
        <v>51</v>
      </c>
      <c r="B51" s="252" t="s">
        <v>4718</v>
      </c>
      <c r="C51" s="146" t="s">
        <v>4014</v>
      </c>
      <c r="D51" s="372" t="s">
        <v>4716</v>
      </c>
      <c r="E51" s="671" t="s">
        <v>42</v>
      </c>
      <c r="F51" s="406" t="s">
        <v>2587</v>
      </c>
      <c r="G51" s="672" t="s">
        <v>2685</v>
      </c>
      <c r="H51" s="415" t="s">
        <v>4717</v>
      </c>
      <c r="I51" s="408" t="s">
        <v>4719</v>
      </c>
      <c r="J51" s="361" t="s">
        <v>232</v>
      </c>
      <c r="K51" s="661">
        <v>0</v>
      </c>
      <c r="L51" s="942" t="s">
        <v>2587</v>
      </c>
      <c r="M51" s="675">
        <v>5999999.9999999991</v>
      </c>
      <c r="N51" s="679">
        <v>0.15</v>
      </c>
      <c r="O51" s="136">
        <v>900000</v>
      </c>
      <c r="P51" s="668" t="s">
        <v>41</v>
      </c>
      <c r="Q51" s="150" t="s">
        <v>2425</v>
      </c>
      <c r="R51" s="786"/>
      <c r="S51" s="927" t="s">
        <v>2283</v>
      </c>
    </row>
    <row r="52" spans="1:19" s="473" customFormat="1" ht="28.5" customHeight="1">
      <c r="A52" s="438">
        <v>52</v>
      </c>
      <c r="B52" s="482" t="s">
        <v>4721</v>
      </c>
      <c r="C52" s="440" t="s">
        <v>4722</v>
      </c>
      <c r="D52" s="441" t="s">
        <v>4724</v>
      </c>
      <c r="E52" s="680" t="s">
        <v>71</v>
      </c>
      <c r="F52" s="479" t="s">
        <v>3508</v>
      </c>
      <c r="G52" s="710" t="s">
        <v>3509</v>
      </c>
      <c r="H52" s="445" t="s">
        <v>4723</v>
      </c>
      <c r="I52" s="446" t="s">
        <v>4720</v>
      </c>
      <c r="J52" s="447" t="s">
        <v>232</v>
      </c>
      <c r="K52" s="682">
        <v>0</v>
      </c>
      <c r="L52" s="944" t="s">
        <v>3508</v>
      </c>
      <c r="M52" s="684">
        <v>3799999.9999999995</v>
      </c>
      <c r="N52" s="685">
        <v>0.15</v>
      </c>
      <c r="O52" s="286">
        <v>570000</v>
      </c>
      <c r="P52" s="686" t="s">
        <v>41</v>
      </c>
      <c r="Q52" s="288" t="s">
        <v>3550</v>
      </c>
      <c r="R52" s="763"/>
      <c r="S52" s="853" t="s">
        <v>2873</v>
      </c>
    </row>
    <row r="55" spans="1:19" ht="15.75" customHeight="1">
      <c r="N55" s="936"/>
    </row>
    <row r="56" spans="1:19" ht="15.75" customHeight="1">
      <c r="N56" s="936"/>
    </row>
    <row r="57" spans="1:19" ht="15.75" customHeight="1">
      <c r="N57" s="936"/>
      <c r="O57" s="937"/>
    </row>
    <row r="58" spans="1:19" ht="15.75" customHeight="1">
      <c r="I58" s="933"/>
      <c r="J58" s="1000"/>
      <c r="N58" s="936"/>
      <c r="O58" s="937"/>
    </row>
    <row r="59" spans="1:19" ht="15.75" customHeight="1">
      <c r="I59" s="998"/>
      <c r="J59" s="1000"/>
      <c r="O59" s="937"/>
    </row>
    <row r="60" spans="1:19" ht="15.75" customHeight="1">
      <c r="J60" s="1000"/>
    </row>
    <row r="66" spans="2:18" s="935" customFormat="1" ht="15.75" customHeight="1">
      <c r="B66" s="932"/>
      <c r="C66" s="50"/>
      <c r="D66" s="932"/>
      <c r="E66" s="50"/>
      <c r="F66" s="50"/>
      <c r="G66" s="50"/>
      <c r="H66" s="933"/>
      <c r="I66" s="50"/>
      <c r="J66" s="156"/>
      <c r="K66" s="934"/>
      <c r="L66" s="934"/>
      <c r="M66" s="50"/>
      <c r="Q66" s="936"/>
      <c r="R66" s="50"/>
    </row>
    <row r="67" spans="2:18" s="935" customFormat="1" ht="15.75" customHeight="1">
      <c r="B67" s="932"/>
      <c r="C67" s="50"/>
      <c r="D67" s="932"/>
      <c r="E67" s="50"/>
      <c r="F67" s="50"/>
      <c r="G67" s="50"/>
      <c r="H67" s="933"/>
      <c r="I67" s="50"/>
      <c r="J67" s="156"/>
      <c r="K67" s="934"/>
      <c r="L67" s="934"/>
      <c r="M67" s="50"/>
      <c r="Q67" s="936"/>
      <c r="R67" s="50"/>
    </row>
    <row r="68" spans="2:18" s="935" customFormat="1" ht="15.75" customHeight="1">
      <c r="B68" s="932"/>
      <c r="C68" s="50"/>
      <c r="D68" s="932"/>
      <c r="E68" s="50"/>
      <c r="F68" s="50"/>
      <c r="G68" s="50"/>
      <c r="H68" s="933"/>
      <c r="I68" s="50"/>
      <c r="J68" s="156"/>
      <c r="K68" s="934"/>
      <c r="L68" s="934"/>
      <c r="M68" s="50"/>
      <c r="Q68" s="936"/>
      <c r="R68" s="50"/>
    </row>
    <row r="69" spans="2:18" s="935" customFormat="1" ht="15.75" customHeight="1">
      <c r="B69" s="932"/>
      <c r="C69" s="50"/>
      <c r="D69" s="932"/>
      <c r="E69" s="50"/>
      <c r="F69" s="50"/>
      <c r="G69" s="50"/>
      <c r="H69" s="933"/>
      <c r="I69" s="50"/>
      <c r="J69" s="156"/>
      <c r="K69" s="934"/>
      <c r="L69" s="934"/>
      <c r="M69" s="50"/>
      <c r="Q69" s="936"/>
      <c r="R69" s="50"/>
    </row>
    <row r="70" spans="2:18" s="935" customFormat="1" ht="15.75" customHeight="1">
      <c r="B70" s="932"/>
      <c r="C70" s="50"/>
      <c r="D70" s="932"/>
      <c r="E70" s="50"/>
      <c r="F70" s="50"/>
      <c r="G70" s="50"/>
      <c r="H70" s="933"/>
      <c r="I70" s="50"/>
      <c r="J70" s="156"/>
      <c r="K70" s="934"/>
      <c r="L70" s="934"/>
      <c r="M70" s="50"/>
      <c r="Q70" s="936"/>
      <c r="R70" s="937">
        <f>Q70-Q71</f>
        <v>0</v>
      </c>
    </row>
    <row r="71" spans="2:18" s="935" customFormat="1" ht="15.75" customHeight="1">
      <c r="B71" s="932"/>
      <c r="C71" s="50"/>
      <c r="D71" s="932"/>
      <c r="E71" s="50"/>
      <c r="F71" s="50"/>
      <c r="G71" s="50"/>
      <c r="H71" s="933"/>
      <c r="I71" s="50"/>
      <c r="J71" s="156"/>
      <c r="K71" s="934"/>
      <c r="L71" s="934"/>
      <c r="M71" s="50"/>
      <c r="Q71" s="936"/>
      <c r="R71" s="50"/>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D36D2-8C88-4E28-8DB4-A5E31DC325E4}">
  <sheetPr codeName="Trang_tính40">
    <outlinePr summaryBelow="0" summaryRight="0"/>
  </sheetPr>
  <dimension ref="A1:Y71"/>
  <sheetViews>
    <sheetView zoomScaleNormal="100" workbookViewId="0">
      <pane ySplit="3" topLeftCell="A12" activePane="bottomLeft" state="frozen"/>
      <selection activeCell="D1270" sqref="D1270"/>
      <selection pane="bottomLeft" activeCell="I3" sqref="I3"/>
    </sheetView>
  </sheetViews>
  <sheetFormatPr defaultColWidth="11" defaultRowHeight="15.75" customHeight="1" outlineLevelCol="1"/>
  <cols>
    <col min="1" max="1" width="5.875" style="50" customWidth="1"/>
    <col min="2" max="2" width="57.375" style="932" customWidth="1"/>
    <col min="3" max="3" width="36.25" style="50" customWidth="1" outlineLevel="1"/>
    <col min="4" max="4" width="42.875" style="932" customWidth="1" outlineLevel="1"/>
    <col min="5" max="5" width="31.75" style="50" customWidth="1" outlineLevel="1"/>
    <col min="6" max="7" width="20" style="50" customWidth="1" outlineLevel="1"/>
    <col min="8" max="8" width="43.25" style="933" customWidth="1"/>
    <col min="9" max="9" width="24.375" style="50" customWidth="1"/>
    <col min="10" max="10" width="19.25" style="156" customWidth="1"/>
    <col min="11" max="11" width="15.875" style="934" customWidth="1"/>
    <col min="12" max="12" width="25.75" style="934" customWidth="1"/>
    <col min="13" max="13" width="21.37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935"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2" s="267" customFormat="1" ht="17.45" customHeight="1">
      <c r="B1" s="928"/>
      <c r="D1" s="928"/>
      <c r="H1" s="928"/>
      <c r="K1" s="332"/>
      <c r="L1" s="332">
        <f>SUM(L4:L52)</f>
        <v>337130000</v>
      </c>
      <c r="M1" s="929">
        <f>SUM(M4:M52)</f>
        <v>306481818.18181819</v>
      </c>
      <c r="N1" s="929"/>
      <c r="O1" s="929"/>
    </row>
    <row r="3" spans="1:22"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770" t="s">
        <v>6354</v>
      </c>
      <c r="S3" s="770" t="s">
        <v>895</v>
      </c>
    </row>
    <row r="4" spans="1:22" s="459" customFormat="1" ht="38.25" hidden="1" customHeight="1">
      <c r="A4" s="811">
        <v>1</v>
      </c>
      <c r="B4" s="439" t="s">
        <v>4735</v>
      </c>
      <c r="C4" s="440" t="s">
        <v>4733</v>
      </c>
      <c r="D4" s="441" t="s">
        <v>4734</v>
      </c>
      <c r="E4" s="680" t="s">
        <v>71</v>
      </c>
      <c r="F4" s="681" t="s">
        <v>2588</v>
      </c>
      <c r="G4" s="710" t="s">
        <v>88</v>
      </c>
      <c r="H4" s="445" t="s">
        <v>4737</v>
      </c>
      <c r="I4" s="812" t="s">
        <v>4736</v>
      </c>
      <c r="J4" s="447" t="s">
        <v>232</v>
      </c>
      <c r="K4" s="813">
        <v>0</v>
      </c>
      <c r="L4" s="1050">
        <v>3000000</v>
      </c>
      <c r="M4" s="814">
        <v>2727272.7272727271</v>
      </c>
      <c r="N4" s="685">
        <v>0.15</v>
      </c>
      <c r="O4" s="815">
        <v>409090.90909090906</v>
      </c>
      <c r="P4" s="686" t="s">
        <v>41</v>
      </c>
      <c r="Q4" s="816" t="s">
        <v>3034</v>
      </c>
      <c r="R4" s="817"/>
      <c r="S4" s="818" t="s">
        <v>2873</v>
      </c>
    </row>
    <row r="5" spans="1:22" s="459" customFormat="1" ht="40.5" hidden="1" customHeight="1">
      <c r="A5" s="438">
        <v>2</v>
      </c>
      <c r="B5" s="465" t="s">
        <v>4749</v>
      </c>
      <c r="C5" s="440" t="s">
        <v>4740</v>
      </c>
      <c r="D5" s="441" t="s">
        <v>4739</v>
      </c>
      <c r="E5" s="680" t="s">
        <v>209</v>
      </c>
      <c r="F5" s="681" t="s">
        <v>2581</v>
      </c>
      <c r="G5" s="710" t="s">
        <v>2884</v>
      </c>
      <c r="H5" s="445" t="s">
        <v>4741</v>
      </c>
      <c r="I5" s="446" t="s">
        <v>4738</v>
      </c>
      <c r="J5" s="447" t="s">
        <v>232</v>
      </c>
      <c r="K5" s="682">
        <v>0</v>
      </c>
      <c r="L5" s="1050">
        <v>7700000</v>
      </c>
      <c r="M5" s="684">
        <v>6999999.9999999991</v>
      </c>
      <c r="N5" s="685">
        <v>0.15</v>
      </c>
      <c r="O5" s="286">
        <v>1050000</v>
      </c>
      <c r="P5" s="686" t="s">
        <v>41</v>
      </c>
      <c r="Q5" s="288" t="s">
        <v>2199</v>
      </c>
      <c r="R5" s="763"/>
      <c r="S5" s="764" t="s">
        <v>2283</v>
      </c>
    </row>
    <row r="6" spans="1:22" s="225" customFormat="1" ht="43.5" hidden="1" customHeight="1">
      <c r="A6" s="485">
        <v>3</v>
      </c>
      <c r="B6" s="486" t="s">
        <v>4743</v>
      </c>
      <c r="C6" s="134" t="s">
        <v>4746</v>
      </c>
      <c r="D6" s="400" t="s">
        <v>4745</v>
      </c>
      <c r="E6" s="689" t="s">
        <v>71</v>
      </c>
      <c r="F6" s="690" t="s">
        <v>2588</v>
      </c>
      <c r="G6" s="777" t="s">
        <v>88</v>
      </c>
      <c r="H6" s="489" t="s">
        <v>4744</v>
      </c>
      <c r="I6" s="490" t="s">
        <v>4742</v>
      </c>
      <c r="J6" s="491" t="s">
        <v>232</v>
      </c>
      <c r="K6" s="691">
        <v>0</v>
      </c>
      <c r="L6" s="1051">
        <v>3000000</v>
      </c>
      <c r="M6" s="693">
        <v>2727272.7272727271</v>
      </c>
      <c r="N6" s="694">
        <v>0.15</v>
      </c>
      <c r="O6" s="138">
        <v>409090.90909090906</v>
      </c>
      <c r="P6" s="695" t="s">
        <v>41</v>
      </c>
      <c r="Q6" s="996" t="s">
        <v>2439</v>
      </c>
      <c r="R6" s="761" t="s">
        <v>3479</v>
      </c>
      <c r="S6" s="761">
        <v>0</v>
      </c>
    </row>
    <row r="7" spans="1:22" ht="62.25" hidden="1" customHeight="1">
      <c r="A7" s="193">
        <v>4</v>
      </c>
      <c r="B7" s="81" t="s">
        <v>4750</v>
      </c>
      <c r="C7" s="146" t="s">
        <v>4751</v>
      </c>
      <c r="D7" s="372" t="s">
        <v>4753</v>
      </c>
      <c r="E7" s="671" t="s">
        <v>71</v>
      </c>
      <c r="F7" s="704" t="s">
        <v>2580</v>
      </c>
      <c r="G7" s="672" t="s">
        <v>1570</v>
      </c>
      <c r="H7" s="415" t="s">
        <v>4752</v>
      </c>
      <c r="I7" s="408" t="s">
        <v>4754</v>
      </c>
      <c r="J7" s="361" t="s">
        <v>232</v>
      </c>
      <c r="K7" s="661">
        <v>0</v>
      </c>
      <c r="L7" s="1052">
        <v>3300000</v>
      </c>
      <c r="M7" s="675">
        <v>2999999.9999999995</v>
      </c>
      <c r="N7" s="679">
        <v>0.15</v>
      </c>
      <c r="O7" s="136">
        <v>450000</v>
      </c>
      <c r="P7" s="668" t="s">
        <v>41</v>
      </c>
      <c r="Q7" s="150" t="s">
        <v>2439</v>
      </c>
      <c r="R7" s="857">
        <v>-200000</v>
      </c>
      <c r="S7" s="787" t="s">
        <v>2283</v>
      </c>
    </row>
    <row r="8" spans="1:22" s="459" customFormat="1" ht="51" hidden="1" customHeight="1">
      <c r="A8" s="438">
        <v>5</v>
      </c>
      <c r="B8" s="465" t="s">
        <v>4761</v>
      </c>
      <c r="C8" s="440" t="s">
        <v>4522</v>
      </c>
      <c r="D8" s="441" t="s">
        <v>4755</v>
      </c>
      <c r="E8" s="680" t="s">
        <v>2861</v>
      </c>
      <c r="F8" s="681" t="s">
        <v>3501</v>
      </c>
      <c r="G8" s="710" t="s">
        <v>3502</v>
      </c>
      <c r="H8" s="445" t="s">
        <v>4521</v>
      </c>
      <c r="I8" s="446" t="s">
        <v>4756</v>
      </c>
      <c r="J8" s="447" t="s">
        <v>232</v>
      </c>
      <c r="K8" s="682"/>
      <c r="L8" s="1050">
        <v>2750000</v>
      </c>
      <c r="M8" s="684">
        <v>2500000</v>
      </c>
      <c r="N8" s="685">
        <v>0.15</v>
      </c>
      <c r="O8" s="286">
        <v>375000</v>
      </c>
      <c r="P8" s="686" t="s">
        <v>41</v>
      </c>
      <c r="Q8" s="288" t="s">
        <v>2924</v>
      </c>
      <c r="R8" s="809">
        <v>2500000</v>
      </c>
      <c r="S8" s="764"/>
      <c r="T8" s="838"/>
      <c r="U8" s="873"/>
      <c r="V8" s="842"/>
    </row>
    <row r="9" spans="1:22" s="225" customFormat="1" ht="39.75" hidden="1" customHeight="1">
      <c r="A9" s="485">
        <v>6</v>
      </c>
      <c r="B9" s="486" t="s">
        <v>4761</v>
      </c>
      <c r="C9" s="134" t="s">
        <v>4762</v>
      </c>
      <c r="D9" s="400" t="s">
        <v>4763</v>
      </c>
      <c r="E9" s="689" t="s">
        <v>2861</v>
      </c>
      <c r="F9" s="690" t="s">
        <v>3117</v>
      </c>
      <c r="G9" s="777" t="s">
        <v>2952</v>
      </c>
      <c r="H9" s="489" t="s">
        <v>4525</v>
      </c>
      <c r="I9" s="490" t="s">
        <v>4757</v>
      </c>
      <c r="J9" s="491" t="s">
        <v>232</v>
      </c>
      <c r="K9" s="691">
        <v>0</v>
      </c>
      <c r="L9" s="1051">
        <v>2530000</v>
      </c>
      <c r="M9" s="693">
        <v>2300000</v>
      </c>
      <c r="N9" s="694">
        <v>0.15</v>
      </c>
      <c r="O9" s="138">
        <v>345000</v>
      </c>
      <c r="P9" s="695" t="s">
        <v>41</v>
      </c>
      <c r="Q9" s="151" t="s">
        <v>2924</v>
      </c>
      <c r="R9" s="948"/>
      <c r="S9" s="761" t="s">
        <v>2874</v>
      </c>
      <c r="T9" s="939">
        <f>T8-550000</f>
        <v>-550000</v>
      </c>
      <c r="U9" s="949"/>
      <c r="V9" s="974"/>
    </row>
    <row r="10" spans="1:22" s="473" customFormat="1" ht="98.25" hidden="1" customHeight="1">
      <c r="A10" s="438">
        <v>7</v>
      </c>
      <c r="B10" s="465" t="s">
        <v>4897</v>
      </c>
      <c r="C10" s="440" t="s">
        <v>4339</v>
      </c>
      <c r="D10" s="441" t="s">
        <v>4759</v>
      </c>
      <c r="E10" s="680" t="s">
        <v>2861</v>
      </c>
      <c r="F10" s="681" t="s">
        <v>4957</v>
      </c>
      <c r="G10" s="710" t="s">
        <v>4958</v>
      </c>
      <c r="H10" s="445" t="s">
        <v>4530</v>
      </c>
      <c r="I10" s="446" t="s">
        <v>4760</v>
      </c>
      <c r="J10" s="447" t="s">
        <v>232</v>
      </c>
      <c r="K10" s="682">
        <v>0</v>
      </c>
      <c r="L10" s="1050">
        <v>9750000</v>
      </c>
      <c r="M10" s="684">
        <v>8863636.3636363633</v>
      </c>
      <c r="N10" s="685">
        <v>0.15</v>
      </c>
      <c r="O10" s="286">
        <v>1329545.4545454544</v>
      </c>
      <c r="P10" s="686" t="s">
        <v>41</v>
      </c>
      <c r="Q10" s="288" t="s">
        <v>2924</v>
      </c>
      <c r="R10" s="823"/>
      <c r="S10" s="764" t="s">
        <v>2874</v>
      </c>
      <c r="T10" s="839"/>
      <c r="U10" s="841"/>
      <c r="V10" s="842"/>
    </row>
    <row r="11" spans="1:22" s="473" customFormat="1" ht="33.75" hidden="1" customHeight="1">
      <c r="A11" s="438">
        <v>8</v>
      </c>
      <c r="B11" s="465" t="s">
        <v>4764</v>
      </c>
      <c r="C11" s="440" t="s">
        <v>4799</v>
      </c>
      <c r="D11" s="441" t="s">
        <v>4798</v>
      </c>
      <c r="E11" s="680" t="s">
        <v>71</v>
      </c>
      <c r="F11" s="681" t="s">
        <v>2588</v>
      </c>
      <c r="G11" s="710" t="s">
        <v>88</v>
      </c>
      <c r="H11" s="445" t="s">
        <v>4533</v>
      </c>
      <c r="I11" s="446" t="s">
        <v>4765</v>
      </c>
      <c r="J11" s="447" t="s">
        <v>232</v>
      </c>
      <c r="K11" s="682">
        <v>0</v>
      </c>
      <c r="L11" s="1050">
        <v>3000000</v>
      </c>
      <c r="M11" s="684">
        <v>2727272.7272727271</v>
      </c>
      <c r="N11" s="685">
        <v>0.15</v>
      </c>
      <c r="O11" s="286">
        <v>409090.90909090906</v>
      </c>
      <c r="P11" s="686" t="s">
        <v>41</v>
      </c>
      <c r="Q11" s="288" t="s">
        <v>2439</v>
      </c>
      <c r="R11" s="763"/>
      <c r="S11" s="764">
        <v>0</v>
      </c>
      <c r="T11" s="834"/>
    </row>
    <row r="12" spans="1:22" s="473" customFormat="1" ht="53.25" customHeight="1">
      <c r="A12" s="438">
        <v>9</v>
      </c>
      <c r="B12" s="465" t="s">
        <v>4766</v>
      </c>
      <c r="C12" s="440" t="s">
        <v>4769</v>
      </c>
      <c r="D12" s="441" t="s">
        <v>4767</v>
      </c>
      <c r="E12" s="680" t="s">
        <v>1925</v>
      </c>
      <c r="F12" s="681" t="s">
        <v>2787</v>
      </c>
      <c r="G12" s="710" t="s">
        <v>151</v>
      </c>
      <c r="H12" s="445" t="s">
        <v>4768</v>
      </c>
      <c r="I12" s="446" t="s">
        <v>4770</v>
      </c>
      <c r="J12" s="447" t="s">
        <v>232</v>
      </c>
      <c r="K12" s="682">
        <v>0</v>
      </c>
      <c r="L12" s="1050">
        <v>3850000</v>
      </c>
      <c r="M12" s="684">
        <v>3499999.9999999995</v>
      </c>
      <c r="N12" s="685">
        <v>0.25</v>
      </c>
      <c r="O12" s="286">
        <v>875000</v>
      </c>
      <c r="P12" s="686" t="s">
        <v>41</v>
      </c>
      <c r="Q12" s="288" t="s">
        <v>4758</v>
      </c>
      <c r="R12" s="844"/>
      <c r="S12" s="764" t="s">
        <v>2874</v>
      </c>
      <c r="T12" s="834"/>
    </row>
    <row r="13" spans="1:22" s="473" customFormat="1" ht="33.75" hidden="1" customHeight="1">
      <c r="A13" s="438">
        <v>10</v>
      </c>
      <c r="B13" s="465" t="s">
        <v>4771</v>
      </c>
      <c r="C13" s="440" t="s">
        <v>4775</v>
      </c>
      <c r="D13" s="441" t="s">
        <v>4773</v>
      </c>
      <c r="E13" s="680" t="s">
        <v>71</v>
      </c>
      <c r="F13" s="479" t="s">
        <v>2584</v>
      </c>
      <c r="G13" s="710" t="s">
        <v>210</v>
      </c>
      <c r="H13" s="445" t="s">
        <v>4774</v>
      </c>
      <c r="I13" s="446" t="s">
        <v>4776</v>
      </c>
      <c r="J13" s="447" t="s">
        <v>232</v>
      </c>
      <c r="K13" s="682">
        <v>0</v>
      </c>
      <c r="L13" s="1050">
        <v>4000000</v>
      </c>
      <c r="M13" s="684">
        <v>3636363.6363636362</v>
      </c>
      <c r="N13" s="685">
        <v>0.15</v>
      </c>
      <c r="O13" s="286">
        <v>545454.54545454541</v>
      </c>
      <c r="P13" s="686" t="s">
        <v>41</v>
      </c>
      <c r="Q13" s="288" t="s">
        <v>4772</v>
      </c>
      <c r="R13" s="763"/>
      <c r="S13" s="764" t="s">
        <v>2873</v>
      </c>
    </row>
    <row r="14" spans="1:22" s="246" customFormat="1" ht="89.25" hidden="1" customHeight="1">
      <c r="A14" s="430">
        <v>11</v>
      </c>
      <c r="B14" s="242" t="s">
        <v>4777</v>
      </c>
      <c r="C14" s="132" t="s">
        <v>4780</v>
      </c>
      <c r="D14" s="373" t="s">
        <v>4819</v>
      </c>
      <c r="E14" s="705" t="s">
        <v>71</v>
      </c>
      <c r="F14" s="337" t="s">
        <v>3311</v>
      </c>
      <c r="G14" s="706" t="s">
        <v>968</v>
      </c>
      <c r="H14" s="432" t="s">
        <v>4828</v>
      </c>
      <c r="I14" s="433" t="s">
        <v>4779</v>
      </c>
      <c r="J14" s="362" t="s">
        <v>232</v>
      </c>
      <c r="K14" s="707">
        <v>0</v>
      </c>
      <c r="L14" s="1053">
        <v>40000000</v>
      </c>
      <c r="M14" s="709">
        <v>36363636.36363636</v>
      </c>
      <c r="N14" s="783">
        <v>0.15</v>
      </c>
      <c r="O14" s="137">
        <v>5454545.4545454541</v>
      </c>
      <c r="P14" s="708" t="s">
        <v>41</v>
      </c>
      <c r="Q14" s="152" t="s">
        <v>4778</v>
      </c>
      <c r="R14" s="784"/>
      <c r="S14" s="822" t="s">
        <v>2873</v>
      </c>
      <c r="T14" s="1039"/>
    </row>
    <row r="15" spans="1:22" s="473" customFormat="1" ht="38.25" hidden="1">
      <c r="A15" s="438">
        <v>12</v>
      </c>
      <c r="B15" s="465" t="s">
        <v>4797</v>
      </c>
      <c r="C15" s="440" t="s">
        <v>4784</v>
      </c>
      <c r="D15" s="441" t="s">
        <v>4782</v>
      </c>
      <c r="E15" s="680" t="s">
        <v>42</v>
      </c>
      <c r="F15" s="479" t="s">
        <v>3116</v>
      </c>
      <c r="G15" s="710" t="s">
        <v>2887</v>
      </c>
      <c r="H15" s="445" t="s">
        <v>4783</v>
      </c>
      <c r="I15" s="446" t="s">
        <v>4781</v>
      </c>
      <c r="J15" s="447" t="s">
        <v>232</v>
      </c>
      <c r="K15" s="682">
        <v>0</v>
      </c>
      <c r="L15" s="1050">
        <v>8250000</v>
      </c>
      <c r="M15" s="684">
        <v>7499999.9999999991</v>
      </c>
      <c r="N15" s="685">
        <v>0.15</v>
      </c>
      <c r="O15" s="286">
        <v>1124999.9999999998</v>
      </c>
      <c r="P15" s="686" t="s">
        <v>41</v>
      </c>
      <c r="Q15" s="288" t="s">
        <v>2401</v>
      </c>
      <c r="R15" s="763"/>
      <c r="S15" s="764" t="s">
        <v>2283</v>
      </c>
      <c r="T15" s="829"/>
    </row>
    <row r="16" spans="1:22" ht="40.5" hidden="1" customHeight="1">
      <c r="A16" s="193">
        <v>13</v>
      </c>
      <c r="B16" s="81" t="s">
        <v>4788</v>
      </c>
      <c r="C16" s="146" t="s">
        <v>4789</v>
      </c>
      <c r="D16" s="372" t="s">
        <v>4785</v>
      </c>
      <c r="E16" s="671" t="s">
        <v>1188</v>
      </c>
      <c r="F16" s="406" t="s">
        <v>2686</v>
      </c>
      <c r="G16" s="672" t="s">
        <v>1411</v>
      </c>
      <c r="H16" s="415" t="s">
        <v>4786</v>
      </c>
      <c r="I16" s="408" t="s">
        <v>4787</v>
      </c>
      <c r="J16" s="361" t="s">
        <v>232</v>
      </c>
      <c r="K16" s="661">
        <v>0</v>
      </c>
      <c r="L16" s="1052">
        <v>4400000</v>
      </c>
      <c r="M16" s="675">
        <v>3999999.9999999995</v>
      </c>
      <c r="N16" s="679">
        <v>0.15</v>
      </c>
      <c r="O16" s="136">
        <v>600000</v>
      </c>
      <c r="P16" s="668" t="s">
        <v>41</v>
      </c>
      <c r="Q16" s="150" t="s">
        <v>2405</v>
      </c>
      <c r="R16" s="786"/>
      <c r="S16" s="787">
        <v>0</v>
      </c>
      <c r="T16" s="524"/>
    </row>
    <row r="17" spans="1:20" s="473" customFormat="1" ht="30.75" hidden="1" customHeight="1">
      <c r="A17" s="438">
        <v>14</v>
      </c>
      <c r="B17" s="465" t="s">
        <v>4791</v>
      </c>
      <c r="C17" s="440" t="s">
        <v>4792</v>
      </c>
      <c r="D17" s="441" t="s">
        <v>4795</v>
      </c>
      <c r="E17" s="680" t="s">
        <v>71</v>
      </c>
      <c r="F17" s="479" t="s">
        <v>4959</v>
      </c>
      <c r="G17" s="710" t="s">
        <v>4960</v>
      </c>
      <c r="H17" s="445" t="s">
        <v>4793</v>
      </c>
      <c r="I17" s="446" t="s">
        <v>4790</v>
      </c>
      <c r="J17" s="447" t="s">
        <v>232</v>
      </c>
      <c r="K17" s="682"/>
      <c r="L17" s="1050">
        <v>3650000</v>
      </c>
      <c r="M17" s="684">
        <v>3318181.8181818179</v>
      </c>
      <c r="N17" s="685">
        <v>0.15</v>
      </c>
      <c r="O17" s="286">
        <v>497727.27272727265</v>
      </c>
      <c r="P17" s="686" t="s">
        <v>41</v>
      </c>
      <c r="Q17" s="288" t="s">
        <v>3845</v>
      </c>
      <c r="R17" s="763"/>
      <c r="S17" s="764" t="s">
        <v>2874</v>
      </c>
    </row>
    <row r="18" spans="1:20" s="473" customFormat="1" ht="38.25" hidden="1">
      <c r="A18" s="438">
        <v>15</v>
      </c>
      <c r="B18" s="465" t="s">
        <v>4794</v>
      </c>
      <c r="C18" s="440" t="s">
        <v>4792</v>
      </c>
      <c r="D18" s="441" t="s">
        <v>4795</v>
      </c>
      <c r="E18" s="680" t="s">
        <v>71</v>
      </c>
      <c r="F18" s="479" t="s">
        <v>4959</v>
      </c>
      <c r="G18" s="710" t="s">
        <v>4960</v>
      </c>
      <c r="H18" s="445" t="s">
        <v>4793</v>
      </c>
      <c r="I18" s="446" t="s">
        <v>4796</v>
      </c>
      <c r="J18" s="447" t="s">
        <v>232</v>
      </c>
      <c r="K18" s="682"/>
      <c r="L18" s="1050">
        <v>3650000</v>
      </c>
      <c r="M18" s="684">
        <v>3318181.8181818179</v>
      </c>
      <c r="N18" s="685">
        <v>0.15</v>
      </c>
      <c r="O18" s="286">
        <v>497727.27272727265</v>
      </c>
      <c r="P18" s="686" t="s">
        <v>41</v>
      </c>
      <c r="Q18" s="288" t="s">
        <v>3845</v>
      </c>
      <c r="R18" s="763"/>
      <c r="S18" s="764" t="s">
        <v>2283</v>
      </c>
      <c r="T18" s="831"/>
    </row>
    <row r="19" spans="1:20" s="246" customFormat="1" ht="36" hidden="1" customHeight="1">
      <c r="A19" s="430">
        <v>16</v>
      </c>
      <c r="B19" s="242" t="s">
        <v>1174</v>
      </c>
      <c r="C19" s="132" t="s">
        <v>4579</v>
      </c>
      <c r="D19" s="373" t="s">
        <v>4800</v>
      </c>
      <c r="E19" s="705" t="s">
        <v>209</v>
      </c>
      <c r="F19" s="337" t="s">
        <v>3776</v>
      </c>
      <c r="G19" s="706" t="s">
        <v>436</v>
      </c>
      <c r="H19" s="432" t="s">
        <v>4818</v>
      </c>
      <c r="I19" s="433" t="s">
        <v>4817</v>
      </c>
      <c r="J19" s="362" t="s">
        <v>232</v>
      </c>
      <c r="K19" s="707">
        <v>0</v>
      </c>
      <c r="L19" s="1053">
        <v>20000000</v>
      </c>
      <c r="M19" s="709">
        <v>18181818.18181818</v>
      </c>
      <c r="N19" s="783">
        <v>0.15</v>
      </c>
      <c r="O19" s="137">
        <v>2727272.7272727271</v>
      </c>
      <c r="P19" s="708" t="s">
        <v>41</v>
      </c>
      <c r="Q19" s="152" t="s">
        <v>2794</v>
      </c>
      <c r="R19" s="975"/>
      <c r="S19" s="822" t="s">
        <v>2283</v>
      </c>
      <c r="T19" s="899"/>
    </row>
    <row r="20" spans="1:20" s="473" customFormat="1" ht="38.25" hidden="1" customHeight="1">
      <c r="A20" s="438">
        <v>17</v>
      </c>
      <c r="B20" s="465" t="s">
        <v>4803</v>
      </c>
      <c r="C20" s="440" t="s">
        <v>4801</v>
      </c>
      <c r="D20" s="441" t="s">
        <v>4804</v>
      </c>
      <c r="E20" s="680" t="s">
        <v>71</v>
      </c>
      <c r="F20" s="479" t="s">
        <v>4961</v>
      </c>
      <c r="G20" s="710" t="s">
        <v>4962</v>
      </c>
      <c r="H20" s="445" t="s">
        <v>4806</v>
      </c>
      <c r="I20" s="446" t="s">
        <v>4805</v>
      </c>
      <c r="J20" s="447" t="s">
        <v>232</v>
      </c>
      <c r="K20" s="682"/>
      <c r="L20" s="1050">
        <v>14850000</v>
      </c>
      <c r="M20" s="684">
        <v>13499999.999999998</v>
      </c>
      <c r="N20" s="685">
        <v>0.15</v>
      </c>
      <c r="O20" s="286">
        <v>2024999.9999999995</v>
      </c>
      <c r="P20" s="686" t="s">
        <v>41</v>
      </c>
      <c r="Q20" s="288" t="s">
        <v>2439</v>
      </c>
      <c r="R20" s="763"/>
      <c r="S20" s="764" t="s">
        <v>2283</v>
      </c>
    </row>
    <row r="21" spans="1:20" s="473" customFormat="1" ht="42.75" hidden="1" customHeight="1">
      <c r="A21" s="438">
        <v>18</v>
      </c>
      <c r="B21" s="465" t="s">
        <v>4808</v>
      </c>
      <c r="C21" s="440" t="s">
        <v>4811</v>
      </c>
      <c r="D21" s="441" t="s">
        <v>4809</v>
      </c>
      <c r="E21" s="680" t="s">
        <v>42</v>
      </c>
      <c r="F21" s="479" t="s">
        <v>2585</v>
      </c>
      <c r="G21" s="710" t="s">
        <v>109</v>
      </c>
      <c r="H21" s="445" t="s">
        <v>4810</v>
      </c>
      <c r="I21" s="446" t="s">
        <v>4807</v>
      </c>
      <c r="J21" s="447" t="s">
        <v>232</v>
      </c>
      <c r="K21" s="682">
        <v>0</v>
      </c>
      <c r="L21" s="1050">
        <v>2200000</v>
      </c>
      <c r="M21" s="814">
        <v>1999999.9999999998</v>
      </c>
      <c r="N21" s="685">
        <v>0.15</v>
      </c>
      <c r="O21" s="286">
        <v>300000</v>
      </c>
      <c r="P21" s="686" t="s">
        <v>41</v>
      </c>
      <c r="Q21" s="288" t="s">
        <v>2402</v>
      </c>
      <c r="R21" s="851"/>
      <c r="S21" s="764" t="s">
        <v>2283</v>
      </c>
    </row>
    <row r="22" spans="1:20" s="925" customFormat="1" ht="45.75" hidden="1" customHeight="1">
      <c r="A22" s="907">
        <v>19</v>
      </c>
      <c r="B22" s="908" t="s">
        <v>4812</v>
      </c>
      <c r="C22" s="909" t="s">
        <v>4815</v>
      </c>
      <c r="D22" s="910" t="s">
        <v>4814</v>
      </c>
      <c r="E22" s="911" t="s">
        <v>71</v>
      </c>
      <c r="F22" s="912" t="s">
        <v>2588</v>
      </c>
      <c r="G22" s="913" t="s">
        <v>88</v>
      </c>
      <c r="H22" s="914" t="s">
        <v>4816</v>
      </c>
      <c r="I22" s="915" t="s">
        <v>4802</v>
      </c>
      <c r="J22" s="916" t="s">
        <v>232</v>
      </c>
      <c r="K22" s="917">
        <v>0</v>
      </c>
      <c r="L22" s="1055">
        <v>3000000</v>
      </c>
      <c r="M22" s="919">
        <v>2727272.7272727271</v>
      </c>
      <c r="N22" s="920">
        <v>0.15</v>
      </c>
      <c r="O22" s="921">
        <v>409090.90909090906</v>
      </c>
      <c r="P22" s="918" t="s">
        <v>41</v>
      </c>
      <c r="Q22" s="912" t="s">
        <v>4813</v>
      </c>
      <c r="R22" s="922"/>
      <c r="S22" s="923" t="s">
        <v>2874</v>
      </c>
      <c r="T22" s="924"/>
    </row>
    <row r="23" spans="1:20" s="473" customFormat="1" ht="47.25" hidden="1" customHeight="1">
      <c r="A23" s="438">
        <v>20</v>
      </c>
      <c r="B23" s="465" t="s">
        <v>4821</v>
      </c>
      <c r="C23" s="440" t="s">
        <v>4827</v>
      </c>
      <c r="D23" s="441" t="s">
        <v>4820</v>
      </c>
      <c r="E23" s="680" t="s">
        <v>3051</v>
      </c>
      <c r="F23" s="479" t="s">
        <v>2580</v>
      </c>
      <c r="G23" s="710" t="s">
        <v>1570</v>
      </c>
      <c r="H23" s="445" t="s">
        <v>4829</v>
      </c>
      <c r="I23" s="446" t="s">
        <v>4822</v>
      </c>
      <c r="J23" s="447" t="s">
        <v>232</v>
      </c>
      <c r="K23" s="682">
        <v>0</v>
      </c>
      <c r="L23" s="1050">
        <v>3300000</v>
      </c>
      <c r="M23" s="684">
        <v>2999999.9999999995</v>
      </c>
      <c r="N23" s="685">
        <v>0.15</v>
      </c>
      <c r="O23" s="286">
        <v>450000</v>
      </c>
      <c r="P23" s="686" t="s">
        <v>41</v>
      </c>
      <c r="Q23" s="288" t="s">
        <v>2431</v>
      </c>
      <c r="R23" s="763"/>
      <c r="S23" s="764" t="s">
        <v>2283</v>
      </c>
      <c r="T23" s="830"/>
    </row>
    <row r="24" spans="1:20" s="246" customFormat="1" ht="37.5" hidden="1" customHeight="1">
      <c r="A24" s="430">
        <v>21</v>
      </c>
      <c r="B24" s="242" t="s">
        <v>4823</v>
      </c>
      <c r="C24" s="132" t="s">
        <v>4928</v>
      </c>
      <c r="D24" s="373" t="s">
        <v>4824</v>
      </c>
      <c r="E24" s="705" t="s">
        <v>71</v>
      </c>
      <c r="F24" s="337" t="s">
        <v>4922</v>
      </c>
      <c r="G24" s="706" t="s">
        <v>4923</v>
      </c>
      <c r="H24" s="432" t="s">
        <v>4826</v>
      </c>
      <c r="I24" s="433" t="s">
        <v>4825</v>
      </c>
      <c r="J24" s="362" t="s">
        <v>232</v>
      </c>
      <c r="K24" s="707">
        <v>0</v>
      </c>
      <c r="L24" s="1053">
        <v>70000000</v>
      </c>
      <c r="M24" s="709">
        <v>63636363.636363633</v>
      </c>
      <c r="N24" s="783">
        <v>0.15</v>
      </c>
      <c r="O24" s="137">
        <v>9545454.5454545449</v>
      </c>
      <c r="P24" s="708" t="s">
        <v>41</v>
      </c>
      <c r="Q24" s="821" t="s">
        <v>3100</v>
      </c>
      <c r="R24" s="784"/>
      <c r="S24" s="822">
        <v>0</v>
      </c>
      <c r="T24" s="904"/>
    </row>
    <row r="25" spans="1:20" s="473" customFormat="1" ht="36.75" hidden="1" customHeight="1">
      <c r="A25" s="438">
        <v>22</v>
      </c>
      <c r="B25" s="465" t="s">
        <v>4830</v>
      </c>
      <c r="C25" s="440" t="s">
        <v>4832</v>
      </c>
      <c r="D25" s="441" t="s">
        <v>4831</v>
      </c>
      <c r="E25" s="680" t="s">
        <v>71</v>
      </c>
      <c r="F25" s="479" t="s">
        <v>2580</v>
      </c>
      <c r="G25" s="710" t="s">
        <v>1570</v>
      </c>
      <c r="H25" s="445" t="s">
        <v>4833</v>
      </c>
      <c r="I25" s="446" t="s">
        <v>4835</v>
      </c>
      <c r="J25" s="447" t="s">
        <v>232</v>
      </c>
      <c r="K25" s="682">
        <v>0</v>
      </c>
      <c r="L25" s="1050">
        <v>3300000</v>
      </c>
      <c r="M25" s="684">
        <v>2999999.9999999995</v>
      </c>
      <c r="N25" s="685">
        <v>0.15</v>
      </c>
      <c r="O25" s="286">
        <v>450000</v>
      </c>
      <c r="P25" s="686" t="s">
        <v>41</v>
      </c>
      <c r="Q25" s="288" t="s">
        <v>3098</v>
      </c>
      <c r="R25" s="763"/>
      <c r="S25" s="764" t="s">
        <v>2874</v>
      </c>
    </row>
    <row r="26" spans="1:20" s="473" customFormat="1" ht="39.75" hidden="1" customHeight="1">
      <c r="A26" s="438">
        <v>23</v>
      </c>
      <c r="B26" s="465" t="s">
        <v>4884</v>
      </c>
      <c r="C26" s="440" t="s">
        <v>4885</v>
      </c>
      <c r="D26" s="441" t="s">
        <v>4836</v>
      </c>
      <c r="E26" s="680" t="s">
        <v>71</v>
      </c>
      <c r="F26" s="479" t="s">
        <v>2686</v>
      </c>
      <c r="G26" s="710" t="s">
        <v>1411</v>
      </c>
      <c r="H26" s="445" t="s">
        <v>4837</v>
      </c>
      <c r="I26" s="446" t="s">
        <v>4834</v>
      </c>
      <c r="J26" s="447" t="s">
        <v>232</v>
      </c>
      <c r="K26" s="682">
        <v>0</v>
      </c>
      <c r="L26" s="1050">
        <v>4400000</v>
      </c>
      <c r="M26" s="684">
        <v>3999999.9999999995</v>
      </c>
      <c r="N26" s="685">
        <v>0.15</v>
      </c>
      <c r="O26" s="286">
        <v>600000</v>
      </c>
      <c r="P26" s="686" t="s">
        <v>41</v>
      </c>
      <c r="Q26" s="288" t="s">
        <v>3992</v>
      </c>
      <c r="R26" s="825"/>
      <c r="S26" s="764" t="s">
        <v>2874</v>
      </c>
    </row>
    <row r="27" spans="1:20" s="246" customFormat="1" ht="102" hidden="1">
      <c r="A27" s="430">
        <v>24</v>
      </c>
      <c r="B27" s="242" t="s">
        <v>2814</v>
      </c>
      <c r="C27" s="132" t="s">
        <v>4615</v>
      </c>
      <c r="D27" s="373" t="s">
        <v>4838</v>
      </c>
      <c r="E27" s="705" t="s">
        <v>42</v>
      </c>
      <c r="F27" s="337" t="s">
        <v>4298</v>
      </c>
      <c r="G27" s="706" t="s">
        <v>302</v>
      </c>
      <c r="H27" s="432" t="s">
        <v>4840</v>
      </c>
      <c r="I27" s="433" t="s">
        <v>4839</v>
      </c>
      <c r="J27" s="362" t="s">
        <v>232</v>
      </c>
      <c r="K27" s="707">
        <v>0</v>
      </c>
      <c r="L27" s="1053">
        <v>15000000</v>
      </c>
      <c r="M27" s="709">
        <v>13636363.636363635</v>
      </c>
      <c r="N27" s="783">
        <v>0.15</v>
      </c>
      <c r="O27" s="137">
        <v>2045454.5454545452</v>
      </c>
      <c r="P27" s="708" t="s">
        <v>41</v>
      </c>
      <c r="Q27" s="152" t="s">
        <v>2433</v>
      </c>
      <c r="R27" s="784"/>
      <c r="S27" s="822" t="s">
        <v>2873</v>
      </c>
    </row>
    <row r="28" spans="1:20" s="473" customFormat="1" ht="64.5" hidden="1" customHeight="1">
      <c r="A28" s="438">
        <v>25</v>
      </c>
      <c r="B28" s="482" t="s">
        <v>4862</v>
      </c>
      <c r="C28" s="440" t="s">
        <v>4842</v>
      </c>
      <c r="D28" s="441" t="s">
        <v>4843</v>
      </c>
      <c r="E28" s="680" t="s">
        <v>71</v>
      </c>
      <c r="F28" s="479" t="s">
        <v>2686</v>
      </c>
      <c r="G28" s="710" t="s">
        <v>1411</v>
      </c>
      <c r="H28" s="445" t="s">
        <v>4907</v>
      </c>
      <c r="I28" s="446" t="s">
        <v>4841</v>
      </c>
      <c r="J28" s="447" t="s">
        <v>232</v>
      </c>
      <c r="K28" s="682">
        <v>0</v>
      </c>
      <c r="L28" s="1050">
        <v>4400000</v>
      </c>
      <c r="M28" s="814">
        <v>3999999.9999999995</v>
      </c>
      <c r="N28" s="685">
        <v>0.15</v>
      </c>
      <c r="O28" s="286">
        <v>600000</v>
      </c>
      <c r="P28" s="686" t="s">
        <v>41</v>
      </c>
      <c r="Q28" s="288" t="s">
        <v>3845</v>
      </c>
      <c r="R28" s="876">
        <v>3999999.9999999995</v>
      </c>
      <c r="S28" s="764" t="s">
        <v>2874</v>
      </c>
      <c r="T28" s="895"/>
    </row>
    <row r="29" spans="1:20" s="473" customFormat="1" ht="38.25" hidden="1">
      <c r="A29" s="438">
        <v>26</v>
      </c>
      <c r="B29" s="482" t="s">
        <v>4844</v>
      </c>
      <c r="C29" s="440" t="s">
        <v>4846</v>
      </c>
      <c r="D29" s="441" t="s">
        <v>4845</v>
      </c>
      <c r="E29" s="680" t="s">
        <v>71</v>
      </c>
      <c r="F29" s="479" t="s">
        <v>4294</v>
      </c>
      <c r="G29" s="710" t="s">
        <v>4295</v>
      </c>
      <c r="H29" s="445" t="s">
        <v>4848</v>
      </c>
      <c r="I29" s="446" t="s">
        <v>4847</v>
      </c>
      <c r="J29" s="447" t="s">
        <v>232</v>
      </c>
      <c r="K29" s="682">
        <v>0</v>
      </c>
      <c r="L29" s="1050">
        <v>4900000</v>
      </c>
      <c r="M29" s="684">
        <v>4454545.4545454541</v>
      </c>
      <c r="N29" s="685">
        <v>0.15</v>
      </c>
      <c r="O29" s="286">
        <v>668181.81818181812</v>
      </c>
      <c r="P29" s="686" t="s">
        <v>41</v>
      </c>
      <c r="Q29" s="288" t="s">
        <v>3831</v>
      </c>
      <c r="R29" s="763"/>
      <c r="S29" s="764" t="s">
        <v>2874</v>
      </c>
    </row>
    <row r="30" spans="1:20" s="473" customFormat="1" ht="47.25" hidden="1" customHeight="1">
      <c r="A30" s="438">
        <v>27</v>
      </c>
      <c r="B30" s="482" t="s">
        <v>4850</v>
      </c>
      <c r="C30" s="440" t="s">
        <v>4852</v>
      </c>
      <c r="D30" s="441" t="s">
        <v>4851</v>
      </c>
      <c r="E30" s="680" t="s">
        <v>71</v>
      </c>
      <c r="F30" s="479" t="s">
        <v>4304</v>
      </c>
      <c r="G30" s="710" t="s">
        <v>4305</v>
      </c>
      <c r="H30" s="445" t="s">
        <v>4853</v>
      </c>
      <c r="I30" s="446" t="s">
        <v>4849</v>
      </c>
      <c r="J30" s="447" t="s">
        <v>232</v>
      </c>
      <c r="K30" s="682">
        <v>0</v>
      </c>
      <c r="L30" s="1050">
        <v>5300000</v>
      </c>
      <c r="M30" s="684">
        <v>4818181.8181818174</v>
      </c>
      <c r="N30" s="685">
        <v>0.15</v>
      </c>
      <c r="O30" s="286">
        <v>722727.27272727259</v>
      </c>
      <c r="P30" s="686" t="s">
        <v>41</v>
      </c>
      <c r="Q30" s="288" t="s">
        <v>4589</v>
      </c>
      <c r="R30" s="763"/>
      <c r="S30" s="764" t="s">
        <v>2873</v>
      </c>
      <c r="T30" s="830"/>
    </row>
    <row r="31" spans="1:20" s="473" customFormat="1" ht="77.25" customHeight="1">
      <c r="A31" s="438">
        <v>28</v>
      </c>
      <c r="B31" s="482" t="s">
        <v>4854</v>
      </c>
      <c r="C31" s="440" t="s">
        <v>4855</v>
      </c>
      <c r="D31" s="441" t="s">
        <v>4856</v>
      </c>
      <c r="E31" s="680" t="s">
        <v>1925</v>
      </c>
      <c r="F31" s="479" t="s">
        <v>2585</v>
      </c>
      <c r="G31" s="710" t="s">
        <v>109</v>
      </c>
      <c r="H31" s="445" t="s">
        <v>4857</v>
      </c>
      <c r="I31" s="446" t="s">
        <v>4858</v>
      </c>
      <c r="J31" s="447" t="s">
        <v>232</v>
      </c>
      <c r="K31" s="682">
        <v>0</v>
      </c>
      <c r="L31" s="1050">
        <v>2200000</v>
      </c>
      <c r="M31" s="684">
        <v>1999999.9999999998</v>
      </c>
      <c r="N31" s="685">
        <v>0.15</v>
      </c>
      <c r="O31" s="286">
        <v>300000</v>
      </c>
      <c r="P31" s="686" t="s">
        <v>41</v>
      </c>
      <c r="Q31" s="288" t="s">
        <v>2407</v>
      </c>
      <c r="R31" s="764" t="s">
        <v>3284</v>
      </c>
      <c r="S31" s="764" t="s">
        <v>2283</v>
      </c>
      <c r="T31" s="830"/>
    </row>
    <row r="32" spans="1:20" s="473" customFormat="1" ht="38.25" hidden="1">
      <c r="A32" s="438">
        <v>29</v>
      </c>
      <c r="B32" s="482" t="s">
        <v>4886</v>
      </c>
      <c r="C32" s="440" t="s">
        <v>4625</v>
      </c>
      <c r="D32" s="441" t="s">
        <v>4860</v>
      </c>
      <c r="E32" s="680" t="s">
        <v>71</v>
      </c>
      <c r="F32" s="479" t="s">
        <v>2585</v>
      </c>
      <c r="G32" s="710" t="s">
        <v>109</v>
      </c>
      <c r="H32" s="445" t="s">
        <v>4861</v>
      </c>
      <c r="I32" s="446" t="s">
        <v>4859</v>
      </c>
      <c r="J32" s="447" t="s">
        <v>232</v>
      </c>
      <c r="K32" s="682">
        <v>0</v>
      </c>
      <c r="L32" s="1050">
        <v>2200000</v>
      </c>
      <c r="M32" s="684">
        <v>1999999.9999999998</v>
      </c>
      <c r="N32" s="685">
        <v>0.15</v>
      </c>
      <c r="O32" s="286">
        <v>300000</v>
      </c>
      <c r="P32" s="686" t="s">
        <v>41</v>
      </c>
      <c r="Q32" s="288" t="s">
        <v>2439</v>
      </c>
      <c r="R32" s="763"/>
      <c r="S32" s="853">
        <v>0</v>
      </c>
    </row>
    <row r="33" spans="1:25" ht="75" hidden="1" customHeight="1">
      <c r="A33" s="193">
        <v>30</v>
      </c>
      <c r="B33" s="252" t="s">
        <v>4863</v>
      </c>
      <c r="C33" s="146" t="s">
        <v>4865</v>
      </c>
      <c r="D33" s="372" t="s">
        <v>4864</v>
      </c>
      <c r="E33" s="671" t="s">
        <v>71</v>
      </c>
      <c r="F33" s="406" t="s">
        <v>2581</v>
      </c>
      <c r="G33" s="672" t="s">
        <v>2884</v>
      </c>
      <c r="H33" s="415" t="s">
        <v>4866</v>
      </c>
      <c r="I33" s="408" t="s">
        <v>4867</v>
      </c>
      <c r="J33" s="361" t="s">
        <v>232</v>
      </c>
      <c r="K33" s="661">
        <v>0</v>
      </c>
      <c r="L33" s="1052">
        <v>7700000</v>
      </c>
      <c r="M33" s="675">
        <v>6999999.9999999991</v>
      </c>
      <c r="N33" s="679">
        <v>0.15</v>
      </c>
      <c r="O33" s="136">
        <v>1050000</v>
      </c>
      <c r="P33" s="668" t="s">
        <v>41</v>
      </c>
      <c r="Q33" s="150" t="s">
        <v>2430</v>
      </c>
      <c r="R33" s="786"/>
      <c r="S33" s="927">
        <v>0</v>
      </c>
    </row>
    <row r="34" spans="1:25" s="875" customFormat="1" ht="35.25" hidden="1" customHeight="1">
      <c r="A34" s="792">
        <v>31</v>
      </c>
      <c r="B34" s="793" t="s">
        <v>4871</v>
      </c>
      <c r="C34" s="310" t="s">
        <v>4643</v>
      </c>
      <c r="D34" s="401" t="s">
        <v>4868</v>
      </c>
      <c r="E34" s="794" t="s">
        <v>71</v>
      </c>
      <c r="F34" s="795" t="s">
        <v>2580</v>
      </c>
      <c r="G34" s="796" t="s">
        <v>1570</v>
      </c>
      <c r="H34" s="797" t="s">
        <v>4869</v>
      </c>
      <c r="I34" s="798" t="s">
        <v>4870</v>
      </c>
      <c r="J34" s="799" t="s">
        <v>232</v>
      </c>
      <c r="K34" s="800">
        <v>0</v>
      </c>
      <c r="L34" s="1054">
        <v>3300000</v>
      </c>
      <c r="M34" s="802">
        <v>2999999.9999999995</v>
      </c>
      <c r="N34" s="803">
        <v>0.15</v>
      </c>
      <c r="O34" s="312">
        <v>450000</v>
      </c>
      <c r="P34" s="801" t="s">
        <v>41</v>
      </c>
      <c r="Q34" s="314" t="s">
        <v>4772</v>
      </c>
      <c r="R34" s="874"/>
      <c r="S34" s="1040" t="s">
        <v>2873</v>
      </c>
      <c r="U34" s="1041"/>
    </row>
    <row r="35" spans="1:25" s="473" customFormat="1" ht="63.75" hidden="1" customHeight="1">
      <c r="A35" s="438">
        <v>32</v>
      </c>
      <c r="B35" s="482" t="s">
        <v>1174</v>
      </c>
      <c r="C35" s="440" t="s">
        <v>4659</v>
      </c>
      <c r="D35" s="441" t="s">
        <v>4872</v>
      </c>
      <c r="E35" s="680" t="s">
        <v>209</v>
      </c>
      <c r="F35" s="479" t="s">
        <v>2587</v>
      </c>
      <c r="G35" s="710" t="s">
        <v>2685</v>
      </c>
      <c r="H35" s="445" t="s">
        <v>4874</v>
      </c>
      <c r="I35" s="446" t="s">
        <v>4873</v>
      </c>
      <c r="J35" s="447" t="s">
        <v>232</v>
      </c>
      <c r="K35" s="682">
        <v>0</v>
      </c>
      <c r="L35" s="1050">
        <v>6600000</v>
      </c>
      <c r="M35" s="684">
        <v>5999999.9999999991</v>
      </c>
      <c r="N35" s="685">
        <v>0.15</v>
      </c>
      <c r="O35" s="286">
        <v>900000</v>
      </c>
      <c r="P35" s="686" t="s">
        <v>41</v>
      </c>
      <c r="Q35" s="288" t="s">
        <v>2794</v>
      </c>
      <c r="R35" s="763"/>
      <c r="S35" s="853" t="s">
        <v>2283</v>
      </c>
      <c r="U35" s="473">
        <f>U34*0.8688%</f>
        <v>0</v>
      </c>
    </row>
    <row r="36" spans="1:25" s="246" customFormat="1" ht="56.25" hidden="1" customHeight="1">
      <c r="A36" s="430">
        <v>33</v>
      </c>
      <c r="B36" s="782" t="s">
        <v>4875</v>
      </c>
      <c r="C36" s="132" t="s">
        <v>4878</v>
      </c>
      <c r="D36" s="373" t="s">
        <v>4876</v>
      </c>
      <c r="E36" s="705" t="s">
        <v>71</v>
      </c>
      <c r="F36" s="337" t="s">
        <v>2581</v>
      </c>
      <c r="G36" s="706" t="s">
        <v>2884</v>
      </c>
      <c r="H36" s="432" t="s">
        <v>4879</v>
      </c>
      <c r="I36" s="433" t="s">
        <v>4877</v>
      </c>
      <c r="J36" s="362" t="s">
        <v>232</v>
      </c>
      <c r="K36" s="707">
        <v>0</v>
      </c>
      <c r="L36" s="1053">
        <v>7700000</v>
      </c>
      <c r="M36" s="709">
        <v>6999999.9999999991</v>
      </c>
      <c r="N36" s="783">
        <v>0.15</v>
      </c>
      <c r="O36" s="137">
        <v>1050000</v>
      </c>
      <c r="P36" s="708" t="s">
        <v>41</v>
      </c>
      <c r="Q36" s="152" t="s">
        <v>2432</v>
      </c>
      <c r="R36" s="822"/>
      <c r="S36" s="926" t="s">
        <v>2283</v>
      </c>
      <c r="U36" s="947">
        <f>U35*1.08</f>
        <v>0</v>
      </c>
    </row>
    <row r="37" spans="1:25" s="246" customFormat="1" ht="45" hidden="1" customHeight="1">
      <c r="A37" s="430">
        <v>34</v>
      </c>
      <c r="B37" s="782" t="s">
        <v>4656</v>
      </c>
      <c r="C37" s="132" t="s">
        <v>4882</v>
      </c>
      <c r="D37" s="373" t="s">
        <v>4881</v>
      </c>
      <c r="E37" s="705" t="s">
        <v>42</v>
      </c>
      <c r="F37" s="337" t="s">
        <v>3501</v>
      </c>
      <c r="G37" s="706" t="s">
        <v>3502</v>
      </c>
      <c r="H37" s="432" t="s">
        <v>4883</v>
      </c>
      <c r="I37" s="433" t="s">
        <v>4880</v>
      </c>
      <c r="J37" s="362" t="s">
        <v>232</v>
      </c>
      <c r="K37" s="707">
        <v>0</v>
      </c>
      <c r="L37" s="1053">
        <v>2750000</v>
      </c>
      <c r="M37" s="901">
        <v>2500000</v>
      </c>
      <c r="N37" s="783">
        <v>0.15</v>
      </c>
      <c r="O37" s="137">
        <v>375000</v>
      </c>
      <c r="P37" s="708" t="s">
        <v>41</v>
      </c>
      <c r="Q37" s="152" t="s">
        <v>3007</v>
      </c>
      <c r="R37" s="784"/>
      <c r="S37" s="822" t="s">
        <v>2874</v>
      </c>
    </row>
    <row r="38" spans="1:25" s="473" customFormat="1" ht="30.75" hidden="1" customHeight="1">
      <c r="A38" s="438">
        <v>35</v>
      </c>
      <c r="B38" s="482" t="s">
        <v>4891</v>
      </c>
      <c r="C38" s="440" t="s">
        <v>4889</v>
      </c>
      <c r="D38" s="441" t="s">
        <v>4888</v>
      </c>
      <c r="E38" s="680" t="s">
        <v>71</v>
      </c>
      <c r="F38" s="479" t="s">
        <v>2580</v>
      </c>
      <c r="G38" s="710" t="s">
        <v>1570</v>
      </c>
      <c r="H38" s="445" t="s">
        <v>4890</v>
      </c>
      <c r="I38" s="446" t="s">
        <v>4887</v>
      </c>
      <c r="J38" s="447" t="s">
        <v>232</v>
      </c>
      <c r="K38" s="682">
        <v>0</v>
      </c>
      <c r="L38" s="1050">
        <v>3300000</v>
      </c>
      <c r="M38" s="684">
        <v>2999999.9999999995</v>
      </c>
      <c r="N38" s="685">
        <v>0.15</v>
      </c>
      <c r="O38" s="286">
        <v>450000</v>
      </c>
      <c r="P38" s="686" t="s">
        <v>41</v>
      </c>
      <c r="Q38" s="288" t="s">
        <v>2422</v>
      </c>
      <c r="R38" s="763"/>
      <c r="S38" s="764">
        <v>0</v>
      </c>
    </row>
    <row r="39" spans="1:25" s="473" customFormat="1" ht="61.5" customHeight="1">
      <c r="A39" s="438">
        <v>36</v>
      </c>
      <c r="B39" s="482" t="s">
        <v>4895</v>
      </c>
      <c r="C39" s="440" t="s">
        <v>4893</v>
      </c>
      <c r="D39" s="441" t="s">
        <v>4896</v>
      </c>
      <c r="E39" s="680" t="s">
        <v>1925</v>
      </c>
      <c r="F39" s="479" t="s">
        <v>2585</v>
      </c>
      <c r="G39" s="710" t="s">
        <v>109</v>
      </c>
      <c r="H39" s="445" t="s">
        <v>4894</v>
      </c>
      <c r="I39" s="446" t="s">
        <v>4892</v>
      </c>
      <c r="J39" s="447" t="s">
        <v>232</v>
      </c>
      <c r="K39" s="682">
        <v>0</v>
      </c>
      <c r="L39" s="1050">
        <v>2200000</v>
      </c>
      <c r="M39" s="684">
        <v>1999999.9999999998</v>
      </c>
      <c r="N39" s="685">
        <v>0.15</v>
      </c>
      <c r="O39" s="286">
        <v>300000</v>
      </c>
      <c r="P39" s="686" t="s">
        <v>41</v>
      </c>
      <c r="Q39" s="288" t="s">
        <v>2410</v>
      </c>
      <c r="R39" s="763"/>
      <c r="S39" s="764" t="s">
        <v>2283</v>
      </c>
      <c r="W39" s="834">
        <v>19500000</v>
      </c>
      <c r="X39" s="829">
        <f>W39-W40</f>
        <v>6000000</v>
      </c>
      <c r="Y39" s="830">
        <f>W39/1.1</f>
        <v>17727272.727272727</v>
      </c>
    </row>
    <row r="40" spans="1:25" s="473" customFormat="1" ht="38.25" hidden="1">
      <c r="A40" s="438">
        <v>37</v>
      </c>
      <c r="B40" s="482" t="s">
        <v>4902</v>
      </c>
      <c r="C40" s="440" t="s">
        <v>4900</v>
      </c>
      <c r="D40" s="441" t="s">
        <v>4899</v>
      </c>
      <c r="E40" s="680" t="s">
        <v>71</v>
      </c>
      <c r="F40" s="479" t="s">
        <v>3500</v>
      </c>
      <c r="G40" s="710" t="s">
        <v>241</v>
      </c>
      <c r="H40" s="445" t="s">
        <v>4901</v>
      </c>
      <c r="I40" s="446" t="s">
        <v>4898</v>
      </c>
      <c r="J40" s="447" t="s">
        <v>232</v>
      </c>
      <c r="K40" s="682">
        <v>0</v>
      </c>
      <c r="L40" s="1050">
        <v>1500000</v>
      </c>
      <c r="M40" s="684">
        <v>1363636.3636363635</v>
      </c>
      <c r="N40" s="685">
        <v>0.15</v>
      </c>
      <c r="O40" s="286">
        <v>204545.45454545453</v>
      </c>
      <c r="P40" s="686" t="s">
        <v>41</v>
      </c>
      <c r="Q40" s="288" t="s">
        <v>3649</v>
      </c>
      <c r="R40" s="763"/>
      <c r="S40" s="853" t="s">
        <v>2874</v>
      </c>
      <c r="W40" s="834">
        <v>13500000</v>
      </c>
      <c r="X40" s="459"/>
      <c r="Y40" s="830">
        <f>Y39*0.3</f>
        <v>5318181.8181818174</v>
      </c>
    </row>
    <row r="41" spans="1:25" s="473" customFormat="1" ht="34.5" hidden="1" customHeight="1">
      <c r="A41" s="438">
        <v>38</v>
      </c>
      <c r="B41" s="482" t="s">
        <v>4904</v>
      </c>
      <c r="C41" s="440" t="s">
        <v>4905</v>
      </c>
      <c r="D41" s="441" t="s">
        <v>4908</v>
      </c>
      <c r="E41" s="680" t="s">
        <v>2861</v>
      </c>
      <c r="F41" s="479" t="s">
        <v>3501</v>
      </c>
      <c r="G41" s="710" t="s">
        <v>3502</v>
      </c>
      <c r="H41" s="445" t="s">
        <v>4906</v>
      </c>
      <c r="I41" s="446" t="s">
        <v>4903</v>
      </c>
      <c r="J41" s="447" t="s">
        <v>232</v>
      </c>
      <c r="K41" s="682">
        <v>0</v>
      </c>
      <c r="L41" s="1050">
        <v>2750000</v>
      </c>
      <c r="M41" s="684">
        <v>2500000</v>
      </c>
      <c r="N41" s="685">
        <v>0.15</v>
      </c>
      <c r="O41" s="286">
        <v>375000</v>
      </c>
      <c r="P41" s="686" t="s">
        <v>41</v>
      </c>
      <c r="Q41" s="288" t="s">
        <v>2924</v>
      </c>
      <c r="R41" s="763"/>
      <c r="S41" s="853" t="s">
        <v>2873</v>
      </c>
      <c r="T41" s="473" t="s">
        <v>3020</v>
      </c>
    </row>
    <row r="42" spans="1:25" s="246" customFormat="1" ht="31.5" hidden="1" customHeight="1">
      <c r="A42" s="430">
        <v>39</v>
      </c>
      <c r="B42" s="782" t="s">
        <v>4914</v>
      </c>
      <c r="C42" s="132" t="s">
        <v>4913</v>
      </c>
      <c r="D42" s="373" t="s">
        <v>4909</v>
      </c>
      <c r="E42" s="705" t="s">
        <v>42</v>
      </c>
      <c r="F42" s="337" t="s">
        <v>2580</v>
      </c>
      <c r="G42" s="706" t="s">
        <v>1570</v>
      </c>
      <c r="H42" s="432" t="s">
        <v>4910</v>
      </c>
      <c r="I42" s="433" t="s">
        <v>4969</v>
      </c>
      <c r="J42" s="362" t="s">
        <v>232</v>
      </c>
      <c r="K42" s="707">
        <v>0</v>
      </c>
      <c r="L42" s="1053">
        <v>3300000</v>
      </c>
      <c r="M42" s="709">
        <v>2999999.9999999995</v>
      </c>
      <c r="N42" s="783">
        <v>0.15</v>
      </c>
      <c r="O42" s="137">
        <v>450000</v>
      </c>
      <c r="P42" s="708" t="s">
        <v>41</v>
      </c>
      <c r="Q42" s="152" t="s">
        <v>2438</v>
      </c>
      <c r="R42" s="784"/>
      <c r="S42" s="926" t="s">
        <v>2283</v>
      </c>
      <c r="T42" s="246" t="s">
        <v>3000</v>
      </c>
    </row>
    <row r="43" spans="1:25" s="246" customFormat="1" ht="32.25" hidden="1" customHeight="1">
      <c r="A43" s="430">
        <v>40</v>
      </c>
      <c r="B43" s="782" t="s">
        <v>4915</v>
      </c>
      <c r="C43" s="132" t="s">
        <v>4916</v>
      </c>
      <c r="D43" s="373" t="s">
        <v>4917</v>
      </c>
      <c r="E43" s="705" t="s">
        <v>42</v>
      </c>
      <c r="F43" s="337" t="s">
        <v>2586</v>
      </c>
      <c r="G43" s="706" t="s">
        <v>384</v>
      </c>
      <c r="H43" s="432" t="s">
        <v>4912</v>
      </c>
      <c r="I43" s="433" t="s">
        <v>4911</v>
      </c>
      <c r="J43" s="362" t="s">
        <v>232</v>
      </c>
      <c r="K43" s="707">
        <v>0</v>
      </c>
      <c r="L43" s="1053">
        <v>5500000</v>
      </c>
      <c r="M43" s="709">
        <v>5000000</v>
      </c>
      <c r="N43" s="783">
        <v>0.15</v>
      </c>
      <c r="O43" s="137">
        <v>750000</v>
      </c>
      <c r="P43" s="708" t="s">
        <v>41</v>
      </c>
      <c r="Q43" s="152" t="s">
        <v>2431</v>
      </c>
      <c r="R43" s="822"/>
      <c r="S43" s="926" t="s">
        <v>2283</v>
      </c>
      <c r="U43" s="997">
        <f>85000000/0.7</f>
        <v>121428571.42857143</v>
      </c>
      <c r="W43" s="1049">
        <v>6900000000</v>
      </c>
    </row>
    <row r="44" spans="1:25" s="473" customFormat="1" ht="34.5" hidden="1" customHeight="1">
      <c r="A44" s="438">
        <v>41</v>
      </c>
      <c r="B44" s="482" t="s">
        <v>4919</v>
      </c>
      <c r="C44" s="440" t="s">
        <v>4920</v>
      </c>
      <c r="D44" s="441" t="s">
        <v>4918</v>
      </c>
      <c r="E44" s="680" t="s">
        <v>42</v>
      </c>
      <c r="F44" s="479" t="s">
        <v>2580</v>
      </c>
      <c r="G44" s="710" t="s">
        <v>1570</v>
      </c>
      <c r="H44" s="445" t="s">
        <v>4921</v>
      </c>
      <c r="I44" s="446" t="s">
        <v>4937</v>
      </c>
      <c r="J44" s="447" t="s">
        <v>232</v>
      </c>
      <c r="K44" s="682">
        <v>0</v>
      </c>
      <c r="L44" s="1050">
        <v>3300000</v>
      </c>
      <c r="M44" s="684">
        <v>2999999.9999999995</v>
      </c>
      <c r="N44" s="685">
        <v>0.15</v>
      </c>
      <c r="O44" s="286">
        <v>450000</v>
      </c>
      <c r="P44" s="686" t="s">
        <v>41</v>
      </c>
      <c r="Q44" s="288" t="s">
        <v>1423</v>
      </c>
      <c r="R44" s="763"/>
      <c r="S44" s="853" t="s">
        <v>2283</v>
      </c>
      <c r="W44" s="1035">
        <f>W43*0.05%</f>
        <v>3450000</v>
      </c>
    </row>
    <row r="45" spans="1:25" s="473" customFormat="1" ht="33.75" hidden="1" customHeight="1">
      <c r="A45" s="438">
        <v>42</v>
      </c>
      <c r="B45" s="482" t="s">
        <v>4925</v>
      </c>
      <c r="C45" s="440" t="s">
        <v>4920</v>
      </c>
      <c r="D45" s="441" t="s">
        <v>4924</v>
      </c>
      <c r="E45" s="680" t="s">
        <v>42</v>
      </c>
      <c r="F45" s="479" t="s">
        <v>2580</v>
      </c>
      <c r="G45" s="710" t="s">
        <v>1570</v>
      </c>
      <c r="H45" s="445" t="s">
        <v>4921</v>
      </c>
      <c r="I45" s="446" t="s">
        <v>4938</v>
      </c>
      <c r="J45" s="447" t="s">
        <v>232</v>
      </c>
      <c r="K45" s="682">
        <v>0</v>
      </c>
      <c r="L45" s="1050">
        <v>3300000</v>
      </c>
      <c r="M45" s="684">
        <v>2999999.9999999995</v>
      </c>
      <c r="N45" s="685">
        <v>0.15</v>
      </c>
      <c r="O45" s="286">
        <v>450000</v>
      </c>
      <c r="P45" s="686" t="s">
        <v>41</v>
      </c>
      <c r="Q45" s="288" t="s">
        <v>1423</v>
      </c>
      <c r="R45" s="763"/>
      <c r="S45" s="853" t="s">
        <v>2283</v>
      </c>
      <c r="W45" s="1035">
        <f>W44*1.1</f>
        <v>3795000.0000000005</v>
      </c>
    </row>
    <row r="46" spans="1:25" s="473" customFormat="1" ht="25.5" hidden="1">
      <c r="A46" s="438">
        <v>43</v>
      </c>
      <c r="B46" s="482" t="s">
        <v>4927</v>
      </c>
      <c r="C46" s="440" t="s">
        <v>4920</v>
      </c>
      <c r="D46" s="441" t="s">
        <v>4926</v>
      </c>
      <c r="E46" s="680" t="s">
        <v>42</v>
      </c>
      <c r="F46" s="479" t="s">
        <v>2580</v>
      </c>
      <c r="G46" s="710" t="s">
        <v>1570</v>
      </c>
      <c r="H46" s="445" t="s">
        <v>4921</v>
      </c>
      <c r="I46" s="446" t="s">
        <v>4929</v>
      </c>
      <c r="J46" s="447" t="s">
        <v>232</v>
      </c>
      <c r="K46" s="682">
        <v>0</v>
      </c>
      <c r="L46" s="1050">
        <v>3300000</v>
      </c>
      <c r="M46" s="684">
        <v>2999999.9999999995</v>
      </c>
      <c r="N46" s="685">
        <v>0.15</v>
      </c>
      <c r="O46" s="286">
        <v>450000</v>
      </c>
      <c r="P46" s="686" t="s">
        <v>41</v>
      </c>
      <c r="Q46" s="288" t="s">
        <v>1423</v>
      </c>
      <c r="R46" s="763"/>
      <c r="S46" s="853" t="s">
        <v>2283</v>
      </c>
    </row>
    <row r="47" spans="1:25" s="246" customFormat="1" ht="38.25" hidden="1">
      <c r="A47" s="430">
        <v>44</v>
      </c>
      <c r="B47" s="782" t="s">
        <v>4931</v>
      </c>
      <c r="C47" s="132" t="s">
        <v>4832</v>
      </c>
      <c r="D47" s="373" t="s">
        <v>4930</v>
      </c>
      <c r="E47" s="705" t="s">
        <v>71</v>
      </c>
      <c r="F47" s="337" t="s">
        <v>2686</v>
      </c>
      <c r="G47" s="706" t="s">
        <v>1411</v>
      </c>
      <c r="H47" s="432" t="s">
        <v>4932</v>
      </c>
      <c r="I47" s="433" t="s">
        <v>4933</v>
      </c>
      <c r="J47" s="362" t="s">
        <v>232</v>
      </c>
      <c r="K47" s="707">
        <v>0</v>
      </c>
      <c r="L47" s="1053">
        <v>4400000</v>
      </c>
      <c r="M47" s="709">
        <v>3999999.9999999995</v>
      </c>
      <c r="N47" s="783">
        <v>0.15</v>
      </c>
      <c r="O47" s="137">
        <v>600000</v>
      </c>
      <c r="P47" s="708" t="s">
        <v>41</v>
      </c>
      <c r="Q47" s="152" t="s">
        <v>3649</v>
      </c>
      <c r="R47" s="898" t="s">
        <v>3041</v>
      </c>
      <c r="S47" s="926" t="s">
        <v>2873</v>
      </c>
    </row>
    <row r="48" spans="1:25" s="246" customFormat="1" ht="65.25" hidden="1" customHeight="1">
      <c r="A48" s="430">
        <v>45</v>
      </c>
      <c r="B48" s="782" t="s">
        <v>3751</v>
      </c>
      <c r="C48" s="132" t="s">
        <v>4935</v>
      </c>
      <c r="D48" s="373" t="s">
        <v>4934</v>
      </c>
      <c r="E48" s="705" t="s">
        <v>42</v>
      </c>
      <c r="F48" s="337" t="s">
        <v>2580</v>
      </c>
      <c r="G48" s="706" t="s">
        <v>1570</v>
      </c>
      <c r="H48" s="432" t="s">
        <v>4936</v>
      </c>
      <c r="I48" s="433" t="s">
        <v>4968</v>
      </c>
      <c r="J48" s="362" t="s">
        <v>232</v>
      </c>
      <c r="K48" s="707">
        <v>0</v>
      </c>
      <c r="L48" s="1053">
        <v>3300000</v>
      </c>
      <c r="M48" s="709">
        <v>2999999.9999999995</v>
      </c>
      <c r="N48" s="783">
        <v>0.15</v>
      </c>
      <c r="O48" s="137">
        <v>450000</v>
      </c>
      <c r="P48" s="708" t="s">
        <v>41</v>
      </c>
      <c r="Q48" s="152" t="s">
        <v>2429</v>
      </c>
      <c r="R48" s="784"/>
      <c r="S48" s="926" t="s">
        <v>2283</v>
      </c>
    </row>
    <row r="49" spans="1:19" ht="25.5" hidden="1">
      <c r="A49" s="193">
        <v>46</v>
      </c>
      <c r="B49" s="252" t="s">
        <v>4940</v>
      </c>
      <c r="C49" s="146" t="s">
        <v>4865</v>
      </c>
      <c r="D49" s="372" t="s">
        <v>4939</v>
      </c>
      <c r="E49" s="671" t="s">
        <v>71</v>
      </c>
      <c r="F49" s="406" t="s">
        <v>2787</v>
      </c>
      <c r="G49" s="672" t="s">
        <v>151</v>
      </c>
      <c r="H49" s="415" t="s">
        <v>4941</v>
      </c>
      <c r="I49" s="408" t="s">
        <v>4942</v>
      </c>
      <c r="J49" s="361" t="s">
        <v>232</v>
      </c>
      <c r="K49" s="661">
        <v>0</v>
      </c>
      <c r="L49" s="1052">
        <v>3850000</v>
      </c>
      <c r="M49" s="675">
        <v>3499999.9999999995</v>
      </c>
      <c r="N49" s="679">
        <v>0.15</v>
      </c>
      <c r="O49" s="136">
        <v>524999.99999999988</v>
      </c>
      <c r="P49" s="668" t="s">
        <v>41</v>
      </c>
      <c r="Q49" s="150" t="s">
        <v>2425</v>
      </c>
      <c r="R49" s="786"/>
      <c r="S49" s="927" t="s">
        <v>2283</v>
      </c>
    </row>
    <row r="50" spans="1:19" s="473" customFormat="1" ht="165.75" hidden="1">
      <c r="A50" s="438">
        <v>47</v>
      </c>
      <c r="B50" s="482" t="s">
        <v>4945</v>
      </c>
      <c r="C50" s="440" t="s">
        <v>4947</v>
      </c>
      <c r="D50" s="441" t="s">
        <v>4944</v>
      </c>
      <c r="E50" s="680" t="s">
        <v>71</v>
      </c>
      <c r="F50" s="479" t="s">
        <v>2686</v>
      </c>
      <c r="G50" s="710" t="s">
        <v>1411</v>
      </c>
      <c r="H50" s="445" t="s">
        <v>4946</v>
      </c>
      <c r="I50" s="446" t="s">
        <v>4943</v>
      </c>
      <c r="J50" s="447" t="s">
        <v>232</v>
      </c>
      <c r="K50" s="682">
        <v>0</v>
      </c>
      <c r="L50" s="1050">
        <v>4400000</v>
      </c>
      <c r="M50" s="684">
        <v>3999999.9999999995</v>
      </c>
      <c r="N50" s="685">
        <v>0.15</v>
      </c>
      <c r="O50" s="286">
        <v>600000</v>
      </c>
      <c r="P50" s="686" t="s">
        <v>41</v>
      </c>
      <c r="Q50" s="288" t="s">
        <v>2439</v>
      </c>
      <c r="R50" s="763"/>
      <c r="S50" s="853" t="s">
        <v>2283</v>
      </c>
    </row>
    <row r="51" spans="1:19" s="246" customFormat="1" ht="39.75" hidden="1" customHeight="1">
      <c r="A51" s="430">
        <v>48</v>
      </c>
      <c r="B51" s="782" t="s">
        <v>1174</v>
      </c>
      <c r="C51" s="132" t="s">
        <v>4950</v>
      </c>
      <c r="D51" s="373" t="s">
        <v>4949</v>
      </c>
      <c r="E51" s="705" t="s">
        <v>42</v>
      </c>
      <c r="F51" s="337" t="s">
        <v>2686</v>
      </c>
      <c r="G51" s="706" t="s">
        <v>1411</v>
      </c>
      <c r="H51" s="432" t="s">
        <v>4956</v>
      </c>
      <c r="I51" s="433" t="s">
        <v>4948</v>
      </c>
      <c r="J51" s="362" t="s">
        <v>232</v>
      </c>
      <c r="K51" s="707">
        <v>0</v>
      </c>
      <c r="L51" s="1053">
        <v>4400000</v>
      </c>
      <c r="M51" s="709">
        <v>3999999.9999999995</v>
      </c>
      <c r="N51" s="783">
        <v>0.15</v>
      </c>
      <c r="O51" s="137">
        <v>600000</v>
      </c>
      <c r="P51" s="708" t="s">
        <v>41</v>
      </c>
      <c r="Q51" s="152" t="s">
        <v>2794</v>
      </c>
      <c r="R51" s="784"/>
      <c r="S51" s="926" t="s">
        <v>2283</v>
      </c>
    </row>
    <row r="52" spans="1:19" s="246" customFormat="1" ht="47.25" customHeight="1">
      <c r="A52" s="430">
        <v>49</v>
      </c>
      <c r="B52" s="782" t="s">
        <v>4953</v>
      </c>
      <c r="C52" s="132" t="s">
        <v>4955</v>
      </c>
      <c r="D52" s="373" t="s">
        <v>4952</v>
      </c>
      <c r="E52" s="705" t="s">
        <v>1925</v>
      </c>
      <c r="F52" s="337" t="s">
        <v>2786</v>
      </c>
      <c r="G52" s="706" t="s">
        <v>1130</v>
      </c>
      <c r="H52" s="432" t="s">
        <v>4954</v>
      </c>
      <c r="I52" s="433" t="s">
        <v>4951</v>
      </c>
      <c r="J52" s="362" t="s">
        <v>232</v>
      </c>
      <c r="K52" s="707">
        <v>0</v>
      </c>
      <c r="L52" s="1053">
        <v>2400000</v>
      </c>
      <c r="M52" s="709">
        <v>2181818.1818181816</v>
      </c>
      <c r="N52" s="783">
        <v>0.15</v>
      </c>
      <c r="O52" s="137">
        <v>327272.72727272724</v>
      </c>
      <c r="P52" s="708" t="s">
        <v>41</v>
      </c>
      <c r="Q52" s="152" t="s">
        <v>2411</v>
      </c>
      <c r="R52" s="784"/>
      <c r="S52" s="926" t="s">
        <v>2283</v>
      </c>
    </row>
    <row r="55" spans="1:19" ht="15.75" customHeight="1">
      <c r="N55" s="936"/>
    </row>
    <row r="56" spans="1:19" ht="15.75" customHeight="1">
      <c r="N56" s="936"/>
    </row>
    <row r="57" spans="1:19" ht="15.75" customHeight="1">
      <c r="N57" s="936"/>
      <c r="O57" s="937"/>
    </row>
    <row r="58" spans="1:19" ht="15.75" customHeight="1">
      <c r="I58" s="998"/>
      <c r="J58" s="1000"/>
      <c r="N58" s="936"/>
      <c r="O58" s="937"/>
    </row>
    <row r="59" spans="1:19" ht="15.75" customHeight="1">
      <c r="I59" s="998"/>
      <c r="J59" s="1000"/>
      <c r="O59" s="937"/>
    </row>
    <row r="60" spans="1:19" ht="15.75" customHeight="1">
      <c r="J60" s="1000"/>
    </row>
    <row r="66" spans="2:18" s="935" customFormat="1" ht="15.75" customHeight="1">
      <c r="B66" s="932"/>
      <c r="C66" s="50"/>
      <c r="D66" s="932"/>
      <c r="E66" s="50"/>
      <c r="F66" s="50"/>
      <c r="G66" s="50"/>
      <c r="H66" s="933"/>
      <c r="I66" s="50"/>
      <c r="J66" s="156"/>
      <c r="K66" s="934"/>
      <c r="L66" s="934"/>
      <c r="M66" s="50"/>
      <c r="Q66" s="936"/>
      <c r="R66" s="50"/>
    </row>
    <row r="67" spans="2:18" s="935" customFormat="1" ht="15.75" customHeight="1">
      <c r="B67" s="932"/>
      <c r="C67" s="50"/>
      <c r="D67" s="932"/>
      <c r="E67" s="50"/>
      <c r="F67" s="50"/>
      <c r="G67" s="50"/>
      <c r="H67" s="933"/>
      <c r="I67" s="50"/>
      <c r="J67" s="156"/>
      <c r="K67" s="934"/>
      <c r="L67" s="934"/>
      <c r="M67" s="50"/>
      <c r="Q67" s="936"/>
      <c r="R67" s="50"/>
    </row>
    <row r="68" spans="2:18" s="935" customFormat="1" ht="15.75" customHeight="1">
      <c r="B68" s="932"/>
      <c r="C68" s="50"/>
      <c r="D68" s="932"/>
      <c r="E68" s="50"/>
      <c r="F68" s="50"/>
      <c r="G68" s="50"/>
      <c r="H68" s="933"/>
      <c r="I68" s="50"/>
      <c r="J68" s="156"/>
      <c r="K68" s="934"/>
      <c r="L68" s="934"/>
      <c r="M68" s="50"/>
      <c r="Q68" s="936"/>
      <c r="R68" s="50"/>
    </row>
    <row r="69" spans="2:18" s="935" customFormat="1" ht="15.75" customHeight="1">
      <c r="B69" s="932"/>
      <c r="C69" s="50"/>
      <c r="D69" s="932"/>
      <c r="E69" s="50"/>
      <c r="F69" s="50"/>
      <c r="G69" s="50"/>
      <c r="H69" s="933"/>
      <c r="I69" s="50"/>
      <c r="J69" s="156"/>
      <c r="K69" s="934"/>
      <c r="L69" s="934"/>
      <c r="M69" s="50"/>
      <c r="Q69" s="936"/>
      <c r="R69" s="50"/>
    </row>
    <row r="70" spans="2:18" s="935" customFormat="1" ht="15.75" customHeight="1">
      <c r="B70" s="932"/>
      <c r="C70" s="50"/>
      <c r="D70" s="932"/>
      <c r="E70" s="50"/>
      <c r="F70" s="50"/>
      <c r="G70" s="50"/>
      <c r="H70" s="933"/>
      <c r="I70" s="50"/>
      <c r="J70" s="156"/>
      <c r="K70" s="934"/>
      <c r="L70" s="934"/>
      <c r="M70" s="50"/>
      <c r="Q70" s="936"/>
      <c r="R70" s="937">
        <f>Q70-Q71</f>
        <v>0</v>
      </c>
    </row>
    <row r="71" spans="2:18" s="935" customFormat="1" ht="15.75" customHeight="1">
      <c r="B71" s="932"/>
      <c r="C71" s="50"/>
      <c r="D71" s="932"/>
      <c r="E71" s="50"/>
      <c r="F71" s="50"/>
      <c r="G71" s="50"/>
      <c r="H71" s="933"/>
      <c r="I71" s="50"/>
      <c r="J71" s="156"/>
      <c r="K71" s="934"/>
      <c r="L71" s="934"/>
      <c r="M71" s="50"/>
      <c r="Q71" s="936"/>
      <c r="R71" s="50"/>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D807E-8195-41DF-BF94-0047B48C7FE2}">
  <sheetPr codeName="Trang_tính41">
    <outlinePr summaryBelow="0" summaryRight="0"/>
  </sheetPr>
  <dimension ref="A1:Y76"/>
  <sheetViews>
    <sheetView topLeftCell="H1" zoomScaleNormal="100" workbookViewId="0">
      <pane ySplit="3" topLeftCell="A37" activePane="bottomLeft" state="frozen"/>
      <selection activeCell="D1270" sqref="D1270"/>
      <selection pane="bottomLeft" activeCell="T38" sqref="T38:Z48"/>
    </sheetView>
  </sheetViews>
  <sheetFormatPr defaultColWidth="11" defaultRowHeight="15.75" customHeight="1" outlineLevelCol="1"/>
  <cols>
    <col min="1" max="1" width="5.875" style="50" customWidth="1"/>
    <col min="2" max="2" width="57.375" style="932" customWidth="1" collapsed="1"/>
    <col min="3" max="3" width="78.375" style="50" hidden="1" customWidth="1" outlineLevel="1"/>
    <col min="4" max="4" width="125.25" style="932" hidden="1" customWidth="1" outlineLevel="1"/>
    <col min="5" max="5" width="65.75" style="50" hidden="1" customWidth="1" outlineLevel="1"/>
    <col min="6" max="6" width="16" style="50" hidden="1" customWidth="1" outlineLevel="1"/>
    <col min="7" max="7" width="36.125" style="50" hidden="1" customWidth="1" outlineLevel="1"/>
    <col min="8" max="8" width="43.25" style="933" customWidth="1"/>
    <col min="9" max="9" width="24.375" style="50" customWidth="1"/>
    <col min="10" max="10" width="19.25" style="156" customWidth="1"/>
    <col min="11" max="11" width="15.875" style="934" customWidth="1"/>
    <col min="12" max="12" width="25.75" style="934" customWidth="1"/>
    <col min="13" max="13" width="21.37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267"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2" s="267" customFormat="1" ht="17.45" customHeight="1">
      <c r="B1" s="928"/>
      <c r="D1" s="928"/>
      <c r="H1" s="928"/>
      <c r="K1" s="332"/>
      <c r="L1" s="332">
        <f>SUM(L4:L55)</f>
        <v>0</v>
      </c>
      <c r="M1" s="929">
        <f>SUM(M4:M55)</f>
        <v>223031818.18181819</v>
      </c>
      <c r="N1" s="929"/>
      <c r="O1" s="929"/>
    </row>
    <row r="3" spans="1:22"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770" t="s">
        <v>6354</v>
      </c>
      <c r="S3" s="770" t="s">
        <v>895</v>
      </c>
    </row>
    <row r="4" spans="1:22" s="156" customFormat="1" ht="38.25" customHeight="1">
      <c r="A4" s="640">
        <v>1</v>
      </c>
      <c r="B4" s="220" t="s">
        <v>4964</v>
      </c>
      <c r="C4" s="146" t="s">
        <v>4965</v>
      </c>
      <c r="D4" s="372" t="s">
        <v>4963</v>
      </c>
      <c r="E4" s="671" t="s">
        <v>71</v>
      </c>
      <c r="F4" s="704" t="s">
        <v>2581</v>
      </c>
      <c r="G4" s="672" t="s">
        <v>2884</v>
      </c>
      <c r="H4" s="415" t="s">
        <v>4966</v>
      </c>
      <c r="I4" s="641" t="s">
        <v>4967</v>
      </c>
      <c r="J4" s="361" t="s">
        <v>232</v>
      </c>
      <c r="K4" s="805">
        <v>0</v>
      </c>
      <c r="L4" s="1042" t="s">
        <v>2581</v>
      </c>
      <c r="M4" s="676">
        <v>6999999.9999999991</v>
      </c>
      <c r="N4" s="532">
        <v>0.15</v>
      </c>
      <c r="O4" s="642">
        <v>1050000</v>
      </c>
      <c r="P4" s="176" t="s">
        <v>41</v>
      </c>
      <c r="Q4" s="324" t="s">
        <v>3099</v>
      </c>
      <c r="R4" s="806"/>
      <c r="S4" s="807" t="s">
        <v>2873</v>
      </c>
    </row>
    <row r="5" spans="1:22" s="156" customFormat="1" ht="40.5" customHeight="1">
      <c r="A5" s="640">
        <v>2</v>
      </c>
      <c r="B5" s="81" t="s">
        <v>4973</v>
      </c>
      <c r="C5" s="146" t="s">
        <v>4972</v>
      </c>
      <c r="D5" s="372" t="s">
        <v>4971</v>
      </c>
      <c r="E5" s="671" t="s">
        <v>71</v>
      </c>
      <c r="F5" s="704" t="s">
        <v>2589</v>
      </c>
      <c r="G5" s="672" t="s">
        <v>72</v>
      </c>
      <c r="H5" s="415" t="s">
        <v>4974</v>
      </c>
      <c r="I5" s="641" t="s">
        <v>4970</v>
      </c>
      <c r="J5" s="361" t="s">
        <v>232</v>
      </c>
      <c r="K5" s="661">
        <v>0</v>
      </c>
      <c r="L5" s="1042" t="s">
        <v>2589</v>
      </c>
      <c r="M5" s="676">
        <v>3181818.1818181816</v>
      </c>
      <c r="N5" s="532">
        <v>0.15</v>
      </c>
      <c r="O5" s="642">
        <v>477272.72727272724</v>
      </c>
      <c r="P5" s="176" t="s">
        <v>41</v>
      </c>
      <c r="Q5" s="150" t="s">
        <v>3100</v>
      </c>
      <c r="R5" s="806"/>
      <c r="S5" s="807" t="s">
        <v>2873</v>
      </c>
    </row>
    <row r="6" spans="1:22" ht="43.5" customHeight="1">
      <c r="A6" s="640">
        <v>3</v>
      </c>
      <c r="B6" s="81" t="s">
        <v>4979</v>
      </c>
      <c r="C6" s="146" t="s">
        <v>4981</v>
      </c>
      <c r="D6" s="372" t="s">
        <v>4978</v>
      </c>
      <c r="E6" s="671" t="s">
        <v>42</v>
      </c>
      <c r="F6" s="704" t="s">
        <v>2586</v>
      </c>
      <c r="G6" s="672" t="s">
        <v>384</v>
      </c>
      <c r="H6" s="415" t="s">
        <v>4980</v>
      </c>
      <c r="I6" s="641" t="s">
        <v>4976</v>
      </c>
      <c r="J6" s="361" t="s">
        <v>232</v>
      </c>
      <c r="K6" s="661">
        <v>0</v>
      </c>
      <c r="L6" s="1042" t="s">
        <v>2586</v>
      </c>
      <c r="M6" s="676">
        <v>5000000</v>
      </c>
      <c r="N6" s="532">
        <v>0.15</v>
      </c>
      <c r="O6" s="642">
        <v>750000</v>
      </c>
      <c r="P6" s="176" t="s">
        <v>41</v>
      </c>
      <c r="Q6" s="808" t="s">
        <v>4977</v>
      </c>
      <c r="R6" s="807" t="s">
        <v>3479</v>
      </c>
      <c r="S6" s="807" t="s">
        <v>2873</v>
      </c>
    </row>
    <row r="7" spans="1:22" ht="62.25" customHeight="1">
      <c r="A7" s="640">
        <v>4</v>
      </c>
      <c r="B7" s="81" t="s">
        <v>5055</v>
      </c>
      <c r="C7" s="146" t="s">
        <v>5056</v>
      </c>
      <c r="D7" s="372" t="s">
        <v>4982</v>
      </c>
      <c r="E7" s="671" t="s">
        <v>2911</v>
      </c>
      <c r="F7" s="704" t="s">
        <v>5221</v>
      </c>
      <c r="G7" s="672" t="s">
        <v>5222</v>
      </c>
      <c r="H7" s="415" t="s">
        <v>4984</v>
      </c>
      <c r="I7" s="641" t="s">
        <v>4993</v>
      </c>
      <c r="J7" s="361" t="s">
        <v>232</v>
      </c>
      <c r="K7" s="661">
        <v>0</v>
      </c>
      <c r="L7" s="1042" t="s">
        <v>5221</v>
      </c>
      <c r="M7" s="676">
        <v>3399999.9999999995</v>
      </c>
      <c r="N7" s="532">
        <v>0.15</v>
      </c>
      <c r="O7" s="642">
        <v>510000</v>
      </c>
      <c r="P7" s="176" t="s">
        <v>41</v>
      </c>
      <c r="Q7" s="150" t="s">
        <v>4983</v>
      </c>
      <c r="R7" s="1043">
        <v>240000</v>
      </c>
      <c r="S7" s="807" t="s">
        <v>2283</v>
      </c>
    </row>
    <row r="8" spans="1:22" s="459" customFormat="1" ht="51" customHeight="1">
      <c r="A8" s="811">
        <v>5</v>
      </c>
      <c r="B8" s="465" t="s">
        <v>4988</v>
      </c>
      <c r="C8" s="440" t="s">
        <v>4987</v>
      </c>
      <c r="D8" s="441" t="s">
        <v>4985</v>
      </c>
      <c r="E8" s="680" t="s">
        <v>71</v>
      </c>
      <c r="F8" s="681" t="s">
        <v>2686</v>
      </c>
      <c r="G8" s="710" t="s">
        <v>1411</v>
      </c>
      <c r="H8" s="445" t="s">
        <v>4986</v>
      </c>
      <c r="I8" s="812" t="s">
        <v>4989</v>
      </c>
      <c r="J8" s="447" t="s">
        <v>232</v>
      </c>
      <c r="K8" s="682"/>
      <c r="L8" s="1056" t="s">
        <v>2686</v>
      </c>
      <c r="M8" s="814">
        <v>3999999.9999999995</v>
      </c>
      <c r="N8" s="1038">
        <v>0.15</v>
      </c>
      <c r="O8" s="815">
        <v>600000</v>
      </c>
      <c r="P8" s="282" t="s">
        <v>41</v>
      </c>
      <c r="Q8" s="288" t="s">
        <v>4044</v>
      </c>
      <c r="R8" s="809">
        <v>2500000</v>
      </c>
      <c r="S8" s="818"/>
      <c r="T8" s="838"/>
      <c r="U8" s="873"/>
      <c r="V8" s="842"/>
    </row>
    <row r="9" spans="1:22" ht="39.75" customHeight="1">
      <c r="A9" s="640">
        <v>6</v>
      </c>
      <c r="B9" s="81" t="s">
        <v>5068</v>
      </c>
      <c r="C9" s="146" t="s">
        <v>4992</v>
      </c>
      <c r="D9" s="372" t="s">
        <v>4990</v>
      </c>
      <c r="E9" s="671" t="s">
        <v>71</v>
      </c>
      <c r="F9" s="704" t="s">
        <v>2580</v>
      </c>
      <c r="G9" s="672" t="s">
        <v>1570</v>
      </c>
      <c r="H9" s="415" t="s">
        <v>4991</v>
      </c>
      <c r="I9" s="641" t="s">
        <v>4994</v>
      </c>
      <c r="J9" s="361" t="s">
        <v>232</v>
      </c>
      <c r="K9" s="661">
        <v>0</v>
      </c>
      <c r="L9" s="1042" t="s">
        <v>2580</v>
      </c>
      <c r="M9" s="676">
        <v>2999999.9999999995</v>
      </c>
      <c r="N9" s="532">
        <v>0.15</v>
      </c>
      <c r="O9" s="642">
        <v>450000</v>
      </c>
      <c r="P9" s="176" t="s">
        <v>41</v>
      </c>
      <c r="Q9" s="150" t="s">
        <v>2442</v>
      </c>
      <c r="R9" s="855"/>
      <c r="S9" s="807" t="s">
        <v>2283</v>
      </c>
      <c r="T9" s="613">
        <f>T8-550000</f>
        <v>-550000</v>
      </c>
      <c r="U9" s="617"/>
      <c r="V9" s="616"/>
    </row>
    <row r="10" spans="1:22" ht="98.25" customHeight="1">
      <c r="A10" s="640">
        <v>7</v>
      </c>
      <c r="B10" s="81" t="s">
        <v>5003</v>
      </c>
      <c r="C10" s="146" t="s">
        <v>5004</v>
      </c>
      <c r="D10" s="372" t="s">
        <v>4996</v>
      </c>
      <c r="E10" s="671">
        <v>0</v>
      </c>
      <c r="F10" s="704" t="s">
        <v>2580</v>
      </c>
      <c r="G10" s="672" t="s">
        <v>1570</v>
      </c>
      <c r="H10" s="415" t="s">
        <v>4997</v>
      </c>
      <c r="I10" s="641" t="s">
        <v>4995</v>
      </c>
      <c r="J10" s="361" t="s">
        <v>232</v>
      </c>
      <c r="K10" s="661">
        <v>0</v>
      </c>
      <c r="L10" s="1042" t="s">
        <v>2580</v>
      </c>
      <c r="M10" s="676">
        <v>2999999.9999999995</v>
      </c>
      <c r="N10" s="532">
        <v>0.15</v>
      </c>
      <c r="O10" s="642">
        <v>450000</v>
      </c>
      <c r="P10" s="176" t="s">
        <v>41</v>
      </c>
      <c r="Q10" s="150" t="s">
        <v>1423</v>
      </c>
      <c r="R10" s="855"/>
      <c r="S10" s="807" t="s">
        <v>2283</v>
      </c>
      <c r="T10" s="617"/>
      <c r="U10" s="614"/>
      <c r="V10" s="615"/>
    </row>
    <row r="11" spans="1:22" s="473" customFormat="1" ht="33.75" customHeight="1">
      <c r="A11" s="811">
        <v>8</v>
      </c>
      <c r="B11" s="465" t="s">
        <v>5000</v>
      </c>
      <c r="C11" s="440" t="s">
        <v>5002</v>
      </c>
      <c r="D11" s="441" t="s">
        <v>4998</v>
      </c>
      <c r="E11" s="680" t="s">
        <v>71</v>
      </c>
      <c r="F11" s="681" t="s">
        <v>2787</v>
      </c>
      <c r="G11" s="710" t="s">
        <v>151</v>
      </c>
      <c r="H11" s="445" t="s">
        <v>5001</v>
      </c>
      <c r="I11" s="812" t="s">
        <v>4999</v>
      </c>
      <c r="J11" s="447" t="s">
        <v>232</v>
      </c>
      <c r="K11" s="682">
        <v>0</v>
      </c>
      <c r="L11" s="1056" t="s">
        <v>2787</v>
      </c>
      <c r="M11" s="814">
        <v>3499999.9999999995</v>
      </c>
      <c r="N11" s="1038">
        <v>0.15</v>
      </c>
      <c r="O11" s="815">
        <v>525000</v>
      </c>
      <c r="P11" s="282" t="s">
        <v>41</v>
      </c>
      <c r="Q11" s="288" t="s">
        <v>3086</v>
      </c>
      <c r="R11" s="817"/>
      <c r="S11" s="818" t="s">
        <v>2873</v>
      </c>
      <c r="T11" s="834"/>
    </row>
    <row r="12" spans="1:22" ht="53.25" customHeight="1">
      <c r="A12" s="640">
        <v>9</v>
      </c>
      <c r="B12" s="81" t="s">
        <v>5008</v>
      </c>
      <c r="C12" s="146" t="s">
        <v>5009</v>
      </c>
      <c r="D12" s="372" t="s">
        <v>5006</v>
      </c>
      <c r="E12" s="671" t="s">
        <v>71</v>
      </c>
      <c r="F12" s="704" t="s">
        <v>2686</v>
      </c>
      <c r="G12" s="672" t="s">
        <v>1411</v>
      </c>
      <c r="H12" s="415" t="s">
        <v>5010</v>
      </c>
      <c r="I12" s="641" t="s">
        <v>5005</v>
      </c>
      <c r="J12" s="361" t="s">
        <v>232</v>
      </c>
      <c r="K12" s="661">
        <v>0</v>
      </c>
      <c r="L12" s="1042" t="s">
        <v>2686</v>
      </c>
      <c r="M12" s="676">
        <v>3999999.9999999995</v>
      </c>
      <c r="N12" s="532">
        <v>0.25</v>
      </c>
      <c r="O12" s="642">
        <v>1000000</v>
      </c>
      <c r="P12" s="176" t="s">
        <v>41</v>
      </c>
      <c r="Q12" s="150" t="s">
        <v>5007</v>
      </c>
      <c r="R12" s="1044"/>
      <c r="S12" s="807" t="s">
        <v>2873</v>
      </c>
      <c r="T12" s="514"/>
    </row>
    <row r="13" spans="1:22" ht="44.25" customHeight="1">
      <c r="A13" s="640">
        <v>10</v>
      </c>
      <c r="B13" s="81" t="s">
        <v>4468</v>
      </c>
      <c r="C13" s="146" t="s">
        <v>5012</v>
      </c>
      <c r="D13" s="372" t="s">
        <v>5014</v>
      </c>
      <c r="E13" s="671" t="s">
        <v>42</v>
      </c>
      <c r="F13" s="406" t="s">
        <v>2586</v>
      </c>
      <c r="G13" s="672" t="s">
        <v>384</v>
      </c>
      <c r="H13" s="415" t="s">
        <v>5013</v>
      </c>
      <c r="I13" s="641" t="s">
        <v>5011</v>
      </c>
      <c r="J13" s="361" t="s">
        <v>232</v>
      </c>
      <c r="K13" s="661">
        <v>0</v>
      </c>
      <c r="L13" s="1042" t="s">
        <v>2586</v>
      </c>
      <c r="M13" s="676">
        <v>5000000</v>
      </c>
      <c r="N13" s="532">
        <v>0.15</v>
      </c>
      <c r="O13" s="642">
        <v>750000</v>
      </c>
      <c r="P13" s="176" t="s">
        <v>41</v>
      </c>
      <c r="Q13" s="150" t="s">
        <v>3102</v>
      </c>
      <c r="R13" s="806"/>
      <c r="S13" s="807">
        <v>0</v>
      </c>
    </row>
    <row r="14" spans="1:22" ht="57" customHeight="1">
      <c r="A14" s="640">
        <v>11</v>
      </c>
      <c r="B14" s="81" t="s">
        <v>5017</v>
      </c>
      <c r="C14" s="146" t="s">
        <v>5019</v>
      </c>
      <c r="D14" s="372" t="s">
        <v>5016</v>
      </c>
      <c r="E14" s="671" t="s">
        <v>71</v>
      </c>
      <c r="F14" s="406" t="s">
        <v>3112</v>
      </c>
      <c r="G14" s="672" t="s">
        <v>50</v>
      </c>
      <c r="H14" s="415" t="s">
        <v>5018</v>
      </c>
      <c r="I14" s="641" t="s">
        <v>5015</v>
      </c>
      <c r="J14" s="361" t="s">
        <v>232</v>
      </c>
      <c r="K14" s="661">
        <v>0</v>
      </c>
      <c r="L14" s="1042" t="s">
        <v>3112</v>
      </c>
      <c r="M14" s="676">
        <v>2272727.2727272725</v>
      </c>
      <c r="N14" s="532">
        <v>0.15</v>
      </c>
      <c r="O14" s="642">
        <v>340909.09090909088</v>
      </c>
      <c r="P14" s="176" t="s">
        <v>41</v>
      </c>
      <c r="Q14" s="150" t="s">
        <v>2439</v>
      </c>
      <c r="R14" s="806"/>
      <c r="S14" s="807" t="s">
        <v>2283</v>
      </c>
      <c r="T14" s="530"/>
    </row>
    <row r="15" spans="1:22" ht="14.25">
      <c r="A15" s="640">
        <v>12</v>
      </c>
      <c r="B15" s="81" t="s">
        <v>5022</v>
      </c>
      <c r="C15" s="146" t="s">
        <v>5024</v>
      </c>
      <c r="D15" s="372" t="s">
        <v>5021</v>
      </c>
      <c r="E15" s="671" t="s">
        <v>71</v>
      </c>
      <c r="F15" s="406" t="s">
        <v>2585</v>
      </c>
      <c r="G15" s="672" t="s">
        <v>109</v>
      </c>
      <c r="H15" s="415" t="s">
        <v>5023</v>
      </c>
      <c r="I15" s="641" t="s">
        <v>5020</v>
      </c>
      <c r="J15" s="361" t="s">
        <v>232</v>
      </c>
      <c r="K15" s="661">
        <v>0</v>
      </c>
      <c r="L15" s="1042" t="s">
        <v>2585</v>
      </c>
      <c r="M15" s="676">
        <v>1999999.9999999998</v>
      </c>
      <c r="N15" s="532">
        <v>0.15</v>
      </c>
      <c r="O15" s="642">
        <v>300000</v>
      </c>
      <c r="P15" s="176" t="s">
        <v>41</v>
      </c>
      <c r="Q15" s="150" t="s">
        <v>2430</v>
      </c>
      <c r="R15" s="806"/>
      <c r="S15" s="807" t="s">
        <v>2283</v>
      </c>
      <c r="T15" s="526"/>
    </row>
    <row r="16" spans="1:22" ht="40.5" customHeight="1">
      <c r="A16" s="640">
        <v>13</v>
      </c>
      <c r="B16" s="81" t="s">
        <v>5026</v>
      </c>
      <c r="C16" s="146" t="s">
        <v>5027</v>
      </c>
      <c r="D16" s="372" t="s">
        <v>5028</v>
      </c>
      <c r="E16" s="671" t="s">
        <v>71</v>
      </c>
      <c r="F16" s="406" t="s">
        <v>2585</v>
      </c>
      <c r="G16" s="672" t="s">
        <v>109</v>
      </c>
      <c r="H16" s="415" t="s">
        <v>5025</v>
      </c>
      <c r="I16" s="641" t="s">
        <v>5029</v>
      </c>
      <c r="J16" s="361" t="s">
        <v>232</v>
      </c>
      <c r="K16" s="661">
        <v>0</v>
      </c>
      <c r="L16" s="1042" t="s">
        <v>2585</v>
      </c>
      <c r="M16" s="676">
        <v>1999999.9999999998</v>
      </c>
      <c r="N16" s="532">
        <v>0.15</v>
      </c>
      <c r="O16" s="642">
        <v>300000</v>
      </c>
      <c r="P16" s="176" t="s">
        <v>41</v>
      </c>
      <c r="Q16" s="150" t="s">
        <v>2439</v>
      </c>
      <c r="R16" s="806"/>
      <c r="S16" s="807" t="s">
        <v>2283</v>
      </c>
      <c r="T16" s="524"/>
    </row>
    <row r="17" spans="1:20" ht="30.75" customHeight="1">
      <c r="A17" s="640">
        <v>14</v>
      </c>
      <c r="B17" s="81" t="s">
        <v>5033</v>
      </c>
      <c r="C17" s="146" t="s">
        <v>4792</v>
      </c>
      <c r="D17" s="372" t="s">
        <v>5032</v>
      </c>
      <c r="E17" s="671" t="s">
        <v>71</v>
      </c>
      <c r="F17" s="406" t="s">
        <v>2787</v>
      </c>
      <c r="G17" s="672" t="s">
        <v>151</v>
      </c>
      <c r="H17" s="415" t="s">
        <v>5031</v>
      </c>
      <c r="I17" s="641" t="s">
        <v>5030</v>
      </c>
      <c r="J17" s="361" t="s">
        <v>232</v>
      </c>
      <c r="K17" s="661"/>
      <c r="L17" s="1042" t="s">
        <v>2787</v>
      </c>
      <c r="M17" s="676">
        <v>3499999.9999999995</v>
      </c>
      <c r="N17" s="532">
        <v>0.15</v>
      </c>
      <c r="O17" s="642">
        <v>525000</v>
      </c>
      <c r="P17" s="176" t="s">
        <v>41</v>
      </c>
      <c r="Q17" s="150" t="s">
        <v>3098</v>
      </c>
      <c r="R17" s="806"/>
      <c r="S17" s="807" t="s">
        <v>2874</v>
      </c>
    </row>
    <row r="18" spans="1:20" s="473" customFormat="1" ht="14.25">
      <c r="A18" s="811">
        <v>15</v>
      </c>
      <c r="B18" s="465" t="s">
        <v>5035</v>
      </c>
      <c r="C18" s="440" t="s">
        <v>5036</v>
      </c>
      <c r="D18" s="441" t="s">
        <v>5037</v>
      </c>
      <c r="E18" s="680" t="s">
        <v>71</v>
      </c>
      <c r="F18" s="479" t="s">
        <v>2787</v>
      </c>
      <c r="G18" s="710" t="s">
        <v>151</v>
      </c>
      <c r="H18" s="445" t="s">
        <v>5038</v>
      </c>
      <c r="I18" s="812" t="s">
        <v>5034</v>
      </c>
      <c r="J18" s="447" t="s">
        <v>232</v>
      </c>
      <c r="K18" s="682"/>
      <c r="L18" s="1056" t="s">
        <v>2787</v>
      </c>
      <c r="M18" s="814">
        <v>3499999.9999999995</v>
      </c>
      <c r="N18" s="1038">
        <v>0.15</v>
      </c>
      <c r="O18" s="815">
        <v>525000</v>
      </c>
      <c r="P18" s="282" t="s">
        <v>41</v>
      </c>
      <c r="Q18" s="288" t="s">
        <v>3098</v>
      </c>
      <c r="R18" s="817"/>
      <c r="S18" s="818" t="s">
        <v>2874</v>
      </c>
      <c r="T18" s="831"/>
    </row>
    <row r="19" spans="1:20" ht="36" customHeight="1">
      <c r="A19" s="953">
        <v>16</v>
      </c>
      <c r="B19" s="242" t="s">
        <v>5041</v>
      </c>
      <c r="C19" s="132" t="s">
        <v>5042</v>
      </c>
      <c r="D19" s="373" t="s">
        <v>5043</v>
      </c>
      <c r="E19" s="705" t="s">
        <v>71</v>
      </c>
      <c r="F19" s="337" t="s">
        <v>2587</v>
      </c>
      <c r="G19" s="706" t="s">
        <v>2685</v>
      </c>
      <c r="H19" s="432" t="s">
        <v>5040</v>
      </c>
      <c r="I19" s="955" t="s">
        <v>5039</v>
      </c>
      <c r="J19" s="362" t="s">
        <v>232</v>
      </c>
      <c r="K19" s="707">
        <v>0</v>
      </c>
      <c r="L19" s="1063" t="s">
        <v>2587</v>
      </c>
      <c r="M19" s="901">
        <v>5999999.9999999991</v>
      </c>
      <c r="N19" s="1064">
        <v>0.15</v>
      </c>
      <c r="O19" s="957">
        <v>900000</v>
      </c>
      <c r="P19" s="165" t="s">
        <v>41</v>
      </c>
      <c r="Q19" s="152" t="s">
        <v>5007</v>
      </c>
      <c r="R19" s="1065"/>
      <c r="S19" s="960" t="s">
        <v>2873</v>
      </c>
      <c r="T19" s="156"/>
    </row>
    <row r="20" spans="1:20" ht="38.25" customHeight="1">
      <c r="A20" s="640">
        <v>17</v>
      </c>
      <c r="B20" s="81" t="s">
        <v>5044</v>
      </c>
      <c r="C20" s="146" t="s">
        <v>5046</v>
      </c>
      <c r="D20" s="372" t="s">
        <v>5045</v>
      </c>
      <c r="E20" s="671" t="s">
        <v>42</v>
      </c>
      <c r="F20" s="406" t="s">
        <v>2586</v>
      </c>
      <c r="G20" s="672" t="s">
        <v>384</v>
      </c>
      <c r="H20" s="415" t="s">
        <v>5238</v>
      </c>
      <c r="I20" s="641" t="s">
        <v>5047</v>
      </c>
      <c r="J20" s="361" t="s">
        <v>232</v>
      </c>
      <c r="K20" s="661"/>
      <c r="L20" s="1042" t="s">
        <v>2586</v>
      </c>
      <c r="M20" s="676">
        <v>5000000</v>
      </c>
      <c r="N20" s="532">
        <v>0.15</v>
      </c>
      <c r="O20" s="642">
        <v>750000</v>
      </c>
      <c r="P20" s="176" t="s">
        <v>41</v>
      </c>
      <c r="Q20" s="150" t="s">
        <v>4152</v>
      </c>
      <c r="R20" s="806"/>
      <c r="S20" s="807">
        <v>0</v>
      </c>
    </row>
    <row r="21" spans="1:20" ht="72" customHeight="1">
      <c r="A21" s="640">
        <v>18</v>
      </c>
      <c r="B21" s="81" t="s">
        <v>5201</v>
      </c>
      <c r="C21" s="146" t="s">
        <v>5210</v>
      </c>
      <c r="D21" s="372" t="s">
        <v>5048</v>
      </c>
      <c r="E21" s="671" t="s">
        <v>42</v>
      </c>
      <c r="F21" s="406" t="s">
        <v>5223</v>
      </c>
      <c r="G21" s="672" t="s">
        <v>2035</v>
      </c>
      <c r="H21" s="415" t="s">
        <v>5062</v>
      </c>
      <c r="I21" s="641" t="s">
        <v>5049</v>
      </c>
      <c r="J21" s="361" t="s">
        <v>232</v>
      </c>
      <c r="K21" s="661">
        <v>0</v>
      </c>
      <c r="L21" s="1042" t="s">
        <v>5223</v>
      </c>
      <c r="M21" s="676">
        <v>8181818.1818181807</v>
      </c>
      <c r="N21" s="532">
        <v>0.15</v>
      </c>
      <c r="O21" s="642">
        <v>1227272.7272727271</v>
      </c>
      <c r="P21" s="176" t="s">
        <v>41</v>
      </c>
      <c r="Q21" s="150" t="s">
        <v>2402</v>
      </c>
      <c r="R21" s="1043"/>
      <c r="S21" s="807" t="s">
        <v>2283</v>
      </c>
    </row>
    <row r="22" spans="1:20" s="925" customFormat="1" ht="45.75" customHeight="1">
      <c r="A22" s="1057">
        <v>19</v>
      </c>
      <c r="B22" s="908" t="s">
        <v>5054</v>
      </c>
      <c r="C22" s="909" t="s">
        <v>5052</v>
      </c>
      <c r="D22" s="910" t="s">
        <v>5051</v>
      </c>
      <c r="E22" s="911" t="s">
        <v>71</v>
      </c>
      <c r="F22" s="912" t="s">
        <v>3113</v>
      </c>
      <c r="G22" s="913" t="s">
        <v>965</v>
      </c>
      <c r="H22" s="914" t="s">
        <v>5053</v>
      </c>
      <c r="I22" s="1058" t="s">
        <v>5050</v>
      </c>
      <c r="J22" s="916" t="s">
        <v>232</v>
      </c>
      <c r="K22" s="917">
        <v>0</v>
      </c>
      <c r="L22" s="946" t="s">
        <v>3113</v>
      </c>
      <c r="M22" s="1059">
        <v>5909090.9090909082</v>
      </c>
      <c r="N22" s="920">
        <v>0.15</v>
      </c>
      <c r="O22" s="1060">
        <v>886363.63636363624</v>
      </c>
      <c r="P22" s="918" t="s">
        <v>41</v>
      </c>
      <c r="Q22" s="912" t="s">
        <v>3097</v>
      </c>
      <c r="R22" s="1061"/>
      <c r="S22" s="1061" t="s">
        <v>2873</v>
      </c>
      <c r="T22" s="924"/>
    </row>
    <row r="23" spans="1:20" ht="47.25" customHeight="1">
      <c r="A23" s="640">
        <v>20</v>
      </c>
      <c r="B23" s="81" t="s">
        <v>5058</v>
      </c>
      <c r="C23" s="146" t="s">
        <v>5060</v>
      </c>
      <c r="D23" s="372" t="s">
        <v>5061</v>
      </c>
      <c r="E23" s="671" t="s">
        <v>2911</v>
      </c>
      <c r="F23" s="406" t="s">
        <v>2580</v>
      </c>
      <c r="G23" s="672" t="s">
        <v>1570</v>
      </c>
      <c r="H23" s="415" t="s">
        <v>5059</v>
      </c>
      <c r="I23" s="641" t="s">
        <v>5057</v>
      </c>
      <c r="J23" s="361" t="s">
        <v>232</v>
      </c>
      <c r="K23" s="661">
        <v>0</v>
      </c>
      <c r="L23" s="1042" t="s">
        <v>2580</v>
      </c>
      <c r="M23" s="676">
        <v>2999999.9999999995</v>
      </c>
      <c r="N23" s="532">
        <v>0.15</v>
      </c>
      <c r="O23" s="642">
        <v>450000</v>
      </c>
      <c r="P23" s="176" t="s">
        <v>41</v>
      </c>
      <c r="Q23" s="150" t="s">
        <v>4983</v>
      </c>
      <c r="R23" s="806"/>
      <c r="S23" s="807" t="s">
        <v>2283</v>
      </c>
      <c r="T23" s="524"/>
    </row>
    <row r="24" spans="1:20" ht="37.5" customHeight="1">
      <c r="A24" s="640">
        <v>21</v>
      </c>
      <c r="B24" s="81" t="s">
        <v>5063</v>
      </c>
      <c r="C24" s="146" t="s">
        <v>5066</v>
      </c>
      <c r="D24" s="372" t="s">
        <v>5064</v>
      </c>
      <c r="E24" s="671" t="s">
        <v>71</v>
      </c>
      <c r="F24" s="406" t="s">
        <v>2586</v>
      </c>
      <c r="G24" s="672" t="s">
        <v>384</v>
      </c>
      <c r="H24" s="415" t="s">
        <v>5067</v>
      </c>
      <c r="I24" s="641" t="s">
        <v>5065</v>
      </c>
      <c r="J24" s="361" t="s">
        <v>232</v>
      </c>
      <c r="K24" s="661">
        <v>0</v>
      </c>
      <c r="L24" s="1042" t="s">
        <v>2586</v>
      </c>
      <c r="M24" s="676">
        <v>5000000</v>
      </c>
      <c r="N24" s="532">
        <v>0.15</v>
      </c>
      <c r="O24" s="642">
        <v>750000</v>
      </c>
      <c r="P24" s="176" t="s">
        <v>41</v>
      </c>
      <c r="Q24" s="808" t="s">
        <v>3100</v>
      </c>
      <c r="R24" s="806"/>
      <c r="S24" s="807" t="s">
        <v>2283</v>
      </c>
      <c r="T24" s="524"/>
    </row>
    <row r="25" spans="1:20" ht="105.75" customHeight="1">
      <c r="A25" s="640">
        <v>22</v>
      </c>
      <c r="B25" s="81" t="s">
        <v>4945</v>
      </c>
      <c r="C25" s="146" t="s">
        <v>4947</v>
      </c>
      <c r="D25" s="372" t="s">
        <v>5069</v>
      </c>
      <c r="E25" s="671" t="s">
        <v>71</v>
      </c>
      <c r="F25" s="406" t="s">
        <v>3595</v>
      </c>
      <c r="G25" s="672" t="s">
        <v>5224</v>
      </c>
      <c r="H25" s="415" t="s">
        <v>5070</v>
      </c>
      <c r="I25" s="641" t="s">
        <v>5071</v>
      </c>
      <c r="J25" s="361" t="s">
        <v>232</v>
      </c>
      <c r="K25" s="661">
        <v>0</v>
      </c>
      <c r="L25" s="1042" t="s">
        <v>3595</v>
      </c>
      <c r="M25" s="676">
        <v>7999999.9999999991</v>
      </c>
      <c r="N25" s="532">
        <v>0.15</v>
      </c>
      <c r="O25" s="642">
        <v>1200000</v>
      </c>
      <c r="P25" s="176" t="s">
        <v>41</v>
      </c>
      <c r="Q25" s="150" t="s">
        <v>2439</v>
      </c>
      <c r="R25" s="806"/>
      <c r="S25" s="807" t="s">
        <v>2283</v>
      </c>
    </row>
    <row r="26" spans="1:20" s="246" customFormat="1" ht="39.75" customHeight="1">
      <c r="A26" s="953">
        <v>23</v>
      </c>
      <c r="B26" s="242" t="s">
        <v>5073</v>
      </c>
      <c r="C26" s="132" t="s">
        <v>5076</v>
      </c>
      <c r="D26" s="373" t="s">
        <v>5075</v>
      </c>
      <c r="E26" s="705" t="s">
        <v>42</v>
      </c>
      <c r="F26" s="337" t="s">
        <v>2587</v>
      </c>
      <c r="G26" s="706" t="s">
        <v>2685</v>
      </c>
      <c r="H26" s="432" t="s">
        <v>5077</v>
      </c>
      <c r="I26" s="955" t="s">
        <v>5072</v>
      </c>
      <c r="J26" s="362" t="s">
        <v>232</v>
      </c>
      <c r="K26" s="707">
        <v>0</v>
      </c>
      <c r="L26" s="1063" t="s">
        <v>2587</v>
      </c>
      <c r="M26" s="901">
        <v>5999999.9999999991</v>
      </c>
      <c r="N26" s="1064">
        <v>0.15</v>
      </c>
      <c r="O26" s="957">
        <v>900000</v>
      </c>
      <c r="P26" s="165" t="s">
        <v>41</v>
      </c>
      <c r="Q26" s="152" t="s">
        <v>5074</v>
      </c>
      <c r="R26" s="960"/>
      <c r="S26" s="960" t="s">
        <v>2874</v>
      </c>
    </row>
    <row r="27" spans="1:20" ht="38.25" customHeight="1">
      <c r="A27" s="640">
        <v>24</v>
      </c>
      <c r="B27" s="81" t="s">
        <v>5078</v>
      </c>
      <c r="C27" s="146" t="s">
        <v>4615</v>
      </c>
      <c r="D27" s="372" t="s">
        <v>5090</v>
      </c>
      <c r="E27" s="671" t="s">
        <v>42</v>
      </c>
      <c r="F27" s="406" t="s">
        <v>2587</v>
      </c>
      <c r="G27" s="672" t="s">
        <v>2685</v>
      </c>
      <c r="H27" s="415" t="s">
        <v>5080</v>
      </c>
      <c r="I27" s="641" t="s">
        <v>5079</v>
      </c>
      <c r="J27" s="361" t="s">
        <v>232</v>
      </c>
      <c r="K27" s="661">
        <v>0</v>
      </c>
      <c r="L27" s="1042" t="s">
        <v>2587</v>
      </c>
      <c r="M27" s="676">
        <v>5999999.9999999991</v>
      </c>
      <c r="N27" s="532">
        <v>0.15</v>
      </c>
      <c r="O27" s="642">
        <v>900000</v>
      </c>
      <c r="P27" s="176" t="s">
        <v>41</v>
      </c>
      <c r="Q27" s="150" t="s">
        <v>3715</v>
      </c>
      <c r="R27" s="806"/>
      <c r="S27" s="807" t="s">
        <v>2283</v>
      </c>
    </row>
    <row r="28" spans="1:20" ht="64.5" customHeight="1">
      <c r="A28" s="640">
        <v>25</v>
      </c>
      <c r="B28" s="252" t="s">
        <v>4468</v>
      </c>
      <c r="C28" s="146" t="s">
        <v>4842</v>
      </c>
      <c r="D28" s="372" t="s">
        <v>3984</v>
      </c>
      <c r="E28" s="671" t="s">
        <v>42</v>
      </c>
      <c r="F28" s="406" t="s">
        <v>3117</v>
      </c>
      <c r="G28" s="672" t="s">
        <v>2952</v>
      </c>
      <c r="H28" s="415" t="s">
        <v>4907</v>
      </c>
      <c r="I28" s="641" t="s">
        <v>5081</v>
      </c>
      <c r="J28" s="361" t="s">
        <v>232</v>
      </c>
      <c r="K28" s="661">
        <v>0</v>
      </c>
      <c r="L28" s="1042" t="s">
        <v>3117</v>
      </c>
      <c r="M28" s="676">
        <v>2300000</v>
      </c>
      <c r="N28" s="532">
        <v>0.15</v>
      </c>
      <c r="O28" s="642">
        <v>345000</v>
      </c>
      <c r="P28" s="176" t="s">
        <v>41</v>
      </c>
      <c r="Q28" s="150" t="s">
        <v>3431</v>
      </c>
      <c r="R28" s="1045">
        <v>2300000</v>
      </c>
      <c r="S28" s="807" t="s">
        <v>2873</v>
      </c>
      <c r="T28" s="1046"/>
    </row>
    <row r="29" spans="1:20" ht="14.25">
      <c r="A29" s="640">
        <v>26</v>
      </c>
      <c r="B29" s="252" t="s">
        <v>5082</v>
      </c>
      <c r="C29" s="146" t="s">
        <v>5086</v>
      </c>
      <c r="D29" s="372" t="s">
        <v>5083</v>
      </c>
      <c r="E29" s="671" t="s">
        <v>2861</v>
      </c>
      <c r="F29" s="406" t="s">
        <v>3301</v>
      </c>
      <c r="G29" s="672" t="s">
        <v>3302</v>
      </c>
      <c r="H29" s="415" t="s">
        <v>5085</v>
      </c>
      <c r="I29" s="641" t="s">
        <v>5084</v>
      </c>
      <c r="J29" s="361" t="s">
        <v>232</v>
      </c>
      <c r="K29" s="661">
        <v>0</v>
      </c>
      <c r="L29" s="1042" t="s">
        <v>3301</v>
      </c>
      <c r="M29" s="676">
        <v>2800000</v>
      </c>
      <c r="N29" s="532">
        <v>0.15</v>
      </c>
      <c r="O29" s="642">
        <v>420000</v>
      </c>
      <c r="P29" s="176" t="s">
        <v>41</v>
      </c>
      <c r="Q29" s="150" t="s">
        <v>2924</v>
      </c>
      <c r="R29" s="806"/>
      <c r="S29" s="807" t="s">
        <v>2874</v>
      </c>
    </row>
    <row r="30" spans="1:20" ht="47.25" customHeight="1">
      <c r="A30" s="640">
        <v>27</v>
      </c>
      <c r="B30" s="252" t="s">
        <v>4468</v>
      </c>
      <c r="C30" s="146" t="s">
        <v>5089</v>
      </c>
      <c r="D30" s="372" t="s">
        <v>5088</v>
      </c>
      <c r="E30" s="671" t="s">
        <v>42</v>
      </c>
      <c r="F30" s="406" t="s">
        <v>3117</v>
      </c>
      <c r="G30" s="672" t="s">
        <v>2952</v>
      </c>
      <c r="H30" s="415" t="s">
        <v>5087</v>
      </c>
      <c r="I30" s="641" t="s">
        <v>5108</v>
      </c>
      <c r="J30" s="361" t="s">
        <v>232</v>
      </c>
      <c r="K30" s="661">
        <v>0</v>
      </c>
      <c r="L30" s="1042" t="s">
        <v>3117</v>
      </c>
      <c r="M30" s="676">
        <v>2300000</v>
      </c>
      <c r="N30" s="532">
        <v>0.15</v>
      </c>
      <c r="O30" s="642">
        <v>345000</v>
      </c>
      <c r="P30" s="176" t="s">
        <v>41</v>
      </c>
      <c r="Q30" s="150" t="s">
        <v>3431</v>
      </c>
      <c r="R30" s="806"/>
      <c r="S30" s="807" t="s">
        <v>2874</v>
      </c>
      <c r="T30" s="524"/>
    </row>
    <row r="31" spans="1:20" ht="77.25" customHeight="1">
      <c r="A31" s="640">
        <v>28</v>
      </c>
      <c r="B31" s="252" t="s">
        <v>5169</v>
      </c>
      <c r="C31" s="146" t="s">
        <v>5142</v>
      </c>
      <c r="D31" s="372" t="s">
        <v>5092</v>
      </c>
      <c r="E31" s="671" t="s">
        <v>2861</v>
      </c>
      <c r="F31" s="406" t="s">
        <v>3301</v>
      </c>
      <c r="G31" s="672" t="s">
        <v>3302</v>
      </c>
      <c r="H31" s="415" t="s">
        <v>5093</v>
      </c>
      <c r="I31" s="641" t="s">
        <v>5091</v>
      </c>
      <c r="J31" s="361" t="s">
        <v>232</v>
      </c>
      <c r="K31" s="661">
        <v>550000</v>
      </c>
      <c r="L31" s="1042" t="s">
        <v>3301</v>
      </c>
      <c r="M31" s="676">
        <v>2250000</v>
      </c>
      <c r="N31" s="532">
        <v>0.15</v>
      </c>
      <c r="O31" s="642">
        <v>420000</v>
      </c>
      <c r="P31" s="176" t="s">
        <v>41</v>
      </c>
      <c r="Q31" s="150" t="s">
        <v>2924</v>
      </c>
      <c r="R31" s="807" t="s">
        <v>3284</v>
      </c>
      <c r="S31" s="807" t="s">
        <v>2873</v>
      </c>
      <c r="T31" s="524"/>
    </row>
    <row r="32" spans="1:20" ht="38.25">
      <c r="A32" s="640">
        <v>29</v>
      </c>
      <c r="B32" s="252" t="s">
        <v>5096</v>
      </c>
      <c r="C32" s="146" t="s">
        <v>5097</v>
      </c>
      <c r="D32" s="372" t="s">
        <v>5098</v>
      </c>
      <c r="E32" s="671" t="s">
        <v>42</v>
      </c>
      <c r="F32" s="406" t="s">
        <v>4030</v>
      </c>
      <c r="G32" s="672" t="s">
        <v>4031</v>
      </c>
      <c r="H32" s="415" t="s">
        <v>5094</v>
      </c>
      <c r="I32" s="641" t="s">
        <v>5095</v>
      </c>
      <c r="J32" s="361" t="s">
        <v>232</v>
      </c>
      <c r="K32" s="661">
        <v>0</v>
      </c>
      <c r="L32" s="1042" t="s">
        <v>4030</v>
      </c>
      <c r="M32" s="676">
        <v>9000000</v>
      </c>
      <c r="N32" s="532">
        <v>0.15</v>
      </c>
      <c r="O32" s="642">
        <v>1350000</v>
      </c>
      <c r="P32" s="176" t="s">
        <v>41</v>
      </c>
      <c r="Q32" s="150" t="s">
        <v>526</v>
      </c>
      <c r="R32" s="806"/>
      <c r="S32" s="807" t="s">
        <v>2283</v>
      </c>
    </row>
    <row r="33" spans="1:25" ht="32.25" customHeight="1">
      <c r="A33" s="640">
        <v>30</v>
      </c>
      <c r="B33" s="252" t="s">
        <v>5101</v>
      </c>
      <c r="C33" s="146" t="s">
        <v>4832</v>
      </c>
      <c r="D33" s="372" t="s">
        <v>5100</v>
      </c>
      <c r="E33" s="671" t="s">
        <v>71</v>
      </c>
      <c r="F33" s="406" t="s">
        <v>3119</v>
      </c>
      <c r="G33" s="672" t="s">
        <v>2888</v>
      </c>
      <c r="H33" s="415" t="s">
        <v>5102</v>
      </c>
      <c r="I33" s="641" t="s">
        <v>5099</v>
      </c>
      <c r="J33" s="361" t="s">
        <v>232</v>
      </c>
      <c r="K33" s="661">
        <v>0</v>
      </c>
      <c r="L33" s="1042" t="s">
        <v>3119</v>
      </c>
      <c r="M33" s="676">
        <v>3299999.9999999995</v>
      </c>
      <c r="N33" s="532">
        <v>0.15</v>
      </c>
      <c r="O33" s="642">
        <v>495000</v>
      </c>
      <c r="P33" s="176" t="s">
        <v>41</v>
      </c>
      <c r="Q33" s="150" t="s">
        <v>5007</v>
      </c>
      <c r="R33" s="806"/>
      <c r="S33" s="807" t="s">
        <v>2874</v>
      </c>
    </row>
    <row r="34" spans="1:25" ht="35.25" customHeight="1">
      <c r="A34" s="640">
        <v>31</v>
      </c>
      <c r="B34" s="252" t="s">
        <v>5105</v>
      </c>
      <c r="C34" s="146" t="s">
        <v>5106</v>
      </c>
      <c r="D34" s="372" t="s">
        <v>5107</v>
      </c>
      <c r="E34" s="671" t="s">
        <v>42</v>
      </c>
      <c r="F34" s="406" t="s">
        <v>5225</v>
      </c>
      <c r="G34" s="672" t="s">
        <v>5226</v>
      </c>
      <c r="H34" s="415" t="s">
        <v>5104</v>
      </c>
      <c r="I34" s="641" t="s">
        <v>5103</v>
      </c>
      <c r="J34" s="361" t="s">
        <v>232</v>
      </c>
      <c r="K34" s="661">
        <v>0</v>
      </c>
      <c r="L34" s="1042" t="s">
        <v>5225</v>
      </c>
      <c r="M34" s="676">
        <v>11909090.909090908</v>
      </c>
      <c r="N34" s="532">
        <v>0.15</v>
      </c>
      <c r="O34" s="642">
        <v>1786363.6363636362</v>
      </c>
      <c r="P34" s="176" t="s">
        <v>41</v>
      </c>
      <c r="Q34" s="150" t="s">
        <v>2425</v>
      </c>
      <c r="R34" s="806"/>
      <c r="S34" s="807" t="s">
        <v>2283</v>
      </c>
      <c r="U34" s="436"/>
    </row>
    <row r="35" spans="1:25" ht="21.75" customHeight="1">
      <c r="A35" s="640">
        <v>32</v>
      </c>
      <c r="B35" s="252" t="s">
        <v>5110</v>
      </c>
      <c r="C35" s="146" t="s">
        <v>5112</v>
      </c>
      <c r="D35" s="372" t="s">
        <v>5113</v>
      </c>
      <c r="E35" s="671" t="s">
        <v>71</v>
      </c>
      <c r="F35" s="406" t="s">
        <v>2580</v>
      </c>
      <c r="G35" s="672" t="s">
        <v>1570</v>
      </c>
      <c r="H35" s="415" t="s">
        <v>5111</v>
      </c>
      <c r="I35" s="641" t="s">
        <v>5109</v>
      </c>
      <c r="J35" s="361" t="s">
        <v>232</v>
      </c>
      <c r="K35" s="661">
        <v>0</v>
      </c>
      <c r="L35" s="1042" t="s">
        <v>2580</v>
      </c>
      <c r="M35" s="676">
        <v>2999999.9999999995</v>
      </c>
      <c r="N35" s="532">
        <v>0.15</v>
      </c>
      <c r="O35" s="642">
        <v>450000</v>
      </c>
      <c r="P35" s="176" t="s">
        <v>41</v>
      </c>
      <c r="Q35" s="150" t="s">
        <v>2439</v>
      </c>
      <c r="R35" s="806"/>
      <c r="S35" s="807" t="s">
        <v>2283</v>
      </c>
      <c r="U35" s="50">
        <f>U34*0.8688%</f>
        <v>0</v>
      </c>
    </row>
    <row r="36" spans="1:25" ht="40.5" customHeight="1">
      <c r="A36" s="640">
        <v>33</v>
      </c>
      <c r="B36" s="252" t="s">
        <v>5115</v>
      </c>
      <c r="C36" s="146" t="s">
        <v>5118</v>
      </c>
      <c r="D36" s="372" t="s">
        <v>5117</v>
      </c>
      <c r="E36" s="671" t="s">
        <v>71</v>
      </c>
      <c r="F36" s="406" t="s">
        <v>2588</v>
      </c>
      <c r="G36" s="672" t="s">
        <v>88</v>
      </c>
      <c r="H36" s="415" t="s">
        <v>5116</v>
      </c>
      <c r="I36" s="641" t="s">
        <v>5114</v>
      </c>
      <c r="J36" s="361" t="s">
        <v>232</v>
      </c>
      <c r="K36" s="661">
        <v>0</v>
      </c>
      <c r="L36" s="1042" t="s">
        <v>2588</v>
      </c>
      <c r="M36" s="676">
        <v>2727272.7272727271</v>
      </c>
      <c r="N36" s="532">
        <v>0.15</v>
      </c>
      <c r="O36" s="642">
        <v>409090.90909090906</v>
      </c>
      <c r="P36" s="176" t="s">
        <v>41</v>
      </c>
      <c r="Q36" s="150" t="s">
        <v>5119</v>
      </c>
      <c r="R36" s="807"/>
      <c r="S36" s="807" t="s">
        <v>2874</v>
      </c>
      <c r="U36" s="1047">
        <f>U35*1.08</f>
        <v>0</v>
      </c>
    </row>
    <row r="37" spans="1:25" ht="36" customHeight="1">
      <c r="A37" s="640">
        <v>34</v>
      </c>
      <c r="B37" s="252" t="s">
        <v>5122</v>
      </c>
      <c r="C37" s="146" t="s">
        <v>4882</v>
      </c>
      <c r="D37" s="372" t="s">
        <v>5121</v>
      </c>
      <c r="E37" s="671" t="s">
        <v>71</v>
      </c>
      <c r="F37" s="406" t="s">
        <v>2580</v>
      </c>
      <c r="G37" s="672" t="s">
        <v>1570</v>
      </c>
      <c r="H37" s="415" t="s">
        <v>5123</v>
      </c>
      <c r="I37" s="641" t="s">
        <v>5120</v>
      </c>
      <c r="J37" s="361" t="s">
        <v>232</v>
      </c>
      <c r="K37" s="661">
        <v>0</v>
      </c>
      <c r="L37" s="1042" t="s">
        <v>2580</v>
      </c>
      <c r="M37" s="676">
        <v>2999999.9999999995</v>
      </c>
      <c r="N37" s="532">
        <v>0.15</v>
      </c>
      <c r="O37" s="642">
        <v>450000</v>
      </c>
      <c r="P37" s="176" t="s">
        <v>41</v>
      </c>
      <c r="Q37" s="150" t="s">
        <v>2439</v>
      </c>
      <c r="R37" s="806"/>
      <c r="S37" s="807" t="s">
        <v>2283</v>
      </c>
    </row>
    <row r="38" spans="1:25" ht="42.75" customHeight="1">
      <c r="A38" s="640">
        <v>35</v>
      </c>
      <c r="B38" s="252" t="s">
        <v>5126</v>
      </c>
      <c r="C38" s="146" t="s">
        <v>5128</v>
      </c>
      <c r="D38" s="372" t="s">
        <v>5125</v>
      </c>
      <c r="E38" s="671" t="s">
        <v>71</v>
      </c>
      <c r="F38" s="406" t="s">
        <v>2589</v>
      </c>
      <c r="G38" s="672" t="s">
        <v>72</v>
      </c>
      <c r="H38" s="415" t="s">
        <v>5127</v>
      </c>
      <c r="I38" s="641" t="s">
        <v>5124</v>
      </c>
      <c r="J38" s="361" t="s">
        <v>232</v>
      </c>
      <c r="K38" s="661">
        <v>0</v>
      </c>
      <c r="L38" s="1042" t="s">
        <v>2589</v>
      </c>
      <c r="M38" s="676">
        <v>3181818.1818181816</v>
      </c>
      <c r="N38" s="532">
        <v>0.15</v>
      </c>
      <c r="O38" s="642">
        <v>477272.72727272724</v>
      </c>
      <c r="P38" s="176" t="s">
        <v>41</v>
      </c>
      <c r="Q38" s="150" t="s">
        <v>3542</v>
      </c>
      <c r="R38" s="806"/>
      <c r="S38" s="807" t="s">
        <v>2873</v>
      </c>
    </row>
    <row r="39" spans="1:25" ht="32.25" customHeight="1">
      <c r="A39" s="640">
        <v>36</v>
      </c>
      <c r="B39" s="252" t="s">
        <v>5133</v>
      </c>
      <c r="C39" s="146" t="s">
        <v>5131</v>
      </c>
      <c r="D39" s="372" t="s">
        <v>5130</v>
      </c>
      <c r="E39" s="671" t="s">
        <v>71</v>
      </c>
      <c r="F39" s="406" t="s">
        <v>3112</v>
      </c>
      <c r="G39" s="672" t="s">
        <v>50</v>
      </c>
      <c r="H39" s="415" t="s">
        <v>5132</v>
      </c>
      <c r="I39" s="641" t="s">
        <v>5129</v>
      </c>
      <c r="J39" s="361" t="s">
        <v>232</v>
      </c>
      <c r="K39" s="661">
        <v>0</v>
      </c>
      <c r="L39" s="1042" t="s">
        <v>3112</v>
      </c>
      <c r="M39" s="676">
        <v>2272727.2727272725</v>
      </c>
      <c r="N39" s="532">
        <v>0.15</v>
      </c>
      <c r="O39" s="642">
        <v>340909.09090909088</v>
      </c>
      <c r="P39" s="176" t="s">
        <v>41</v>
      </c>
      <c r="Q39" s="150" t="s">
        <v>2439</v>
      </c>
      <c r="R39" s="806"/>
      <c r="S39" s="807">
        <v>0</v>
      </c>
      <c r="W39" s="514"/>
      <c r="X39" s="526"/>
      <c r="Y39" s="524"/>
    </row>
    <row r="40" spans="1:25" ht="24.75" customHeight="1">
      <c r="A40" s="640">
        <v>37</v>
      </c>
      <c r="B40" s="252" t="s">
        <v>5138</v>
      </c>
      <c r="C40" s="146" t="s">
        <v>5136</v>
      </c>
      <c r="D40" s="372" t="s">
        <v>5135</v>
      </c>
      <c r="E40" s="671" t="s">
        <v>209</v>
      </c>
      <c r="F40" s="406" t="s">
        <v>2580</v>
      </c>
      <c r="G40" s="672" t="s">
        <v>1570</v>
      </c>
      <c r="H40" s="415" t="s">
        <v>5137</v>
      </c>
      <c r="I40" s="641" t="s">
        <v>5134</v>
      </c>
      <c r="J40" s="361" t="s">
        <v>232</v>
      </c>
      <c r="K40" s="661">
        <v>0</v>
      </c>
      <c r="L40" s="1042" t="s">
        <v>2580</v>
      </c>
      <c r="M40" s="676">
        <v>2999999.9999999995</v>
      </c>
      <c r="N40" s="532">
        <v>0.15</v>
      </c>
      <c r="O40" s="642">
        <v>450000</v>
      </c>
      <c r="P40" s="176" t="s">
        <v>41</v>
      </c>
      <c r="Q40" s="150" t="s">
        <v>5074</v>
      </c>
      <c r="R40" s="806"/>
      <c r="S40" s="807" t="s">
        <v>2874</v>
      </c>
      <c r="W40" s="514"/>
      <c r="X40" s="156"/>
      <c r="Y40" s="524"/>
    </row>
    <row r="41" spans="1:25" ht="34.5" customHeight="1">
      <c r="A41" s="640">
        <v>38</v>
      </c>
      <c r="B41" s="252" t="s">
        <v>5140</v>
      </c>
      <c r="C41" s="146" t="s">
        <v>5142</v>
      </c>
      <c r="D41" s="372" t="s">
        <v>5143</v>
      </c>
      <c r="E41" s="671" t="s">
        <v>71</v>
      </c>
      <c r="F41" s="406" t="s">
        <v>3780</v>
      </c>
      <c r="G41" s="672" t="s">
        <v>1264</v>
      </c>
      <c r="H41" s="415" t="s">
        <v>5141</v>
      </c>
      <c r="I41" s="641" t="s">
        <v>5139</v>
      </c>
      <c r="J41" s="361" t="s">
        <v>232</v>
      </c>
      <c r="K41" s="661">
        <v>0</v>
      </c>
      <c r="L41" s="1042" t="s">
        <v>3780</v>
      </c>
      <c r="M41" s="676">
        <v>7272727.2727272725</v>
      </c>
      <c r="N41" s="532">
        <v>0.15</v>
      </c>
      <c r="O41" s="642">
        <v>1090909.0909090908</v>
      </c>
      <c r="P41" s="176" t="s">
        <v>41</v>
      </c>
      <c r="Q41" s="150" t="s">
        <v>3746</v>
      </c>
      <c r="R41" s="806"/>
      <c r="S41" s="807" t="s">
        <v>2874</v>
      </c>
    </row>
    <row r="42" spans="1:25" ht="32.25" customHeight="1">
      <c r="A42" s="640">
        <v>39</v>
      </c>
      <c r="B42" s="252" t="s">
        <v>5145</v>
      </c>
      <c r="C42" s="146" t="s">
        <v>5147</v>
      </c>
      <c r="D42" s="372" t="s">
        <v>5146</v>
      </c>
      <c r="E42" s="671" t="s">
        <v>189</v>
      </c>
      <c r="F42" s="406" t="s">
        <v>3776</v>
      </c>
      <c r="G42" s="672" t="s">
        <v>436</v>
      </c>
      <c r="H42" s="415" t="s">
        <v>5148</v>
      </c>
      <c r="I42" s="641" t="s">
        <v>5144</v>
      </c>
      <c r="J42" s="361" t="s">
        <v>232</v>
      </c>
      <c r="K42" s="661">
        <v>0</v>
      </c>
      <c r="L42" s="1042" t="s">
        <v>3776</v>
      </c>
      <c r="M42" s="676">
        <v>18181818.18181818</v>
      </c>
      <c r="N42" s="532">
        <v>0.15</v>
      </c>
      <c r="O42" s="642">
        <v>2727272.7272727271</v>
      </c>
      <c r="P42" s="176" t="s">
        <v>41</v>
      </c>
      <c r="Q42" s="150" t="s">
        <v>2399</v>
      </c>
      <c r="R42" s="806"/>
      <c r="S42" s="807" t="s">
        <v>2283</v>
      </c>
    </row>
    <row r="43" spans="1:25" s="473" customFormat="1" ht="32.25" customHeight="1">
      <c r="A43" s="811">
        <v>40</v>
      </c>
      <c r="B43" s="482" t="s">
        <v>5149</v>
      </c>
      <c r="C43" s="132" t="s">
        <v>5153</v>
      </c>
      <c r="D43" s="373" t="s">
        <v>5150</v>
      </c>
      <c r="E43" s="705" t="s">
        <v>71</v>
      </c>
      <c r="F43" s="337" t="s">
        <v>2585</v>
      </c>
      <c r="G43" s="706" t="s">
        <v>109</v>
      </c>
      <c r="H43" s="445" t="s">
        <v>5152</v>
      </c>
      <c r="I43" s="812" t="s">
        <v>5151</v>
      </c>
      <c r="J43" s="447" t="s">
        <v>232</v>
      </c>
      <c r="K43" s="682">
        <v>0</v>
      </c>
      <c r="L43" s="1056" t="s">
        <v>2585</v>
      </c>
      <c r="M43" s="814">
        <v>1999999.9999999998</v>
      </c>
      <c r="N43" s="1038">
        <v>0.15</v>
      </c>
      <c r="O43" s="815">
        <v>300000</v>
      </c>
      <c r="P43" s="282" t="s">
        <v>41</v>
      </c>
      <c r="Q43" s="288" t="s">
        <v>2439</v>
      </c>
      <c r="R43" s="818"/>
      <c r="S43" s="818">
        <v>0</v>
      </c>
      <c r="U43" s="905"/>
      <c r="W43" s="1035"/>
    </row>
    <row r="44" spans="1:25" s="473" customFormat="1" ht="34.5" customHeight="1">
      <c r="A44" s="811">
        <v>41</v>
      </c>
      <c r="B44" s="482" t="s">
        <v>5155</v>
      </c>
      <c r="C44" s="440" t="s">
        <v>5158</v>
      </c>
      <c r="D44" s="441" t="s">
        <v>5157</v>
      </c>
      <c r="E44" s="680" t="s">
        <v>71</v>
      </c>
      <c r="F44" s="479" t="s">
        <v>2580</v>
      </c>
      <c r="G44" s="710" t="s">
        <v>1570</v>
      </c>
      <c r="H44" s="445" t="s">
        <v>5156</v>
      </c>
      <c r="I44" s="812" t="s">
        <v>5154</v>
      </c>
      <c r="J44" s="447" t="s">
        <v>232</v>
      </c>
      <c r="K44" s="682">
        <v>0</v>
      </c>
      <c r="L44" s="1056" t="s">
        <v>2580</v>
      </c>
      <c r="M44" s="814">
        <v>2999999.9999999995</v>
      </c>
      <c r="N44" s="1038">
        <v>0.15</v>
      </c>
      <c r="O44" s="815">
        <v>450000</v>
      </c>
      <c r="P44" s="282" t="s">
        <v>41</v>
      </c>
      <c r="Q44" s="288" t="s">
        <v>3030</v>
      </c>
      <c r="R44" s="817"/>
      <c r="S44" s="818" t="s">
        <v>2873</v>
      </c>
      <c r="W44" s="1035"/>
    </row>
    <row r="45" spans="1:25" ht="21.75" customHeight="1">
      <c r="A45" s="640">
        <v>42</v>
      </c>
      <c r="B45" s="252" t="s">
        <v>5160</v>
      </c>
      <c r="C45" s="146" t="s">
        <v>5162</v>
      </c>
      <c r="D45" s="372" t="s">
        <v>5163</v>
      </c>
      <c r="E45" s="671" t="s">
        <v>71</v>
      </c>
      <c r="F45" s="406" t="s">
        <v>2580</v>
      </c>
      <c r="G45" s="672" t="s">
        <v>1570</v>
      </c>
      <c r="H45" s="415" t="s">
        <v>5161</v>
      </c>
      <c r="I45" s="641" t="s">
        <v>5159</v>
      </c>
      <c r="J45" s="361" t="s">
        <v>232</v>
      </c>
      <c r="K45" s="661">
        <v>0</v>
      </c>
      <c r="L45" s="1042" t="s">
        <v>2580</v>
      </c>
      <c r="M45" s="676">
        <v>2999999.9999999995</v>
      </c>
      <c r="N45" s="532">
        <v>0.15</v>
      </c>
      <c r="O45" s="642">
        <v>450000</v>
      </c>
      <c r="P45" s="176" t="s">
        <v>41</v>
      </c>
      <c r="Q45" s="150" t="s">
        <v>5007</v>
      </c>
      <c r="R45" s="806"/>
      <c r="S45" s="807" t="s">
        <v>2874</v>
      </c>
      <c r="W45" s="998"/>
    </row>
    <row r="46" spans="1:25" s="246" customFormat="1" ht="21.75" customHeight="1">
      <c r="A46" s="953">
        <v>43</v>
      </c>
      <c r="B46" s="782" t="s">
        <v>5164</v>
      </c>
      <c r="C46" s="132" t="s">
        <v>5168</v>
      </c>
      <c r="D46" s="373" t="s">
        <v>5165</v>
      </c>
      <c r="E46" s="705" t="s">
        <v>71</v>
      </c>
      <c r="F46" s="337" t="s">
        <v>2580</v>
      </c>
      <c r="G46" s="706" t="s">
        <v>1570</v>
      </c>
      <c r="H46" s="432" t="s">
        <v>5167</v>
      </c>
      <c r="I46" s="955" t="s">
        <v>5166</v>
      </c>
      <c r="J46" s="362" t="s">
        <v>232</v>
      </c>
      <c r="K46" s="707">
        <v>0</v>
      </c>
      <c r="L46" s="1063" t="s">
        <v>2580</v>
      </c>
      <c r="M46" s="901">
        <v>2999999.9999999995</v>
      </c>
      <c r="N46" s="1064">
        <v>0.15</v>
      </c>
      <c r="O46" s="957">
        <v>450000</v>
      </c>
      <c r="P46" s="165" t="s">
        <v>41</v>
      </c>
      <c r="Q46" s="152" t="s">
        <v>3030</v>
      </c>
      <c r="R46" s="959"/>
      <c r="S46" s="960" t="s">
        <v>2873</v>
      </c>
    </row>
    <row r="47" spans="1:25" ht="32.25" customHeight="1">
      <c r="A47" s="640">
        <v>44</v>
      </c>
      <c r="B47" s="252" t="s">
        <v>0</v>
      </c>
      <c r="C47" s="146" t="s">
        <v>5171</v>
      </c>
      <c r="D47" s="372" t="s">
        <v>5170</v>
      </c>
      <c r="E47" s="671" t="s">
        <v>42</v>
      </c>
      <c r="F47" s="406" t="s">
        <v>2580</v>
      </c>
      <c r="G47" s="672" t="s">
        <v>1570</v>
      </c>
      <c r="H47" s="415" t="s">
        <v>5301</v>
      </c>
      <c r="I47" s="641" t="s">
        <v>5172</v>
      </c>
      <c r="J47" s="361" t="s">
        <v>232</v>
      </c>
      <c r="K47" s="661">
        <v>0</v>
      </c>
      <c r="L47" s="1042" t="s">
        <v>2580</v>
      </c>
      <c r="M47" s="676">
        <v>2999999.9999999995</v>
      </c>
      <c r="N47" s="532">
        <v>0.15</v>
      </c>
      <c r="O47" s="642">
        <v>450000</v>
      </c>
      <c r="P47" s="176" t="s">
        <v>41</v>
      </c>
      <c r="Q47" s="150" t="s">
        <v>2401</v>
      </c>
      <c r="R47" s="1048" t="s">
        <v>3041</v>
      </c>
      <c r="S47" s="807" t="s">
        <v>2283</v>
      </c>
    </row>
    <row r="48" spans="1:25" s="473" customFormat="1" ht="33.75" customHeight="1">
      <c r="A48" s="811">
        <v>45</v>
      </c>
      <c r="B48" s="482" t="s">
        <v>5176</v>
      </c>
      <c r="C48" s="440" t="s">
        <v>5177</v>
      </c>
      <c r="D48" s="441" t="s">
        <v>5175</v>
      </c>
      <c r="E48" s="680" t="s">
        <v>71</v>
      </c>
      <c r="F48" s="479" t="s">
        <v>2686</v>
      </c>
      <c r="G48" s="710" t="s">
        <v>1411</v>
      </c>
      <c r="H48" s="445" t="s">
        <v>5174</v>
      </c>
      <c r="I48" s="812" t="s">
        <v>5173</v>
      </c>
      <c r="J48" s="447" t="s">
        <v>232</v>
      </c>
      <c r="K48" s="682">
        <v>0</v>
      </c>
      <c r="L48" s="1056" t="s">
        <v>2686</v>
      </c>
      <c r="M48" s="814">
        <v>3999999.9999999995</v>
      </c>
      <c r="N48" s="1038">
        <v>0.15</v>
      </c>
      <c r="O48" s="815">
        <v>600000</v>
      </c>
      <c r="P48" s="282" t="s">
        <v>41</v>
      </c>
      <c r="Q48" s="288" t="s">
        <v>3193</v>
      </c>
      <c r="R48" s="817"/>
      <c r="S48" s="818" t="s">
        <v>2874</v>
      </c>
    </row>
    <row r="49" spans="1:19" ht="21" customHeight="1">
      <c r="A49" s="640">
        <v>46</v>
      </c>
      <c r="B49" s="252" t="s">
        <v>5180</v>
      </c>
      <c r="C49" s="146" t="s">
        <v>5181</v>
      </c>
      <c r="D49" s="372" t="s">
        <v>5179</v>
      </c>
      <c r="E49" s="671" t="s">
        <v>71</v>
      </c>
      <c r="F49" s="406" t="s">
        <v>3501</v>
      </c>
      <c r="G49" s="672" t="s">
        <v>3502</v>
      </c>
      <c r="H49" s="415" t="s">
        <v>5182</v>
      </c>
      <c r="I49" s="641" t="s">
        <v>5178</v>
      </c>
      <c r="J49" s="361" t="s">
        <v>232</v>
      </c>
      <c r="K49" s="661">
        <v>0</v>
      </c>
      <c r="L49" s="1042" t="s">
        <v>3501</v>
      </c>
      <c r="M49" s="676">
        <v>2500000</v>
      </c>
      <c r="N49" s="532">
        <v>0.15</v>
      </c>
      <c r="O49" s="642">
        <v>375000</v>
      </c>
      <c r="P49" s="176" t="s">
        <v>41</v>
      </c>
      <c r="Q49" s="150" t="s">
        <v>2422</v>
      </c>
      <c r="R49" s="806"/>
      <c r="S49" s="807" t="s">
        <v>2283</v>
      </c>
    </row>
    <row r="50" spans="1:19" ht="19.5" customHeight="1">
      <c r="A50" s="640">
        <v>47</v>
      </c>
      <c r="B50" s="252" t="s">
        <v>5185</v>
      </c>
      <c r="C50" s="146" t="s">
        <v>5187</v>
      </c>
      <c r="D50" s="372" t="s">
        <v>5184</v>
      </c>
      <c r="E50" s="671" t="s">
        <v>71</v>
      </c>
      <c r="F50" s="406" t="s">
        <v>2580</v>
      </c>
      <c r="G50" s="672" t="s">
        <v>1570</v>
      </c>
      <c r="H50" s="415" t="s">
        <v>5186</v>
      </c>
      <c r="I50" s="641" t="s">
        <v>5183</v>
      </c>
      <c r="J50" s="361" t="s">
        <v>232</v>
      </c>
      <c r="K50" s="661">
        <v>0</v>
      </c>
      <c r="L50" s="1042" t="s">
        <v>2580</v>
      </c>
      <c r="M50" s="676">
        <v>2999999.9999999995</v>
      </c>
      <c r="N50" s="532">
        <v>0.15</v>
      </c>
      <c r="O50" s="642">
        <v>450000</v>
      </c>
      <c r="P50" s="176" t="s">
        <v>41</v>
      </c>
      <c r="Q50" s="150" t="s">
        <v>4044</v>
      </c>
      <c r="R50" s="806"/>
      <c r="S50" s="807" t="s">
        <v>2873</v>
      </c>
    </row>
    <row r="51" spans="1:19" ht="30.75" customHeight="1">
      <c r="A51" s="640">
        <v>48</v>
      </c>
      <c r="B51" s="252" t="s">
        <v>5190</v>
      </c>
      <c r="C51" s="146" t="s">
        <v>5168</v>
      </c>
      <c r="D51" s="372" t="s">
        <v>5189</v>
      </c>
      <c r="E51" s="671" t="s">
        <v>71</v>
      </c>
      <c r="F51" s="406" t="s">
        <v>2588</v>
      </c>
      <c r="G51" s="672" t="s">
        <v>88</v>
      </c>
      <c r="H51" s="415" t="s">
        <v>5300</v>
      </c>
      <c r="I51" s="641" t="s">
        <v>5188</v>
      </c>
      <c r="J51" s="361" t="s">
        <v>232</v>
      </c>
      <c r="K51" s="661">
        <v>0</v>
      </c>
      <c r="L51" s="1042" t="s">
        <v>2588</v>
      </c>
      <c r="M51" s="676">
        <v>2727272.7272727271</v>
      </c>
      <c r="N51" s="532">
        <v>0.15</v>
      </c>
      <c r="O51" s="642">
        <v>409090.90909090906</v>
      </c>
      <c r="P51" s="176" t="s">
        <v>41</v>
      </c>
      <c r="Q51" s="150" t="s">
        <v>3062</v>
      </c>
      <c r="R51" s="806"/>
      <c r="S51" s="807" t="s">
        <v>2873</v>
      </c>
    </row>
    <row r="52" spans="1:19" ht="30.75" customHeight="1">
      <c r="A52" s="640">
        <v>49</v>
      </c>
      <c r="B52" s="252" t="s">
        <v>5193</v>
      </c>
      <c r="C52" s="146" t="s">
        <v>5168</v>
      </c>
      <c r="D52" s="372" t="s">
        <v>5192</v>
      </c>
      <c r="E52" s="671" t="s">
        <v>1925</v>
      </c>
      <c r="F52" s="406" t="s">
        <v>2588</v>
      </c>
      <c r="G52" s="672" t="s">
        <v>88</v>
      </c>
      <c r="H52" s="415" t="s">
        <v>5199</v>
      </c>
      <c r="I52" s="641" t="s">
        <v>5191</v>
      </c>
      <c r="J52" s="361" t="s">
        <v>232</v>
      </c>
      <c r="K52" s="661">
        <v>0</v>
      </c>
      <c r="L52" s="1042" t="s">
        <v>2588</v>
      </c>
      <c r="M52" s="676">
        <v>2727272.7272727271</v>
      </c>
      <c r="N52" s="532">
        <v>0.15</v>
      </c>
      <c r="O52" s="642">
        <v>409090.90909090906</v>
      </c>
      <c r="P52" s="176" t="s">
        <v>41</v>
      </c>
      <c r="Q52" s="150" t="s">
        <v>3831</v>
      </c>
      <c r="R52" s="806"/>
      <c r="S52" s="807" t="s">
        <v>2873</v>
      </c>
    </row>
    <row r="53" spans="1:19" ht="30.75" customHeight="1">
      <c r="A53" s="640">
        <v>50</v>
      </c>
      <c r="B53" s="252" t="s">
        <v>5195</v>
      </c>
      <c r="C53" s="146" t="s">
        <v>5168</v>
      </c>
      <c r="D53" s="372" t="s">
        <v>5197</v>
      </c>
      <c r="E53" s="671" t="s">
        <v>60</v>
      </c>
      <c r="F53" s="406" t="s">
        <v>2682</v>
      </c>
      <c r="G53" s="672" t="s">
        <v>1574</v>
      </c>
      <c r="H53" s="415" t="s">
        <v>5198</v>
      </c>
      <c r="I53" s="641" t="s">
        <v>5194</v>
      </c>
      <c r="J53" s="361" t="s">
        <v>232</v>
      </c>
      <c r="K53" s="661">
        <v>0</v>
      </c>
      <c r="L53" s="1042" t="s">
        <v>2682</v>
      </c>
      <c r="M53" s="676">
        <v>4500000</v>
      </c>
      <c r="N53" s="532">
        <v>0.15</v>
      </c>
      <c r="O53" s="642">
        <v>675000</v>
      </c>
      <c r="P53" s="176" t="s">
        <v>41</v>
      </c>
      <c r="Q53" s="150" t="s">
        <v>5196</v>
      </c>
      <c r="R53" s="806"/>
      <c r="S53" s="807" t="s">
        <v>2873</v>
      </c>
    </row>
    <row r="54" spans="1:19" ht="31.5" customHeight="1">
      <c r="A54" s="640">
        <v>51</v>
      </c>
      <c r="B54" s="252" t="s">
        <v>5283</v>
      </c>
      <c r="C54" s="146" t="s">
        <v>4014</v>
      </c>
      <c r="D54" s="372" t="s">
        <v>5204</v>
      </c>
      <c r="E54" s="671" t="s">
        <v>5202</v>
      </c>
      <c r="F54" s="406" t="s">
        <v>2584</v>
      </c>
      <c r="G54" s="672" t="s">
        <v>210</v>
      </c>
      <c r="H54" s="415" t="s">
        <v>4717</v>
      </c>
      <c r="I54" s="641" t="s">
        <v>5203</v>
      </c>
      <c r="J54" s="361" t="s">
        <v>232</v>
      </c>
      <c r="K54" s="661">
        <v>0</v>
      </c>
      <c r="L54" s="1042" t="s">
        <v>2584</v>
      </c>
      <c r="M54" s="676">
        <v>3636363.6363636362</v>
      </c>
      <c r="N54" s="532">
        <v>0.15</v>
      </c>
      <c r="O54" s="642">
        <v>545454.54545454541</v>
      </c>
      <c r="P54" s="176" t="s">
        <v>41</v>
      </c>
      <c r="Q54" s="150" t="s">
        <v>5200</v>
      </c>
      <c r="R54" s="806"/>
      <c r="S54" s="807">
        <v>0</v>
      </c>
    </row>
    <row r="55" spans="1:19" ht="28.5" customHeight="1">
      <c r="A55" s="640">
        <v>52</v>
      </c>
      <c r="B55" s="252" t="s">
        <v>5205</v>
      </c>
      <c r="C55" s="146" t="s">
        <v>5209</v>
      </c>
      <c r="D55" s="372" t="s">
        <v>5206</v>
      </c>
      <c r="E55" s="671" t="s">
        <v>42</v>
      </c>
      <c r="F55" s="406" t="s">
        <v>2585</v>
      </c>
      <c r="G55" s="672" t="s">
        <v>109</v>
      </c>
      <c r="H55" s="415" t="s">
        <v>5208</v>
      </c>
      <c r="I55" s="641" t="s">
        <v>5207</v>
      </c>
      <c r="J55" s="361" t="s">
        <v>232</v>
      </c>
      <c r="K55" s="661">
        <v>0</v>
      </c>
      <c r="L55" s="1042" t="s">
        <v>2585</v>
      </c>
      <c r="M55" s="676">
        <v>1999999.9999999998</v>
      </c>
      <c r="N55" s="532">
        <v>0.15</v>
      </c>
      <c r="O55" s="642">
        <v>300000</v>
      </c>
      <c r="P55" s="176" t="s">
        <v>41</v>
      </c>
      <c r="Q55" s="150" t="s">
        <v>2439</v>
      </c>
      <c r="R55" s="806"/>
      <c r="S55" s="807" t="s">
        <v>2283</v>
      </c>
    </row>
    <row r="56" spans="1:19" ht="25.5">
      <c r="A56" s="640">
        <v>53</v>
      </c>
      <c r="B56" s="252" t="s">
        <v>5220</v>
      </c>
      <c r="C56" s="146" t="s">
        <v>5219</v>
      </c>
      <c r="D56" s="372" t="s">
        <v>5212</v>
      </c>
      <c r="E56" s="671" t="s">
        <v>71</v>
      </c>
      <c r="F56" s="406" t="s">
        <v>2686</v>
      </c>
      <c r="G56" s="672" t="s">
        <v>1411</v>
      </c>
      <c r="H56" s="415" t="s">
        <v>5213</v>
      </c>
      <c r="I56" s="641" t="s">
        <v>5211</v>
      </c>
      <c r="J56" s="361" t="s">
        <v>232</v>
      </c>
      <c r="K56" s="661">
        <v>0</v>
      </c>
      <c r="L56" s="1042" t="s">
        <v>2686</v>
      </c>
      <c r="M56" s="676">
        <v>3999999.9999999995</v>
      </c>
      <c r="N56" s="532">
        <v>0.15</v>
      </c>
      <c r="O56" s="642">
        <v>600000</v>
      </c>
      <c r="P56" s="176" t="s">
        <v>41</v>
      </c>
      <c r="Q56" s="150" t="s">
        <v>2425</v>
      </c>
      <c r="R56" s="806"/>
      <c r="S56" s="807" t="s">
        <v>2283</v>
      </c>
    </row>
    <row r="57" spans="1:19" ht="36" customHeight="1">
      <c r="A57" s="640">
        <v>54</v>
      </c>
      <c r="B57" s="252" t="s">
        <v>5216</v>
      </c>
      <c r="C57" s="146" t="s">
        <v>5217</v>
      </c>
      <c r="D57" s="372" t="s">
        <v>5215</v>
      </c>
      <c r="E57" s="671" t="s">
        <v>209</v>
      </c>
      <c r="F57" s="406" t="s">
        <v>2580</v>
      </c>
      <c r="G57" s="672" t="s">
        <v>1570</v>
      </c>
      <c r="H57" s="415" t="s">
        <v>5214</v>
      </c>
      <c r="I57" s="641" t="s">
        <v>5218</v>
      </c>
      <c r="J57" s="361" t="s">
        <v>232</v>
      </c>
      <c r="K57" s="661">
        <v>0</v>
      </c>
      <c r="L57" s="1042" t="s">
        <v>2580</v>
      </c>
      <c r="M57" s="676">
        <v>2999999.9999999995</v>
      </c>
      <c r="N57" s="532">
        <v>0.15</v>
      </c>
      <c r="O57" s="642">
        <v>450000</v>
      </c>
      <c r="P57" s="176" t="s">
        <v>41</v>
      </c>
      <c r="Q57" s="150" t="s">
        <v>3357</v>
      </c>
      <c r="R57" s="806"/>
      <c r="S57" s="807" t="s">
        <v>2874</v>
      </c>
    </row>
    <row r="60" spans="1:19" ht="15.75" customHeight="1">
      <c r="N60" s="936"/>
    </row>
    <row r="61" spans="1:19" ht="15.75" customHeight="1">
      <c r="I61" s="998"/>
      <c r="N61" s="936"/>
    </row>
    <row r="62" spans="1:19" ht="15.75" customHeight="1">
      <c r="I62" s="998"/>
      <c r="N62" s="936"/>
      <c r="O62" s="937"/>
    </row>
    <row r="63" spans="1:19" ht="15.75" customHeight="1">
      <c r="I63" s="998"/>
      <c r="J63" s="1000"/>
      <c r="N63" s="936"/>
      <c r="O63" s="937"/>
    </row>
    <row r="64" spans="1:19" ht="15.75" customHeight="1">
      <c r="I64" s="998"/>
      <c r="J64" s="1000"/>
      <c r="O64" s="937"/>
    </row>
    <row r="65" spans="2:19" ht="15.75" customHeight="1">
      <c r="J65" s="1000"/>
    </row>
    <row r="71" spans="2:19" s="935" customFormat="1" ht="15.75" customHeight="1">
      <c r="B71" s="932"/>
      <c r="C71" s="50"/>
      <c r="D71" s="932"/>
      <c r="E71" s="50"/>
      <c r="F71" s="50"/>
      <c r="G71" s="50"/>
      <c r="H71" s="933"/>
      <c r="I71" s="50"/>
      <c r="J71" s="156"/>
      <c r="K71" s="934"/>
      <c r="L71" s="934"/>
      <c r="M71" s="50"/>
      <c r="Q71" s="936"/>
      <c r="R71" s="50"/>
      <c r="S71" s="267"/>
    </row>
    <row r="72" spans="2:19" s="935" customFormat="1" ht="15.75" customHeight="1">
      <c r="B72" s="932"/>
      <c r="C72" s="50"/>
      <c r="D72" s="932"/>
      <c r="E72" s="50"/>
      <c r="F72" s="50"/>
      <c r="G72" s="50"/>
      <c r="H72" s="933"/>
      <c r="I72" s="50"/>
      <c r="J72" s="156"/>
      <c r="K72" s="934"/>
      <c r="L72" s="934"/>
      <c r="M72" s="50"/>
      <c r="Q72" s="936"/>
      <c r="R72" s="50"/>
      <c r="S72" s="267"/>
    </row>
    <row r="73" spans="2:19" s="935" customFormat="1" ht="15.75" customHeight="1">
      <c r="B73" s="932"/>
      <c r="C73" s="50"/>
      <c r="D73" s="932"/>
      <c r="E73" s="50"/>
      <c r="F73" s="50"/>
      <c r="G73" s="50"/>
      <c r="H73" s="933"/>
      <c r="I73" s="50"/>
      <c r="J73" s="156"/>
      <c r="K73" s="934"/>
      <c r="L73" s="934"/>
      <c r="M73" s="50"/>
      <c r="Q73" s="936"/>
      <c r="R73" s="50"/>
      <c r="S73" s="267"/>
    </row>
    <row r="74" spans="2:19" s="935" customFormat="1" ht="15.75" customHeight="1">
      <c r="B74" s="932"/>
      <c r="C74" s="50"/>
      <c r="D74" s="932"/>
      <c r="E74" s="50"/>
      <c r="F74" s="50"/>
      <c r="G74" s="50"/>
      <c r="H74" s="933"/>
      <c r="I74" s="50"/>
      <c r="J74" s="156"/>
      <c r="K74" s="934"/>
      <c r="L74" s="934"/>
      <c r="M74" s="50"/>
      <c r="Q74" s="936"/>
      <c r="R74" s="50"/>
      <c r="S74" s="267"/>
    </row>
    <row r="75" spans="2:19" s="935" customFormat="1" ht="15.75" customHeight="1">
      <c r="B75" s="932"/>
      <c r="C75" s="50"/>
      <c r="D75" s="932"/>
      <c r="E75" s="50"/>
      <c r="F75" s="50"/>
      <c r="G75" s="50"/>
      <c r="H75" s="933"/>
      <c r="I75" s="50"/>
      <c r="J75" s="156"/>
      <c r="K75" s="934"/>
      <c r="L75" s="934"/>
      <c r="M75" s="50"/>
      <c r="Q75" s="936"/>
      <c r="R75" s="937">
        <f>Q75-Q76</f>
        <v>0</v>
      </c>
      <c r="S75" s="267"/>
    </row>
    <row r="76" spans="2:19" s="935" customFormat="1" ht="15.75" customHeight="1">
      <c r="B76" s="932"/>
      <c r="C76" s="50"/>
      <c r="D76" s="932"/>
      <c r="E76" s="50"/>
      <c r="F76" s="50"/>
      <c r="G76" s="50"/>
      <c r="H76" s="933"/>
      <c r="I76" s="50"/>
      <c r="J76" s="156"/>
      <c r="K76" s="934"/>
      <c r="L76" s="934"/>
      <c r="M76" s="50"/>
      <c r="Q76" s="936"/>
      <c r="R76" s="50"/>
      <c r="S76" s="267"/>
    </row>
  </sheetData>
  <pageMargins left="0.7" right="0.7" top="0.75" bottom="0.75" header="0.3" footer="0.3"/>
  <pageSetup orientation="portrait"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03844-6956-4346-B8CD-6548E9DF95C5}">
  <sheetPr codeName="Trang_tính42">
    <outlinePr summaryBelow="0" summaryRight="0"/>
  </sheetPr>
  <dimension ref="A1:Y54"/>
  <sheetViews>
    <sheetView zoomScaleNormal="100" workbookViewId="0">
      <pane ySplit="3" topLeftCell="A43" activePane="bottomLeft" state="frozen"/>
      <selection activeCell="D1270" sqref="D1270"/>
      <selection pane="bottomLeft" activeCell="L52" sqref="L52:L53"/>
    </sheetView>
  </sheetViews>
  <sheetFormatPr defaultColWidth="11" defaultRowHeight="15.75" customHeight="1" outlineLevelCol="1"/>
  <cols>
    <col min="1" max="1" width="5.875" style="50" customWidth="1"/>
    <col min="2" max="2" width="57.375" style="932" customWidth="1"/>
    <col min="3" max="3" width="55.375" style="50" customWidth="1" outlineLevel="1"/>
    <col min="4" max="4" width="42.875" style="932" customWidth="1" outlineLevel="1"/>
    <col min="5" max="7" width="20" style="50" customWidth="1" outlineLevel="1"/>
    <col min="8" max="8" width="43.875" style="933" customWidth="1"/>
    <col min="9" max="9" width="24.375" style="50" customWidth="1"/>
    <col min="10" max="10" width="19.25" style="156" customWidth="1"/>
    <col min="11" max="11" width="15.875" style="934" customWidth="1"/>
    <col min="12" max="12" width="25.625" style="934" bestFit="1" customWidth="1"/>
    <col min="13" max="13" width="17.62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267"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2" s="267" customFormat="1" ht="17.45" customHeight="1">
      <c r="B1" s="928"/>
      <c r="D1" s="928"/>
      <c r="H1" s="928"/>
      <c r="J1" s="267" t="e">
        <f ca="1">+J1*J14</f>
        <v>#VALUE!</v>
      </c>
      <c r="K1" s="332"/>
      <c r="L1" s="332">
        <f>SUM(L4:L50)</f>
        <v>0</v>
      </c>
      <c r="M1" s="929">
        <f>SUM(M4:M50)</f>
        <v>149620454.54545456</v>
      </c>
      <c r="N1" s="929"/>
      <c r="O1" s="929"/>
    </row>
    <row r="3" spans="1:22"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770" t="s">
        <v>6354</v>
      </c>
      <c r="S3" s="770" t="s">
        <v>895</v>
      </c>
    </row>
    <row r="4" spans="1:22" s="156" customFormat="1" ht="38.25" customHeight="1">
      <c r="A4" s="811">
        <v>1</v>
      </c>
      <c r="B4" s="439" t="s">
        <v>5231</v>
      </c>
      <c r="C4" s="440" t="s">
        <v>5232</v>
      </c>
      <c r="D4" s="441" t="s">
        <v>5229</v>
      </c>
      <c r="E4" s="680" t="s">
        <v>71</v>
      </c>
      <c r="F4" s="681" t="s">
        <v>2580</v>
      </c>
      <c r="G4" s="710" t="s">
        <v>1570</v>
      </c>
      <c r="H4" s="445" t="s">
        <v>5230</v>
      </c>
      <c r="I4" s="812" t="s">
        <v>5228</v>
      </c>
      <c r="J4" s="447" t="s">
        <v>232</v>
      </c>
      <c r="K4" s="813">
        <v>0</v>
      </c>
      <c r="L4" s="1056" t="s">
        <v>2580</v>
      </c>
      <c r="M4" s="814">
        <v>2999999.9999999995</v>
      </c>
      <c r="N4" s="1038">
        <v>0.15</v>
      </c>
      <c r="O4" s="815">
        <v>450000</v>
      </c>
      <c r="P4" s="282" t="s">
        <v>41</v>
      </c>
      <c r="Q4" s="816" t="s">
        <v>3097</v>
      </c>
      <c r="R4" s="817"/>
      <c r="S4" s="818" t="s">
        <v>2874</v>
      </c>
    </row>
    <row r="5" spans="1:22" s="545" customFormat="1" ht="38.25">
      <c r="A5" s="967">
        <v>2</v>
      </c>
      <c r="B5" s="486" t="s">
        <v>5235</v>
      </c>
      <c r="C5" s="134" t="s">
        <v>5237</v>
      </c>
      <c r="D5" s="400" t="s">
        <v>5234</v>
      </c>
      <c r="E5" s="689" t="s">
        <v>42</v>
      </c>
      <c r="F5" s="690" t="s">
        <v>2586</v>
      </c>
      <c r="G5" s="777" t="s">
        <v>384</v>
      </c>
      <c r="H5" s="489" t="s">
        <v>5236</v>
      </c>
      <c r="I5" s="968" t="s">
        <v>5233</v>
      </c>
      <c r="J5" s="491" t="s">
        <v>232</v>
      </c>
      <c r="K5" s="691">
        <v>0</v>
      </c>
      <c r="L5" s="1066" t="s">
        <v>2586</v>
      </c>
      <c r="M5" s="848">
        <v>5000000</v>
      </c>
      <c r="N5" s="1067">
        <v>0.15</v>
      </c>
      <c r="O5" s="970">
        <v>750000</v>
      </c>
      <c r="P5" s="164" t="s">
        <v>41</v>
      </c>
      <c r="Q5" s="151" t="s">
        <v>2431</v>
      </c>
      <c r="R5" s="972"/>
      <c r="S5" s="973" t="s">
        <v>2283</v>
      </c>
    </row>
    <row r="6" spans="1:22" s="246" customFormat="1" ht="51">
      <c r="A6" s="953">
        <v>3</v>
      </c>
      <c r="B6" s="242" t="s">
        <v>5044</v>
      </c>
      <c r="C6" s="132" t="s">
        <v>5046</v>
      </c>
      <c r="D6" s="373" t="s">
        <v>5240</v>
      </c>
      <c r="E6" s="705" t="s">
        <v>42</v>
      </c>
      <c r="F6" s="819" t="s">
        <v>2580</v>
      </c>
      <c r="G6" s="706" t="s">
        <v>1570</v>
      </c>
      <c r="H6" s="432" t="s">
        <v>5238</v>
      </c>
      <c r="I6" s="955" t="s">
        <v>5239</v>
      </c>
      <c r="J6" s="362" t="s">
        <v>232</v>
      </c>
      <c r="K6" s="707">
        <v>0</v>
      </c>
      <c r="L6" s="1063" t="s">
        <v>2580</v>
      </c>
      <c r="M6" s="901">
        <v>2999999.9999999995</v>
      </c>
      <c r="N6" s="1064">
        <v>0.15</v>
      </c>
      <c r="O6" s="957">
        <v>450000</v>
      </c>
      <c r="P6" s="165" t="s">
        <v>41</v>
      </c>
      <c r="Q6" s="821" t="s">
        <v>4152</v>
      </c>
      <c r="R6" s="960" t="s">
        <v>3479</v>
      </c>
      <c r="S6" s="960">
        <v>0</v>
      </c>
    </row>
    <row r="7" spans="1:22" s="225" customFormat="1" ht="38.25">
      <c r="A7" s="967">
        <v>4</v>
      </c>
      <c r="B7" s="486" t="s">
        <v>0</v>
      </c>
      <c r="C7" s="134" t="s">
        <v>5171</v>
      </c>
      <c r="D7" s="400" t="s">
        <v>5242</v>
      </c>
      <c r="E7" s="689" t="s">
        <v>42</v>
      </c>
      <c r="F7" s="690" t="s">
        <v>2686</v>
      </c>
      <c r="G7" s="777" t="s">
        <v>1411</v>
      </c>
      <c r="H7" s="489" t="s">
        <v>5243</v>
      </c>
      <c r="I7" s="968" t="s">
        <v>5241</v>
      </c>
      <c r="J7" s="491" t="s">
        <v>232</v>
      </c>
      <c r="K7" s="691">
        <v>0</v>
      </c>
      <c r="L7" s="1066" t="s">
        <v>2686</v>
      </c>
      <c r="M7" s="848">
        <v>3999999.9999999995</v>
      </c>
      <c r="N7" s="1067">
        <v>0.15</v>
      </c>
      <c r="O7" s="970">
        <v>600000</v>
      </c>
      <c r="P7" s="164" t="s">
        <v>41</v>
      </c>
      <c r="Q7" s="151" t="s">
        <v>2400</v>
      </c>
      <c r="R7" s="1068">
        <v>900000</v>
      </c>
      <c r="S7" s="973" t="s">
        <v>2283</v>
      </c>
    </row>
    <row r="8" spans="1:22" s="899" customFormat="1" ht="51">
      <c r="A8" s="953">
        <v>5</v>
      </c>
      <c r="B8" s="242" t="s">
        <v>5105</v>
      </c>
      <c r="C8" s="132" t="s">
        <v>5106</v>
      </c>
      <c r="D8" s="373" t="s">
        <v>5245</v>
      </c>
      <c r="E8" s="705" t="s">
        <v>42</v>
      </c>
      <c r="F8" s="819" t="s">
        <v>2580</v>
      </c>
      <c r="G8" s="706" t="s">
        <v>1570</v>
      </c>
      <c r="H8" s="432" t="s">
        <v>5246</v>
      </c>
      <c r="I8" s="955" t="s">
        <v>5244</v>
      </c>
      <c r="J8" s="362" t="s">
        <v>232</v>
      </c>
      <c r="K8" s="707"/>
      <c r="L8" s="1063" t="s">
        <v>2580</v>
      </c>
      <c r="M8" s="901">
        <v>2999999.9999999995</v>
      </c>
      <c r="N8" s="1064">
        <v>0.15</v>
      </c>
      <c r="O8" s="957">
        <v>450000</v>
      </c>
      <c r="P8" s="165" t="s">
        <v>41</v>
      </c>
      <c r="Q8" s="152" t="s">
        <v>2419</v>
      </c>
      <c r="R8" s="1004">
        <v>2500000</v>
      </c>
      <c r="S8" s="960"/>
      <c r="T8" s="962"/>
      <c r="U8" s="1005"/>
      <c r="V8" s="1006"/>
    </row>
    <row r="9" spans="1:22" ht="39.75" customHeight="1">
      <c r="A9" s="640">
        <v>6</v>
      </c>
      <c r="B9" s="81" t="s">
        <v>5249</v>
      </c>
      <c r="C9" s="146" t="s">
        <v>5251</v>
      </c>
      <c r="D9" s="372" t="s">
        <v>5248</v>
      </c>
      <c r="E9" s="671" t="s">
        <v>1925</v>
      </c>
      <c r="F9" s="704" t="s">
        <v>2585</v>
      </c>
      <c r="G9" s="672" t="s">
        <v>109</v>
      </c>
      <c r="H9" s="415" t="s">
        <v>5250</v>
      </c>
      <c r="I9" s="641" t="s">
        <v>5247</v>
      </c>
      <c r="J9" s="361" t="s">
        <v>232</v>
      </c>
      <c r="K9" s="661">
        <v>0</v>
      </c>
      <c r="L9" s="1042" t="s">
        <v>2585</v>
      </c>
      <c r="M9" s="676">
        <v>1999999.9999999998</v>
      </c>
      <c r="N9" s="532">
        <v>0.15</v>
      </c>
      <c r="O9" s="642">
        <v>300000</v>
      </c>
      <c r="P9" s="176" t="s">
        <v>41</v>
      </c>
      <c r="Q9" s="150" t="s">
        <v>2407</v>
      </c>
      <c r="R9" s="855"/>
      <c r="S9" s="807" t="s">
        <v>2283</v>
      </c>
      <c r="T9" s="613">
        <f>T8-550000</f>
        <v>-550000</v>
      </c>
      <c r="U9" s="617"/>
      <c r="V9" s="616"/>
    </row>
    <row r="10" spans="1:22" s="473" customFormat="1" ht="40.5" customHeight="1">
      <c r="A10" s="811">
        <v>7</v>
      </c>
      <c r="B10" s="465" t="s">
        <v>5252</v>
      </c>
      <c r="C10" s="440" t="s">
        <v>5273</v>
      </c>
      <c r="D10" s="441" t="s">
        <v>5254</v>
      </c>
      <c r="E10" s="680">
        <v>0</v>
      </c>
      <c r="F10" s="681" t="s">
        <v>4495</v>
      </c>
      <c r="G10" s="710" t="s">
        <v>4496</v>
      </c>
      <c r="H10" s="445" t="s">
        <v>5274</v>
      </c>
      <c r="I10" s="812" t="s">
        <v>5253</v>
      </c>
      <c r="J10" s="447" t="s">
        <v>232</v>
      </c>
      <c r="K10" s="682"/>
      <c r="L10" s="1056" t="s">
        <v>4495</v>
      </c>
      <c r="M10" s="814">
        <v>10000000</v>
      </c>
      <c r="N10" s="1038">
        <v>0.15</v>
      </c>
      <c r="O10" s="815">
        <v>1500000</v>
      </c>
      <c r="P10" s="282" t="s">
        <v>41</v>
      </c>
      <c r="Q10" s="288" t="s">
        <v>2400</v>
      </c>
      <c r="R10" s="823"/>
      <c r="S10" s="818">
        <v>0</v>
      </c>
      <c r="T10" s="839"/>
      <c r="U10" s="841"/>
      <c r="V10" s="842"/>
    </row>
    <row r="11" spans="1:22" s="473" customFormat="1" ht="36" customHeight="1">
      <c r="A11" s="811">
        <v>8</v>
      </c>
      <c r="B11" s="465" t="s">
        <v>5256</v>
      </c>
      <c r="C11" s="440" t="s">
        <v>5258</v>
      </c>
      <c r="D11" s="441" t="s">
        <v>5259</v>
      </c>
      <c r="E11" s="680" t="s">
        <v>71</v>
      </c>
      <c r="F11" s="681" t="s">
        <v>2787</v>
      </c>
      <c r="G11" s="710" t="s">
        <v>151</v>
      </c>
      <c r="H11" s="445" t="s">
        <v>5257</v>
      </c>
      <c r="I11" s="812" t="s">
        <v>5255</v>
      </c>
      <c r="J11" s="447" t="s">
        <v>232</v>
      </c>
      <c r="K11" s="682"/>
      <c r="L11" s="1056" t="s">
        <v>2787</v>
      </c>
      <c r="M11" s="814">
        <v>3499999.9999999995</v>
      </c>
      <c r="N11" s="1038">
        <v>0.15</v>
      </c>
      <c r="O11" s="815">
        <v>524999.99999999988</v>
      </c>
      <c r="P11" s="282" t="s">
        <v>41</v>
      </c>
      <c r="Q11" s="288" t="s">
        <v>3030</v>
      </c>
      <c r="R11" s="817"/>
      <c r="S11" s="818">
        <v>0</v>
      </c>
      <c r="T11" s="834"/>
    </row>
    <row r="12" spans="1:22" s="246" customFormat="1" ht="53.25" customHeight="1">
      <c r="A12" s="953">
        <v>9</v>
      </c>
      <c r="B12" s="242" t="s">
        <v>5105</v>
      </c>
      <c r="C12" s="132" t="s">
        <v>5106</v>
      </c>
      <c r="D12" s="373" t="s">
        <v>5262</v>
      </c>
      <c r="E12" s="705" t="s">
        <v>42</v>
      </c>
      <c r="F12" s="819" t="s">
        <v>2580</v>
      </c>
      <c r="G12" s="706" t="s">
        <v>1570</v>
      </c>
      <c r="H12" s="432" t="s">
        <v>5261</v>
      </c>
      <c r="I12" s="955" t="s">
        <v>5260</v>
      </c>
      <c r="J12" s="362" t="s">
        <v>232</v>
      </c>
      <c r="K12" s="707">
        <v>0</v>
      </c>
      <c r="L12" s="1063" t="s">
        <v>2580</v>
      </c>
      <c r="M12" s="901">
        <v>2999999.9999999995</v>
      </c>
      <c r="N12" s="1064">
        <v>0.25</v>
      </c>
      <c r="O12" s="957">
        <v>750000</v>
      </c>
      <c r="P12" s="165" t="s">
        <v>41</v>
      </c>
      <c r="Q12" s="152" t="s">
        <v>2439</v>
      </c>
      <c r="R12" s="1069"/>
      <c r="S12" s="960" t="s">
        <v>2283</v>
      </c>
      <c r="T12" s="903"/>
    </row>
    <row r="13" spans="1:22" s="473" customFormat="1" ht="44.25" customHeight="1">
      <c r="A13" s="811">
        <v>10</v>
      </c>
      <c r="B13" s="465" t="s">
        <v>5265</v>
      </c>
      <c r="C13" s="440" t="s">
        <v>5266</v>
      </c>
      <c r="D13" s="441" t="s">
        <v>5267</v>
      </c>
      <c r="E13" s="680" t="s">
        <v>71</v>
      </c>
      <c r="F13" s="479" t="s">
        <v>2686</v>
      </c>
      <c r="G13" s="710" t="s">
        <v>1411</v>
      </c>
      <c r="H13" s="445" t="s">
        <v>5264</v>
      </c>
      <c r="I13" s="812" t="s">
        <v>5263</v>
      </c>
      <c r="J13" s="447" t="s">
        <v>232</v>
      </c>
      <c r="K13" s="682"/>
      <c r="L13" s="1056" t="s">
        <v>2686</v>
      </c>
      <c r="M13" s="814">
        <v>3999999.9999999995</v>
      </c>
      <c r="N13" s="1038">
        <v>0.15</v>
      </c>
      <c r="O13" s="815">
        <v>600000</v>
      </c>
      <c r="P13" s="282" t="s">
        <v>41</v>
      </c>
      <c r="Q13" s="288" t="s">
        <v>4044</v>
      </c>
      <c r="R13" s="817"/>
      <c r="S13" s="818" t="s">
        <v>2874</v>
      </c>
    </row>
    <row r="14" spans="1:22" s="473" customFormat="1" ht="57" customHeight="1">
      <c r="A14" s="811">
        <v>11</v>
      </c>
      <c r="B14" s="465" t="s">
        <v>5270</v>
      </c>
      <c r="C14" s="440" t="s">
        <v>5271</v>
      </c>
      <c r="D14" s="441" t="s">
        <v>5269</v>
      </c>
      <c r="E14" s="680" t="s">
        <v>209</v>
      </c>
      <c r="F14" s="479" t="s">
        <v>2687</v>
      </c>
      <c r="G14" s="710" t="s">
        <v>2688</v>
      </c>
      <c r="H14" s="445" t="s">
        <v>5272</v>
      </c>
      <c r="I14" s="812" t="s">
        <v>5268</v>
      </c>
      <c r="J14" s="447" t="s">
        <v>232</v>
      </c>
      <c r="K14" s="682">
        <v>90909090.909090906</v>
      </c>
      <c r="L14" s="1056" t="s">
        <v>2687</v>
      </c>
      <c r="M14" s="814">
        <v>0</v>
      </c>
      <c r="N14" s="1038">
        <v>0.15</v>
      </c>
      <c r="O14" s="815">
        <v>13636363.636363635</v>
      </c>
      <c r="P14" s="282" t="s">
        <v>41</v>
      </c>
      <c r="Q14" s="288" t="s">
        <v>2400</v>
      </c>
      <c r="R14" s="817"/>
      <c r="S14" s="818" t="s">
        <v>2283</v>
      </c>
      <c r="T14" s="966"/>
    </row>
    <row r="15" spans="1:22" ht="30.75" customHeight="1">
      <c r="A15" s="640">
        <v>12</v>
      </c>
      <c r="B15" s="81" t="s">
        <v>5275</v>
      </c>
      <c r="C15" s="146" t="s">
        <v>5279</v>
      </c>
      <c r="D15" s="372" t="s">
        <v>5276</v>
      </c>
      <c r="E15" s="671" t="s">
        <v>2861</v>
      </c>
      <c r="F15" s="406" t="s">
        <v>3117</v>
      </c>
      <c r="G15" s="672" t="s">
        <v>2952</v>
      </c>
      <c r="H15" s="415" t="s">
        <v>5278</v>
      </c>
      <c r="I15" s="641" t="s">
        <v>5277</v>
      </c>
      <c r="J15" s="361" t="s">
        <v>232</v>
      </c>
      <c r="K15" s="661">
        <v>22727272.727272727</v>
      </c>
      <c r="L15" s="1042" t="s">
        <v>3117</v>
      </c>
      <c r="M15" s="676">
        <v>-20427272.727272727</v>
      </c>
      <c r="N15" s="532">
        <v>0.15</v>
      </c>
      <c r="O15" s="642">
        <v>345000</v>
      </c>
      <c r="P15" s="176" t="s">
        <v>41</v>
      </c>
      <c r="Q15" s="150" t="s">
        <v>2922</v>
      </c>
      <c r="R15" s="806"/>
      <c r="S15" s="807" t="s">
        <v>2873</v>
      </c>
      <c r="T15" s="526"/>
    </row>
    <row r="16" spans="1:22" ht="40.5" customHeight="1">
      <c r="A16" s="640">
        <v>13</v>
      </c>
      <c r="B16" s="81" t="s">
        <v>2939</v>
      </c>
      <c r="C16" s="146" t="s">
        <v>5027</v>
      </c>
      <c r="D16" s="372" t="s">
        <v>5281</v>
      </c>
      <c r="E16" s="671" t="s">
        <v>42</v>
      </c>
      <c r="F16" s="406" t="s">
        <v>2682</v>
      </c>
      <c r="G16" s="672" t="s">
        <v>1574</v>
      </c>
      <c r="H16" s="415" t="s">
        <v>5282</v>
      </c>
      <c r="I16" s="641" t="s">
        <v>5280</v>
      </c>
      <c r="J16" s="361" t="s">
        <v>232</v>
      </c>
      <c r="K16" s="661">
        <v>0</v>
      </c>
      <c r="L16" s="1042" t="s">
        <v>2682</v>
      </c>
      <c r="M16" s="676">
        <v>4500000</v>
      </c>
      <c r="N16" s="532">
        <v>0.15</v>
      </c>
      <c r="O16" s="642">
        <v>675000</v>
      </c>
      <c r="P16" s="176" t="s">
        <v>41</v>
      </c>
      <c r="Q16" s="150" t="s">
        <v>3030</v>
      </c>
      <c r="R16" s="806"/>
      <c r="S16" s="807" t="s">
        <v>2874</v>
      </c>
      <c r="T16" s="524"/>
    </row>
    <row r="17" spans="1:20" s="246" customFormat="1" ht="79.5" customHeight="1">
      <c r="A17" s="953">
        <v>14</v>
      </c>
      <c r="B17" s="242" t="s">
        <v>5286</v>
      </c>
      <c r="C17" s="132" t="s">
        <v>5288</v>
      </c>
      <c r="D17" s="373" t="s">
        <v>5289</v>
      </c>
      <c r="E17" s="705" t="s">
        <v>209</v>
      </c>
      <c r="F17" s="337" t="s">
        <v>2580</v>
      </c>
      <c r="G17" s="706" t="s">
        <v>1570</v>
      </c>
      <c r="H17" s="432" t="s">
        <v>5287</v>
      </c>
      <c r="I17" s="955" t="s">
        <v>5284</v>
      </c>
      <c r="J17" s="362" t="s">
        <v>232</v>
      </c>
      <c r="K17" s="707"/>
      <c r="L17" s="1063" t="s">
        <v>2580</v>
      </c>
      <c r="M17" s="901">
        <v>2999999.9999999995</v>
      </c>
      <c r="N17" s="1064">
        <v>0.15</v>
      </c>
      <c r="O17" s="957">
        <v>450000</v>
      </c>
      <c r="P17" s="165" t="s">
        <v>41</v>
      </c>
      <c r="Q17" s="152" t="s">
        <v>3715</v>
      </c>
      <c r="R17" s="959"/>
      <c r="S17" s="960" t="s">
        <v>2283</v>
      </c>
    </row>
    <row r="18" spans="1:20" s="246" customFormat="1" ht="94.5" customHeight="1">
      <c r="A18" s="953">
        <v>15</v>
      </c>
      <c r="B18" s="242" t="s">
        <v>5292</v>
      </c>
      <c r="C18" s="132" t="s">
        <v>5285</v>
      </c>
      <c r="D18" s="373" t="s">
        <v>5291</v>
      </c>
      <c r="E18" s="705" t="s">
        <v>209</v>
      </c>
      <c r="F18" s="337" t="s">
        <v>2580</v>
      </c>
      <c r="G18" s="706" t="s">
        <v>1570</v>
      </c>
      <c r="H18" s="432" t="s">
        <v>5287</v>
      </c>
      <c r="I18" s="955" t="s">
        <v>5290</v>
      </c>
      <c r="J18" s="362" t="s">
        <v>232</v>
      </c>
      <c r="K18" s="707"/>
      <c r="L18" s="1063" t="s">
        <v>2580</v>
      </c>
      <c r="M18" s="901">
        <v>2999999.9999999995</v>
      </c>
      <c r="N18" s="1064">
        <v>0.15</v>
      </c>
      <c r="O18" s="957">
        <v>450000</v>
      </c>
      <c r="P18" s="165" t="s">
        <v>41</v>
      </c>
      <c r="Q18" s="152" t="s">
        <v>2404</v>
      </c>
      <c r="R18" s="959"/>
      <c r="S18" s="960" t="s">
        <v>2283</v>
      </c>
      <c r="T18" s="952"/>
    </row>
    <row r="19" spans="1:20" s="473" customFormat="1" ht="36" customHeight="1">
      <c r="A19" s="811">
        <v>16</v>
      </c>
      <c r="B19" s="465" t="s">
        <v>5295</v>
      </c>
      <c r="C19" s="440" t="s">
        <v>5153</v>
      </c>
      <c r="D19" s="441" t="s">
        <v>5294</v>
      </c>
      <c r="E19" s="680" t="s">
        <v>2911</v>
      </c>
      <c r="F19" s="479" t="s">
        <v>2580</v>
      </c>
      <c r="G19" s="710" t="s">
        <v>1570</v>
      </c>
      <c r="H19" s="445" t="s">
        <v>5326</v>
      </c>
      <c r="I19" s="812" t="s">
        <v>5293</v>
      </c>
      <c r="J19" s="447" t="s">
        <v>232</v>
      </c>
      <c r="K19" s="682">
        <v>0</v>
      </c>
      <c r="L19" s="1056" t="s">
        <v>2580</v>
      </c>
      <c r="M19" s="814">
        <v>2999999.9999999995</v>
      </c>
      <c r="N19" s="1038">
        <v>0.15</v>
      </c>
      <c r="O19" s="815">
        <v>450000</v>
      </c>
      <c r="P19" s="282" t="s">
        <v>41</v>
      </c>
      <c r="Q19" s="288" t="s">
        <v>4983</v>
      </c>
      <c r="R19" s="1070"/>
      <c r="S19" s="818" t="s">
        <v>2283</v>
      </c>
      <c r="T19" s="459"/>
    </row>
    <row r="20" spans="1:20" s="473" customFormat="1" ht="38.25" customHeight="1">
      <c r="A20" s="811">
        <v>17</v>
      </c>
      <c r="B20" s="465" t="s">
        <v>5299</v>
      </c>
      <c r="C20" s="440" t="s">
        <v>4865</v>
      </c>
      <c r="D20" s="441" t="s">
        <v>5297</v>
      </c>
      <c r="E20" s="680">
        <v>0</v>
      </c>
      <c r="F20" s="479" t="s">
        <v>3500</v>
      </c>
      <c r="G20" s="710" t="s">
        <v>241</v>
      </c>
      <c r="H20" s="445" t="s">
        <v>5298</v>
      </c>
      <c r="I20" s="812" t="s">
        <v>5296</v>
      </c>
      <c r="J20" s="447" t="s">
        <v>232</v>
      </c>
      <c r="K20" s="682"/>
      <c r="L20" s="1056" t="s">
        <v>3500</v>
      </c>
      <c r="M20" s="814">
        <v>1363636.3636363635</v>
      </c>
      <c r="N20" s="1038">
        <v>0.15</v>
      </c>
      <c r="O20" s="815">
        <v>204545.45454545453</v>
      </c>
      <c r="P20" s="282" t="s">
        <v>41</v>
      </c>
      <c r="Q20" s="288" t="s">
        <v>2794</v>
      </c>
      <c r="R20" s="817"/>
      <c r="S20" s="818" t="s">
        <v>2283</v>
      </c>
    </row>
    <row r="21" spans="1:20" s="246" customFormat="1" ht="42.75" customHeight="1">
      <c r="A21" s="953">
        <v>18</v>
      </c>
      <c r="B21" s="242" t="s">
        <v>5304</v>
      </c>
      <c r="C21" s="132" t="s">
        <v>5210</v>
      </c>
      <c r="D21" s="373" t="s">
        <v>5302</v>
      </c>
      <c r="E21" s="705" t="s">
        <v>42</v>
      </c>
      <c r="F21" s="337" t="s">
        <v>2580</v>
      </c>
      <c r="G21" s="706" t="s">
        <v>1570</v>
      </c>
      <c r="H21" s="432" t="s">
        <v>5315</v>
      </c>
      <c r="I21" s="955" t="s">
        <v>5303</v>
      </c>
      <c r="J21" s="362" t="s">
        <v>232</v>
      </c>
      <c r="K21" s="707">
        <v>0</v>
      </c>
      <c r="L21" s="1063" t="s">
        <v>2580</v>
      </c>
      <c r="M21" s="901">
        <v>2999999.9999999995</v>
      </c>
      <c r="N21" s="1064">
        <v>0.15</v>
      </c>
      <c r="O21" s="957">
        <v>450000</v>
      </c>
      <c r="P21" s="165" t="s">
        <v>41</v>
      </c>
      <c r="Q21" s="152" t="s">
        <v>5074</v>
      </c>
      <c r="R21" s="1071"/>
      <c r="S21" s="960" t="s">
        <v>2874</v>
      </c>
    </row>
    <row r="22" spans="1:20" s="995" customFormat="1" ht="45.75" customHeight="1">
      <c r="A22" s="1072">
        <v>19</v>
      </c>
      <c r="B22" s="977" t="s">
        <v>5306</v>
      </c>
      <c r="C22" s="978" t="s">
        <v>5307</v>
      </c>
      <c r="D22" s="979" t="s">
        <v>5308</v>
      </c>
      <c r="E22" s="980" t="s">
        <v>71</v>
      </c>
      <c r="F22" s="981" t="s">
        <v>2580</v>
      </c>
      <c r="G22" s="982" t="s">
        <v>1570</v>
      </c>
      <c r="H22" s="983" t="s">
        <v>5310</v>
      </c>
      <c r="I22" s="1073" t="s">
        <v>5305</v>
      </c>
      <c r="J22" s="985" t="s">
        <v>232</v>
      </c>
      <c r="K22" s="986">
        <v>0</v>
      </c>
      <c r="L22" s="987" t="s">
        <v>2580</v>
      </c>
      <c r="M22" s="1074">
        <v>2999999.9999999995</v>
      </c>
      <c r="N22" s="989">
        <v>0.15</v>
      </c>
      <c r="O22" s="1075">
        <v>450000</v>
      </c>
      <c r="P22" s="991" t="s">
        <v>41</v>
      </c>
      <c r="Q22" s="981" t="s">
        <v>3097</v>
      </c>
      <c r="R22" s="1076"/>
      <c r="S22" s="1076" t="s">
        <v>2874</v>
      </c>
      <c r="T22" s="994"/>
    </row>
    <row r="23" spans="1:20" s="246" customFormat="1" ht="47.25" customHeight="1">
      <c r="A23" s="953">
        <v>20</v>
      </c>
      <c r="B23" s="242" t="s">
        <v>5309</v>
      </c>
      <c r="C23" s="132" t="s">
        <v>5314</v>
      </c>
      <c r="D23" s="373" t="s">
        <v>5312</v>
      </c>
      <c r="E23" s="705" t="s">
        <v>71</v>
      </c>
      <c r="F23" s="337" t="s">
        <v>2580</v>
      </c>
      <c r="G23" s="706" t="s">
        <v>1570</v>
      </c>
      <c r="H23" s="432" t="s">
        <v>5311</v>
      </c>
      <c r="I23" s="955" t="s">
        <v>5313</v>
      </c>
      <c r="J23" s="362" t="s">
        <v>232</v>
      </c>
      <c r="K23" s="707">
        <v>0</v>
      </c>
      <c r="L23" s="1063" t="s">
        <v>2580</v>
      </c>
      <c r="M23" s="901">
        <v>2999999.9999999995</v>
      </c>
      <c r="N23" s="1064">
        <v>0.15</v>
      </c>
      <c r="O23" s="957">
        <v>450000</v>
      </c>
      <c r="P23" s="165" t="s">
        <v>41</v>
      </c>
      <c r="Q23" s="152" t="s">
        <v>3550</v>
      </c>
      <c r="R23" s="959"/>
      <c r="S23" s="960" t="s">
        <v>2874</v>
      </c>
      <c r="T23" s="904"/>
    </row>
    <row r="24" spans="1:20" s="246" customFormat="1" ht="44.25" customHeight="1">
      <c r="A24" s="953">
        <v>21</v>
      </c>
      <c r="B24" s="242" t="s">
        <v>5317</v>
      </c>
      <c r="C24" s="132" t="s">
        <v>5318</v>
      </c>
      <c r="D24" s="373" t="s">
        <v>5320</v>
      </c>
      <c r="E24" s="705" t="s">
        <v>71</v>
      </c>
      <c r="F24" s="337" t="s">
        <v>2580</v>
      </c>
      <c r="G24" s="706" t="s">
        <v>1570</v>
      </c>
      <c r="H24" s="432" t="s">
        <v>5319</v>
      </c>
      <c r="I24" s="955" t="s">
        <v>5316</v>
      </c>
      <c r="J24" s="362" t="s">
        <v>232</v>
      </c>
      <c r="K24" s="707">
        <v>0</v>
      </c>
      <c r="L24" s="1063" t="s">
        <v>2580</v>
      </c>
      <c r="M24" s="901">
        <v>2999999.9999999995</v>
      </c>
      <c r="N24" s="1064">
        <v>0.15</v>
      </c>
      <c r="O24" s="957">
        <v>450000</v>
      </c>
      <c r="P24" s="165" t="s">
        <v>41</v>
      </c>
      <c r="Q24" s="821" t="s">
        <v>2422</v>
      </c>
      <c r="R24" s="959"/>
      <c r="S24" s="960" t="s">
        <v>2283</v>
      </c>
      <c r="T24" s="904"/>
    </row>
    <row r="25" spans="1:20" s="225" customFormat="1" ht="36.75" customHeight="1">
      <c r="A25" s="967">
        <v>22</v>
      </c>
      <c r="B25" s="486" t="s">
        <v>5322</v>
      </c>
      <c r="C25" s="134" t="s">
        <v>5323</v>
      </c>
      <c r="D25" s="400" t="s">
        <v>5325</v>
      </c>
      <c r="E25" s="689" t="s">
        <v>71</v>
      </c>
      <c r="F25" s="494" t="s">
        <v>3116</v>
      </c>
      <c r="G25" s="777" t="s">
        <v>2887</v>
      </c>
      <c r="H25" s="489" t="s">
        <v>5324</v>
      </c>
      <c r="I25" s="968" t="s">
        <v>5321</v>
      </c>
      <c r="J25" s="491" t="s">
        <v>232</v>
      </c>
      <c r="K25" s="691">
        <v>0</v>
      </c>
      <c r="L25" s="1066" t="s">
        <v>3116</v>
      </c>
      <c r="M25" s="848">
        <v>7499999.9999999991</v>
      </c>
      <c r="N25" s="1067">
        <v>0.15</v>
      </c>
      <c r="O25" s="970">
        <v>1124999.9999999998</v>
      </c>
      <c r="P25" s="164" t="s">
        <v>41</v>
      </c>
      <c r="Q25" s="151" t="s">
        <v>2425</v>
      </c>
      <c r="R25" s="972"/>
      <c r="S25" s="973" t="s">
        <v>2283</v>
      </c>
    </row>
    <row r="26" spans="1:20" ht="39.75" customHeight="1">
      <c r="A26" s="640">
        <v>23</v>
      </c>
      <c r="B26" s="81" t="s">
        <v>5435</v>
      </c>
      <c r="C26" s="146" t="s">
        <v>5076</v>
      </c>
      <c r="D26" s="372" t="s">
        <v>5327</v>
      </c>
      <c r="E26" s="671" t="s">
        <v>71</v>
      </c>
      <c r="F26" s="406" t="s">
        <v>3119</v>
      </c>
      <c r="G26" s="672" t="s">
        <v>2888</v>
      </c>
      <c r="H26" s="415" t="s">
        <v>5329</v>
      </c>
      <c r="I26" s="641" t="s">
        <v>5328</v>
      </c>
      <c r="J26" s="361" t="s">
        <v>232</v>
      </c>
      <c r="K26" s="661">
        <v>0</v>
      </c>
      <c r="L26" s="1042" t="s">
        <v>3119</v>
      </c>
      <c r="M26" s="676">
        <v>3299999.9999999995</v>
      </c>
      <c r="N26" s="532">
        <v>0.15</v>
      </c>
      <c r="O26" s="642">
        <v>495000</v>
      </c>
      <c r="P26" s="176" t="s">
        <v>41</v>
      </c>
      <c r="Q26" s="150" t="s">
        <v>2422</v>
      </c>
      <c r="R26" s="807"/>
      <c r="S26" s="807" t="s">
        <v>2283</v>
      </c>
    </row>
    <row r="27" spans="1:20" s="225" customFormat="1" ht="51">
      <c r="A27" s="967">
        <v>24</v>
      </c>
      <c r="B27" s="486" t="s">
        <v>5333</v>
      </c>
      <c r="C27" s="134" t="s">
        <v>4615</v>
      </c>
      <c r="D27" s="400" t="s">
        <v>5331</v>
      </c>
      <c r="E27" s="689" t="s">
        <v>71</v>
      </c>
      <c r="F27" s="494" t="s">
        <v>2686</v>
      </c>
      <c r="G27" s="777" t="s">
        <v>1411</v>
      </c>
      <c r="H27" s="489" t="s">
        <v>5332</v>
      </c>
      <c r="I27" s="968" t="s">
        <v>5330</v>
      </c>
      <c r="J27" s="491" t="s">
        <v>232</v>
      </c>
      <c r="K27" s="691">
        <v>0</v>
      </c>
      <c r="L27" s="1066" t="s">
        <v>2686</v>
      </c>
      <c r="M27" s="848">
        <v>3999999.9999999995</v>
      </c>
      <c r="N27" s="1067">
        <v>0.15</v>
      </c>
      <c r="O27" s="970">
        <v>600000</v>
      </c>
      <c r="P27" s="164" t="s">
        <v>41</v>
      </c>
      <c r="Q27" s="151" t="s">
        <v>4044</v>
      </c>
      <c r="R27" s="972"/>
      <c r="S27" s="973" t="s">
        <v>2874</v>
      </c>
    </row>
    <row r="28" spans="1:20" ht="64.5" customHeight="1">
      <c r="A28" s="640">
        <v>25</v>
      </c>
      <c r="B28" s="252" t="s">
        <v>5334</v>
      </c>
      <c r="C28" s="146" t="s">
        <v>5337</v>
      </c>
      <c r="D28" s="372" t="s">
        <v>5335</v>
      </c>
      <c r="E28" s="671" t="s">
        <v>42</v>
      </c>
      <c r="F28" s="406" t="s">
        <v>2580</v>
      </c>
      <c r="G28" s="672" t="s">
        <v>1570</v>
      </c>
      <c r="H28" s="415" t="s">
        <v>5452</v>
      </c>
      <c r="I28" s="641" t="s">
        <v>5338</v>
      </c>
      <c r="J28" s="361" t="s">
        <v>232</v>
      </c>
      <c r="K28" s="661">
        <v>0</v>
      </c>
      <c r="L28" s="1042" t="s">
        <v>2580</v>
      </c>
      <c r="M28" s="676">
        <v>2999999.9999999995</v>
      </c>
      <c r="N28" s="532">
        <v>0.15</v>
      </c>
      <c r="O28" s="642">
        <v>450000</v>
      </c>
      <c r="P28" s="176" t="s">
        <v>41</v>
      </c>
      <c r="Q28" s="150" t="s">
        <v>5336</v>
      </c>
      <c r="R28" s="1045">
        <v>2999999.9999999995</v>
      </c>
      <c r="S28" s="807" t="s">
        <v>2873</v>
      </c>
      <c r="T28" s="1046"/>
    </row>
    <row r="29" spans="1:20" ht="30.75" customHeight="1">
      <c r="A29" s="640">
        <v>26</v>
      </c>
      <c r="B29" s="252" t="s">
        <v>5340</v>
      </c>
      <c r="C29" s="146" t="s">
        <v>5168</v>
      </c>
      <c r="D29" s="372" t="s">
        <v>5341</v>
      </c>
      <c r="E29" s="671" t="s">
        <v>71</v>
      </c>
      <c r="F29" s="406" t="s">
        <v>2580</v>
      </c>
      <c r="G29" s="672" t="s">
        <v>1570</v>
      </c>
      <c r="H29" s="415" t="s">
        <v>5343</v>
      </c>
      <c r="I29" s="641" t="s">
        <v>5339</v>
      </c>
      <c r="J29" s="361" t="s">
        <v>232</v>
      </c>
      <c r="K29" s="661">
        <v>0</v>
      </c>
      <c r="L29" s="1042" t="s">
        <v>2580</v>
      </c>
      <c r="M29" s="676">
        <v>2999999.9999999995</v>
      </c>
      <c r="N29" s="532">
        <v>0.15</v>
      </c>
      <c r="O29" s="642">
        <v>450000</v>
      </c>
      <c r="P29" s="176" t="s">
        <v>41</v>
      </c>
      <c r="Q29" s="150" t="s">
        <v>5342</v>
      </c>
      <c r="R29" s="806"/>
      <c r="S29" s="807" t="s">
        <v>2874</v>
      </c>
    </row>
    <row r="30" spans="1:20" ht="47.25" customHeight="1">
      <c r="A30" s="640">
        <v>27</v>
      </c>
      <c r="B30" s="252" t="s">
        <v>5345</v>
      </c>
      <c r="C30" s="146" t="s">
        <v>5168</v>
      </c>
      <c r="D30" s="372" t="s">
        <v>5346</v>
      </c>
      <c r="E30" s="671" t="s">
        <v>2861</v>
      </c>
      <c r="F30" s="406" t="s">
        <v>3301</v>
      </c>
      <c r="G30" s="672" t="s">
        <v>3302</v>
      </c>
      <c r="H30" s="415" t="s">
        <v>5348</v>
      </c>
      <c r="I30" s="641" t="s">
        <v>5347</v>
      </c>
      <c r="J30" s="361" t="s">
        <v>232</v>
      </c>
      <c r="K30" s="661">
        <v>0</v>
      </c>
      <c r="L30" s="1042" t="s">
        <v>3301</v>
      </c>
      <c r="M30" s="676">
        <v>2800000</v>
      </c>
      <c r="N30" s="532">
        <v>0.15</v>
      </c>
      <c r="O30" s="642">
        <v>420000</v>
      </c>
      <c r="P30" s="176" t="s">
        <v>41</v>
      </c>
      <c r="Q30" s="150" t="s">
        <v>2924</v>
      </c>
      <c r="R30" s="806"/>
      <c r="S30" s="807" t="s">
        <v>2874</v>
      </c>
      <c r="T30" s="524"/>
    </row>
    <row r="31" spans="1:20" ht="76.5">
      <c r="A31" s="640">
        <v>28</v>
      </c>
      <c r="B31" s="252" t="s">
        <v>1174</v>
      </c>
      <c r="C31" s="146" t="s">
        <v>5142</v>
      </c>
      <c r="D31" s="372" t="s">
        <v>5349</v>
      </c>
      <c r="E31" s="671" t="s">
        <v>209</v>
      </c>
      <c r="F31" s="406" t="s">
        <v>2587</v>
      </c>
      <c r="G31" s="672" t="s">
        <v>2685</v>
      </c>
      <c r="H31" s="415" t="s">
        <v>5351</v>
      </c>
      <c r="I31" s="641" t="s">
        <v>5350</v>
      </c>
      <c r="J31" s="361" t="s">
        <v>232</v>
      </c>
      <c r="K31" s="661">
        <v>0</v>
      </c>
      <c r="L31" s="1042" t="s">
        <v>2587</v>
      </c>
      <c r="M31" s="676">
        <v>5999999.9999999991</v>
      </c>
      <c r="N31" s="532">
        <v>0.15</v>
      </c>
      <c r="O31" s="642">
        <v>900000</v>
      </c>
      <c r="P31" s="176" t="s">
        <v>41</v>
      </c>
      <c r="Q31" s="150" t="s">
        <v>2794</v>
      </c>
      <c r="R31" s="807" t="s">
        <v>3284</v>
      </c>
      <c r="S31" s="807" t="s">
        <v>2873</v>
      </c>
      <c r="T31" s="524"/>
    </row>
    <row r="32" spans="1:20" ht="25.5">
      <c r="A32" s="640">
        <v>29</v>
      </c>
      <c r="B32" s="252" t="s">
        <v>5352</v>
      </c>
      <c r="C32" s="146" t="s">
        <v>5353</v>
      </c>
      <c r="D32" s="372" t="s">
        <v>5355</v>
      </c>
      <c r="E32" s="671" t="s">
        <v>71</v>
      </c>
      <c r="F32" s="406" t="s">
        <v>2580</v>
      </c>
      <c r="G32" s="672" t="s">
        <v>1570</v>
      </c>
      <c r="H32" s="415" t="s">
        <v>5354</v>
      </c>
      <c r="I32" s="641" t="s">
        <v>5363</v>
      </c>
      <c r="J32" s="361" t="s">
        <v>232</v>
      </c>
      <c r="K32" s="661">
        <v>0</v>
      </c>
      <c r="L32" s="1042" t="s">
        <v>2580</v>
      </c>
      <c r="M32" s="676">
        <v>2999999.9999999995</v>
      </c>
      <c r="N32" s="532">
        <v>0.15</v>
      </c>
      <c r="O32" s="642">
        <v>450000</v>
      </c>
      <c r="P32" s="176" t="s">
        <v>41</v>
      </c>
      <c r="Q32" s="150" t="s">
        <v>5336</v>
      </c>
      <c r="R32" s="806"/>
      <c r="S32" s="807" t="s">
        <v>2873</v>
      </c>
    </row>
    <row r="33" spans="1:25" ht="32.25" customHeight="1">
      <c r="A33" s="640">
        <v>30</v>
      </c>
      <c r="B33" s="252" t="s">
        <v>1174</v>
      </c>
      <c r="C33" s="146" t="s">
        <v>4832</v>
      </c>
      <c r="D33" s="372" t="s">
        <v>5356</v>
      </c>
      <c r="E33" s="671" t="s">
        <v>42</v>
      </c>
      <c r="F33" s="406" t="s">
        <v>2580</v>
      </c>
      <c r="G33" s="672" t="s">
        <v>1570</v>
      </c>
      <c r="H33" s="415" t="s">
        <v>5368</v>
      </c>
      <c r="I33" s="641" t="s">
        <v>5357</v>
      </c>
      <c r="J33" s="361" t="s">
        <v>232</v>
      </c>
      <c r="K33" s="661">
        <v>0</v>
      </c>
      <c r="L33" s="1042" t="s">
        <v>2580</v>
      </c>
      <c r="M33" s="676">
        <v>2999999.9999999995</v>
      </c>
      <c r="N33" s="532">
        <v>0.15</v>
      </c>
      <c r="O33" s="642">
        <v>450000</v>
      </c>
      <c r="P33" s="176" t="s">
        <v>41</v>
      </c>
      <c r="Q33" s="150" t="s">
        <v>2794</v>
      </c>
      <c r="R33" s="806"/>
      <c r="S33" s="807" t="s">
        <v>2283</v>
      </c>
    </row>
    <row r="34" spans="1:25" ht="35.25" customHeight="1">
      <c r="A34" s="640">
        <v>31</v>
      </c>
      <c r="B34" s="252" t="s">
        <v>5360</v>
      </c>
      <c r="C34" s="146" t="s">
        <v>5362</v>
      </c>
      <c r="D34" s="372" t="s">
        <v>5361</v>
      </c>
      <c r="E34" s="671" t="s">
        <v>2861</v>
      </c>
      <c r="F34" s="406" t="s">
        <v>3501</v>
      </c>
      <c r="G34" s="672" t="s">
        <v>3502</v>
      </c>
      <c r="H34" s="415" t="s">
        <v>5359</v>
      </c>
      <c r="I34" s="641" t="s">
        <v>5358</v>
      </c>
      <c r="J34" s="361" t="s">
        <v>232</v>
      </c>
      <c r="K34" s="661">
        <v>0</v>
      </c>
      <c r="L34" s="1042" t="s">
        <v>3501</v>
      </c>
      <c r="M34" s="676">
        <v>2500000</v>
      </c>
      <c r="N34" s="532">
        <v>0.15</v>
      </c>
      <c r="O34" s="642">
        <v>375000</v>
      </c>
      <c r="P34" s="176" t="s">
        <v>41</v>
      </c>
      <c r="Q34" s="150" t="s">
        <v>2924</v>
      </c>
      <c r="R34" s="806"/>
      <c r="S34" s="807" t="s">
        <v>2874</v>
      </c>
      <c r="U34" s="436"/>
    </row>
    <row r="35" spans="1:25" ht="25.5">
      <c r="A35" s="640">
        <v>32</v>
      </c>
      <c r="B35" s="252" t="s">
        <v>5365</v>
      </c>
      <c r="C35" s="146" t="s">
        <v>5369</v>
      </c>
      <c r="D35" s="372" t="s">
        <v>5366</v>
      </c>
      <c r="E35" s="671" t="s">
        <v>60</v>
      </c>
      <c r="F35" s="406" t="s">
        <v>2588</v>
      </c>
      <c r="G35" s="672" t="s">
        <v>88</v>
      </c>
      <c r="H35" s="415" t="s">
        <v>5367</v>
      </c>
      <c r="I35" s="641" t="s">
        <v>5364</v>
      </c>
      <c r="J35" s="361" t="s">
        <v>232</v>
      </c>
      <c r="K35" s="661">
        <v>0</v>
      </c>
      <c r="L35" s="1042" t="s">
        <v>2588</v>
      </c>
      <c r="M35" s="676">
        <v>2727272.7272727271</v>
      </c>
      <c r="N35" s="532">
        <v>0.15</v>
      </c>
      <c r="O35" s="642">
        <v>409090.90909090906</v>
      </c>
      <c r="P35" s="176" t="s">
        <v>41</v>
      </c>
      <c r="Q35" s="150" t="s">
        <v>2609</v>
      </c>
      <c r="R35" s="806"/>
      <c r="S35" s="807" t="s">
        <v>2873</v>
      </c>
      <c r="U35" s="50">
        <f>U34*0.8688%</f>
        <v>0</v>
      </c>
    </row>
    <row r="36" spans="1:25" ht="40.5" customHeight="1">
      <c r="A36" s="640">
        <v>33</v>
      </c>
      <c r="B36" s="252" t="s">
        <v>5370</v>
      </c>
      <c r="C36" s="146" t="s">
        <v>5118</v>
      </c>
      <c r="D36" s="372" t="s">
        <v>5371</v>
      </c>
      <c r="E36" s="671" t="s">
        <v>71</v>
      </c>
      <c r="F36" s="406" t="s">
        <v>2686</v>
      </c>
      <c r="G36" s="672" t="s">
        <v>1411</v>
      </c>
      <c r="H36" s="415" t="s">
        <v>5399</v>
      </c>
      <c r="I36" s="641" t="s">
        <v>5372</v>
      </c>
      <c r="J36" s="361" t="s">
        <v>232</v>
      </c>
      <c r="K36" s="661">
        <v>0</v>
      </c>
      <c r="L36" s="1042" t="s">
        <v>2686</v>
      </c>
      <c r="M36" s="676">
        <v>3999999.9999999995</v>
      </c>
      <c r="N36" s="532">
        <v>0.15</v>
      </c>
      <c r="O36" s="642">
        <v>600000</v>
      </c>
      <c r="P36" s="176" t="s">
        <v>41</v>
      </c>
      <c r="Q36" s="150" t="s">
        <v>5119</v>
      </c>
      <c r="R36" s="807"/>
      <c r="S36" s="807" t="s">
        <v>2873</v>
      </c>
      <c r="U36" s="1047">
        <f>U35*1.08</f>
        <v>0</v>
      </c>
    </row>
    <row r="37" spans="1:25" ht="36" customHeight="1">
      <c r="A37" s="640">
        <v>34</v>
      </c>
      <c r="B37" s="252" t="s">
        <v>5373</v>
      </c>
      <c r="C37" s="146" t="s">
        <v>5375</v>
      </c>
      <c r="D37" s="372" t="s">
        <v>5374</v>
      </c>
      <c r="E37" s="671" t="s">
        <v>71</v>
      </c>
      <c r="F37" s="406" t="s">
        <v>5440</v>
      </c>
      <c r="G37" s="672" t="s">
        <v>5441</v>
      </c>
      <c r="H37" s="415" t="s">
        <v>5376</v>
      </c>
      <c r="I37" s="641" t="s">
        <v>5377</v>
      </c>
      <c r="J37" s="361" t="s">
        <v>232</v>
      </c>
      <c r="K37" s="661">
        <v>0</v>
      </c>
      <c r="L37" s="1042" t="s">
        <v>5440</v>
      </c>
      <c r="M37" s="676">
        <v>3699999.9999999995</v>
      </c>
      <c r="N37" s="532">
        <v>0.15</v>
      </c>
      <c r="O37" s="642">
        <v>555000</v>
      </c>
      <c r="P37" s="176" t="s">
        <v>41</v>
      </c>
      <c r="Q37" s="150" t="s">
        <v>3254</v>
      </c>
      <c r="R37" s="806"/>
      <c r="S37" s="807" t="s">
        <v>2873</v>
      </c>
    </row>
    <row r="38" spans="1:25" ht="42.75" customHeight="1">
      <c r="A38" s="640">
        <v>35</v>
      </c>
      <c r="B38" s="252" t="s">
        <v>5378</v>
      </c>
      <c r="C38" s="146" t="s">
        <v>5381</v>
      </c>
      <c r="D38" s="372" t="s">
        <v>5379</v>
      </c>
      <c r="E38" s="671" t="s">
        <v>71</v>
      </c>
      <c r="F38" s="406" t="s">
        <v>2686</v>
      </c>
      <c r="G38" s="672" t="s">
        <v>1411</v>
      </c>
      <c r="H38" s="415" t="s">
        <v>5382</v>
      </c>
      <c r="I38" s="641" t="s">
        <v>5380</v>
      </c>
      <c r="J38" s="361" t="s">
        <v>232</v>
      </c>
      <c r="K38" s="661">
        <v>0</v>
      </c>
      <c r="L38" s="1042" t="s">
        <v>2686</v>
      </c>
      <c r="M38" s="676">
        <v>3999999.9999999995</v>
      </c>
      <c r="N38" s="532">
        <v>0.15</v>
      </c>
      <c r="O38" s="642">
        <v>600000</v>
      </c>
      <c r="P38" s="176" t="s">
        <v>41</v>
      </c>
      <c r="Q38" s="150" t="s">
        <v>3542</v>
      </c>
      <c r="R38" s="806"/>
      <c r="S38" s="807" t="s">
        <v>2873</v>
      </c>
    </row>
    <row r="39" spans="1:25" ht="78" customHeight="1">
      <c r="A39" s="640">
        <v>36</v>
      </c>
      <c r="B39" s="252" t="s">
        <v>5400</v>
      </c>
      <c r="C39" s="146" t="s">
        <v>5401</v>
      </c>
      <c r="D39" s="372" t="s">
        <v>5383</v>
      </c>
      <c r="E39" s="671" t="s">
        <v>71</v>
      </c>
      <c r="F39" s="406" t="s">
        <v>5442</v>
      </c>
      <c r="G39" s="672" t="s">
        <v>5443</v>
      </c>
      <c r="H39" s="415" t="s">
        <v>5402</v>
      </c>
      <c r="I39" s="641" t="s">
        <v>5384</v>
      </c>
      <c r="J39" s="361" t="s">
        <v>232</v>
      </c>
      <c r="K39" s="661">
        <v>0</v>
      </c>
      <c r="L39" s="1042" t="s">
        <v>5442</v>
      </c>
      <c r="M39" s="676">
        <v>8475000</v>
      </c>
      <c r="N39" s="532">
        <v>0.15</v>
      </c>
      <c r="O39" s="642">
        <v>1271250</v>
      </c>
      <c r="P39" s="176" t="s">
        <v>41</v>
      </c>
      <c r="Q39" s="150" t="s">
        <v>2439</v>
      </c>
      <c r="R39" s="806"/>
      <c r="S39" s="807" t="s">
        <v>2283</v>
      </c>
      <c r="W39" s="514">
        <v>19500000</v>
      </c>
      <c r="X39" s="526">
        <f>W39-W40</f>
        <v>6000000</v>
      </c>
      <c r="Y39" s="524">
        <f>W39/1.1</f>
        <v>17727272.727272727</v>
      </c>
    </row>
    <row r="40" spans="1:25" ht="127.5">
      <c r="A40" s="640">
        <v>37</v>
      </c>
      <c r="B40" s="252" t="s">
        <v>5385</v>
      </c>
      <c r="C40" s="146" t="s">
        <v>5403</v>
      </c>
      <c r="D40" s="372" t="s">
        <v>5386</v>
      </c>
      <c r="E40" s="671" t="s">
        <v>71</v>
      </c>
      <c r="F40" s="406" t="s">
        <v>2587</v>
      </c>
      <c r="G40" s="672" t="s">
        <v>2685</v>
      </c>
      <c r="H40" s="415" t="s">
        <v>5402</v>
      </c>
      <c r="I40" s="641" t="s">
        <v>5387</v>
      </c>
      <c r="J40" s="361" t="s">
        <v>232</v>
      </c>
      <c r="K40" s="661">
        <v>0</v>
      </c>
      <c r="L40" s="1042" t="s">
        <v>2587</v>
      </c>
      <c r="M40" s="676">
        <v>5999999.9999999991</v>
      </c>
      <c r="N40" s="532">
        <v>0.15</v>
      </c>
      <c r="O40" s="642">
        <v>900000</v>
      </c>
      <c r="P40" s="176" t="s">
        <v>41</v>
      </c>
      <c r="Q40" s="150" t="s">
        <v>2439</v>
      </c>
      <c r="R40" s="806"/>
      <c r="S40" s="807" t="s">
        <v>2283</v>
      </c>
      <c r="W40" s="514">
        <v>13500000</v>
      </c>
      <c r="X40" s="156"/>
      <c r="Y40" s="524">
        <f>Y39*0.3</f>
        <v>5318181.8181818174</v>
      </c>
    </row>
    <row r="41" spans="1:25" s="246" customFormat="1" ht="34.5" customHeight="1">
      <c r="A41" s="953">
        <v>38</v>
      </c>
      <c r="B41" s="782" t="s">
        <v>5388</v>
      </c>
      <c r="C41" s="132" t="s">
        <v>5429</v>
      </c>
      <c r="D41" s="373" t="s">
        <v>5389</v>
      </c>
      <c r="E41" s="705" t="s">
        <v>71</v>
      </c>
      <c r="F41" s="337" t="s">
        <v>2587</v>
      </c>
      <c r="G41" s="706" t="s">
        <v>2685</v>
      </c>
      <c r="H41" s="432" t="s">
        <v>5390</v>
      </c>
      <c r="I41" s="955" t="s">
        <v>5391</v>
      </c>
      <c r="J41" s="362" t="s">
        <v>232</v>
      </c>
      <c r="K41" s="707">
        <v>0</v>
      </c>
      <c r="L41" s="1063" t="s">
        <v>2587</v>
      </c>
      <c r="M41" s="901">
        <v>5999999.9999999991</v>
      </c>
      <c r="N41" s="1064">
        <v>0.15</v>
      </c>
      <c r="O41" s="957">
        <v>900000</v>
      </c>
      <c r="P41" s="165" t="s">
        <v>41</v>
      </c>
      <c r="Q41" s="152" t="s">
        <v>2438</v>
      </c>
      <c r="R41" s="959"/>
      <c r="S41" s="960" t="s">
        <v>2874</v>
      </c>
      <c r="T41" s="246" t="s">
        <v>3020</v>
      </c>
    </row>
    <row r="42" spans="1:25" ht="32.25" customHeight="1">
      <c r="A42" s="640">
        <v>39</v>
      </c>
      <c r="B42" s="252" t="s">
        <v>5393</v>
      </c>
      <c r="C42" s="146" t="s">
        <v>5408</v>
      </c>
      <c r="D42" s="372" t="s">
        <v>5394</v>
      </c>
      <c r="E42" s="671" t="s">
        <v>71</v>
      </c>
      <c r="F42" s="406" t="s">
        <v>2586</v>
      </c>
      <c r="G42" s="672" t="s">
        <v>384</v>
      </c>
      <c r="H42" s="415" t="s">
        <v>5395</v>
      </c>
      <c r="I42" s="641" t="s">
        <v>5392</v>
      </c>
      <c r="J42" s="361" t="s">
        <v>232</v>
      </c>
      <c r="K42" s="661">
        <v>0</v>
      </c>
      <c r="L42" s="1042" t="s">
        <v>2586</v>
      </c>
      <c r="M42" s="676">
        <v>5000000</v>
      </c>
      <c r="N42" s="532">
        <v>0.15</v>
      </c>
      <c r="O42" s="642">
        <v>750000</v>
      </c>
      <c r="P42" s="176" t="s">
        <v>41</v>
      </c>
      <c r="Q42" s="150" t="s">
        <v>2435</v>
      </c>
      <c r="R42" s="806"/>
      <c r="S42" s="807">
        <v>0</v>
      </c>
      <c r="T42" s="50" t="s">
        <v>3000</v>
      </c>
    </row>
    <row r="43" spans="1:25" ht="32.25" customHeight="1">
      <c r="A43" s="640">
        <v>40</v>
      </c>
      <c r="B43" s="252" t="s">
        <v>5397</v>
      </c>
      <c r="C43" s="146" t="s">
        <v>5153</v>
      </c>
      <c r="D43" s="372" t="s">
        <v>5398</v>
      </c>
      <c r="E43" s="671" t="s">
        <v>189</v>
      </c>
      <c r="F43" s="406" t="s">
        <v>2584</v>
      </c>
      <c r="G43" s="672" t="s">
        <v>210</v>
      </c>
      <c r="H43" s="415" t="s">
        <v>5409</v>
      </c>
      <c r="I43" s="641" t="s">
        <v>5430</v>
      </c>
      <c r="J43" s="361" t="s">
        <v>232</v>
      </c>
      <c r="K43" s="661">
        <v>0</v>
      </c>
      <c r="L43" s="1042" t="s">
        <v>2584</v>
      </c>
      <c r="M43" s="676">
        <v>3636363.6363636362</v>
      </c>
      <c r="N43" s="532">
        <v>0.15</v>
      </c>
      <c r="O43" s="642">
        <v>545454.54545454541</v>
      </c>
      <c r="P43" s="176" t="s">
        <v>41</v>
      </c>
      <c r="Q43" s="150" t="s">
        <v>2399</v>
      </c>
      <c r="R43" s="807"/>
      <c r="S43" s="807">
        <v>0</v>
      </c>
      <c r="U43" s="265">
        <f>85000000/0.7</f>
        <v>121428571.42857143</v>
      </c>
      <c r="W43" s="998">
        <v>6900000000</v>
      </c>
    </row>
    <row r="44" spans="1:25" ht="34.5" customHeight="1">
      <c r="A44" s="640">
        <v>41</v>
      </c>
      <c r="B44" s="252" t="s">
        <v>5405</v>
      </c>
      <c r="C44" s="146" t="s">
        <v>5407</v>
      </c>
      <c r="D44" s="372" t="s">
        <v>5406</v>
      </c>
      <c r="E44" s="671" t="s">
        <v>1925</v>
      </c>
      <c r="F44" s="406" t="s">
        <v>2585</v>
      </c>
      <c r="G44" s="672" t="s">
        <v>109</v>
      </c>
      <c r="H44" s="415" t="s">
        <v>5404</v>
      </c>
      <c r="I44" s="641" t="s">
        <v>5396</v>
      </c>
      <c r="J44" s="361" t="s">
        <v>232</v>
      </c>
      <c r="K44" s="661">
        <v>0</v>
      </c>
      <c r="L44" s="1042" t="s">
        <v>2585</v>
      </c>
      <c r="M44" s="676">
        <v>1999999.9999999998</v>
      </c>
      <c r="N44" s="532">
        <v>0.15</v>
      </c>
      <c r="O44" s="642">
        <v>300000</v>
      </c>
      <c r="P44" s="176" t="s">
        <v>41</v>
      </c>
      <c r="Q44" s="150" t="s">
        <v>2407</v>
      </c>
      <c r="R44" s="806"/>
      <c r="S44" s="807" t="s">
        <v>2283</v>
      </c>
      <c r="W44" s="998">
        <f>W43*0.05%</f>
        <v>3450000</v>
      </c>
    </row>
    <row r="45" spans="1:25" s="246" customFormat="1" ht="38.25">
      <c r="A45" s="953">
        <v>42</v>
      </c>
      <c r="B45" s="782" t="s">
        <v>5413</v>
      </c>
      <c r="C45" s="132" t="s">
        <v>5410</v>
      </c>
      <c r="D45" s="373" t="s">
        <v>5411</v>
      </c>
      <c r="E45" s="705" t="s">
        <v>71</v>
      </c>
      <c r="F45" s="337" t="s">
        <v>5444</v>
      </c>
      <c r="G45" s="706" t="s">
        <v>1129</v>
      </c>
      <c r="H45" s="432" t="s">
        <v>5412</v>
      </c>
      <c r="I45" s="955" t="s">
        <v>5418</v>
      </c>
      <c r="J45" s="362" t="s">
        <v>232</v>
      </c>
      <c r="K45" s="707">
        <v>0</v>
      </c>
      <c r="L45" s="1063" t="s">
        <v>5444</v>
      </c>
      <c r="M45" s="901">
        <v>2545454.5454545454</v>
      </c>
      <c r="N45" s="1064">
        <v>0.15</v>
      </c>
      <c r="O45" s="957">
        <v>381818.18181818182</v>
      </c>
      <c r="P45" s="165" t="s">
        <v>41</v>
      </c>
      <c r="Q45" s="152" t="s">
        <v>3210</v>
      </c>
      <c r="R45" s="959"/>
      <c r="S45" s="960" t="s">
        <v>2874</v>
      </c>
      <c r="W45" s="1049">
        <f>W44*1.1</f>
        <v>3795000.0000000005</v>
      </c>
    </row>
    <row r="46" spans="1:25" ht="114.75">
      <c r="A46" s="640">
        <v>43</v>
      </c>
      <c r="B46" s="252" t="s">
        <v>5415</v>
      </c>
      <c r="C46" s="146" t="s">
        <v>5417</v>
      </c>
      <c r="D46" s="372" t="s">
        <v>5416</v>
      </c>
      <c r="E46" s="671" t="s">
        <v>71</v>
      </c>
      <c r="F46" s="406" t="s">
        <v>2580</v>
      </c>
      <c r="G46" s="672" t="s">
        <v>1570</v>
      </c>
      <c r="H46" s="415" t="s">
        <v>5414</v>
      </c>
      <c r="I46" s="641" t="s">
        <v>5419</v>
      </c>
      <c r="J46" s="361" t="s">
        <v>232</v>
      </c>
      <c r="K46" s="661">
        <v>0</v>
      </c>
      <c r="L46" s="1042" t="s">
        <v>2580</v>
      </c>
      <c r="M46" s="676">
        <v>2999999.9999999995</v>
      </c>
      <c r="N46" s="532">
        <v>0.15</v>
      </c>
      <c r="O46" s="642">
        <v>450000</v>
      </c>
      <c r="P46" s="176" t="s">
        <v>41</v>
      </c>
      <c r="Q46" s="150" t="s">
        <v>3333</v>
      </c>
      <c r="R46" s="806"/>
      <c r="S46" s="807" t="s">
        <v>2874</v>
      </c>
    </row>
    <row r="47" spans="1:25" s="246" customFormat="1" ht="38.25">
      <c r="A47" s="953">
        <v>44</v>
      </c>
      <c r="B47" s="782" t="s">
        <v>5420</v>
      </c>
      <c r="C47" s="132" t="s">
        <v>5421</v>
      </c>
      <c r="D47" s="373" t="s">
        <v>5170</v>
      </c>
      <c r="E47" s="705" t="s">
        <v>42</v>
      </c>
      <c r="F47" s="337" t="s">
        <v>2787</v>
      </c>
      <c r="G47" s="706" t="s">
        <v>151</v>
      </c>
      <c r="H47" s="432" t="s">
        <v>5423</v>
      </c>
      <c r="I47" s="955" t="s">
        <v>5422</v>
      </c>
      <c r="J47" s="362" t="s">
        <v>232</v>
      </c>
      <c r="K47" s="707">
        <v>0</v>
      </c>
      <c r="L47" s="1063" t="s">
        <v>2787</v>
      </c>
      <c r="M47" s="901">
        <v>3499999.9999999995</v>
      </c>
      <c r="N47" s="1064">
        <v>0.15</v>
      </c>
      <c r="O47" s="957">
        <v>525000</v>
      </c>
      <c r="P47" s="165" t="s">
        <v>41</v>
      </c>
      <c r="Q47" s="152" t="s">
        <v>2421</v>
      </c>
      <c r="R47" s="1077" t="s">
        <v>3041</v>
      </c>
      <c r="S47" s="960" t="s">
        <v>2874</v>
      </c>
    </row>
    <row r="48" spans="1:25" ht="33.75" customHeight="1">
      <c r="A48" s="640">
        <v>45</v>
      </c>
      <c r="B48" s="252" t="s">
        <v>5425</v>
      </c>
      <c r="C48" s="146" t="s">
        <v>5427</v>
      </c>
      <c r="D48" s="372" t="s">
        <v>5426</v>
      </c>
      <c r="E48" s="671" t="s">
        <v>71</v>
      </c>
      <c r="F48" s="406" t="s">
        <v>2580</v>
      </c>
      <c r="G48" s="672" t="s">
        <v>1570</v>
      </c>
      <c r="H48" s="415" t="s">
        <v>5428</v>
      </c>
      <c r="I48" s="641" t="s">
        <v>5424</v>
      </c>
      <c r="J48" s="361" t="s">
        <v>232</v>
      </c>
      <c r="K48" s="661">
        <v>0</v>
      </c>
      <c r="L48" s="1042" t="s">
        <v>2580</v>
      </c>
      <c r="M48" s="676">
        <v>2999999.9999999995</v>
      </c>
      <c r="N48" s="532">
        <v>0.15</v>
      </c>
      <c r="O48" s="642">
        <v>450000</v>
      </c>
      <c r="P48" s="176" t="s">
        <v>41</v>
      </c>
      <c r="Q48" s="150" t="s">
        <v>3193</v>
      </c>
      <c r="R48" s="806"/>
      <c r="S48" s="807" t="s">
        <v>2874</v>
      </c>
    </row>
    <row r="49" spans="1:19" ht="33" customHeight="1">
      <c r="A49" s="640">
        <v>46</v>
      </c>
      <c r="B49" s="252" t="s">
        <v>5535</v>
      </c>
      <c r="C49" s="146" t="s">
        <v>5431</v>
      </c>
      <c r="D49" s="372" t="s">
        <v>5433</v>
      </c>
      <c r="E49" s="671" t="s">
        <v>71</v>
      </c>
      <c r="F49" s="406" t="s">
        <v>2686</v>
      </c>
      <c r="G49" s="672" t="s">
        <v>1411</v>
      </c>
      <c r="H49" s="415" t="s">
        <v>5432</v>
      </c>
      <c r="I49" s="641" t="s">
        <v>5434</v>
      </c>
      <c r="J49" s="361" t="s">
        <v>232</v>
      </c>
      <c r="K49" s="661">
        <v>0</v>
      </c>
      <c r="L49" s="1042" t="s">
        <v>2686</v>
      </c>
      <c r="M49" s="676">
        <v>3999999.9999999995</v>
      </c>
      <c r="N49" s="532">
        <v>0.15</v>
      </c>
      <c r="O49" s="642">
        <v>600000</v>
      </c>
      <c r="P49" s="176" t="s">
        <v>41</v>
      </c>
      <c r="Q49" s="150" t="s">
        <v>2422</v>
      </c>
      <c r="R49" s="806"/>
      <c r="S49" s="807" t="s">
        <v>2283</v>
      </c>
    </row>
    <row r="50" spans="1:19" ht="51">
      <c r="A50" s="640">
        <v>47</v>
      </c>
      <c r="B50" s="252" t="s">
        <v>5437</v>
      </c>
      <c r="C50" s="146" t="s">
        <v>5438</v>
      </c>
      <c r="D50" s="372" t="s">
        <v>5436</v>
      </c>
      <c r="E50" s="671" t="s">
        <v>209</v>
      </c>
      <c r="F50" s="406" t="s">
        <v>2580</v>
      </c>
      <c r="G50" s="672" t="s">
        <v>1570</v>
      </c>
      <c r="H50" s="415" t="s">
        <v>5439</v>
      </c>
      <c r="I50" s="641" t="s">
        <v>5227</v>
      </c>
      <c r="J50" s="361" t="s">
        <v>232</v>
      </c>
      <c r="K50" s="661">
        <v>0</v>
      </c>
      <c r="L50" s="1042" t="s">
        <v>2580</v>
      </c>
      <c r="M50" s="676">
        <v>2999999.9999999995</v>
      </c>
      <c r="N50" s="532">
        <v>0.15</v>
      </c>
      <c r="O50" s="642">
        <v>450000</v>
      </c>
      <c r="P50" s="176" t="s">
        <v>41</v>
      </c>
      <c r="Q50" s="150" t="s">
        <v>526</v>
      </c>
      <c r="R50" s="806"/>
      <c r="S50" s="807" t="s">
        <v>2283</v>
      </c>
    </row>
    <row r="51" spans="1:19" s="935" customFormat="1" ht="15.75" customHeight="1">
      <c r="B51" s="932"/>
      <c r="C51" s="50"/>
      <c r="D51" s="932"/>
      <c r="E51" s="50"/>
      <c r="F51" s="50"/>
      <c r="G51" s="50"/>
      <c r="H51" s="933"/>
      <c r="I51" s="50"/>
      <c r="J51" s="156"/>
      <c r="K51" s="934"/>
      <c r="L51" s="934"/>
      <c r="M51" s="50"/>
      <c r="Q51" s="936"/>
      <c r="R51" s="937">
        <f>Q51-Q52</f>
        <v>0</v>
      </c>
      <c r="S51" s="267"/>
    </row>
    <row r="52" spans="1:19" s="935" customFormat="1" ht="15.75" customHeight="1">
      <c r="B52" s="932"/>
      <c r="C52" s="50"/>
      <c r="D52" s="932"/>
      <c r="E52" s="50"/>
      <c r="F52" s="50"/>
      <c r="G52" s="50"/>
      <c r="H52" s="933"/>
      <c r="I52" s="50"/>
      <c r="J52" s="156"/>
      <c r="K52" s="934"/>
      <c r="L52" s="332"/>
      <c r="M52" s="50"/>
      <c r="Q52" s="936"/>
      <c r="R52" s="50"/>
      <c r="S52" s="267"/>
    </row>
    <row r="53" spans="1:19" ht="15.75" customHeight="1">
      <c r="L53" s="332"/>
    </row>
    <row r="54" spans="1:19" ht="15.75" customHeight="1">
      <c r="M54" s="1098"/>
    </row>
  </sheetData>
  <pageMargins left="0.7" right="0.7" top="0.75" bottom="0.75" header="0.3" footer="0.3"/>
  <pageSetup orientation="portrait"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6CBF8-EE3F-41CE-87ED-F70894FE77AF}">
  <sheetPr codeName="Trang_tính43">
    <outlinePr summaryBelow="0" summaryRight="0"/>
  </sheetPr>
  <dimension ref="A1:Y48"/>
  <sheetViews>
    <sheetView topLeftCell="E1" zoomScaleNormal="100" workbookViewId="0">
      <pane ySplit="3" topLeftCell="A31" activePane="bottomLeft" state="frozen"/>
      <selection activeCell="D1270" sqref="D1270"/>
      <selection pane="bottomLeft" activeCell="T27" sqref="T27:W38"/>
    </sheetView>
  </sheetViews>
  <sheetFormatPr defaultColWidth="11" defaultRowHeight="15.75" customHeight="1" outlineLevelCol="1"/>
  <cols>
    <col min="1" max="1" width="5.875" style="50" customWidth="1"/>
    <col min="2" max="2" width="57.375" style="932" customWidth="1"/>
    <col min="3" max="3" width="36.25" style="50" customWidth="1" outlineLevel="1"/>
    <col min="4" max="4" width="42.875" style="932" customWidth="1" outlineLevel="1"/>
    <col min="5" max="7" width="20" style="50" customWidth="1" outlineLevel="1"/>
    <col min="8" max="8" width="43.875" style="933" customWidth="1"/>
    <col min="9" max="9" width="24.375" style="50" customWidth="1"/>
    <col min="10" max="10" width="19.25" style="156" customWidth="1"/>
    <col min="11" max="11" width="15.875" style="934" customWidth="1"/>
    <col min="12" max="12" width="25.75" style="934" customWidth="1"/>
    <col min="13" max="13" width="21.37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267"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2" s="267" customFormat="1" ht="17.45" customHeight="1">
      <c r="B1" s="928"/>
      <c r="D1" s="928"/>
      <c r="H1" s="928"/>
      <c r="J1" s="267" t="e">
        <f ca="1">+J1*J14</f>
        <v>#VALUE!</v>
      </c>
      <c r="K1" s="332"/>
      <c r="L1" s="332">
        <f>SUM(L4:L45)</f>
        <v>0</v>
      </c>
      <c r="M1" s="929" t="e">
        <f>SUM(M4:M45)</f>
        <v>#VALUE!</v>
      </c>
      <c r="N1" s="929"/>
      <c r="O1" s="929"/>
    </row>
    <row r="3" spans="1:22"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770" t="s">
        <v>6354</v>
      </c>
      <c r="S3" s="770" t="s">
        <v>895</v>
      </c>
    </row>
    <row r="4" spans="1:22" s="156" customFormat="1" ht="38.25" customHeight="1">
      <c r="A4" s="640">
        <v>1</v>
      </c>
      <c r="B4" s="220" t="s">
        <v>5437</v>
      </c>
      <c r="C4" s="146" t="s">
        <v>5232</v>
      </c>
      <c r="D4" s="372" t="s">
        <v>5436</v>
      </c>
      <c r="E4" s="671" t="s">
        <v>209</v>
      </c>
      <c r="F4" s="704" t="s">
        <v>2580</v>
      </c>
      <c r="G4" s="672" t="s">
        <v>1570</v>
      </c>
      <c r="H4" s="415" t="s">
        <v>5716</v>
      </c>
      <c r="I4" s="641" t="s">
        <v>5446</v>
      </c>
      <c r="J4" s="361" t="s">
        <v>232</v>
      </c>
      <c r="K4" s="805">
        <v>0</v>
      </c>
      <c r="L4" s="1042" t="s">
        <v>2580</v>
      </c>
      <c r="M4" s="676">
        <v>2999999.9999999995</v>
      </c>
      <c r="N4" s="532">
        <v>0.15</v>
      </c>
      <c r="O4" s="642">
        <v>450000</v>
      </c>
      <c r="P4" s="176" t="s">
        <v>41</v>
      </c>
      <c r="Q4" s="324" t="s">
        <v>526</v>
      </c>
      <c r="R4" s="806"/>
      <c r="S4" s="807">
        <v>0</v>
      </c>
    </row>
    <row r="5" spans="1:22" s="156" customFormat="1" ht="38.25">
      <c r="A5" s="640">
        <v>2</v>
      </c>
      <c r="B5" s="81" t="s">
        <v>5448</v>
      </c>
      <c r="C5" s="146" t="s">
        <v>5449</v>
      </c>
      <c r="D5" s="372" t="s">
        <v>5450</v>
      </c>
      <c r="E5" s="671" t="s">
        <v>71</v>
      </c>
      <c r="F5" s="704" t="s">
        <v>2580</v>
      </c>
      <c r="G5" s="672" t="s">
        <v>1570</v>
      </c>
      <c r="H5" s="415" t="s">
        <v>5447</v>
      </c>
      <c r="I5" s="641" t="s">
        <v>5451</v>
      </c>
      <c r="J5" s="361" t="s">
        <v>232</v>
      </c>
      <c r="K5" s="661">
        <v>0</v>
      </c>
      <c r="L5" s="1042" t="s">
        <v>2580</v>
      </c>
      <c r="M5" s="676">
        <v>2999999.9999999995</v>
      </c>
      <c r="N5" s="532">
        <v>0.15</v>
      </c>
      <c r="O5" s="642">
        <v>450000</v>
      </c>
      <c r="P5" s="176" t="s">
        <v>41</v>
      </c>
      <c r="Q5" s="150" t="s">
        <v>2419</v>
      </c>
      <c r="R5" s="806"/>
      <c r="S5" s="807">
        <v>0</v>
      </c>
    </row>
    <row r="6" spans="1:22" s="1102" customFormat="1" ht="38.25">
      <c r="A6" s="811">
        <v>3</v>
      </c>
      <c r="B6" s="465" t="s">
        <v>5464</v>
      </c>
      <c r="C6" s="440" t="s">
        <v>5456</v>
      </c>
      <c r="D6" s="441" t="s">
        <v>5454</v>
      </c>
      <c r="E6" s="680" t="s">
        <v>42</v>
      </c>
      <c r="F6" s="1100" t="s">
        <v>2585</v>
      </c>
      <c r="G6" s="710" t="s">
        <v>109</v>
      </c>
      <c r="H6" s="824" t="s">
        <v>5455</v>
      </c>
      <c r="I6" s="812" t="s">
        <v>5453</v>
      </c>
      <c r="J6" s="728" t="s">
        <v>232</v>
      </c>
      <c r="K6" s="682">
        <v>0</v>
      </c>
      <c r="L6" s="944" t="s">
        <v>2585</v>
      </c>
      <c r="M6" s="814">
        <v>1999999.9999999998</v>
      </c>
      <c r="N6" s="685">
        <v>0.15</v>
      </c>
      <c r="O6" s="815">
        <v>300000</v>
      </c>
      <c r="P6" s="686" t="s">
        <v>41</v>
      </c>
      <c r="Q6" s="824" t="s">
        <v>2397</v>
      </c>
      <c r="R6" s="1101" t="s">
        <v>3479</v>
      </c>
      <c r="S6" s="1101">
        <v>0</v>
      </c>
    </row>
    <row r="7" spans="1:22" ht="38.25">
      <c r="A7" s="640">
        <v>4</v>
      </c>
      <c r="B7" s="81" t="s">
        <v>5457</v>
      </c>
      <c r="C7" s="146" t="s">
        <v>5630</v>
      </c>
      <c r="D7" s="372" t="s">
        <v>5458</v>
      </c>
      <c r="E7" s="671" t="s">
        <v>2861</v>
      </c>
      <c r="F7" s="704" t="s">
        <v>3301</v>
      </c>
      <c r="G7" s="672" t="s">
        <v>3302</v>
      </c>
      <c r="H7" s="415" t="s">
        <v>5243</v>
      </c>
      <c r="I7" s="641" t="s">
        <v>5463</v>
      </c>
      <c r="J7" s="361" t="s">
        <v>232</v>
      </c>
      <c r="K7" s="661">
        <v>0</v>
      </c>
      <c r="L7" s="1042" t="s">
        <v>3301</v>
      </c>
      <c r="M7" s="676">
        <v>2800000</v>
      </c>
      <c r="N7" s="532">
        <v>0.15</v>
      </c>
      <c r="O7" s="642">
        <v>420000</v>
      </c>
      <c r="P7" s="176" t="s">
        <v>41</v>
      </c>
      <c r="Q7" s="150" t="s">
        <v>2924</v>
      </c>
      <c r="R7" s="1043">
        <v>-420000</v>
      </c>
      <c r="S7" s="807" t="s">
        <v>2873</v>
      </c>
    </row>
    <row r="8" spans="1:22" s="156" customFormat="1" ht="25.5">
      <c r="A8" s="640">
        <v>5</v>
      </c>
      <c r="B8" s="81" t="s">
        <v>5459</v>
      </c>
      <c r="C8" s="146" t="s">
        <v>5168</v>
      </c>
      <c r="D8" s="372" t="s">
        <v>5460</v>
      </c>
      <c r="E8" s="671" t="s">
        <v>71</v>
      </c>
      <c r="F8" s="704" t="s">
        <v>2580</v>
      </c>
      <c r="G8" s="672" t="s">
        <v>1570</v>
      </c>
      <c r="H8" s="415" t="s">
        <v>5461</v>
      </c>
      <c r="I8" s="641" t="s">
        <v>5462</v>
      </c>
      <c r="J8" s="361" t="s">
        <v>232</v>
      </c>
      <c r="K8" s="661"/>
      <c r="L8" s="1042" t="s">
        <v>2580</v>
      </c>
      <c r="M8" s="676">
        <v>2999999.9999999995</v>
      </c>
      <c r="N8" s="532">
        <v>0.15</v>
      </c>
      <c r="O8" s="642">
        <v>450000</v>
      </c>
      <c r="P8" s="176" t="s">
        <v>41</v>
      </c>
      <c r="Q8" s="150" t="s">
        <v>3528</v>
      </c>
      <c r="R8" s="561">
        <v>2500000</v>
      </c>
      <c r="S8" s="807"/>
      <c r="T8" s="613"/>
      <c r="U8" s="788"/>
      <c r="V8" s="615"/>
    </row>
    <row r="9" spans="1:22" s="473" customFormat="1" ht="39.75" customHeight="1">
      <c r="A9" s="811">
        <v>6</v>
      </c>
      <c r="B9" s="465" t="s">
        <v>5467</v>
      </c>
      <c r="C9" s="440" t="s">
        <v>5153</v>
      </c>
      <c r="D9" s="441" t="s">
        <v>5465</v>
      </c>
      <c r="E9" s="680" t="s">
        <v>3051</v>
      </c>
      <c r="F9" s="681" t="s">
        <v>2585</v>
      </c>
      <c r="G9" s="710" t="s">
        <v>109</v>
      </c>
      <c r="H9" s="445" t="s">
        <v>5534</v>
      </c>
      <c r="I9" s="812" t="s">
        <v>5466</v>
      </c>
      <c r="J9" s="447" t="s">
        <v>232</v>
      </c>
      <c r="K9" s="682">
        <v>0</v>
      </c>
      <c r="L9" s="1056" t="s">
        <v>2585</v>
      </c>
      <c r="M9" s="814">
        <v>1999999.9999999998</v>
      </c>
      <c r="N9" s="1038">
        <v>0.15</v>
      </c>
      <c r="O9" s="815">
        <v>300000</v>
      </c>
      <c r="P9" s="282" t="s">
        <v>41</v>
      </c>
      <c r="Q9" s="288" t="s">
        <v>2431</v>
      </c>
      <c r="R9" s="823"/>
      <c r="S9" s="818" t="s">
        <v>2283</v>
      </c>
      <c r="T9" s="838">
        <f>T8-550000</f>
        <v>-550000</v>
      </c>
      <c r="U9" s="839"/>
      <c r="V9" s="840"/>
    </row>
    <row r="10" spans="1:22" ht="63" customHeight="1">
      <c r="A10" s="640">
        <v>7</v>
      </c>
      <c r="B10" s="81" t="s">
        <v>5502</v>
      </c>
      <c r="C10" s="146" t="s">
        <v>5630</v>
      </c>
      <c r="D10" s="372" t="s">
        <v>5469</v>
      </c>
      <c r="E10" s="671" t="s">
        <v>42</v>
      </c>
      <c r="F10" s="704" t="s">
        <v>2580</v>
      </c>
      <c r="G10" s="672" t="s">
        <v>1570</v>
      </c>
      <c r="H10" s="415" t="s">
        <v>5470</v>
      </c>
      <c r="I10" s="641" t="s">
        <v>5468</v>
      </c>
      <c r="J10" s="361" t="s">
        <v>232</v>
      </c>
      <c r="K10" s="661"/>
      <c r="L10" s="1042" t="s">
        <v>2580</v>
      </c>
      <c r="M10" s="676">
        <v>2999999.9999999995</v>
      </c>
      <c r="N10" s="532">
        <v>0.15</v>
      </c>
      <c r="O10" s="642">
        <v>450000</v>
      </c>
      <c r="P10" s="176" t="s">
        <v>41</v>
      </c>
      <c r="Q10" s="150" t="s">
        <v>2419</v>
      </c>
      <c r="R10" s="855"/>
      <c r="S10" s="807" t="s">
        <v>2283</v>
      </c>
      <c r="T10" s="617"/>
      <c r="U10" s="614"/>
      <c r="V10" s="615"/>
    </row>
    <row r="11" spans="1:22" ht="36" customHeight="1">
      <c r="A11" s="640">
        <v>8</v>
      </c>
      <c r="B11" s="81" t="s">
        <v>5471</v>
      </c>
      <c r="C11" s="146" t="s">
        <v>5168</v>
      </c>
      <c r="D11" s="372" t="s">
        <v>5472</v>
      </c>
      <c r="E11" s="671" t="s">
        <v>71</v>
      </c>
      <c r="F11" s="704" t="s">
        <v>2585</v>
      </c>
      <c r="G11" s="672" t="s">
        <v>109</v>
      </c>
      <c r="H11" s="415" t="s">
        <v>5473</v>
      </c>
      <c r="I11" s="641" t="s">
        <v>5474</v>
      </c>
      <c r="J11" s="361" t="s">
        <v>232</v>
      </c>
      <c r="K11" s="661"/>
      <c r="L11" s="1042" t="s">
        <v>2585</v>
      </c>
      <c r="M11" s="676">
        <v>1999999.9999999998</v>
      </c>
      <c r="N11" s="532">
        <v>0.15</v>
      </c>
      <c r="O11" s="642">
        <v>300000</v>
      </c>
      <c r="P11" s="176" t="s">
        <v>41</v>
      </c>
      <c r="Q11" s="150" t="s">
        <v>3030</v>
      </c>
      <c r="R11" s="806"/>
      <c r="S11" s="807" t="s">
        <v>2873</v>
      </c>
      <c r="T11" s="514"/>
    </row>
    <row r="12" spans="1:22" ht="53.25" customHeight="1">
      <c r="A12" s="640">
        <v>9</v>
      </c>
      <c r="B12" s="81" t="s">
        <v>5256</v>
      </c>
      <c r="C12" s="146" t="s">
        <v>5153</v>
      </c>
      <c r="D12" s="372" t="s">
        <v>5504</v>
      </c>
      <c r="E12" s="671" t="s">
        <v>71</v>
      </c>
      <c r="F12" s="704" t="s">
        <v>2586</v>
      </c>
      <c r="G12" s="672" t="s">
        <v>384</v>
      </c>
      <c r="H12" s="415" t="s">
        <v>5503</v>
      </c>
      <c r="I12" s="641" t="s">
        <v>5510</v>
      </c>
      <c r="J12" s="361" t="s">
        <v>232</v>
      </c>
      <c r="K12" s="661">
        <v>0</v>
      </c>
      <c r="L12" s="1042" t="s">
        <v>2586</v>
      </c>
      <c r="M12" s="676">
        <v>5000000</v>
      </c>
      <c r="N12" s="532">
        <v>0.25</v>
      </c>
      <c r="O12" s="642">
        <v>1250000</v>
      </c>
      <c r="P12" s="176" t="s">
        <v>41</v>
      </c>
      <c r="Q12" s="150" t="s">
        <v>2422</v>
      </c>
      <c r="R12" s="1044"/>
      <c r="S12" s="807" t="s">
        <v>2283</v>
      </c>
      <c r="T12" s="514"/>
    </row>
    <row r="13" spans="1:22" ht="44.25" customHeight="1">
      <c r="A13" s="640">
        <v>10</v>
      </c>
      <c r="B13" s="81" t="s">
        <v>5507</v>
      </c>
      <c r="C13" s="146" t="s">
        <v>5509</v>
      </c>
      <c r="D13" s="372" t="s">
        <v>5508</v>
      </c>
      <c r="E13" s="671" t="s">
        <v>71</v>
      </c>
      <c r="F13" s="406" t="s">
        <v>2580</v>
      </c>
      <c r="G13" s="672" t="s">
        <v>1570</v>
      </c>
      <c r="H13" s="415" t="s">
        <v>5506</v>
      </c>
      <c r="I13" s="641" t="s">
        <v>5505</v>
      </c>
      <c r="J13" s="361" t="s">
        <v>232</v>
      </c>
      <c r="K13" s="661"/>
      <c r="L13" s="1042" t="s">
        <v>2580</v>
      </c>
      <c r="M13" s="676">
        <v>2999999.9999999995</v>
      </c>
      <c r="N13" s="532">
        <v>0.15</v>
      </c>
      <c r="O13" s="642">
        <v>450000</v>
      </c>
      <c r="P13" s="176" t="s">
        <v>41</v>
      </c>
      <c r="Q13" s="150" t="s">
        <v>5487</v>
      </c>
      <c r="R13" s="806"/>
      <c r="S13" s="807" t="s">
        <v>2874</v>
      </c>
    </row>
    <row r="14" spans="1:22" ht="57" customHeight="1">
      <c r="A14" s="640">
        <v>11</v>
      </c>
      <c r="B14" s="81" t="s">
        <v>5554</v>
      </c>
      <c r="C14" s="146" t="s">
        <v>5271</v>
      </c>
      <c r="D14" s="372" t="s">
        <v>5511</v>
      </c>
      <c r="E14" s="671" t="s">
        <v>71</v>
      </c>
      <c r="F14" s="406" t="s">
        <v>2787</v>
      </c>
      <c r="G14" s="672" t="s">
        <v>151</v>
      </c>
      <c r="H14" s="415" t="s">
        <v>5513</v>
      </c>
      <c r="I14" s="641" t="s">
        <v>5512</v>
      </c>
      <c r="J14" s="361" t="s">
        <v>232</v>
      </c>
      <c r="K14" s="661"/>
      <c r="L14" s="1042" t="s">
        <v>2787</v>
      </c>
      <c r="M14" s="676">
        <v>3499999.9999999995</v>
      </c>
      <c r="N14" s="532">
        <v>0.15</v>
      </c>
      <c r="O14" s="642">
        <v>525000</v>
      </c>
      <c r="P14" s="176" t="s">
        <v>41</v>
      </c>
      <c r="Q14" s="150" t="s">
        <v>5480</v>
      </c>
      <c r="R14" s="806"/>
      <c r="S14" s="807" t="s">
        <v>2874</v>
      </c>
      <c r="T14" s="530"/>
    </row>
    <row r="15" spans="1:22" ht="30.75" customHeight="1">
      <c r="A15" s="640">
        <v>12</v>
      </c>
      <c r="B15" s="81" t="s">
        <v>5515</v>
      </c>
      <c r="C15" s="146" t="s">
        <v>5518</v>
      </c>
      <c r="D15" s="372" t="s">
        <v>5516</v>
      </c>
      <c r="E15" s="671" t="s">
        <v>71</v>
      </c>
      <c r="F15" s="406" t="s">
        <v>2580</v>
      </c>
      <c r="G15" s="672" t="s">
        <v>1570</v>
      </c>
      <c r="H15" s="415" t="s">
        <v>5517</v>
      </c>
      <c r="I15" s="641" t="s">
        <v>5514</v>
      </c>
      <c r="J15" s="361" t="s">
        <v>232</v>
      </c>
      <c r="K15" s="661"/>
      <c r="L15" s="1042" t="s">
        <v>2580</v>
      </c>
      <c r="M15" s="676">
        <v>2999999.9999999995</v>
      </c>
      <c r="N15" s="532">
        <v>0.15</v>
      </c>
      <c r="O15" s="642">
        <v>450000</v>
      </c>
      <c r="P15" s="176" t="s">
        <v>41</v>
      </c>
      <c r="Q15" s="150" t="s">
        <v>5478</v>
      </c>
      <c r="R15" s="806"/>
      <c r="S15" s="807" t="s">
        <v>2873</v>
      </c>
      <c r="T15" s="526"/>
    </row>
    <row r="16" spans="1:22" ht="63" customHeight="1">
      <c r="A16" s="640">
        <v>13</v>
      </c>
      <c r="B16" s="81" t="s">
        <v>5520</v>
      </c>
      <c r="C16" s="146" t="s">
        <v>5521</v>
      </c>
      <c r="D16" s="372" t="s">
        <v>5522</v>
      </c>
      <c r="E16" s="671" t="s">
        <v>71</v>
      </c>
      <c r="F16" s="406" t="s">
        <v>3111</v>
      </c>
      <c r="G16" s="672" t="s">
        <v>61</v>
      </c>
      <c r="H16" s="415" t="s">
        <v>5519</v>
      </c>
      <c r="I16" s="641" t="s">
        <v>5523</v>
      </c>
      <c r="J16" s="361" t="s">
        <v>232</v>
      </c>
      <c r="K16" s="661"/>
      <c r="L16" s="1042" t="s">
        <v>3111</v>
      </c>
      <c r="M16" s="676">
        <v>5454545.4545454541</v>
      </c>
      <c r="N16" s="532">
        <v>0.15</v>
      </c>
      <c r="O16" s="642">
        <v>818181.81818181812</v>
      </c>
      <c r="P16" s="176" t="s">
        <v>41</v>
      </c>
      <c r="Q16" s="150" t="s">
        <v>5480</v>
      </c>
      <c r="R16" s="806"/>
      <c r="S16" s="807" t="s">
        <v>2874</v>
      </c>
      <c r="T16" s="524"/>
    </row>
    <row r="17" spans="1:20" ht="35.25" customHeight="1">
      <c r="A17" s="640">
        <v>14</v>
      </c>
      <c r="B17" s="81" t="s">
        <v>5620</v>
      </c>
      <c r="C17" s="146" t="s">
        <v>5142</v>
      </c>
      <c r="D17" s="372" t="s">
        <v>5524</v>
      </c>
      <c r="E17" s="671" t="s">
        <v>2861</v>
      </c>
      <c r="F17" s="406" t="s">
        <v>3117</v>
      </c>
      <c r="G17" s="672" t="s">
        <v>2952</v>
      </c>
      <c r="H17" s="415" t="s">
        <v>5359</v>
      </c>
      <c r="I17" s="641" t="s">
        <v>5525</v>
      </c>
      <c r="J17" s="361" t="s">
        <v>232</v>
      </c>
      <c r="K17" s="661"/>
      <c r="L17" s="1042" t="s">
        <v>3117</v>
      </c>
      <c r="M17" s="676">
        <v>2300000</v>
      </c>
      <c r="N17" s="532">
        <v>0.15</v>
      </c>
      <c r="O17" s="642">
        <v>345000</v>
      </c>
      <c r="P17" s="176" t="s">
        <v>41</v>
      </c>
      <c r="Q17" s="150" t="s">
        <v>5484</v>
      </c>
      <c r="R17" s="806"/>
      <c r="S17" s="807" t="s">
        <v>2873</v>
      </c>
    </row>
    <row r="18" spans="1:20" ht="51">
      <c r="A18" s="640">
        <v>15</v>
      </c>
      <c r="B18" s="81" t="s">
        <v>5526</v>
      </c>
      <c r="C18" s="146" t="s">
        <v>5285</v>
      </c>
      <c r="D18" s="372" t="s">
        <v>5528</v>
      </c>
      <c r="E18" s="671" t="s">
        <v>71</v>
      </c>
      <c r="F18" s="406" t="s">
        <v>2587</v>
      </c>
      <c r="G18" s="672" t="s">
        <v>2685</v>
      </c>
      <c r="H18" s="415" t="s">
        <v>5527</v>
      </c>
      <c r="I18" s="641" t="s">
        <v>5529</v>
      </c>
      <c r="J18" s="361" t="s">
        <v>232</v>
      </c>
      <c r="K18" s="661"/>
      <c r="L18" s="1042" t="s">
        <v>2587</v>
      </c>
      <c r="M18" s="676">
        <v>5999999.9999999991</v>
      </c>
      <c r="N18" s="532">
        <v>0.15</v>
      </c>
      <c r="O18" s="642">
        <v>900000</v>
      </c>
      <c r="P18" s="176" t="s">
        <v>41</v>
      </c>
      <c r="Q18" s="150" t="s">
        <v>5476</v>
      </c>
      <c r="R18" s="806"/>
      <c r="S18" s="807" t="s">
        <v>2874</v>
      </c>
      <c r="T18" s="789"/>
    </row>
    <row r="19" spans="1:20" ht="36" customHeight="1">
      <c r="A19" s="640">
        <v>16</v>
      </c>
      <c r="B19" s="81" t="s">
        <v>5530</v>
      </c>
      <c r="C19" s="146" t="s">
        <v>5168</v>
      </c>
      <c r="D19" s="372" t="s">
        <v>5531</v>
      </c>
      <c r="E19" s="671" t="s">
        <v>71</v>
      </c>
      <c r="F19" s="406" t="s">
        <v>2580</v>
      </c>
      <c r="G19" s="672" t="s">
        <v>1570</v>
      </c>
      <c r="H19" s="415" t="s">
        <v>5533</v>
      </c>
      <c r="I19" s="641" t="s">
        <v>5532</v>
      </c>
      <c r="J19" s="361" t="s">
        <v>232</v>
      </c>
      <c r="K19" s="661">
        <v>0</v>
      </c>
      <c r="L19" s="1042" t="s">
        <v>2580</v>
      </c>
      <c r="M19" s="676">
        <v>2999999.9999999995</v>
      </c>
      <c r="N19" s="532">
        <v>0.15</v>
      </c>
      <c r="O19" s="642">
        <v>450000</v>
      </c>
      <c r="P19" s="176" t="s">
        <v>41</v>
      </c>
      <c r="Q19" s="150" t="s">
        <v>5494</v>
      </c>
      <c r="R19" s="1078"/>
      <c r="S19" s="807" t="s">
        <v>2873</v>
      </c>
      <c r="T19" s="156"/>
    </row>
    <row r="20" spans="1:20" s="246" customFormat="1" ht="60.75" customHeight="1">
      <c r="A20" s="953">
        <v>17</v>
      </c>
      <c r="B20" s="242" t="s">
        <v>5539</v>
      </c>
      <c r="C20" s="132" t="s">
        <v>4865</v>
      </c>
      <c r="D20" s="373" t="s">
        <v>5536</v>
      </c>
      <c r="E20" s="705">
        <v>0</v>
      </c>
      <c r="F20" s="337" t="s">
        <v>4030</v>
      </c>
      <c r="G20" s="706" t="s">
        <v>4031</v>
      </c>
      <c r="H20" s="432" t="s">
        <v>5537</v>
      </c>
      <c r="I20" s="955" t="s">
        <v>5538</v>
      </c>
      <c r="J20" s="362" t="s">
        <v>232</v>
      </c>
      <c r="K20" s="707"/>
      <c r="L20" s="1063" t="s">
        <v>4030</v>
      </c>
      <c r="M20" s="901">
        <v>9000000</v>
      </c>
      <c r="N20" s="1064">
        <v>0.15</v>
      </c>
      <c r="O20" s="957">
        <v>1350000</v>
      </c>
      <c r="P20" s="165" t="s">
        <v>41</v>
      </c>
      <c r="Q20" s="152" t="s">
        <v>2439</v>
      </c>
      <c r="R20" s="959"/>
      <c r="S20" s="960">
        <v>0</v>
      </c>
    </row>
    <row r="21" spans="1:20" ht="42.75" customHeight="1">
      <c r="A21" s="640">
        <v>18</v>
      </c>
      <c r="B21" s="81" t="s">
        <v>5553</v>
      </c>
      <c r="C21" s="146" t="s">
        <v>5542</v>
      </c>
      <c r="D21" s="372" t="s">
        <v>5541</v>
      </c>
      <c r="E21" s="671" t="s">
        <v>42</v>
      </c>
      <c r="F21" s="406" t="s">
        <v>2580</v>
      </c>
      <c r="G21" s="672" t="s">
        <v>1570</v>
      </c>
      <c r="H21" s="415" t="s">
        <v>5543</v>
      </c>
      <c r="I21" s="641" t="s">
        <v>5540</v>
      </c>
      <c r="J21" s="361" t="s">
        <v>232</v>
      </c>
      <c r="K21" s="661">
        <v>0</v>
      </c>
      <c r="L21" s="1042" t="s">
        <v>2580</v>
      </c>
      <c r="M21" s="676">
        <v>2999999.9999999995</v>
      </c>
      <c r="N21" s="532">
        <v>0.15</v>
      </c>
      <c r="O21" s="642">
        <v>450000</v>
      </c>
      <c r="P21" s="176" t="s">
        <v>41</v>
      </c>
      <c r="Q21" s="150" t="s">
        <v>2425</v>
      </c>
      <c r="R21" s="1043"/>
      <c r="S21" s="807" t="s">
        <v>2283</v>
      </c>
    </row>
    <row r="22" spans="1:20" s="1097" customFormat="1" ht="45.75" customHeight="1">
      <c r="A22" s="1079">
        <v>19</v>
      </c>
      <c r="B22" s="1080" t="s">
        <v>1174</v>
      </c>
      <c r="C22" s="1081" t="s">
        <v>5307</v>
      </c>
      <c r="D22" s="1082" t="s">
        <v>3984</v>
      </c>
      <c r="E22" s="1083" t="s">
        <v>42</v>
      </c>
      <c r="F22" s="1084" t="s">
        <v>3776</v>
      </c>
      <c r="G22" s="1085" t="s">
        <v>436</v>
      </c>
      <c r="H22" s="1086" t="s">
        <v>5545</v>
      </c>
      <c r="I22" s="1087" t="s">
        <v>5544</v>
      </c>
      <c r="J22" s="1088" t="s">
        <v>232</v>
      </c>
      <c r="K22" s="1089">
        <v>0</v>
      </c>
      <c r="L22" s="1090" t="s">
        <v>3776</v>
      </c>
      <c r="M22" s="1091">
        <v>18181818.18181818</v>
      </c>
      <c r="N22" s="1092">
        <v>0.15</v>
      </c>
      <c r="O22" s="1093">
        <v>2727272.7272727271</v>
      </c>
      <c r="P22" s="1094" t="s">
        <v>41</v>
      </c>
      <c r="Q22" s="1084" t="s">
        <v>2401</v>
      </c>
      <c r="R22" s="1095"/>
      <c r="S22" s="1095" t="s">
        <v>2283</v>
      </c>
      <c r="T22" s="1096"/>
    </row>
    <row r="23" spans="1:20" ht="47.25" customHeight="1">
      <c r="A23" s="640">
        <v>20</v>
      </c>
      <c r="B23" s="81" t="s">
        <v>5546</v>
      </c>
      <c r="C23" s="146" t="s">
        <v>5547</v>
      </c>
      <c r="D23" s="372" t="s">
        <v>5548</v>
      </c>
      <c r="E23" s="671" t="s">
        <v>71</v>
      </c>
      <c r="F23" s="406" t="s">
        <v>3501</v>
      </c>
      <c r="G23" s="672" t="s">
        <v>3502</v>
      </c>
      <c r="H23" s="415" t="s">
        <v>5311</v>
      </c>
      <c r="I23" s="641" t="s">
        <v>5549</v>
      </c>
      <c r="J23" s="361" t="s">
        <v>232</v>
      </c>
      <c r="K23" s="661">
        <v>0</v>
      </c>
      <c r="L23" s="1042" t="s">
        <v>3501</v>
      </c>
      <c r="M23" s="676">
        <v>2500000</v>
      </c>
      <c r="N23" s="532">
        <v>0.15</v>
      </c>
      <c r="O23" s="642">
        <v>375000</v>
      </c>
      <c r="P23" s="176" t="s">
        <v>41</v>
      </c>
      <c r="Q23" s="150" t="s">
        <v>5477</v>
      </c>
      <c r="R23" s="806"/>
      <c r="S23" s="807" t="s">
        <v>2874</v>
      </c>
      <c r="T23" s="524"/>
    </row>
    <row r="24" spans="1:20" ht="37.5" customHeight="1">
      <c r="A24" s="640">
        <v>21</v>
      </c>
      <c r="B24" s="81" t="s">
        <v>5550</v>
      </c>
      <c r="C24" s="146" t="s">
        <v>5634</v>
      </c>
      <c r="D24" s="372" t="s">
        <v>5551</v>
      </c>
      <c r="E24" s="671" t="s">
        <v>71</v>
      </c>
      <c r="F24" s="406" t="s">
        <v>2580</v>
      </c>
      <c r="G24" s="672" t="s">
        <v>1570</v>
      </c>
      <c r="H24" s="415" t="s">
        <v>5565</v>
      </c>
      <c r="I24" s="641" t="s">
        <v>5552</v>
      </c>
      <c r="J24" s="361" t="s">
        <v>232</v>
      </c>
      <c r="K24" s="661">
        <v>0</v>
      </c>
      <c r="L24" s="1042" t="s">
        <v>2580</v>
      </c>
      <c r="M24" s="676">
        <v>2999999.9999999995</v>
      </c>
      <c r="N24" s="532">
        <v>0.15</v>
      </c>
      <c r="O24" s="642">
        <v>450000</v>
      </c>
      <c r="P24" s="176" t="s">
        <v>41</v>
      </c>
      <c r="Q24" s="808" t="s">
        <v>2425</v>
      </c>
      <c r="R24" s="806"/>
      <c r="S24" s="807" t="s">
        <v>2283</v>
      </c>
      <c r="T24" s="524"/>
    </row>
    <row r="25" spans="1:20" ht="36.75" customHeight="1">
      <c r="A25" s="640">
        <v>22</v>
      </c>
      <c r="B25" s="81" t="s">
        <v>5556</v>
      </c>
      <c r="C25" s="146" t="s">
        <v>5323</v>
      </c>
      <c r="D25" s="372" t="s">
        <v>5555</v>
      </c>
      <c r="E25" s="671" t="s">
        <v>71</v>
      </c>
      <c r="F25" s="406" t="s">
        <v>2584</v>
      </c>
      <c r="G25" s="672" t="s">
        <v>210</v>
      </c>
      <c r="H25" s="415" t="s">
        <v>5558</v>
      </c>
      <c r="I25" s="641" t="s">
        <v>5557</v>
      </c>
      <c r="J25" s="361" t="s">
        <v>232</v>
      </c>
      <c r="K25" s="661">
        <v>0</v>
      </c>
      <c r="L25" s="1042" t="s">
        <v>2584</v>
      </c>
      <c r="M25" s="676">
        <v>3636363.6363636362</v>
      </c>
      <c r="N25" s="532">
        <v>0.15</v>
      </c>
      <c r="O25" s="642">
        <v>545454.54545454541</v>
      </c>
      <c r="P25" s="176" t="s">
        <v>41</v>
      </c>
      <c r="Q25" s="150" t="s">
        <v>5477</v>
      </c>
      <c r="R25" s="806"/>
      <c r="S25" s="807" t="s">
        <v>2283</v>
      </c>
    </row>
    <row r="26" spans="1:20" ht="39.75" customHeight="1">
      <c r="A26" s="640">
        <v>23</v>
      </c>
      <c r="B26" s="81" t="s">
        <v>5559</v>
      </c>
      <c r="C26" s="146" t="s">
        <v>5562</v>
      </c>
      <c r="D26" s="372" t="s">
        <v>5561</v>
      </c>
      <c r="E26" s="671" t="s">
        <v>71</v>
      </c>
      <c r="F26" s="406" t="s">
        <v>3501</v>
      </c>
      <c r="G26" s="672" t="s">
        <v>3502</v>
      </c>
      <c r="H26" s="415" t="s">
        <v>5560</v>
      </c>
      <c r="I26" s="641" t="s">
        <v>5563</v>
      </c>
      <c r="J26" s="361" t="s">
        <v>232</v>
      </c>
      <c r="K26" s="661">
        <v>0</v>
      </c>
      <c r="L26" s="1042" t="s">
        <v>3501</v>
      </c>
      <c r="M26" s="676">
        <v>2500000</v>
      </c>
      <c r="N26" s="532">
        <v>0.15</v>
      </c>
      <c r="O26" s="642">
        <v>375000</v>
      </c>
      <c r="P26" s="176" t="s">
        <v>41</v>
      </c>
      <c r="Q26" s="150" t="s">
        <v>2422</v>
      </c>
      <c r="R26" s="807"/>
      <c r="S26" s="807" t="s">
        <v>2874</v>
      </c>
    </row>
    <row r="27" spans="1:20" ht="25.5">
      <c r="A27" s="640">
        <v>24</v>
      </c>
      <c r="B27" s="81" t="s">
        <v>5621</v>
      </c>
      <c r="C27" s="146" t="s">
        <v>5611</v>
      </c>
      <c r="D27" s="372" t="s">
        <v>5622</v>
      </c>
      <c r="E27" s="671" t="s">
        <v>71</v>
      </c>
      <c r="F27" s="406" t="s">
        <v>2580</v>
      </c>
      <c r="G27" s="672" t="s">
        <v>1570</v>
      </c>
      <c r="H27" s="415" t="s">
        <v>5564</v>
      </c>
      <c r="I27" s="641" t="s">
        <v>5623</v>
      </c>
      <c r="J27" s="361" t="s">
        <v>232</v>
      </c>
      <c r="K27" s="661">
        <v>0</v>
      </c>
      <c r="L27" s="1042" t="s">
        <v>2580</v>
      </c>
      <c r="M27" s="676">
        <v>2999999.9999999995</v>
      </c>
      <c r="N27" s="532">
        <v>0.15</v>
      </c>
      <c r="O27" s="642">
        <v>450000</v>
      </c>
      <c r="P27" s="176" t="s">
        <v>41</v>
      </c>
      <c r="Q27" s="150" t="s">
        <v>2440</v>
      </c>
      <c r="R27" s="806"/>
      <c r="S27" s="807" t="s">
        <v>2283</v>
      </c>
    </row>
    <row r="28" spans="1:20" s="473" customFormat="1" ht="64.5" customHeight="1">
      <c r="A28" s="811">
        <v>25</v>
      </c>
      <c r="B28" s="482" t="s">
        <v>5334</v>
      </c>
      <c r="C28" s="440" t="s">
        <v>5337</v>
      </c>
      <c r="D28" s="441" t="s">
        <v>5335</v>
      </c>
      <c r="E28" s="680" t="s">
        <v>42</v>
      </c>
      <c r="F28" s="479" t="s">
        <v>3312</v>
      </c>
      <c r="G28" s="710" t="e">
        <v>#VALUE!</v>
      </c>
      <c r="H28" s="445" t="s">
        <v>5344</v>
      </c>
      <c r="I28" s="812" t="s">
        <v>5445</v>
      </c>
      <c r="J28" s="447" t="s">
        <v>232</v>
      </c>
      <c r="K28" s="682">
        <v>0</v>
      </c>
      <c r="L28" s="1056" t="s">
        <v>3312</v>
      </c>
      <c r="M28" s="814" t="e">
        <v>#VALUE!</v>
      </c>
      <c r="N28" s="1038">
        <v>0.15</v>
      </c>
      <c r="O28" s="815">
        <v>0</v>
      </c>
      <c r="P28" s="282" t="s">
        <v>41</v>
      </c>
      <c r="Q28" s="288" t="s">
        <v>5336</v>
      </c>
      <c r="R28" s="1099" t="e">
        <v>#VALUE!</v>
      </c>
      <c r="S28" s="818" t="s">
        <v>2873</v>
      </c>
      <c r="T28" s="895"/>
    </row>
    <row r="29" spans="1:20" ht="30.75" customHeight="1">
      <c r="A29" s="640">
        <v>26</v>
      </c>
      <c r="B29" s="252" t="s">
        <v>5567</v>
      </c>
      <c r="C29" s="146" t="s">
        <v>5569</v>
      </c>
      <c r="D29" s="372" t="s">
        <v>5566</v>
      </c>
      <c r="E29" s="671" t="s">
        <v>209</v>
      </c>
      <c r="F29" s="406" t="s">
        <v>2586</v>
      </c>
      <c r="G29" s="672" t="s">
        <v>384</v>
      </c>
      <c r="H29" s="415" t="s">
        <v>5568</v>
      </c>
      <c r="I29" s="641" t="s">
        <v>5582</v>
      </c>
      <c r="J29" s="361" t="s">
        <v>232</v>
      </c>
      <c r="K29" s="661">
        <v>0</v>
      </c>
      <c r="L29" s="1042" t="s">
        <v>2586</v>
      </c>
      <c r="M29" s="676">
        <v>5000000</v>
      </c>
      <c r="N29" s="532">
        <v>0.15</v>
      </c>
      <c r="O29" s="642">
        <v>750000</v>
      </c>
      <c r="P29" s="176" t="s">
        <v>41</v>
      </c>
      <c r="Q29" s="150" t="s">
        <v>2400</v>
      </c>
      <c r="R29" s="806"/>
      <c r="S29" s="807">
        <v>0</v>
      </c>
    </row>
    <row r="30" spans="1:20" ht="47.25" customHeight="1">
      <c r="A30" s="640">
        <v>27</v>
      </c>
      <c r="B30" s="252" t="s">
        <v>5570</v>
      </c>
      <c r="C30" s="146" t="s">
        <v>5168</v>
      </c>
      <c r="D30" s="372" t="s">
        <v>5571</v>
      </c>
      <c r="E30" s="671" t="s">
        <v>71</v>
      </c>
      <c r="F30" s="406" t="s">
        <v>2580</v>
      </c>
      <c r="G30" s="672" t="s">
        <v>1570</v>
      </c>
      <c r="H30" s="415" t="s">
        <v>5573</v>
      </c>
      <c r="I30" s="641" t="s">
        <v>5572</v>
      </c>
      <c r="J30" s="361" t="s">
        <v>232</v>
      </c>
      <c r="K30" s="661">
        <v>0</v>
      </c>
      <c r="L30" s="1042" t="s">
        <v>2580</v>
      </c>
      <c r="M30" s="676">
        <v>2999999.9999999995</v>
      </c>
      <c r="N30" s="532">
        <v>0.15</v>
      </c>
      <c r="O30" s="642">
        <v>450000</v>
      </c>
      <c r="P30" s="176" t="s">
        <v>41</v>
      </c>
      <c r="Q30" s="150" t="s">
        <v>2434</v>
      </c>
      <c r="R30" s="806"/>
      <c r="S30" s="807" t="s">
        <v>2874</v>
      </c>
      <c r="T30" s="524"/>
    </row>
    <row r="31" spans="1:20" ht="19.5" customHeight="1">
      <c r="A31" s="640">
        <v>28</v>
      </c>
      <c r="B31" s="252" t="s">
        <v>5575</v>
      </c>
      <c r="C31" s="146" t="s">
        <v>5577</v>
      </c>
      <c r="D31" s="372" t="s">
        <v>5576</v>
      </c>
      <c r="E31" s="671" t="s">
        <v>71</v>
      </c>
      <c r="F31" s="406" t="s">
        <v>4299</v>
      </c>
      <c r="G31" s="672" t="s">
        <v>200</v>
      </c>
      <c r="H31" s="415" t="s">
        <v>5580</v>
      </c>
      <c r="I31" s="641" t="s">
        <v>5574</v>
      </c>
      <c r="J31" s="361" t="s">
        <v>232</v>
      </c>
      <c r="K31" s="661">
        <v>0</v>
      </c>
      <c r="L31" s="1042" t="s">
        <v>4299</v>
      </c>
      <c r="M31" s="676">
        <v>9090909.0909090899</v>
      </c>
      <c r="N31" s="532">
        <v>0.15</v>
      </c>
      <c r="O31" s="642">
        <v>1363636.3636363635</v>
      </c>
      <c r="P31" s="176" t="s">
        <v>41</v>
      </c>
      <c r="Q31" s="150" t="s">
        <v>2421</v>
      </c>
      <c r="R31" s="807" t="s">
        <v>3284</v>
      </c>
      <c r="S31" s="807" t="s">
        <v>2283</v>
      </c>
      <c r="T31" s="524"/>
    </row>
    <row r="32" spans="1:20" ht="19.5" customHeight="1">
      <c r="A32" s="640">
        <v>29</v>
      </c>
      <c r="B32" s="252" t="s">
        <v>5579</v>
      </c>
      <c r="C32" s="146" t="s">
        <v>5581</v>
      </c>
      <c r="D32" s="372" t="s">
        <v>5576</v>
      </c>
      <c r="E32" s="671" t="s">
        <v>71</v>
      </c>
      <c r="F32" s="406" t="s">
        <v>4299</v>
      </c>
      <c r="G32" s="672" t="s">
        <v>200</v>
      </c>
      <c r="H32" s="415" t="s">
        <v>5580</v>
      </c>
      <c r="I32" s="641" t="s">
        <v>5578</v>
      </c>
      <c r="J32" s="361" t="s">
        <v>232</v>
      </c>
      <c r="K32" s="661">
        <v>0</v>
      </c>
      <c r="L32" s="1042" t="s">
        <v>4299</v>
      </c>
      <c r="M32" s="676">
        <v>9090909.0909090899</v>
      </c>
      <c r="N32" s="532">
        <v>0.15</v>
      </c>
      <c r="O32" s="642">
        <v>1363636.3636363635</v>
      </c>
      <c r="P32" s="176" t="s">
        <v>41</v>
      </c>
      <c r="Q32" s="150" t="s">
        <v>2421</v>
      </c>
      <c r="R32" s="806"/>
      <c r="S32" s="807" t="s">
        <v>2283</v>
      </c>
    </row>
    <row r="33" spans="1:25" ht="32.25" customHeight="1">
      <c r="A33" s="640">
        <v>30</v>
      </c>
      <c r="B33" s="252" t="s">
        <v>5586</v>
      </c>
      <c r="C33" s="146" t="s">
        <v>4832</v>
      </c>
      <c r="D33" s="372" t="s">
        <v>5583</v>
      </c>
      <c r="E33" s="671" t="s">
        <v>3051</v>
      </c>
      <c r="F33" s="406" t="s">
        <v>2585</v>
      </c>
      <c r="G33" s="672" t="s">
        <v>109</v>
      </c>
      <c r="H33" s="415" t="s">
        <v>5584</v>
      </c>
      <c r="I33" s="641" t="s">
        <v>5585</v>
      </c>
      <c r="J33" s="361" t="s">
        <v>232</v>
      </c>
      <c r="K33" s="661">
        <v>0</v>
      </c>
      <c r="L33" s="1042" t="s">
        <v>2585</v>
      </c>
      <c r="M33" s="676">
        <v>1999999.9999999998</v>
      </c>
      <c r="N33" s="532">
        <v>0.15</v>
      </c>
      <c r="O33" s="642">
        <v>300000</v>
      </c>
      <c r="P33" s="176" t="s">
        <v>41</v>
      </c>
      <c r="Q33" s="150" t="s">
        <v>2431</v>
      </c>
      <c r="R33" s="806"/>
      <c r="S33" s="807" t="s">
        <v>2283</v>
      </c>
    </row>
    <row r="34" spans="1:25" ht="35.25" customHeight="1">
      <c r="A34" s="640">
        <v>31</v>
      </c>
      <c r="B34" s="252" t="s">
        <v>5590</v>
      </c>
      <c r="C34" s="146" t="s">
        <v>5362</v>
      </c>
      <c r="D34" s="372" t="s">
        <v>5588</v>
      </c>
      <c r="E34" s="671" t="s">
        <v>71</v>
      </c>
      <c r="F34" s="406" t="s">
        <v>2580</v>
      </c>
      <c r="G34" s="672" t="s">
        <v>1570</v>
      </c>
      <c r="H34" s="415" t="s">
        <v>5589</v>
      </c>
      <c r="I34" s="641" t="s">
        <v>5587</v>
      </c>
      <c r="J34" s="361" t="s">
        <v>232</v>
      </c>
      <c r="K34" s="661">
        <v>0</v>
      </c>
      <c r="L34" s="1042" t="s">
        <v>2580</v>
      </c>
      <c r="M34" s="676">
        <v>2999999.9999999995</v>
      </c>
      <c r="N34" s="532">
        <v>0.15</v>
      </c>
      <c r="O34" s="642">
        <v>450000</v>
      </c>
      <c r="P34" s="176" t="s">
        <v>41</v>
      </c>
      <c r="Q34" s="150" t="s">
        <v>2422</v>
      </c>
      <c r="R34" s="806"/>
      <c r="S34" s="807">
        <v>0</v>
      </c>
      <c r="U34" s="436"/>
    </row>
    <row r="35" spans="1:25" ht="38.25">
      <c r="A35" s="640">
        <v>32</v>
      </c>
      <c r="B35" s="252" t="s">
        <v>5593</v>
      </c>
      <c r="C35" s="146" t="s">
        <v>5595</v>
      </c>
      <c r="D35" s="372" t="s">
        <v>5594</v>
      </c>
      <c r="E35" s="671" t="s">
        <v>71</v>
      </c>
      <c r="F35" s="406" t="s">
        <v>2580</v>
      </c>
      <c r="G35" s="672" t="s">
        <v>1570</v>
      </c>
      <c r="H35" s="415" t="s">
        <v>5592</v>
      </c>
      <c r="I35" s="641" t="s">
        <v>5591</v>
      </c>
      <c r="J35" s="361" t="s">
        <v>232</v>
      </c>
      <c r="K35" s="661">
        <v>0</v>
      </c>
      <c r="L35" s="1042" t="s">
        <v>2580</v>
      </c>
      <c r="M35" s="676">
        <v>2999999.9999999995</v>
      </c>
      <c r="N35" s="532">
        <v>0.15</v>
      </c>
      <c r="O35" s="642">
        <v>450000</v>
      </c>
      <c r="P35" s="176" t="s">
        <v>41</v>
      </c>
      <c r="Q35" s="150" t="s">
        <v>5477</v>
      </c>
      <c r="R35" s="806"/>
      <c r="S35" s="807" t="s">
        <v>2874</v>
      </c>
    </row>
    <row r="36" spans="1:25" ht="40.5" customHeight="1">
      <c r="A36" s="640">
        <v>33</v>
      </c>
      <c r="B36" s="252" t="s">
        <v>5596</v>
      </c>
      <c r="C36" s="146" t="s">
        <v>5118</v>
      </c>
      <c r="D36" s="372" t="s">
        <v>5597</v>
      </c>
      <c r="E36" s="671" t="s">
        <v>71</v>
      </c>
      <c r="F36" s="406" t="s">
        <v>3312</v>
      </c>
      <c r="G36" s="672" t="e">
        <v>#VALUE!</v>
      </c>
      <c r="H36" s="415" t="s">
        <v>5399</v>
      </c>
      <c r="I36" s="641" t="s">
        <v>5598</v>
      </c>
      <c r="J36" s="361" t="s">
        <v>232</v>
      </c>
      <c r="K36" s="661">
        <v>0</v>
      </c>
      <c r="L36" s="1042" t="s">
        <v>3312</v>
      </c>
      <c r="M36" s="676" t="e">
        <v>#VALUE!</v>
      </c>
      <c r="N36" s="532">
        <v>0.15</v>
      </c>
      <c r="O36" s="642">
        <v>0</v>
      </c>
      <c r="P36" s="176" t="s">
        <v>41</v>
      </c>
      <c r="Q36" s="150" t="s">
        <v>2422</v>
      </c>
      <c r="R36" s="807"/>
      <c r="S36" s="807">
        <v>0</v>
      </c>
      <c r="U36" s="1047"/>
    </row>
    <row r="37" spans="1:25" s="473" customFormat="1" ht="36" customHeight="1">
      <c r="A37" s="811">
        <v>34</v>
      </c>
      <c r="B37" s="482" t="s">
        <v>5601</v>
      </c>
      <c r="C37" s="440" t="s">
        <v>5375</v>
      </c>
      <c r="D37" s="441" t="s">
        <v>5599</v>
      </c>
      <c r="E37" s="680" t="s">
        <v>71</v>
      </c>
      <c r="F37" s="479" t="s">
        <v>2580</v>
      </c>
      <c r="G37" s="710" t="s">
        <v>1570</v>
      </c>
      <c r="H37" s="445" t="s">
        <v>5602</v>
      </c>
      <c r="I37" s="812" t="s">
        <v>5600</v>
      </c>
      <c r="J37" s="447" t="s">
        <v>232</v>
      </c>
      <c r="K37" s="682">
        <v>0</v>
      </c>
      <c r="L37" s="1056" t="s">
        <v>2580</v>
      </c>
      <c r="M37" s="814">
        <v>2999999.9999999995</v>
      </c>
      <c r="N37" s="1038">
        <v>0.15</v>
      </c>
      <c r="O37" s="815">
        <v>450000</v>
      </c>
      <c r="P37" s="282" t="s">
        <v>41</v>
      </c>
      <c r="Q37" s="288" t="s">
        <v>5500</v>
      </c>
      <c r="R37" s="817"/>
      <c r="S37" s="818" t="s">
        <v>2874</v>
      </c>
    </row>
    <row r="38" spans="1:25" ht="42.75" customHeight="1">
      <c r="A38" s="640">
        <v>35</v>
      </c>
      <c r="B38" s="252" t="s">
        <v>5604</v>
      </c>
      <c r="C38" s="146" t="s">
        <v>5611</v>
      </c>
      <c r="D38" s="372" t="s">
        <v>5605</v>
      </c>
      <c r="E38" s="671" t="s">
        <v>1925</v>
      </c>
      <c r="F38" s="406" t="s">
        <v>2585</v>
      </c>
      <c r="G38" s="672" t="s">
        <v>109</v>
      </c>
      <c r="H38" s="415" t="s">
        <v>5606</v>
      </c>
      <c r="I38" s="641" t="s">
        <v>5603</v>
      </c>
      <c r="J38" s="361" t="s">
        <v>232</v>
      </c>
      <c r="K38" s="661">
        <v>0</v>
      </c>
      <c r="L38" s="1042" t="s">
        <v>2585</v>
      </c>
      <c r="M38" s="676">
        <v>1999999.9999999998</v>
      </c>
      <c r="N38" s="532">
        <v>0.15</v>
      </c>
      <c r="O38" s="642">
        <v>300000</v>
      </c>
      <c r="P38" s="176" t="s">
        <v>41</v>
      </c>
      <c r="Q38" s="150" t="s">
        <v>2407</v>
      </c>
      <c r="R38" s="806"/>
      <c r="S38" s="807" t="s">
        <v>2874</v>
      </c>
    </row>
    <row r="39" spans="1:25" ht="32.25" customHeight="1">
      <c r="A39" s="640">
        <v>36</v>
      </c>
      <c r="B39" s="252" t="s">
        <v>5607</v>
      </c>
      <c r="C39" s="146" t="s">
        <v>5401</v>
      </c>
      <c r="D39" s="372" t="s">
        <v>5608</v>
      </c>
      <c r="E39" s="671" t="s">
        <v>71</v>
      </c>
      <c r="F39" s="406" t="s">
        <v>3595</v>
      </c>
      <c r="G39" s="672" t="s">
        <v>5224</v>
      </c>
      <c r="H39" s="415" t="s">
        <v>5610</v>
      </c>
      <c r="I39" s="641" t="s">
        <v>5609</v>
      </c>
      <c r="J39" s="361" t="s">
        <v>232</v>
      </c>
      <c r="K39" s="661">
        <v>0</v>
      </c>
      <c r="L39" s="1063" t="s">
        <v>3595</v>
      </c>
      <c r="M39" s="676">
        <v>7999999.9999999991</v>
      </c>
      <c r="N39" s="532">
        <v>0.15</v>
      </c>
      <c r="O39" s="642">
        <v>1200000</v>
      </c>
      <c r="P39" s="176" t="s">
        <v>41</v>
      </c>
      <c r="Q39" s="150" t="s">
        <v>2425</v>
      </c>
      <c r="R39" s="806"/>
      <c r="S39" s="807" t="s">
        <v>2874</v>
      </c>
      <c r="W39" s="514"/>
      <c r="X39" s="526"/>
      <c r="Y39" s="524"/>
    </row>
    <row r="40" spans="1:25" ht="38.25">
      <c r="A40" s="640">
        <v>37</v>
      </c>
      <c r="B40" s="252" t="s">
        <v>4468</v>
      </c>
      <c r="C40" s="146" t="s">
        <v>5403</v>
      </c>
      <c r="D40" s="372" t="s">
        <v>5613</v>
      </c>
      <c r="E40" s="671" t="s">
        <v>42</v>
      </c>
      <c r="F40" s="406" t="s">
        <v>2580</v>
      </c>
      <c r="G40" s="672" t="s">
        <v>1570</v>
      </c>
      <c r="H40" s="415" t="s">
        <v>5612</v>
      </c>
      <c r="I40" s="641" t="s">
        <v>5614</v>
      </c>
      <c r="J40" s="361" t="s">
        <v>232</v>
      </c>
      <c r="K40" s="661">
        <v>0</v>
      </c>
      <c r="L40" s="1063" t="s">
        <v>2580</v>
      </c>
      <c r="M40" s="676">
        <v>2999999.9999999995</v>
      </c>
      <c r="N40" s="532">
        <v>0.15</v>
      </c>
      <c r="O40" s="642">
        <v>450000</v>
      </c>
      <c r="P40" s="176" t="s">
        <v>41</v>
      </c>
      <c r="Q40" s="150" t="s">
        <v>5482</v>
      </c>
      <c r="R40" s="806"/>
      <c r="S40" s="807">
        <v>0</v>
      </c>
      <c r="W40" s="514"/>
      <c r="X40" s="156"/>
      <c r="Y40" s="524"/>
    </row>
    <row r="41" spans="1:25" ht="34.5" customHeight="1">
      <c r="A41" s="640">
        <v>38</v>
      </c>
      <c r="B41" s="252" t="s">
        <v>4468</v>
      </c>
      <c r="C41" s="146" t="s">
        <v>5429</v>
      </c>
      <c r="D41" s="372" t="s">
        <v>5616</v>
      </c>
      <c r="E41" s="671" t="s">
        <v>42</v>
      </c>
      <c r="F41" s="406" t="s">
        <v>2580</v>
      </c>
      <c r="G41" s="672" t="s">
        <v>1570</v>
      </c>
      <c r="H41" s="415" t="s">
        <v>5617</v>
      </c>
      <c r="I41" s="641" t="s">
        <v>5615</v>
      </c>
      <c r="J41" s="361" t="s">
        <v>232</v>
      </c>
      <c r="K41" s="661">
        <v>0</v>
      </c>
      <c r="L41" s="1063" t="s">
        <v>2580</v>
      </c>
      <c r="M41" s="676">
        <v>2999999.9999999995</v>
      </c>
      <c r="N41" s="532">
        <v>0.15</v>
      </c>
      <c r="O41" s="642">
        <v>450000</v>
      </c>
      <c r="P41" s="176" t="s">
        <v>41</v>
      </c>
      <c r="Q41" s="150" t="s">
        <v>5482</v>
      </c>
      <c r="R41" s="806"/>
      <c r="S41" s="807">
        <v>0</v>
      </c>
    </row>
    <row r="42" spans="1:25" ht="60.75" customHeight="1">
      <c r="A42" s="640">
        <v>39</v>
      </c>
      <c r="B42" s="252" t="s">
        <v>3375</v>
      </c>
      <c r="C42" s="146" t="s">
        <v>5408</v>
      </c>
      <c r="D42" s="372" t="s">
        <v>5619</v>
      </c>
      <c r="E42" s="671" t="s">
        <v>42</v>
      </c>
      <c r="F42" s="406" t="s">
        <v>2580</v>
      </c>
      <c r="G42" s="672" t="s">
        <v>1570</v>
      </c>
      <c r="H42" s="415" t="s">
        <v>5395</v>
      </c>
      <c r="I42" s="641" t="s">
        <v>5618</v>
      </c>
      <c r="J42" s="361" t="s">
        <v>232</v>
      </c>
      <c r="K42" s="661">
        <v>0</v>
      </c>
      <c r="L42" s="1042" t="s">
        <v>2580</v>
      </c>
      <c r="M42" s="676">
        <v>2999999.9999999995</v>
      </c>
      <c r="N42" s="532">
        <v>0.15</v>
      </c>
      <c r="O42" s="642">
        <v>450000</v>
      </c>
      <c r="P42" s="176" t="s">
        <v>41</v>
      </c>
      <c r="Q42" s="150" t="s">
        <v>5488</v>
      </c>
      <c r="R42" s="806"/>
      <c r="S42" s="807" t="s">
        <v>2874</v>
      </c>
    </row>
    <row r="43" spans="1:25" s="246" customFormat="1" ht="45.75" customHeight="1">
      <c r="A43" s="953">
        <v>40</v>
      </c>
      <c r="B43" s="782" t="s">
        <v>5621</v>
      </c>
      <c r="C43" s="132" t="s">
        <v>5611</v>
      </c>
      <c r="D43" s="373" t="s">
        <v>5622</v>
      </c>
      <c r="E43" s="705" t="s">
        <v>71</v>
      </c>
      <c r="F43" s="337" t="s">
        <v>2584</v>
      </c>
      <c r="G43" s="706" t="s">
        <v>210</v>
      </c>
      <c r="H43" s="432" t="s">
        <v>5625</v>
      </c>
      <c r="I43" s="955" t="s">
        <v>5624</v>
      </c>
      <c r="J43" s="362" t="s">
        <v>232</v>
      </c>
      <c r="K43" s="707">
        <v>0</v>
      </c>
      <c r="L43" s="1063" t="s">
        <v>2584</v>
      </c>
      <c r="M43" s="901">
        <v>3636363.6363636362</v>
      </c>
      <c r="N43" s="1064">
        <v>0.15</v>
      </c>
      <c r="O43" s="957">
        <v>545454.54545454541</v>
      </c>
      <c r="P43" s="165" t="s">
        <v>41</v>
      </c>
      <c r="Q43" s="152" t="s">
        <v>2440</v>
      </c>
      <c r="R43" s="960"/>
      <c r="S43" s="960" t="s">
        <v>2283</v>
      </c>
      <c r="U43" s="997"/>
      <c r="W43" s="1049"/>
    </row>
    <row r="44" spans="1:25" ht="54" customHeight="1">
      <c r="A44" s="640">
        <v>41</v>
      </c>
      <c r="B44" s="252" t="s">
        <v>5628</v>
      </c>
      <c r="C44" s="146" t="s">
        <v>4920</v>
      </c>
      <c r="D44" s="372" t="s">
        <v>5627</v>
      </c>
      <c r="E44" s="671" t="s">
        <v>71</v>
      </c>
      <c r="F44" s="406" t="s">
        <v>3312</v>
      </c>
      <c r="G44" s="672" t="e">
        <v>#VALUE!</v>
      </c>
      <c r="H44" s="415" t="s">
        <v>5629</v>
      </c>
      <c r="I44" s="641" t="s">
        <v>5626</v>
      </c>
      <c r="J44" s="361" t="s">
        <v>232</v>
      </c>
      <c r="K44" s="661">
        <v>0</v>
      </c>
      <c r="L44" s="1042" t="s">
        <v>3312</v>
      </c>
      <c r="M44" s="676" t="e">
        <v>#VALUE!</v>
      </c>
      <c r="N44" s="532">
        <v>0.15</v>
      </c>
      <c r="O44" s="642">
        <v>0</v>
      </c>
      <c r="P44" s="176" t="s">
        <v>41</v>
      </c>
      <c r="Q44" s="150" t="s">
        <v>2425</v>
      </c>
      <c r="R44" s="806"/>
      <c r="S44" s="807" t="s">
        <v>2874</v>
      </c>
      <c r="W44" s="998"/>
    </row>
    <row r="45" spans="1:25" ht="76.5" customHeight="1">
      <c r="A45" s="640">
        <v>42</v>
      </c>
      <c r="B45" s="252" t="s">
        <v>5632</v>
      </c>
      <c r="C45" s="146" t="s">
        <v>5410</v>
      </c>
      <c r="D45" s="372" t="s">
        <v>5633</v>
      </c>
      <c r="E45" s="671" t="s">
        <v>42</v>
      </c>
      <c r="F45" s="406" t="s">
        <v>2587</v>
      </c>
      <c r="G45" s="672" t="s">
        <v>2685</v>
      </c>
      <c r="H45" s="415" t="s">
        <v>5752</v>
      </c>
      <c r="I45" s="641" t="s">
        <v>5631</v>
      </c>
      <c r="J45" s="361" t="s">
        <v>232</v>
      </c>
      <c r="K45" s="661">
        <v>0</v>
      </c>
      <c r="L45" s="1042" t="s">
        <v>2587</v>
      </c>
      <c r="M45" s="676">
        <v>5999999.9999999991</v>
      </c>
      <c r="N45" s="532">
        <v>0.15</v>
      </c>
      <c r="O45" s="642">
        <v>900000</v>
      </c>
      <c r="P45" s="176" t="s">
        <v>41</v>
      </c>
      <c r="Q45" s="150" t="s">
        <v>2440</v>
      </c>
      <c r="R45" s="806"/>
      <c r="S45" s="807" t="s">
        <v>2874</v>
      </c>
      <c r="W45" s="998"/>
    </row>
    <row r="46" spans="1:25" s="935" customFormat="1" ht="15.75" customHeight="1">
      <c r="B46" s="932"/>
      <c r="C46" s="50"/>
      <c r="D46" s="932"/>
      <c r="E46" s="50"/>
      <c r="F46" s="50"/>
      <c r="G46" s="50"/>
      <c r="H46" s="933"/>
      <c r="I46" s="50"/>
      <c r="J46" s="156"/>
      <c r="K46" s="934"/>
      <c r="L46" s="934"/>
      <c r="M46" s="50"/>
      <c r="Q46" s="936"/>
      <c r="R46" s="50"/>
      <c r="S46" s="267"/>
    </row>
    <row r="47" spans="1:25" s="935" customFormat="1" ht="15.75" customHeight="1">
      <c r="B47" s="932"/>
      <c r="C47" s="50"/>
      <c r="D47" s="932"/>
      <c r="E47" s="50"/>
      <c r="F47" s="50"/>
      <c r="G47" s="50"/>
      <c r="H47" s="933"/>
      <c r="I47" s="50"/>
      <c r="J47" s="156"/>
      <c r="K47" s="934"/>
      <c r="L47" s="934"/>
      <c r="M47" s="50"/>
      <c r="Q47" s="936"/>
      <c r="R47" s="937">
        <f>Q47-Q48</f>
        <v>0</v>
      </c>
      <c r="S47" s="267"/>
    </row>
    <row r="48" spans="1:25" s="935" customFormat="1" ht="15.75" customHeight="1">
      <c r="B48" s="932"/>
      <c r="C48" s="50"/>
      <c r="D48" s="932"/>
      <c r="E48" s="50"/>
      <c r="F48" s="50"/>
      <c r="G48" s="50"/>
      <c r="H48" s="933"/>
      <c r="I48" s="50"/>
      <c r="J48" s="156"/>
      <c r="K48" s="934"/>
      <c r="L48" s="934"/>
      <c r="M48" s="50"/>
      <c r="Q48" s="936"/>
      <c r="R48" s="50"/>
      <c r="S48" s="267"/>
    </row>
  </sheetData>
  <pageMargins left="0.7" right="0.7" top="0.75" bottom="0.75" header="0.3" footer="0.3"/>
  <pageSetup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6BA78-D26C-462F-A2AB-E4B9645CD410}">
  <sheetPr codeName="Trang_tính44">
    <outlinePr summaryBelow="0" summaryRight="0"/>
  </sheetPr>
  <dimension ref="A1:V49"/>
  <sheetViews>
    <sheetView zoomScaleNormal="100" workbookViewId="0">
      <pane ySplit="3" topLeftCell="A26" activePane="bottomLeft" state="frozen"/>
      <selection activeCell="D1270" sqref="D1270"/>
      <selection pane="bottomLeft" activeCell="K47" sqref="K47"/>
    </sheetView>
  </sheetViews>
  <sheetFormatPr defaultColWidth="11" defaultRowHeight="15.75" customHeight="1" outlineLevelCol="1"/>
  <cols>
    <col min="1" max="1" width="5.875" style="50" customWidth="1"/>
    <col min="2" max="2" width="57.375" style="932" customWidth="1" collapsed="1"/>
    <col min="3" max="3" width="36.25" style="50" hidden="1" customWidth="1" outlineLevel="1"/>
    <col min="4" max="4" width="42.875" style="932" hidden="1" customWidth="1" outlineLevel="1"/>
    <col min="5" max="7" width="20" style="50" hidden="1" customWidth="1" outlineLevel="1"/>
    <col min="8" max="8" width="43.875" style="933" customWidth="1"/>
    <col min="9" max="9" width="24.375" style="50" customWidth="1"/>
    <col min="10" max="10" width="19.25" style="156" customWidth="1"/>
    <col min="11" max="11" width="15.875" style="934" customWidth="1"/>
    <col min="12" max="12" width="25.75" style="934" customWidth="1"/>
    <col min="13" max="13" width="21.37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267"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2" s="267" customFormat="1" ht="17.45" customHeight="1">
      <c r="B1" s="928"/>
      <c r="D1" s="928"/>
      <c r="H1" s="928"/>
      <c r="J1" s="267" t="e">
        <f ca="1">+J1*J14</f>
        <v>#VALUE!</v>
      </c>
      <c r="K1" s="332"/>
      <c r="L1" s="1104">
        <f>SUM(L4:L31)</f>
        <v>0</v>
      </c>
      <c r="M1" s="1105">
        <f>SUM(M4:M31)</f>
        <v>334400000</v>
      </c>
      <c r="N1" s="929"/>
      <c r="O1" s="929"/>
    </row>
    <row r="3" spans="1:22"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770" t="s">
        <v>6354</v>
      </c>
      <c r="S3" s="770" t="s">
        <v>895</v>
      </c>
    </row>
    <row r="4" spans="1:22" s="459" customFormat="1" ht="38.25" customHeight="1">
      <c r="A4" s="811">
        <v>1</v>
      </c>
      <c r="B4" s="439" t="s">
        <v>1479</v>
      </c>
      <c r="C4" s="440" t="s">
        <v>5232</v>
      </c>
      <c r="D4" s="441" t="s">
        <v>5635</v>
      </c>
      <c r="E4" s="680" t="s">
        <v>42</v>
      </c>
      <c r="F4" s="681" t="s">
        <v>2587</v>
      </c>
      <c r="G4" s="710" t="s">
        <v>2685</v>
      </c>
      <c r="H4" s="445" t="s">
        <v>5643</v>
      </c>
      <c r="I4" s="812" t="s">
        <v>5636</v>
      </c>
      <c r="J4" s="447" t="s">
        <v>232</v>
      </c>
      <c r="K4" s="813">
        <v>0</v>
      </c>
      <c r="L4" s="1056" t="s">
        <v>2587</v>
      </c>
      <c r="M4" s="814">
        <v>5999999.9999999991</v>
      </c>
      <c r="N4" s="1038">
        <v>0.15</v>
      </c>
      <c r="O4" s="815">
        <v>900000</v>
      </c>
      <c r="P4" s="282" t="s">
        <v>41</v>
      </c>
      <c r="Q4" s="816" t="s">
        <v>2794</v>
      </c>
      <c r="R4" s="817"/>
      <c r="S4" s="818" t="s">
        <v>2874</v>
      </c>
    </row>
    <row r="5" spans="1:22" s="899" customFormat="1" ht="41.25" customHeight="1">
      <c r="A5" s="953">
        <v>2</v>
      </c>
      <c r="B5" s="242" t="s">
        <v>1479</v>
      </c>
      <c r="C5" s="132" t="s">
        <v>5449</v>
      </c>
      <c r="D5" s="373" t="s">
        <v>5637</v>
      </c>
      <c r="E5" s="705" t="s">
        <v>42</v>
      </c>
      <c r="F5" s="819" t="s">
        <v>2580</v>
      </c>
      <c r="G5" s="706" t="s">
        <v>1570</v>
      </c>
      <c r="H5" s="432" t="s">
        <v>5642</v>
      </c>
      <c r="I5" s="955" t="s">
        <v>5638</v>
      </c>
      <c r="J5" s="362" t="s">
        <v>232</v>
      </c>
      <c r="K5" s="707">
        <v>0</v>
      </c>
      <c r="L5" s="1063" t="s">
        <v>2580</v>
      </c>
      <c r="M5" s="901">
        <v>2999999.9999999995</v>
      </c>
      <c r="N5" s="1064">
        <v>0.15</v>
      </c>
      <c r="O5" s="957">
        <v>450000</v>
      </c>
      <c r="P5" s="165" t="s">
        <v>41</v>
      </c>
      <c r="Q5" s="152" t="s">
        <v>5491</v>
      </c>
      <c r="R5" s="959"/>
      <c r="S5" s="960">
        <v>0</v>
      </c>
    </row>
    <row r="6" spans="1:22" ht="94.5" customHeight="1">
      <c r="A6" s="640">
        <v>3</v>
      </c>
      <c r="B6" s="81" t="s">
        <v>1479</v>
      </c>
      <c r="C6" s="146" t="s">
        <v>5456</v>
      </c>
      <c r="D6" s="372" t="s">
        <v>5639</v>
      </c>
      <c r="E6" s="671" t="s">
        <v>42</v>
      </c>
      <c r="F6" s="704" t="s">
        <v>4030</v>
      </c>
      <c r="G6" s="672" t="s">
        <v>4031</v>
      </c>
      <c r="H6" s="415" t="s">
        <v>5641</v>
      </c>
      <c r="I6" s="641" t="s">
        <v>5640</v>
      </c>
      <c r="J6" s="361" t="s">
        <v>232</v>
      </c>
      <c r="K6" s="661">
        <v>0</v>
      </c>
      <c r="L6" s="1042" t="s">
        <v>4030</v>
      </c>
      <c r="M6" s="676">
        <v>9000000</v>
      </c>
      <c r="N6" s="532">
        <v>0.15</v>
      </c>
      <c r="O6" s="642">
        <v>1350000</v>
      </c>
      <c r="P6" s="176" t="s">
        <v>41</v>
      </c>
      <c r="Q6" s="808" t="s">
        <v>5491</v>
      </c>
      <c r="R6" s="807" t="s">
        <v>3479</v>
      </c>
      <c r="S6" s="807">
        <v>0</v>
      </c>
    </row>
    <row r="7" spans="1:22" ht="43.5" customHeight="1">
      <c r="A7" s="640">
        <v>4</v>
      </c>
      <c r="B7" s="81" t="s">
        <v>1479</v>
      </c>
      <c r="C7" s="146" t="s">
        <v>5630</v>
      </c>
      <c r="D7" s="372" t="s">
        <v>5644</v>
      </c>
      <c r="E7" s="671" t="s">
        <v>42</v>
      </c>
      <c r="F7" s="704" t="s">
        <v>2580</v>
      </c>
      <c r="G7" s="672" t="s">
        <v>1570</v>
      </c>
      <c r="H7" s="415" t="s">
        <v>5646</v>
      </c>
      <c r="I7" s="641" t="s">
        <v>5645</v>
      </c>
      <c r="J7" s="361" t="s">
        <v>232</v>
      </c>
      <c r="K7" s="661">
        <v>0</v>
      </c>
      <c r="L7" s="1042" t="s">
        <v>2580</v>
      </c>
      <c r="M7" s="676">
        <v>2999999.9999999995</v>
      </c>
      <c r="N7" s="532">
        <v>0.15</v>
      </c>
      <c r="O7" s="642">
        <v>450000</v>
      </c>
      <c r="P7" s="176" t="s">
        <v>41</v>
      </c>
      <c r="Q7" s="150" t="s">
        <v>5491</v>
      </c>
      <c r="R7" s="1043">
        <v>-200000</v>
      </c>
      <c r="S7" s="807">
        <v>0</v>
      </c>
    </row>
    <row r="8" spans="1:22" s="459" customFormat="1" ht="25.5">
      <c r="A8" s="811">
        <v>5</v>
      </c>
      <c r="B8" s="465" t="s">
        <v>5647</v>
      </c>
      <c r="C8" s="440" t="s">
        <v>4950</v>
      </c>
      <c r="D8" s="441" t="s">
        <v>5650</v>
      </c>
      <c r="E8" s="680" t="s">
        <v>71</v>
      </c>
      <c r="F8" s="681" t="s">
        <v>2585</v>
      </c>
      <c r="G8" s="710" t="s">
        <v>109</v>
      </c>
      <c r="H8" s="445" t="s">
        <v>5648</v>
      </c>
      <c r="I8" s="812" t="s">
        <v>5649</v>
      </c>
      <c r="J8" s="447" t="s">
        <v>232</v>
      </c>
      <c r="K8" s="682"/>
      <c r="L8" s="1056" t="s">
        <v>2585</v>
      </c>
      <c r="M8" s="814">
        <v>1999999.9999999998</v>
      </c>
      <c r="N8" s="1038">
        <v>0.15</v>
      </c>
      <c r="O8" s="815">
        <v>300000</v>
      </c>
      <c r="P8" s="282" t="s">
        <v>41</v>
      </c>
      <c r="Q8" s="288" t="s">
        <v>2439</v>
      </c>
      <c r="R8" s="809">
        <v>2500000</v>
      </c>
      <c r="S8" s="818"/>
      <c r="T8" s="838"/>
      <c r="U8" s="873"/>
      <c r="V8" s="842"/>
    </row>
    <row r="9" spans="1:22" s="225" customFormat="1" ht="51.75" customHeight="1">
      <c r="A9" s="967">
        <v>6</v>
      </c>
      <c r="B9" s="486" t="s">
        <v>5651</v>
      </c>
      <c r="C9" s="134" t="s">
        <v>5153</v>
      </c>
      <c r="D9" s="400" t="s">
        <v>5652</v>
      </c>
      <c r="E9" s="689" t="s">
        <v>71</v>
      </c>
      <c r="F9" s="690" t="s">
        <v>2787</v>
      </c>
      <c r="G9" s="777" t="s">
        <v>151</v>
      </c>
      <c r="H9" s="489" t="s">
        <v>5534</v>
      </c>
      <c r="I9" s="968" t="s">
        <v>5653</v>
      </c>
      <c r="J9" s="491" t="s">
        <v>232</v>
      </c>
      <c r="K9" s="691">
        <v>0</v>
      </c>
      <c r="L9" s="1066" t="s">
        <v>2787</v>
      </c>
      <c r="M9" s="848">
        <v>3499999.9999999995</v>
      </c>
      <c r="N9" s="1067">
        <v>0.15</v>
      </c>
      <c r="O9" s="970">
        <v>525000</v>
      </c>
      <c r="P9" s="164" t="s">
        <v>41</v>
      </c>
      <c r="Q9" s="151" t="s">
        <v>2419</v>
      </c>
      <c r="R9" s="948"/>
      <c r="S9" s="973">
        <v>0</v>
      </c>
      <c r="T9" s="939">
        <f>T8-550000</f>
        <v>-550000</v>
      </c>
      <c r="U9" s="949"/>
      <c r="V9" s="974"/>
    </row>
    <row r="10" spans="1:22" s="473" customFormat="1" ht="29.25" customHeight="1">
      <c r="A10" s="811">
        <v>7</v>
      </c>
      <c r="B10" s="465" t="s">
        <v>5656</v>
      </c>
      <c r="C10" s="440" t="s">
        <v>5630</v>
      </c>
      <c r="D10" s="441" t="s">
        <v>5655</v>
      </c>
      <c r="E10" s="680" t="s">
        <v>3159</v>
      </c>
      <c r="F10" s="681" t="s">
        <v>5730</v>
      </c>
      <c r="G10" s="710" t="s">
        <v>5731</v>
      </c>
      <c r="H10" s="445" t="s">
        <v>5470</v>
      </c>
      <c r="I10" s="812" t="s">
        <v>5654</v>
      </c>
      <c r="J10" s="447" t="s">
        <v>232</v>
      </c>
      <c r="K10" s="682"/>
      <c r="L10" s="1056" t="s">
        <v>5730</v>
      </c>
      <c r="M10" s="814">
        <v>154545454.54545453</v>
      </c>
      <c r="N10" s="1038">
        <v>0.15</v>
      </c>
      <c r="O10" s="815">
        <v>23181818.18181818</v>
      </c>
      <c r="P10" s="282" t="s">
        <v>41</v>
      </c>
      <c r="Q10" s="288" t="s">
        <v>1423</v>
      </c>
      <c r="R10" s="823"/>
      <c r="S10" s="818" t="s">
        <v>2283</v>
      </c>
      <c r="T10" s="839"/>
      <c r="U10" s="841"/>
      <c r="V10" s="842"/>
    </row>
    <row r="11" spans="1:22" s="473" customFormat="1" ht="36" customHeight="1">
      <c r="A11" s="811">
        <v>8</v>
      </c>
      <c r="B11" s="465" t="s">
        <v>5659</v>
      </c>
      <c r="C11" s="440" t="s">
        <v>5168</v>
      </c>
      <c r="D11" s="441" t="s">
        <v>5658</v>
      </c>
      <c r="E11" s="680" t="s">
        <v>3159</v>
      </c>
      <c r="F11" s="681" t="s">
        <v>5732</v>
      </c>
      <c r="G11" s="710" t="s">
        <v>5733</v>
      </c>
      <c r="H11" s="445" t="s">
        <v>5473</v>
      </c>
      <c r="I11" s="812" t="s">
        <v>5657</v>
      </c>
      <c r="J11" s="447" t="s">
        <v>232</v>
      </c>
      <c r="K11" s="682"/>
      <c r="L11" s="1056" t="s">
        <v>5732</v>
      </c>
      <c r="M11" s="814">
        <v>45454545.454545453</v>
      </c>
      <c r="N11" s="1038">
        <v>0.15</v>
      </c>
      <c r="O11" s="815">
        <v>6818181.8181818174</v>
      </c>
      <c r="P11" s="282" t="s">
        <v>41</v>
      </c>
      <c r="Q11" s="288" t="s">
        <v>1423</v>
      </c>
      <c r="R11" s="817"/>
      <c r="S11" s="818">
        <v>0</v>
      </c>
      <c r="T11" s="834"/>
    </row>
    <row r="12" spans="1:22" ht="53.25" customHeight="1">
      <c r="A12" s="640">
        <v>9</v>
      </c>
      <c r="B12" s="81" t="s">
        <v>1479</v>
      </c>
      <c r="C12" s="146" t="s">
        <v>5153</v>
      </c>
      <c r="D12" s="372" t="s">
        <v>5660</v>
      </c>
      <c r="E12" s="671" t="s">
        <v>42</v>
      </c>
      <c r="F12" s="704" t="s">
        <v>2580</v>
      </c>
      <c r="G12" s="672" t="s">
        <v>1570</v>
      </c>
      <c r="H12" s="415" t="s">
        <v>5661</v>
      </c>
      <c r="I12" s="955" t="s">
        <v>5662</v>
      </c>
      <c r="J12" s="361" t="s">
        <v>232</v>
      </c>
      <c r="K12" s="661">
        <v>0</v>
      </c>
      <c r="L12" s="1042" t="s">
        <v>2580</v>
      </c>
      <c r="M12" s="676">
        <v>2999999.9999999995</v>
      </c>
      <c r="N12" s="532">
        <v>0.25</v>
      </c>
      <c r="O12" s="642">
        <v>750000</v>
      </c>
      <c r="P12" s="176" t="s">
        <v>41</v>
      </c>
      <c r="Q12" s="150" t="s">
        <v>2400</v>
      </c>
      <c r="R12" s="1044"/>
      <c r="S12" s="807" t="s">
        <v>2874</v>
      </c>
      <c r="T12" s="514"/>
    </row>
    <row r="13" spans="1:22" ht="44.25" customHeight="1">
      <c r="A13" s="640">
        <v>10</v>
      </c>
      <c r="B13" s="81" t="s">
        <v>1479</v>
      </c>
      <c r="C13" s="146" t="s">
        <v>5509</v>
      </c>
      <c r="D13" s="372" t="s">
        <v>5663</v>
      </c>
      <c r="E13" s="671" t="s">
        <v>42</v>
      </c>
      <c r="F13" s="406" t="s">
        <v>2580</v>
      </c>
      <c r="G13" s="672" t="s">
        <v>1570</v>
      </c>
      <c r="H13" s="415" t="s">
        <v>5506</v>
      </c>
      <c r="I13" s="641" t="s">
        <v>5664</v>
      </c>
      <c r="J13" s="361" t="s">
        <v>232</v>
      </c>
      <c r="K13" s="661"/>
      <c r="L13" s="1042" t="s">
        <v>2580</v>
      </c>
      <c r="M13" s="676">
        <v>2999999.9999999995</v>
      </c>
      <c r="N13" s="532">
        <v>0.15</v>
      </c>
      <c r="O13" s="642">
        <v>450000</v>
      </c>
      <c r="P13" s="176" t="s">
        <v>41</v>
      </c>
      <c r="Q13" s="150" t="s">
        <v>2794</v>
      </c>
      <c r="R13" s="806"/>
      <c r="S13" s="807" t="s">
        <v>2874</v>
      </c>
    </row>
    <row r="14" spans="1:22" ht="69" customHeight="1">
      <c r="A14" s="640">
        <v>11</v>
      </c>
      <c r="B14" s="81" t="s">
        <v>5420</v>
      </c>
      <c r="C14" s="146" t="s">
        <v>5271</v>
      </c>
      <c r="D14" s="372" t="s">
        <v>5665</v>
      </c>
      <c r="E14" s="671" t="s">
        <v>42</v>
      </c>
      <c r="F14" s="406" t="s">
        <v>2587</v>
      </c>
      <c r="G14" s="672" t="s">
        <v>2685</v>
      </c>
      <c r="H14" s="415" t="s">
        <v>5513</v>
      </c>
      <c r="I14" s="641" t="s">
        <v>5666</v>
      </c>
      <c r="J14" s="361" t="s">
        <v>232</v>
      </c>
      <c r="K14" s="661"/>
      <c r="L14" s="1042" t="s">
        <v>2587</v>
      </c>
      <c r="M14" s="676">
        <v>5999999.9999999991</v>
      </c>
      <c r="N14" s="532">
        <v>0.15</v>
      </c>
      <c r="O14" s="642">
        <v>900000</v>
      </c>
      <c r="P14" s="176" t="s">
        <v>41</v>
      </c>
      <c r="Q14" s="150" t="s">
        <v>2421</v>
      </c>
      <c r="R14" s="806"/>
      <c r="S14" s="807" t="s">
        <v>2874</v>
      </c>
      <c r="T14" s="530"/>
    </row>
    <row r="15" spans="1:22" ht="30.75" customHeight="1">
      <c r="A15" s="640">
        <v>12</v>
      </c>
      <c r="B15" s="81" t="s">
        <v>5669</v>
      </c>
      <c r="C15" s="146" t="s">
        <v>5518</v>
      </c>
      <c r="D15" s="372" t="s">
        <v>5670</v>
      </c>
      <c r="E15" s="671" t="s">
        <v>2861</v>
      </c>
      <c r="F15" s="406" t="s">
        <v>2586</v>
      </c>
      <c r="G15" s="672" t="s">
        <v>384</v>
      </c>
      <c r="H15" s="415" t="s">
        <v>5671</v>
      </c>
      <c r="I15" s="641" t="s">
        <v>5668</v>
      </c>
      <c r="J15" s="361" t="s">
        <v>232</v>
      </c>
      <c r="K15" s="661"/>
      <c r="L15" s="1042" t="s">
        <v>2586</v>
      </c>
      <c r="M15" s="676">
        <v>5000000</v>
      </c>
      <c r="N15" s="532">
        <v>0.15</v>
      </c>
      <c r="O15" s="642">
        <v>750000</v>
      </c>
      <c r="P15" s="176" t="s">
        <v>41</v>
      </c>
      <c r="Q15" s="150" t="s">
        <v>5483</v>
      </c>
      <c r="R15" s="806"/>
      <c r="S15" s="807" t="s">
        <v>2874</v>
      </c>
      <c r="T15" s="526"/>
    </row>
    <row r="16" spans="1:22" s="225" customFormat="1" ht="40.5" customHeight="1">
      <c r="A16" s="967">
        <v>13</v>
      </c>
      <c r="B16" s="486" t="s">
        <v>5673</v>
      </c>
      <c r="C16" s="134" t="s">
        <v>6005</v>
      </c>
      <c r="D16" s="400" t="s">
        <v>5672</v>
      </c>
      <c r="E16" s="689" t="s">
        <v>209</v>
      </c>
      <c r="F16" s="494" t="s">
        <v>3778</v>
      </c>
      <c r="G16" s="777" t="s">
        <v>3779</v>
      </c>
      <c r="H16" s="489" t="s">
        <v>5519</v>
      </c>
      <c r="I16" s="968" t="s">
        <v>5667</v>
      </c>
      <c r="J16" s="491" t="s">
        <v>232</v>
      </c>
      <c r="K16" s="691"/>
      <c r="L16" s="1066" t="s">
        <v>3778</v>
      </c>
      <c r="M16" s="848">
        <v>11000000</v>
      </c>
      <c r="N16" s="1067">
        <v>0.15</v>
      </c>
      <c r="O16" s="970">
        <v>1650000</v>
      </c>
      <c r="P16" s="164" t="s">
        <v>41</v>
      </c>
      <c r="Q16" s="151" t="s">
        <v>2400</v>
      </c>
      <c r="R16" s="972"/>
      <c r="S16" s="973" t="s">
        <v>2874</v>
      </c>
      <c r="T16" s="847"/>
    </row>
    <row r="17" spans="1:20" ht="35.25" customHeight="1">
      <c r="A17" s="640">
        <v>14</v>
      </c>
      <c r="B17" s="81" t="s">
        <v>5674</v>
      </c>
      <c r="C17" s="146" t="s">
        <v>4865</v>
      </c>
      <c r="D17" s="372" t="s">
        <v>5675</v>
      </c>
      <c r="E17" s="671" t="s">
        <v>71</v>
      </c>
      <c r="F17" s="406" t="s">
        <v>2585</v>
      </c>
      <c r="G17" s="672" t="s">
        <v>109</v>
      </c>
      <c r="H17" s="415" t="s">
        <v>5677</v>
      </c>
      <c r="I17" s="641" t="s">
        <v>5676</v>
      </c>
      <c r="J17" s="361" t="s">
        <v>232</v>
      </c>
      <c r="K17" s="661"/>
      <c r="L17" s="1042" t="s">
        <v>2585</v>
      </c>
      <c r="M17" s="676">
        <v>1999999.9999999998</v>
      </c>
      <c r="N17" s="532">
        <v>0.15</v>
      </c>
      <c r="O17" s="642">
        <v>300000</v>
      </c>
      <c r="P17" s="176" t="s">
        <v>41</v>
      </c>
      <c r="Q17" s="150" t="s">
        <v>5490</v>
      </c>
      <c r="R17" s="806"/>
      <c r="S17" s="807">
        <v>0</v>
      </c>
    </row>
    <row r="18" spans="1:20" s="225" customFormat="1" ht="31.5" customHeight="1">
      <c r="A18" s="967">
        <v>15</v>
      </c>
      <c r="B18" s="486" t="s">
        <v>5678</v>
      </c>
      <c r="C18" s="134" t="s">
        <v>5285</v>
      </c>
      <c r="D18" s="400" t="s">
        <v>5691</v>
      </c>
      <c r="E18" s="689" t="s">
        <v>209</v>
      </c>
      <c r="F18" s="494" t="s">
        <v>3778</v>
      </c>
      <c r="G18" s="777" t="s">
        <v>3779</v>
      </c>
      <c r="H18" s="489" t="s">
        <v>5702</v>
      </c>
      <c r="I18" s="968" t="s">
        <v>5679</v>
      </c>
      <c r="J18" s="491" t="s">
        <v>232</v>
      </c>
      <c r="K18" s="691"/>
      <c r="L18" s="1066" t="s">
        <v>3778</v>
      </c>
      <c r="M18" s="848">
        <v>11000000</v>
      </c>
      <c r="N18" s="1067">
        <v>0.15</v>
      </c>
      <c r="O18" s="970">
        <v>1650000</v>
      </c>
      <c r="P18" s="164" t="s">
        <v>41</v>
      </c>
      <c r="Q18" s="151" t="s">
        <v>2400</v>
      </c>
      <c r="R18" s="972"/>
      <c r="S18" s="973" t="s">
        <v>2874</v>
      </c>
      <c r="T18" s="849"/>
    </row>
    <row r="19" spans="1:20" ht="46.5" customHeight="1">
      <c r="A19" s="640">
        <v>16</v>
      </c>
      <c r="B19" s="81" t="s">
        <v>4221</v>
      </c>
      <c r="C19" s="146" t="s">
        <v>5168</v>
      </c>
      <c r="D19" s="372" t="s">
        <v>5682</v>
      </c>
      <c r="E19" s="671" t="s">
        <v>71</v>
      </c>
      <c r="F19" s="406" t="s">
        <v>2580</v>
      </c>
      <c r="G19" s="672" t="s">
        <v>1570</v>
      </c>
      <c r="H19" s="415" t="s">
        <v>5681</v>
      </c>
      <c r="I19" s="641" t="s">
        <v>5680</v>
      </c>
      <c r="J19" s="361" t="s">
        <v>232</v>
      </c>
      <c r="K19" s="661">
        <v>0</v>
      </c>
      <c r="L19" s="1042" t="s">
        <v>2580</v>
      </c>
      <c r="M19" s="676">
        <v>2999999.9999999995</v>
      </c>
      <c r="N19" s="532">
        <v>0.15</v>
      </c>
      <c r="O19" s="642">
        <v>450000</v>
      </c>
      <c r="P19" s="176" t="s">
        <v>41</v>
      </c>
      <c r="Q19" s="150" t="s">
        <v>2421</v>
      </c>
      <c r="R19" s="1078"/>
      <c r="S19" s="807" t="s">
        <v>2873</v>
      </c>
      <c r="T19" s="156"/>
    </row>
    <row r="20" spans="1:20" ht="38.25" customHeight="1">
      <c r="A20" s="640">
        <v>17</v>
      </c>
      <c r="B20" s="81" t="s">
        <v>5684</v>
      </c>
      <c r="C20" s="146" t="s">
        <v>5692</v>
      </c>
      <c r="D20" s="372" t="s">
        <v>5685</v>
      </c>
      <c r="E20" s="671">
        <v>0</v>
      </c>
      <c r="F20" s="406" t="s">
        <v>2586</v>
      </c>
      <c r="G20" s="672" t="s">
        <v>384</v>
      </c>
      <c r="H20" s="415" t="s">
        <v>5686</v>
      </c>
      <c r="I20" s="641" t="s">
        <v>5683</v>
      </c>
      <c r="J20" s="361" t="s">
        <v>232</v>
      </c>
      <c r="K20" s="661"/>
      <c r="L20" s="1042" t="s">
        <v>2586</v>
      </c>
      <c r="M20" s="676">
        <v>5000000</v>
      </c>
      <c r="N20" s="532">
        <v>0.15</v>
      </c>
      <c r="O20" s="642">
        <v>750000</v>
      </c>
      <c r="P20" s="176" t="s">
        <v>41</v>
      </c>
      <c r="Q20" s="150" t="s">
        <v>526</v>
      </c>
      <c r="R20" s="806"/>
      <c r="S20" s="807">
        <v>0</v>
      </c>
    </row>
    <row r="21" spans="1:20" ht="42.75" customHeight="1">
      <c r="A21" s="640">
        <v>18</v>
      </c>
      <c r="B21" s="81" t="s">
        <v>5688</v>
      </c>
      <c r="C21" s="146" t="s">
        <v>5700</v>
      </c>
      <c r="D21" s="372" t="s">
        <v>5689</v>
      </c>
      <c r="E21" s="671" t="s">
        <v>2861</v>
      </c>
      <c r="F21" s="406" t="s">
        <v>3117</v>
      </c>
      <c r="G21" s="672" t="s">
        <v>2952</v>
      </c>
      <c r="H21" s="415" t="s">
        <v>5690</v>
      </c>
      <c r="I21" s="641" t="s">
        <v>5687</v>
      </c>
      <c r="J21" s="361" t="s">
        <v>232</v>
      </c>
      <c r="K21" s="661">
        <v>0</v>
      </c>
      <c r="L21" s="1042" t="s">
        <v>3117</v>
      </c>
      <c r="M21" s="676">
        <v>2300000</v>
      </c>
      <c r="N21" s="532">
        <v>0.15</v>
      </c>
      <c r="O21" s="642">
        <v>345000</v>
      </c>
      <c r="P21" s="176" t="s">
        <v>41</v>
      </c>
      <c r="Q21" s="150" t="s">
        <v>5481</v>
      </c>
      <c r="R21" s="1043"/>
      <c r="S21" s="807" t="s">
        <v>2874</v>
      </c>
    </row>
    <row r="22" spans="1:20" s="1097" customFormat="1" ht="45.75" customHeight="1">
      <c r="A22" s="1079">
        <v>19</v>
      </c>
      <c r="B22" s="1080" t="s">
        <v>5695</v>
      </c>
      <c r="C22" s="1081" t="s">
        <v>5307</v>
      </c>
      <c r="D22" s="1082" t="s">
        <v>5693</v>
      </c>
      <c r="E22" s="1083" t="s">
        <v>71</v>
      </c>
      <c r="F22" s="1084" t="s">
        <v>2686</v>
      </c>
      <c r="G22" s="1085" t="s">
        <v>1411</v>
      </c>
      <c r="H22" s="1086" t="s">
        <v>5694</v>
      </c>
      <c r="I22" s="1087" t="s">
        <v>5699</v>
      </c>
      <c r="J22" s="1088" t="s">
        <v>232</v>
      </c>
      <c r="K22" s="1089">
        <v>0</v>
      </c>
      <c r="L22" s="1090" t="s">
        <v>2686</v>
      </c>
      <c r="M22" s="1091">
        <v>3999999.9999999995</v>
      </c>
      <c r="N22" s="1092">
        <v>0.15</v>
      </c>
      <c r="O22" s="1093">
        <v>600000</v>
      </c>
      <c r="P22" s="1094" t="s">
        <v>41</v>
      </c>
      <c r="Q22" s="1084" t="s">
        <v>5477</v>
      </c>
      <c r="R22" s="1095"/>
      <c r="S22" s="1095">
        <v>0</v>
      </c>
      <c r="T22" s="1096"/>
    </row>
    <row r="23" spans="1:20" ht="47.25" customHeight="1">
      <c r="A23" s="640">
        <v>20</v>
      </c>
      <c r="B23" s="81" t="s">
        <v>1174</v>
      </c>
      <c r="C23" s="146" t="s">
        <v>5547</v>
      </c>
      <c r="D23" s="372" t="s">
        <v>5696</v>
      </c>
      <c r="E23" s="671" t="s">
        <v>209</v>
      </c>
      <c r="F23" s="406" t="s">
        <v>2580</v>
      </c>
      <c r="G23" s="672" t="s">
        <v>1570</v>
      </c>
      <c r="H23" s="415" t="s">
        <v>5698</v>
      </c>
      <c r="I23" s="641" t="s">
        <v>5697</v>
      </c>
      <c r="J23" s="361" t="s">
        <v>232</v>
      </c>
      <c r="K23" s="661">
        <v>0</v>
      </c>
      <c r="L23" s="1042" t="s">
        <v>2580</v>
      </c>
      <c r="M23" s="676">
        <v>2999999.9999999995</v>
      </c>
      <c r="N23" s="532">
        <v>0.15</v>
      </c>
      <c r="O23" s="642">
        <v>450000</v>
      </c>
      <c r="P23" s="176" t="s">
        <v>41</v>
      </c>
      <c r="Q23" s="150" t="s">
        <v>5491</v>
      </c>
      <c r="R23" s="806"/>
      <c r="S23" s="807">
        <v>0</v>
      </c>
      <c r="T23" s="524"/>
    </row>
    <row r="24" spans="1:20" ht="37.5" customHeight="1">
      <c r="A24" s="640">
        <v>21</v>
      </c>
      <c r="B24" s="81" t="s">
        <v>5704</v>
      </c>
      <c r="C24" s="146" t="s">
        <v>4545</v>
      </c>
      <c r="D24" s="372" t="s">
        <v>5705</v>
      </c>
      <c r="E24" s="671" t="s">
        <v>2861</v>
      </c>
      <c r="F24" s="406" t="s">
        <v>5734</v>
      </c>
      <c r="G24" s="672" t="s">
        <v>5735</v>
      </c>
      <c r="H24" s="415" t="s">
        <v>5278</v>
      </c>
      <c r="I24" s="641" t="s">
        <v>5703</v>
      </c>
      <c r="J24" s="361" t="s">
        <v>232</v>
      </c>
      <c r="K24" s="661">
        <v>0</v>
      </c>
      <c r="L24" s="1042" t="s">
        <v>5734</v>
      </c>
      <c r="M24" s="676">
        <v>2600000</v>
      </c>
      <c r="N24" s="532">
        <v>0.15</v>
      </c>
      <c r="O24" s="642">
        <v>390000</v>
      </c>
      <c r="P24" s="176" t="s">
        <v>41</v>
      </c>
      <c r="Q24" s="808" t="s">
        <v>5483</v>
      </c>
      <c r="R24" s="806"/>
      <c r="S24" s="807" t="s">
        <v>2874</v>
      </c>
      <c r="T24" s="524"/>
    </row>
    <row r="25" spans="1:20" ht="36.75" customHeight="1">
      <c r="A25" s="640">
        <v>22</v>
      </c>
      <c r="B25" s="81" t="s">
        <v>5707</v>
      </c>
      <c r="C25" s="146" t="s">
        <v>5323</v>
      </c>
      <c r="D25" s="372" t="s">
        <v>5708</v>
      </c>
      <c r="E25" s="671" t="s">
        <v>71</v>
      </c>
      <c r="F25" s="406" t="s">
        <v>2585</v>
      </c>
      <c r="G25" s="672" t="s">
        <v>109</v>
      </c>
      <c r="H25" s="415" t="s">
        <v>5709</v>
      </c>
      <c r="I25" s="641" t="s">
        <v>5706</v>
      </c>
      <c r="J25" s="361" t="s">
        <v>232</v>
      </c>
      <c r="K25" s="661">
        <v>0</v>
      </c>
      <c r="L25" s="1042" t="s">
        <v>2585</v>
      </c>
      <c r="M25" s="676">
        <v>1999999.9999999998</v>
      </c>
      <c r="N25" s="532">
        <v>0.15</v>
      </c>
      <c r="O25" s="642">
        <v>300000</v>
      </c>
      <c r="P25" s="176" t="s">
        <v>41</v>
      </c>
      <c r="Q25" s="150" t="s">
        <v>2422</v>
      </c>
      <c r="R25" s="806"/>
      <c r="S25" s="807">
        <v>0</v>
      </c>
    </row>
    <row r="26" spans="1:20" ht="39.75" customHeight="1">
      <c r="A26" s="640">
        <v>23</v>
      </c>
      <c r="B26" s="81" t="s">
        <v>3751</v>
      </c>
      <c r="C26" s="146" t="s">
        <v>5562</v>
      </c>
      <c r="D26" s="372" t="s">
        <v>5711</v>
      </c>
      <c r="E26" s="671" t="s">
        <v>71</v>
      </c>
      <c r="F26" s="406" t="s">
        <v>2580</v>
      </c>
      <c r="G26" s="672" t="s">
        <v>1570</v>
      </c>
      <c r="H26" s="415" t="s">
        <v>5729</v>
      </c>
      <c r="I26" s="641" t="s">
        <v>5710</v>
      </c>
      <c r="J26" s="361" t="s">
        <v>232</v>
      </c>
      <c r="K26" s="661">
        <v>0</v>
      </c>
      <c r="L26" s="1042" t="s">
        <v>2580</v>
      </c>
      <c r="M26" s="676">
        <v>2999999.9999999995</v>
      </c>
      <c r="N26" s="532">
        <v>0.15</v>
      </c>
      <c r="O26" s="642">
        <v>450000</v>
      </c>
      <c r="P26" s="176" t="s">
        <v>41</v>
      </c>
      <c r="Q26" s="150" t="s">
        <v>2425</v>
      </c>
      <c r="R26" s="807"/>
      <c r="S26" s="807">
        <v>0</v>
      </c>
    </row>
    <row r="27" spans="1:20" ht="114.75">
      <c r="A27" s="640">
        <v>24</v>
      </c>
      <c r="B27" s="81" t="s">
        <v>1174</v>
      </c>
      <c r="C27" s="146" t="s">
        <v>5713</v>
      </c>
      <c r="D27" s="372" t="s">
        <v>5715</v>
      </c>
      <c r="E27" s="671" t="s">
        <v>209</v>
      </c>
      <c r="F27" s="406" t="s">
        <v>2587</v>
      </c>
      <c r="G27" s="672" t="s">
        <v>2685</v>
      </c>
      <c r="H27" s="415" t="s">
        <v>5728</v>
      </c>
      <c r="I27" s="82" t="s">
        <v>5712</v>
      </c>
      <c r="J27" s="176" t="s">
        <v>232</v>
      </c>
      <c r="K27" s="148">
        <v>0</v>
      </c>
      <c r="L27" s="1042" t="s">
        <v>2587</v>
      </c>
      <c r="M27" s="258">
        <v>5999999.9999999991</v>
      </c>
      <c r="N27" s="532">
        <v>0.15</v>
      </c>
      <c r="O27" s="642">
        <v>900000</v>
      </c>
      <c r="P27" s="176" t="s">
        <v>41</v>
      </c>
      <c r="Q27" s="150" t="s">
        <v>2794</v>
      </c>
      <c r="R27" s="806"/>
      <c r="S27" s="807">
        <v>0</v>
      </c>
    </row>
    <row r="28" spans="1:20" ht="64.5" customHeight="1">
      <c r="A28" s="640">
        <v>25</v>
      </c>
      <c r="B28" s="252" t="s">
        <v>5718</v>
      </c>
      <c r="C28" s="146" t="s">
        <v>5714</v>
      </c>
      <c r="D28" s="372" t="s">
        <v>5719</v>
      </c>
      <c r="E28" s="671" t="s">
        <v>60</v>
      </c>
      <c r="F28" s="406" t="s">
        <v>2588</v>
      </c>
      <c r="G28" s="672" t="s">
        <v>88</v>
      </c>
      <c r="H28" s="415" t="s">
        <v>5720</v>
      </c>
      <c r="I28" s="82" t="s">
        <v>5717</v>
      </c>
      <c r="J28" s="176" t="s">
        <v>232</v>
      </c>
      <c r="K28" s="148">
        <v>0</v>
      </c>
      <c r="L28" s="1042" t="s">
        <v>2588</v>
      </c>
      <c r="M28" s="258">
        <v>2727272.7272727271</v>
      </c>
      <c r="N28" s="532">
        <v>0.15</v>
      </c>
      <c r="O28" s="642">
        <v>409090.90909090906</v>
      </c>
      <c r="P28" s="176" t="s">
        <v>41</v>
      </c>
      <c r="Q28" s="150" t="s">
        <v>5501</v>
      </c>
      <c r="R28" s="1045">
        <v>2727272.7272727271</v>
      </c>
      <c r="S28" s="807" t="s">
        <v>2874</v>
      </c>
      <c r="T28" s="1046"/>
    </row>
    <row r="29" spans="1:20" ht="42.75" customHeight="1">
      <c r="A29" s="640">
        <v>26</v>
      </c>
      <c r="B29" s="252" t="s">
        <v>3751</v>
      </c>
      <c r="C29" s="146" t="s">
        <v>5569</v>
      </c>
      <c r="D29" s="372" t="s">
        <v>5721</v>
      </c>
      <c r="E29" s="671" t="s">
        <v>42</v>
      </c>
      <c r="F29" s="406" t="s">
        <v>4499</v>
      </c>
      <c r="G29" s="672" t="s">
        <v>1571</v>
      </c>
      <c r="H29" s="415" t="s">
        <v>5723</v>
      </c>
      <c r="I29" s="82" t="s">
        <v>5722</v>
      </c>
      <c r="J29" s="176" t="s">
        <v>232</v>
      </c>
      <c r="K29" s="148">
        <v>0</v>
      </c>
      <c r="L29" s="1042" t="s">
        <v>4499</v>
      </c>
      <c r="M29" s="258">
        <v>27272727.27272727</v>
      </c>
      <c r="N29" s="532">
        <v>0.15</v>
      </c>
      <c r="O29" s="642">
        <v>4090909.0909090904</v>
      </c>
      <c r="P29" s="176" t="s">
        <v>41</v>
      </c>
      <c r="Q29" s="150" t="s">
        <v>2425</v>
      </c>
      <c r="R29" s="806"/>
      <c r="S29" s="807">
        <v>0</v>
      </c>
    </row>
    <row r="30" spans="1:20" ht="37.5" customHeight="1">
      <c r="A30" s="91">
        <v>27</v>
      </c>
      <c r="B30" s="1106" t="s">
        <v>5724</v>
      </c>
      <c r="C30" s="1103" t="s">
        <v>5725</v>
      </c>
      <c r="D30" s="375" t="s">
        <v>5726</v>
      </c>
      <c r="E30" s="94" t="s">
        <v>42</v>
      </c>
      <c r="F30" s="94" t="s">
        <v>2580</v>
      </c>
      <c r="G30" s="94" t="s">
        <v>1570</v>
      </c>
      <c r="H30" s="1107" t="s">
        <v>5740</v>
      </c>
      <c r="I30" s="61" t="s">
        <v>5701</v>
      </c>
      <c r="J30" s="61" t="s">
        <v>232</v>
      </c>
      <c r="K30" s="1244">
        <v>0</v>
      </c>
      <c r="L30" s="1245" t="s">
        <v>2580</v>
      </c>
      <c r="M30" s="86">
        <v>2999999.9999999995</v>
      </c>
      <c r="N30" s="321">
        <v>0.15</v>
      </c>
      <c r="O30" s="321">
        <v>450000</v>
      </c>
      <c r="P30" s="575" t="s">
        <v>41</v>
      </c>
      <c r="Q30" s="65" t="s">
        <v>2421</v>
      </c>
      <c r="R30" s="786"/>
      <c r="S30" s="787">
        <v>0</v>
      </c>
    </row>
    <row r="31" spans="1:20" ht="39.75" customHeight="1">
      <c r="A31" s="91">
        <v>28</v>
      </c>
      <c r="B31" s="1106" t="s">
        <v>4468</v>
      </c>
      <c r="C31" s="1103" t="s">
        <v>5577</v>
      </c>
      <c r="D31" s="375" t="s">
        <v>5727</v>
      </c>
      <c r="E31" s="94" t="s">
        <v>2861</v>
      </c>
      <c r="F31" s="94" t="s">
        <v>2580</v>
      </c>
      <c r="G31" s="94" t="s">
        <v>1570</v>
      </c>
      <c r="H31" s="1107" t="s">
        <v>5741</v>
      </c>
      <c r="I31" s="61" t="s">
        <v>5701</v>
      </c>
      <c r="J31" s="61" t="s">
        <v>232</v>
      </c>
      <c r="K31" s="1244">
        <v>0</v>
      </c>
      <c r="L31" s="1245" t="s">
        <v>2580</v>
      </c>
      <c r="M31" s="86">
        <v>2999999.9999999995</v>
      </c>
      <c r="N31" s="321">
        <v>0.15</v>
      </c>
      <c r="O31" s="321">
        <v>450000</v>
      </c>
      <c r="P31" s="575" t="s">
        <v>41</v>
      </c>
      <c r="Q31" s="65" t="s">
        <v>3102</v>
      </c>
      <c r="R31" s="786" t="s">
        <v>3284</v>
      </c>
      <c r="S31" s="787">
        <v>0</v>
      </c>
    </row>
    <row r="32" spans="1:20" ht="15.75" customHeight="1">
      <c r="A32" s="712"/>
      <c r="B32" s="713"/>
      <c r="C32" s="714"/>
      <c r="D32" s="715"/>
      <c r="E32" s="716"/>
      <c r="F32" s="716"/>
      <c r="G32" s="716"/>
      <c r="H32" s="1240"/>
      <c r="I32" s="1241"/>
      <c r="J32" s="719"/>
      <c r="K32" s="720"/>
      <c r="L32" s="930"/>
      <c r="M32" s="722"/>
      <c r="N32" s="772"/>
      <c r="O32" s="772"/>
      <c r="P32" s="1242"/>
      <c r="Q32" s="1243"/>
      <c r="R32" s="931"/>
      <c r="S32" s="1062"/>
    </row>
    <row r="33" spans="2:19" ht="15.75" customHeight="1">
      <c r="N33" s="936"/>
    </row>
    <row r="34" spans="2:19" ht="15.75" customHeight="1">
      <c r="I34" s="998"/>
      <c r="N34" s="936"/>
    </row>
    <row r="35" spans="2:19" ht="15.75" customHeight="1">
      <c r="I35" s="998"/>
      <c r="N35" s="936"/>
      <c r="O35" s="937"/>
    </row>
    <row r="36" spans="2:19" ht="15.75" customHeight="1">
      <c r="I36" s="998"/>
      <c r="J36" s="1000"/>
      <c r="N36" s="936"/>
      <c r="O36" s="937"/>
    </row>
    <row r="37" spans="2:19" ht="15.75" customHeight="1">
      <c r="I37" s="998"/>
      <c r="J37" s="1000"/>
      <c r="O37" s="937"/>
    </row>
    <row r="38" spans="2:19" ht="15.75" customHeight="1">
      <c r="J38" s="1108"/>
      <c r="K38" s="1109"/>
      <c r="L38" s="1109"/>
    </row>
    <row r="39" spans="2:19" ht="15.75" customHeight="1">
      <c r="J39" s="1110"/>
      <c r="K39" s="1109"/>
      <c r="L39" s="1111"/>
    </row>
    <row r="40" spans="2:19" ht="15.75" customHeight="1">
      <c r="J40" s="1110"/>
      <c r="K40" s="1109"/>
      <c r="L40" s="1112"/>
    </row>
    <row r="41" spans="2:19" ht="15.75" customHeight="1">
      <c r="J41" s="1110"/>
      <c r="K41" s="1109"/>
      <c r="L41" s="1112"/>
    </row>
    <row r="42" spans="2:19" ht="15.75" customHeight="1">
      <c r="K42" s="1109"/>
      <c r="L42" s="1112"/>
    </row>
    <row r="43" spans="2:19" ht="15.75" customHeight="1">
      <c r="K43" s="1109"/>
      <c r="L43" s="1111"/>
    </row>
    <row r="44" spans="2:19" s="935" customFormat="1" ht="15.75" customHeight="1">
      <c r="B44" s="932"/>
      <c r="C44" s="50"/>
      <c r="D44" s="932"/>
      <c r="E44" s="50"/>
      <c r="F44" s="50"/>
      <c r="G44" s="50"/>
      <c r="H44" s="933"/>
      <c r="I44" s="50"/>
      <c r="J44" s="156"/>
      <c r="K44" s="1109"/>
      <c r="L44" s="1111"/>
      <c r="M44" s="50"/>
      <c r="Q44" s="936"/>
      <c r="R44" s="50"/>
      <c r="S44" s="267"/>
    </row>
    <row r="45" spans="2:19" s="935" customFormat="1" ht="15.75" customHeight="1">
      <c r="B45" s="932"/>
      <c r="C45" s="50"/>
      <c r="D45" s="932"/>
      <c r="E45" s="50"/>
      <c r="F45" s="50"/>
      <c r="G45" s="50"/>
      <c r="H45" s="933"/>
      <c r="I45" s="50"/>
      <c r="J45" s="156"/>
      <c r="K45" s="1109"/>
      <c r="L45" s="1111"/>
      <c r="M45" s="50"/>
      <c r="Q45" s="936"/>
      <c r="R45" s="50"/>
      <c r="S45" s="267"/>
    </row>
    <row r="46" spans="2:19" s="935" customFormat="1" ht="15.75" customHeight="1">
      <c r="B46" s="932"/>
      <c r="C46" s="50"/>
      <c r="D46" s="932"/>
      <c r="E46" s="50"/>
      <c r="F46" s="50"/>
      <c r="G46" s="50"/>
      <c r="H46" s="933"/>
      <c r="I46" s="50"/>
      <c r="J46" s="156"/>
      <c r="K46" s="1109"/>
      <c r="L46" s="1109"/>
      <c r="M46" s="50"/>
      <c r="Q46" s="936"/>
      <c r="R46" s="50"/>
      <c r="S46" s="267"/>
    </row>
    <row r="47" spans="2:19" s="935" customFormat="1" ht="15.75" customHeight="1">
      <c r="B47" s="932"/>
      <c r="C47" s="50"/>
      <c r="D47" s="932"/>
      <c r="E47" s="50"/>
      <c r="F47" s="50"/>
      <c r="G47" s="50"/>
      <c r="H47" s="933"/>
      <c r="I47" s="50"/>
      <c r="J47" s="156"/>
      <c r="K47" s="1109"/>
      <c r="L47" s="1109"/>
      <c r="M47" s="50"/>
      <c r="Q47" s="936"/>
      <c r="R47" s="50"/>
      <c r="S47" s="267"/>
    </row>
    <row r="48" spans="2:19" s="935" customFormat="1" ht="15.75" customHeight="1">
      <c r="B48" s="932"/>
      <c r="C48" s="50"/>
      <c r="D48" s="932"/>
      <c r="E48" s="50"/>
      <c r="F48" s="50"/>
      <c r="G48" s="50"/>
      <c r="H48" s="933"/>
      <c r="I48" s="50"/>
      <c r="J48" s="156"/>
      <c r="K48" s="1109"/>
      <c r="L48" s="1109"/>
      <c r="M48" s="50"/>
      <c r="Q48" s="936"/>
      <c r="R48" s="937">
        <f>Q48-Q49</f>
        <v>0</v>
      </c>
      <c r="S48" s="267"/>
    </row>
    <row r="49" spans="2:19" s="935" customFormat="1" ht="15.75" customHeight="1">
      <c r="B49" s="932"/>
      <c r="C49" s="50"/>
      <c r="D49" s="932"/>
      <c r="E49" s="50"/>
      <c r="F49" s="50"/>
      <c r="G49" s="50"/>
      <c r="H49" s="933"/>
      <c r="I49" s="50"/>
      <c r="J49" s="156"/>
      <c r="K49" s="934"/>
      <c r="L49" s="934"/>
      <c r="M49" s="50"/>
      <c r="Q49" s="936"/>
      <c r="R49" s="50"/>
      <c r="S49" s="267"/>
    </row>
  </sheetData>
  <pageMargins left="0.7" right="0.7" top="0.75" bottom="0.75" header="0.3" footer="0.3"/>
  <pageSetup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D0224-7D2C-481A-B6A7-C3D47D0C5CA1}">
  <sheetPr codeName="Trang_tính45">
    <outlinePr summaryBelow="0" summaryRight="0"/>
  </sheetPr>
  <dimension ref="A1:V48"/>
  <sheetViews>
    <sheetView zoomScaleNormal="100" workbookViewId="0">
      <pane ySplit="3" topLeftCell="A4" activePane="bottomLeft" state="frozen"/>
      <selection activeCell="D1270" sqref="D1270"/>
      <selection pane="bottomLeft" activeCell="T8" sqref="T8:T13"/>
    </sheetView>
  </sheetViews>
  <sheetFormatPr defaultColWidth="11" defaultRowHeight="15.75" customHeight="1" outlineLevelCol="1"/>
  <cols>
    <col min="1" max="1" width="5.875" style="50" customWidth="1"/>
    <col min="2" max="2" width="57.375" style="932" customWidth="1" collapsed="1"/>
    <col min="3" max="3" width="36.25" style="50" hidden="1" customWidth="1" outlineLevel="1"/>
    <col min="4" max="4" width="42.875" style="932" hidden="1" customWidth="1" outlineLevel="1"/>
    <col min="5" max="7" width="20" style="50" hidden="1" customWidth="1" outlineLevel="1"/>
    <col min="8" max="8" width="43.875" style="933" customWidth="1"/>
    <col min="9" max="9" width="24.375" style="50" customWidth="1"/>
    <col min="10" max="10" width="19.25" style="156" customWidth="1"/>
    <col min="11" max="11" width="15.875" style="934" customWidth="1"/>
    <col min="12" max="12" width="25.75" style="934" customWidth="1"/>
    <col min="13" max="13" width="21.37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267"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2" s="267" customFormat="1" ht="17.45" customHeight="1">
      <c r="B1" s="928"/>
      <c r="D1" s="928"/>
      <c r="H1" s="928"/>
      <c r="J1" s="267" t="e">
        <f ca="1">+J1*J14</f>
        <v>#VALUE!</v>
      </c>
      <c r="K1" s="332"/>
      <c r="L1" s="332">
        <f>SUM(L4:L29)</f>
        <v>0</v>
      </c>
      <c r="M1" s="929">
        <f>SUM(M4:M29)</f>
        <v>203045454.5454545</v>
      </c>
      <c r="N1" s="929"/>
      <c r="O1" s="929"/>
    </row>
    <row r="3" spans="1:22"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770" t="s">
        <v>6354</v>
      </c>
      <c r="S3" s="770" t="s">
        <v>895</v>
      </c>
    </row>
    <row r="4" spans="1:22" s="21" customFormat="1" ht="34.5" customHeight="1">
      <c r="A4" s="1113">
        <v>1</v>
      </c>
      <c r="B4" s="1114" t="s">
        <v>5739</v>
      </c>
      <c r="C4" s="130" t="s">
        <v>5232</v>
      </c>
      <c r="D4" s="1115" t="s">
        <v>5737</v>
      </c>
      <c r="E4" s="1116" t="s">
        <v>42</v>
      </c>
      <c r="F4" s="1117" t="s">
        <v>2584</v>
      </c>
      <c r="G4" s="1118" t="s">
        <v>210</v>
      </c>
      <c r="H4" s="1119" t="s">
        <v>5738</v>
      </c>
      <c r="I4" s="1120" t="s">
        <v>5745</v>
      </c>
      <c r="J4" s="1121" t="s">
        <v>232</v>
      </c>
      <c r="K4" s="1122">
        <v>0</v>
      </c>
      <c r="L4" s="1123" t="s">
        <v>2584</v>
      </c>
      <c r="M4" s="1124">
        <v>3636363.6363636362</v>
      </c>
      <c r="N4" s="1007">
        <v>0.15</v>
      </c>
      <c r="O4" s="1125">
        <v>545454.54545454541</v>
      </c>
      <c r="P4" s="43" t="s">
        <v>41</v>
      </c>
      <c r="Q4" s="1126" t="s">
        <v>1423</v>
      </c>
      <c r="R4" s="1127"/>
      <c r="S4" s="1128">
        <v>0</v>
      </c>
    </row>
    <row r="5" spans="1:22" s="21" customFormat="1" ht="25.5">
      <c r="A5" s="1113">
        <v>2</v>
      </c>
      <c r="B5" s="1129" t="s">
        <v>5742</v>
      </c>
      <c r="C5" s="130" t="s">
        <v>5751</v>
      </c>
      <c r="D5" s="1115" t="s">
        <v>5746</v>
      </c>
      <c r="E5" s="1116" t="s">
        <v>71</v>
      </c>
      <c r="F5" s="1117" t="s">
        <v>2585</v>
      </c>
      <c r="G5" s="1118" t="s">
        <v>109</v>
      </c>
      <c r="H5" s="1119" t="s">
        <v>5812</v>
      </c>
      <c r="I5" s="1120" t="s">
        <v>5736</v>
      </c>
      <c r="J5" s="1121" t="s">
        <v>232</v>
      </c>
      <c r="K5" s="1130">
        <v>0</v>
      </c>
      <c r="L5" s="1123" t="s">
        <v>2585</v>
      </c>
      <c r="M5" s="1124">
        <v>1999999.9999999998</v>
      </c>
      <c r="N5" s="1007">
        <v>0.15</v>
      </c>
      <c r="O5" s="1125">
        <v>300000</v>
      </c>
      <c r="P5" s="43" t="s">
        <v>41</v>
      </c>
      <c r="Q5" s="149" t="s">
        <v>5485</v>
      </c>
      <c r="R5" s="1127"/>
      <c r="S5" s="1128">
        <v>0</v>
      </c>
    </row>
    <row r="6" spans="1:22" s="1" customFormat="1" ht="51">
      <c r="A6" s="1113">
        <v>3</v>
      </c>
      <c r="B6" s="1129" t="s">
        <v>5748</v>
      </c>
      <c r="C6" s="130" t="s">
        <v>4832</v>
      </c>
      <c r="D6" s="1115" t="s">
        <v>5749</v>
      </c>
      <c r="E6" s="1116" t="s">
        <v>71</v>
      </c>
      <c r="F6" s="1117" t="s">
        <v>2588</v>
      </c>
      <c r="G6" s="1118" t="s">
        <v>88</v>
      </c>
      <c r="H6" s="1119" t="s">
        <v>5750</v>
      </c>
      <c r="I6" s="1120" t="s">
        <v>5747</v>
      </c>
      <c r="J6" s="1121" t="s">
        <v>232</v>
      </c>
      <c r="K6" s="1130">
        <v>0</v>
      </c>
      <c r="L6" s="1123" t="s">
        <v>2588</v>
      </c>
      <c r="M6" s="1124">
        <v>2727272.7272727271</v>
      </c>
      <c r="N6" s="1007">
        <v>0.15</v>
      </c>
      <c r="O6" s="1125">
        <v>409090.90909090906</v>
      </c>
      <c r="P6" s="43" t="s">
        <v>41</v>
      </c>
      <c r="Q6" s="1131" t="s">
        <v>5495</v>
      </c>
      <c r="R6" s="1128" t="s">
        <v>3479</v>
      </c>
      <c r="S6" s="1128">
        <v>0</v>
      </c>
    </row>
    <row r="7" spans="1:22" s="1" customFormat="1" ht="34.5" customHeight="1">
      <c r="A7" s="1113">
        <v>4</v>
      </c>
      <c r="B7" s="1129" t="s">
        <v>5775</v>
      </c>
      <c r="C7" s="130" t="s">
        <v>5774</v>
      </c>
      <c r="D7" s="1115" t="s">
        <v>5755</v>
      </c>
      <c r="E7" s="1116" t="s">
        <v>42</v>
      </c>
      <c r="F7" s="1117" t="s">
        <v>2587</v>
      </c>
      <c r="G7" s="1118" t="s">
        <v>2685</v>
      </c>
      <c r="H7" s="1119" t="s">
        <v>5754</v>
      </c>
      <c r="I7" s="1120" t="s">
        <v>5753</v>
      </c>
      <c r="J7" s="1121" t="s">
        <v>232</v>
      </c>
      <c r="K7" s="1130">
        <v>0</v>
      </c>
      <c r="L7" s="1123" t="s">
        <v>2587</v>
      </c>
      <c r="M7" s="1124">
        <v>5999999.9999999991</v>
      </c>
      <c r="N7" s="1007">
        <v>0.15</v>
      </c>
      <c r="O7" s="1125">
        <v>900000</v>
      </c>
      <c r="P7" s="43" t="s">
        <v>41</v>
      </c>
      <c r="Q7" s="149" t="s">
        <v>2425</v>
      </c>
      <c r="R7" s="1132">
        <v>3100000</v>
      </c>
      <c r="S7" s="1128" t="s">
        <v>2874</v>
      </c>
    </row>
    <row r="8" spans="1:22" s="21" customFormat="1" ht="102">
      <c r="A8" s="1113">
        <v>5</v>
      </c>
      <c r="B8" s="1129" t="s">
        <v>5772</v>
      </c>
      <c r="C8" s="130" t="s">
        <v>4865</v>
      </c>
      <c r="D8" s="1115" t="s">
        <v>5757</v>
      </c>
      <c r="E8" s="1116" t="s">
        <v>42</v>
      </c>
      <c r="F8" s="1117" t="s">
        <v>4037</v>
      </c>
      <c r="G8" s="1118" t="s">
        <v>4038</v>
      </c>
      <c r="H8" s="1119" t="s">
        <v>5760</v>
      </c>
      <c r="I8" s="1120" t="s">
        <v>5756</v>
      </c>
      <c r="J8" s="1121" t="s">
        <v>232</v>
      </c>
      <c r="K8" s="1130"/>
      <c r="L8" s="1123" t="s">
        <v>4037</v>
      </c>
      <c r="M8" s="1124">
        <v>16363636.363636361</v>
      </c>
      <c r="N8" s="1007">
        <v>0.15</v>
      </c>
      <c r="O8" s="1125">
        <v>2454545.4545454541</v>
      </c>
      <c r="P8" s="43" t="s">
        <v>41</v>
      </c>
      <c r="Q8" s="149" t="s">
        <v>2400</v>
      </c>
      <c r="R8" s="1133">
        <v>2500000</v>
      </c>
      <c r="S8" s="1128"/>
      <c r="T8" s="1134"/>
      <c r="U8" s="1135"/>
      <c r="V8" s="1136"/>
    </row>
    <row r="9" spans="1:22" s="1" customFormat="1" ht="67.5" customHeight="1">
      <c r="A9" s="1113">
        <v>6</v>
      </c>
      <c r="B9" s="1129" t="s">
        <v>4468</v>
      </c>
      <c r="C9" s="130" t="s">
        <v>5089</v>
      </c>
      <c r="D9" s="1115" t="s">
        <v>5759</v>
      </c>
      <c r="E9" s="1116" t="s">
        <v>42</v>
      </c>
      <c r="F9" s="1117" t="s">
        <v>2581</v>
      </c>
      <c r="G9" s="1118" t="s">
        <v>2884</v>
      </c>
      <c r="H9" s="1119" t="s">
        <v>5761</v>
      </c>
      <c r="I9" s="1120" t="s">
        <v>5773</v>
      </c>
      <c r="J9" s="1121" t="s">
        <v>232</v>
      </c>
      <c r="K9" s="1130">
        <v>0</v>
      </c>
      <c r="L9" s="1123" t="s">
        <v>2581</v>
      </c>
      <c r="M9" s="1124">
        <v>6999999.9999999991</v>
      </c>
      <c r="N9" s="1007">
        <v>0.15</v>
      </c>
      <c r="O9" s="1125">
        <v>1050000</v>
      </c>
      <c r="P9" s="43" t="s">
        <v>41</v>
      </c>
      <c r="Q9" s="149" t="s">
        <v>5758</v>
      </c>
      <c r="R9" s="810"/>
      <c r="S9" s="1128">
        <v>0</v>
      </c>
      <c r="T9" s="1134"/>
      <c r="U9" s="1137"/>
      <c r="V9" s="1138"/>
    </row>
    <row r="10" spans="1:22" s="1" customFormat="1" ht="35.25" customHeight="1">
      <c r="A10" s="1113">
        <v>7</v>
      </c>
      <c r="B10" s="1129" t="s">
        <v>5786</v>
      </c>
      <c r="C10" s="130" t="s">
        <v>5785</v>
      </c>
      <c r="D10" s="1115" t="s">
        <v>5763</v>
      </c>
      <c r="E10" s="1116" t="s">
        <v>42</v>
      </c>
      <c r="F10" s="1117" t="s">
        <v>2580</v>
      </c>
      <c r="G10" s="1118" t="s">
        <v>1570</v>
      </c>
      <c r="H10" s="1119" t="s">
        <v>5764</v>
      </c>
      <c r="I10" s="1120" t="s">
        <v>5762</v>
      </c>
      <c r="J10" s="1121" t="s">
        <v>232</v>
      </c>
      <c r="K10" s="1130"/>
      <c r="L10" s="1123" t="s">
        <v>2580</v>
      </c>
      <c r="M10" s="1124">
        <v>2999999.9999999995</v>
      </c>
      <c r="N10" s="1007">
        <v>0.15</v>
      </c>
      <c r="O10" s="1125">
        <v>450000</v>
      </c>
      <c r="P10" s="43" t="s">
        <v>41</v>
      </c>
      <c r="Q10" s="149" t="s">
        <v>2400</v>
      </c>
      <c r="R10" s="810"/>
      <c r="S10" s="1128">
        <v>0</v>
      </c>
      <c r="T10" s="1137"/>
      <c r="U10" s="1139"/>
      <c r="V10" s="1136"/>
    </row>
    <row r="11" spans="1:22" s="1" customFormat="1" ht="36" customHeight="1">
      <c r="A11" s="1113">
        <v>8</v>
      </c>
      <c r="B11" s="1129" t="s">
        <v>5770</v>
      </c>
      <c r="C11" s="130" t="s">
        <v>5771</v>
      </c>
      <c r="D11" s="1115" t="s">
        <v>5766</v>
      </c>
      <c r="E11" s="1116" t="s">
        <v>3051</v>
      </c>
      <c r="F11" s="1117" t="s">
        <v>2584</v>
      </c>
      <c r="G11" s="1118" t="s">
        <v>210</v>
      </c>
      <c r="H11" s="1119" t="s">
        <v>5769</v>
      </c>
      <c r="I11" s="1120" t="s">
        <v>5767</v>
      </c>
      <c r="J11" s="1121" t="s">
        <v>232</v>
      </c>
      <c r="K11" s="1130"/>
      <c r="L11" s="1123" t="s">
        <v>2584</v>
      </c>
      <c r="M11" s="1124">
        <v>3636363.6363636362</v>
      </c>
      <c r="N11" s="1007">
        <v>0.15</v>
      </c>
      <c r="O11" s="1125">
        <v>545454.54545454541</v>
      </c>
      <c r="P11" s="43" t="s">
        <v>41</v>
      </c>
      <c r="Q11" s="149" t="s">
        <v>5765</v>
      </c>
      <c r="R11" s="1127"/>
      <c r="S11" s="1128">
        <v>0</v>
      </c>
      <c r="T11" s="1140"/>
    </row>
    <row r="12" spans="1:22" s="1" customFormat="1" ht="53.25" customHeight="1">
      <c r="A12" s="1113">
        <v>9</v>
      </c>
      <c r="B12" s="1129" t="s">
        <v>5777</v>
      </c>
      <c r="C12" s="130" t="s">
        <v>5153</v>
      </c>
      <c r="D12" s="1115" t="s">
        <v>5778</v>
      </c>
      <c r="E12" s="1116" t="s">
        <v>42</v>
      </c>
      <c r="F12" s="1117" t="s">
        <v>4298</v>
      </c>
      <c r="G12" s="1118" t="s">
        <v>302</v>
      </c>
      <c r="H12" s="1119" t="s">
        <v>5779</v>
      </c>
      <c r="I12" s="1120" t="s">
        <v>5776</v>
      </c>
      <c r="J12" s="1121" t="s">
        <v>232</v>
      </c>
      <c r="K12" s="1130">
        <v>0</v>
      </c>
      <c r="L12" s="1123" t="s">
        <v>4298</v>
      </c>
      <c r="M12" s="1124">
        <v>13636363.636363635</v>
      </c>
      <c r="N12" s="1007">
        <v>0.25</v>
      </c>
      <c r="O12" s="1125">
        <v>3409090.9090909087</v>
      </c>
      <c r="P12" s="43" t="s">
        <v>41</v>
      </c>
      <c r="Q12" s="149" t="s">
        <v>2431</v>
      </c>
      <c r="R12" s="1141"/>
      <c r="S12" s="1128" t="s">
        <v>2874</v>
      </c>
      <c r="T12" s="1140"/>
    </row>
    <row r="13" spans="1:22" s="1" customFormat="1" ht="44.25" customHeight="1">
      <c r="A13" s="1113">
        <v>10</v>
      </c>
      <c r="B13" s="1129" t="s">
        <v>5835</v>
      </c>
      <c r="C13" s="130" t="s">
        <v>5509</v>
      </c>
      <c r="D13" s="1115" t="s">
        <v>5780</v>
      </c>
      <c r="E13" s="1116" t="s">
        <v>42</v>
      </c>
      <c r="F13" s="1142" t="s">
        <v>3780</v>
      </c>
      <c r="G13" s="1118" t="s">
        <v>1264</v>
      </c>
      <c r="H13" s="1119" t="s">
        <v>5784</v>
      </c>
      <c r="I13" s="1120" t="s">
        <v>5781</v>
      </c>
      <c r="J13" s="1121" t="s">
        <v>232</v>
      </c>
      <c r="K13" s="1130"/>
      <c r="L13" s="1123" t="s">
        <v>3780</v>
      </c>
      <c r="M13" s="1124">
        <v>7272727.2727272725</v>
      </c>
      <c r="N13" s="1007">
        <v>0.15</v>
      </c>
      <c r="O13" s="1125">
        <v>1090909.0909090908</v>
      </c>
      <c r="P13" s="43" t="s">
        <v>41</v>
      </c>
      <c r="Q13" s="149" t="s">
        <v>2425</v>
      </c>
      <c r="R13" s="1127"/>
      <c r="S13" s="1128">
        <v>0</v>
      </c>
    </row>
    <row r="14" spans="1:22" s="1" customFormat="1" ht="57" customHeight="1">
      <c r="A14" s="1113">
        <v>11</v>
      </c>
      <c r="B14" s="1129" t="s">
        <v>5833</v>
      </c>
      <c r="C14" s="130" t="s">
        <v>5832</v>
      </c>
      <c r="D14" s="1115" t="s">
        <v>5831</v>
      </c>
      <c r="E14" s="1116" t="s">
        <v>42</v>
      </c>
      <c r="F14" s="1142" t="s">
        <v>2587</v>
      </c>
      <c r="G14" s="1118" t="s">
        <v>2685</v>
      </c>
      <c r="H14" s="1119" t="s">
        <v>5783</v>
      </c>
      <c r="I14" s="1120" t="s">
        <v>5782</v>
      </c>
      <c r="J14" s="1121" t="s">
        <v>232</v>
      </c>
      <c r="K14" s="1130"/>
      <c r="L14" s="1123" t="s">
        <v>2587</v>
      </c>
      <c r="M14" s="1124">
        <v>5999999.9999999991</v>
      </c>
      <c r="N14" s="1007">
        <v>0.15</v>
      </c>
      <c r="O14" s="1125">
        <v>900000</v>
      </c>
      <c r="P14" s="43" t="s">
        <v>41</v>
      </c>
      <c r="Q14" s="149" t="s">
        <v>2425</v>
      </c>
      <c r="R14" s="1127"/>
      <c r="S14" s="1128">
        <v>0</v>
      </c>
      <c r="T14" s="1143"/>
    </row>
    <row r="15" spans="1:22" s="1" customFormat="1" ht="37.5" customHeight="1">
      <c r="A15" s="811">
        <v>12</v>
      </c>
      <c r="B15" s="465" t="s">
        <v>5787</v>
      </c>
      <c r="C15" s="440" t="s">
        <v>5518</v>
      </c>
      <c r="D15" s="441" t="s">
        <v>5788</v>
      </c>
      <c r="E15" s="680" t="s">
        <v>42</v>
      </c>
      <c r="F15" s="479" t="s">
        <v>4495</v>
      </c>
      <c r="G15" s="710" t="s">
        <v>4496</v>
      </c>
      <c r="H15" s="445" t="s">
        <v>5834</v>
      </c>
      <c r="I15" s="812" t="s">
        <v>5789</v>
      </c>
      <c r="J15" s="447" t="s">
        <v>232</v>
      </c>
      <c r="K15" s="682"/>
      <c r="L15" s="1056" t="s">
        <v>4495</v>
      </c>
      <c r="M15" s="814">
        <v>10000000</v>
      </c>
      <c r="N15" s="1038">
        <v>0.15</v>
      </c>
      <c r="O15" s="815">
        <v>1500000</v>
      </c>
      <c r="P15" s="282" t="s">
        <v>41</v>
      </c>
      <c r="Q15" s="288" t="s">
        <v>2425</v>
      </c>
      <c r="R15" s="817"/>
      <c r="S15" s="818">
        <v>0</v>
      </c>
      <c r="T15" s="481"/>
    </row>
    <row r="16" spans="1:22" s="1" customFormat="1" ht="24.75" customHeight="1">
      <c r="A16" s="1113">
        <v>13</v>
      </c>
      <c r="B16" s="1129" t="s">
        <v>5792</v>
      </c>
      <c r="C16" s="130" t="s">
        <v>5521</v>
      </c>
      <c r="D16" s="1115" t="s">
        <v>5790</v>
      </c>
      <c r="E16" s="1116" t="s">
        <v>2861</v>
      </c>
      <c r="F16" s="1142" t="s">
        <v>2686</v>
      </c>
      <c r="G16" s="1118" t="s">
        <v>1411</v>
      </c>
      <c r="H16" s="1119" t="s">
        <v>5806</v>
      </c>
      <c r="I16" s="1120" t="s">
        <v>5791</v>
      </c>
      <c r="J16" s="1121" t="s">
        <v>232</v>
      </c>
      <c r="K16" s="1130"/>
      <c r="L16" s="1123" t="s">
        <v>2686</v>
      </c>
      <c r="M16" s="1124">
        <v>3999999.9999999995</v>
      </c>
      <c r="N16" s="1007">
        <v>0.15</v>
      </c>
      <c r="O16" s="1125">
        <v>600000</v>
      </c>
      <c r="P16" s="43" t="s">
        <v>41</v>
      </c>
      <c r="Q16" s="149" t="s">
        <v>5484</v>
      </c>
      <c r="R16" s="1127"/>
      <c r="S16" s="1128" t="s">
        <v>2874</v>
      </c>
      <c r="T16" s="429"/>
    </row>
    <row r="17" spans="1:20" s="1" customFormat="1" ht="35.25" customHeight="1">
      <c r="A17" s="1113">
        <v>14</v>
      </c>
      <c r="B17" s="1129" t="s">
        <v>5793</v>
      </c>
      <c r="C17" s="130" t="s">
        <v>5813</v>
      </c>
      <c r="D17" s="1115" t="s">
        <v>5794</v>
      </c>
      <c r="E17" s="1116" t="s">
        <v>71</v>
      </c>
      <c r="F17" s="1142" t="s">
        <v>2580</v>
      </c>
      <c r="G17" s="1118" t="s">
        <v>1570</v>
      </c>
      <c r="H17" s="1119" t="s">
        <v>4600</v>
      </c>
      <c r="I17" s="1120" t="s">
        <v>5796</v>
      </c>
      <c r="J17" s="1121" t="s">
        <v>232</v>
      </c>
      <c r="K17" s="1130"/>
      <c r="L17" s="1123" t="s">
        <v>2580</v>
      </c>
      <c r="M17" s="1124">
        <v>2999999.9999999995</v>
      </c>
      <c r="N17" s="1007">
        <v>0.15</v>
      </c>
      <c r="O17" s="1125">
        <v>450000</v>
      </c>
      <c r="P17" s="43" t="s">
        <v>41</v>
      </c>
      <c r="Q17" s="149" t="s">
        <v>5490</v>
      </c>
      <c r="R17" s="1127"/>
      <c r="S17" s="1128">
        <v>0</v>
      </c>
    </row>
    <row r="18" spans="1:20" s="473" customFormat="1" ht="31.5" customHeight="1">
      <c r="A18" s="811">
        <v>15</v>
      </c>
      <c r="B18" s="465" t="s">
        <v>5798</v>
      </c>
      <c r="C18" s="440" t="s">
        <v>5800</v>
      </c>
      <c r="D18" s="441" t="s">
        <v>5797</v>
      </c>
      <c r="E18" s="680" t="s">
        <v>3051</v>
      </c>
      <c r="F18" s="479" t="s">
        <v>4299</v>
      </c>
      <c r="G18" s="710" t="s">
        <v>200</v>
      </c>
      <c r="H18" s="445" t="s">
        <v>5799</v>
      </c>
      <c r="I18" s="812" t="s">
        <v>5795</v>
      </c>
      <c r="J18" s="447" t="s">
        <v>232</v>
      </c>
      <c r="K18" s="682"/>
      <c r="L18" s="1056" t="s">
        <v>4299</v>
      </c>
      <c r="M18" s="814">
        <v>9090909.0909090899</v>
      </c>
      <c r="N18" s="1038">
        <v>0.15</v>
      </c>
      <c r="O18" s="815">
        <v>1363636.3636363635</v>
      </c>
      <c r="P18" s="282" t="s">
        <v>41</v>
      </c>
      <c r="Q18" s="288" t="s">
        <v>5765</v>
      </c>
      <c r="R18" s="817"/>
      <c r="S18" s="818">
        <v>0</v>
      </c>
      <c r="T18" s="831"/>
    </row>
    <row r="19" spans="1:20" s="1" customFormat="1" ht="36" customHeight="1">
      <c r="A19" s="1113">
        <v>16</v>
      </c>
      <c r="B19" s="1129" t="s">
        <v>5802</v>
      </c>
      <c r="C19" s="130" t="s">
        <v>4865</v>
      </c>
      <c r="D19" s="1115" t="s">
        <v>5803</v>
      </c>
      <c r="E19" s="1116" t="s">
        <v>209</v>
      </c>
      <c r="F19" s="1142" t="s">
        <v>3116</v>
      </c>
      <c r="G19" s="1118" t="s">
        <v>2887</v>
      </c>
      <c r="H19" s="1119" t="s">
        <v>5807</v>
      </c>
      <c r="I19" s="1120" t="s">
        <v>5801</v>
      </c>
      <c r="J19" s="1121" t="s">
        <v>232</v>
      </c>
      <c r="K19" s="1130">
        <v>0</v>
      </c>
      <c r="L19" s="1123" t="s">
        <v>3116</v>
      </c>
      <c r="M19" s="1124">
        <v>7499999.9999999991</v>
      </c>
      <c r="N19" s="1007">
        <v>0.15</v>
      </c>
      <c r="O19" s="1125">
        <v>1125000</v>
      </c>
      <c r="P19" s="43" t="s">
        <v>41</v>
      </c>
      <c r="Q19" s="149" t="s">
        <v>526</v>
      </c>
      <c r="R19" s="1145"/>
      <c r="S19" s="1128">
        <v>0</v>
      </c>
      <c r="T19" s="21"/>
    </row>
    <row r="20" spans="1:20" s="246" customFormat="1" ht="38.25" customHeight="1">
      <c r="A20" s="953">
        <v>17</v>
      </c>
      <c r="B20" s="242" t="s">
        <v>5804</v>
      </c>
      <c r="C20" s="132" t="s">
        <v>5692</v>
      </c>
      <c r="D20" s="373" t="s">
        <v>5805</v>
      </c>
      <c r="E20" s="705">
        <v>0</v>
      </c>
      <c r="F20" s="337" t="s">
        <v>5732</v>
      </c>
      <c r="G20" s="706" t="s">
        <v>5733</v>
      </c>
      <c r="H20" s="432" t="s">
        <v>5855</v>
      </c>
      <c r="I20" s="955" t="s">
        <v>5854</v>
      </c>
      <c r="J20" s="362" t="s">
        <v>232</v>
      </c>
      <c r="K20" s="707"/>
      <c r="L20" s="1063" t="s">
        <v>5732</v>
      </c>
      <c r="M20" s="901">
        <v>45454545.454545453</v>
      </c>
      <c r="N20" s="1064">
        <v>0.15</v>
      </c>
      <c r="O20" s="957">
        <v>6818181.8181818174</v>
      </c>
      <c r="P20" s="165" t="s">
        <v>41</v>
      </c>
      <c r="Q20" s="152" t="s">
        <v>2425</v>
      </c>
      <c r="R20" s="959"/>
      <c r="S20" s="960">
        <v>0</v>
      </c>
    </row>
    <row r="21" spans="1:20" s="1" customFormat="1" ht="42.75" customHeight="1">
      <c r="A21" s="1113">
        <v>18</v>
      </c>
      <c r="B21" s="1129" t="s">
        <v>5810</v>
      </c>
      <c r="C21" s="130" t="s">
        <v>5700</v>
      </c>
      <c r="D21" s="1115" t="s">
        <v>5809</v>
      </c>
      <c r="E21" s="1116" t="s">
        <v>42</v>
      </c>
      <c r="F21" s="1142" t="s">
        <v>2580</v>
      </c>
      <c r="G21" s="1118" t="s">
        <v>1570</v>
      </c>
      <c r="H21" s="1119" t="s">
        <v>5811</v>
      </c>
      <c r="I21" s="1120" t="s">
        <v>5808</v>
      </c>
      <c r="J21" s="1121" t="s">
        <v>232</v>
      </c>
      <c r="K21" s="1130">
        <v>0</v>
      </c>
      <c r="L21" s="1123" t="s">
        <v>2580</v>
      </c>
      <c r="M21" s="1124">
        <v>2999999.9999999995</v>
      </c>
      <c r="N21" s="1007">
        <v>0.15</v>
      </c>
      <c r="O21" s="1125">
        <v>450000</v>
      </c>
      <c r="P21" s="43" t="s">
        <v>41</v>
      </c>
      <c r="Q21" s="149" t="s">
        <v>2421</v>
      </c>
      <c r="R21" s="1132"/>
      <c r="S21" s="1128" t="s">
        <v>2874</v>
      </c>
    </row>
    <row r="22" spans="1:20" s="1164" customFormat="1" ht="45.75" customHeight="1">
      <c r="A22" s="1146">
        <v>19</v>
      </c>
      <c r="B22" s="1147" t="s">
        <v>5810</v>
      </c>
      <c r="C22" s="1148" t="s">
        <v>5307</v>
      </c>
      <c r="D22" s="1149" t="s">
        <v>5814</v>
      </c>
      <c r="E22" s="1150" t="s">
        <v>42</v>
      </c>
      <c r="F22" s="1151" t="s">
        <v>2581</v>
      </c>
      <c r="G22" s="1152" t="s">
        <v>2884</v>
      </c>
      <c r="H22" s="1153" t="s">
        <v>5816</v>
      </c>
      <c r="I22" s="1154" t="s">
        <v>5815</v>
      </c>
      <c r="J22" s="1155" t="s">
        <v>232</v>
      </c>
      <c r="K22" s="1156">
        <v>0</v>
      </c>
      <c r="L22" s="1157" t="s">
        <v>2581</v>
      </c>
      <c r="M22" s="1158">
        <v>6999999.9999999991</v>
      </c>
      <c r="N22" s="1159">
        <v>0.15</v>
      </c>
      <c r="O22" s="1160">
        <v>1050000</v>
      </c>
      <c r="P22" s="1161" t="s">
        <v>41</v>
      </c>
      <c r="Q22" s="1151" t="s">
        <v>2442</v>
      </c>
      <c r="R22" s="1162"/>
      <c r="S22" s="1162">
        <v>0</v>
      </c>
      <c r="T22" s="1163"/>
    </row>
    <row r="23" spans="1:20" s="1" customFormat="1" ht="47.25" customHeight="1">
      <c r="A23" s="1113">
        <v>20</v>
      </c>
      <c r="B23" s="1129" t="s">
        <v>5817</v>
      </c>
      <c r="C23" s="130" t="s">
        <v>5836</v>
      </c>
      <c r="D23" s="1115" t="s">
        <v>5818</v>
      </c>
      <c r="E23" s="1116" t="s">
        <v>42</v>
      </c>
      <c r="F23" s="1142" t="s">
        <v>2580</v>
      </c>
      <c r="G23" s="1118" t="s">
        <v>1570</v>
      </c>
      <c r="H23" s="1119" t="s">
        <v>5315</v>
      </c>
      <c r="I23" s="1120" t="s">
        <v>5819</v>
      </c>
      <c r="J23" s="1121" t="s">
        <v>232</v>
      </c>
      <c r="K23" s="1130">
        <v>0</v>
      </c>
      <c r="L23" s="1123" t="s">
        <v>2580</v>
      </c>
      <c r="M23" s="1124">
        <v>2999999.9999999995</v>
      </c>
      <c r="N23" s="1007">
        <v>0.15</v>
      </c>
      <c r="O23" s="1125">
        <v>450000</v>
      </c>
      <c r="P23" s="43" t="s">
        <v>41</v>
      </c>
      <c r="Q23" s="149" t="s">
        <v>5499</v>
      </c>
      <c r="R23" s="1127"/>
      <c r="S23" s="1128">
        <v>0</v>
      </c>
      <c r="T23" s="429"/>
    </row>
    <row r="24" spans="1:20" s="1" customFormat="1" ht="37.5" customHeight="1">
      <c r="A24" s="1113">
        <v>21</v>
      </c>
      <c r="B24" s="1129" t="s">
        <v>5817</v>
      </c>
      <c r="C24" s="130" t="s">
        <v>4545</v>
      </c>
      <c r="D24" s="1115" t="s">
        <v>5821</v>
      </c>
      <c r="E24" s="1116" t="s">
        <v>42</v>
      </c>
      <c r="F24" s="1142" t="s">
        <v>2580</v>
      </c>
      <c r="G24" s="1118" t="s">
        <v>1570</v>
      </c>
      <c r="H24" s="1119" t="s">
        <v>5315</v>
      </c>
      <c r="I24" s="1120" t="s">
        <v>5820</v>
      </c>
      <c r="J24" s="1121" t="s">
        <v>232</v>
      </c>
      <c r="K24" s="1130">
        <v>0</v>
      </c>
      <c r="L24" s="1123" t="s">
        <v>2580</v>
      </c>
      <c r="M24" s="1124">
        <v>2999999.9999999995</v>
      </c>
      <c r="N24" s="1007">
        <v>0.15</v>
      </c>
      <c r="O24" s="1125">
        <v>450000</v>
      </c>
      <c r="P24" s="43" t="s">
        <v>41</v>
      </c>
      <c r="Q24" s="1131" t="s">
        <v>5499</v>
      </c>
      <c r="R24" s="1127"/>
      <c r="S24" s="1128">
        <v>0</v>
      </c>
      <c r="T24" s="429"/>
    </row>
    <row r="25" spans="1:20" s="1" customFormat="1" ht="36.75" customHeight="1">
      <c r="A25" s="1113">
        <v>22</v>
      </c>
      <c r="B25" s="1129" t="s">
        <v>5822</v>
      </c>
      <c r="C25" s="130" t="s">
        <v>5823</v>
      </c>
      <c r="D25" s="1115" t="s">
        <v>5826</v>
      </c>
      <c r="E25" s="1116" t="s">
        <v>42</v>
      </c>
      <c r="F25" s="1142" t="s">
        <v>5848</v>
      </c>
      <c r="G25" s="1118" t="s">
        <v>2196</v>
      </c>
      <c r="H25" s="1119" t="s">
        <v>5824</v>
      </c>
      <c r="I25" s="1120" t="s">
        <v>5827</v>
      </c>
      <c r="J25" s="1121" t="s">
        <v>232</v>
      </c>
      <c r="K25" s="1130">
        <v>0</v>
      </c>
      <c r="L25" s="1123" t="s">
        <v>5848</v>
      </c>
      <c r="M25" s="1124">
        <v>14545454.545454545</v>
      </c>
      <c r="N25" s="1007">
        <v>0.15</v>
      </c>
      <c r="O25" s="1125">
        <v>2181818.1818181816</v>
      </c>
      <c r="P25" s="43" t="s">
        <v>41</v>
      </c>
      <c r="Q25" s="149" t="s">
        <v>5825</v>
      </c>
      <c r="R25" s="1127"/>
      <c r="S25" s="1128">
        <v>0</v>
      </c>
    </row>
    <row r="26" spans="1:20" s="1" customFormat="1" ht="39.75" customHeight="1">
      <c r="A26" s="1113">
        <v>23</v>
      </c>
      <c r="B26" s="1129" t="s">
        <v>3751</v>
      </c>
      <c r="C26" s="130">
        <v>0</v>
      </c>
      <c r="D26" s="1115" t="s">
        <v>5829</v>
      </c>
      <c r="E26" s="1116" t="s">
        <v>42</v>
      </c>
      <c r="F26" s="1142" t="s">
        <v>2686</v>
      </c>
      <c r="G26" s="1118" t="s">
        <v>1411</v>
      </c>
      <c r="H26" s="1119" t="s">
        <v>5830</v>
      </c>
      <c r="I26" s="1120" t="s">
        <v>5828</v>
      </c>
      <c r="J26" s="1121" t="s">
        <v>232</v>
      </c>
      <c r="K26" s="1130">
        <v>0</v>
      </c>
      <c r="L26" s="1123" t="s">
        <v>2686</v>
      </c>
      <c r="M26" s="1124">
        <v>3999999.9999999995</v>
      </c>
      <c r="N26" s="1007">
        <v>0.15</v>
      </c>
      <c r="O26" s="1125">
        <v>600000</v>
      </c>
      <c r="P26" s="43" t="s">
        <v>41</v>
      </c>
      <c r="Q26" s="149" t="s">
        <v>2425</v>
      </c>
      <c r="R26" s="1128"/>
      <c r="S26" s="1128">
        <v>0</v>
      </c>
    </row>
    <row r="27" spans="1:20" s="1" customFormat="1" ht="38.25">
      <c r="A27" s="1113">
        <v>24</v>
      </c>
      <c r="B27" s="1129" t="s">
        <v>5838</v>
      </c>
      <c r="C27" s="130" t="s">
        <v>5839</v>
      </c>
      <c r="D27" s="1115" t="s">
        <v>5840</v>
      </c>
      <c r="E27" s="1116" t="s">
        <v>3051</v>
      </c>
      <c r="F27" s="1142" t="s">
        <v>2586</v>
      </c>
      <c r="G27" s="1118" t="s">
        <v>384</v>
      </c>
      <c r="H27" s="1119" t="s">
        <v>5843</v>
      </c>
      <c r="I27" s="1120" t="s">
        <v>5837</v>
      </c>
      <c r="J27" s="1121" t="s">
        <v>232</v>
      </c>
      <c r="K27" s="1130">
        <v>0</v>
      </c>
      <c r="L27" s="1123" t="s">
        <v>2586</v>
      </c>
      <c r="M27" s="1124">
        <v>5000000</v>
      </c>
      <c r="N27" s="1007">
        <v>0.15</v>
      </c>
      <c r="O27" s="1125">
        <v>750000</v>
      </c>
      <c r="P27" s="43" t="s">
        <v>41</v>
      </c>
      <c r="Q27" s="149" t="s">
        <v>2431</v>
      </c>
      <c r="R27" s="1127"/>
      <c r="S27" s="1128">
        <v>0</v>
      </c>
    </row>
    <row r="28" spans="1:20" s="1" customFormat="1" ht="64.5" customHeight="1">
      <c r="A28" s="1113">
        <v>25</v>
      </c>
      <c r="B28" s="190" t="s">
        <v>5841</v>
      </c>
      <c r="C28" s="130" t="s">
        <v>5878</v>
      </c>
      <c r="D28" s="1115" t="s">
        <v>5845</v>
      </c>
      <c r="E28" s="1116" t="s">
        <v>189</v>
      </c>
      <c r="F28" s="1142" t="s">
        <v>5849</v>
      </c>
      <c r="G28" s="1118" t="s">
        <v>966</v>
      </c>
      <c r="H28" s="1119" t="s">
        <v>5844</v>
      </c>
      <c r="I28" s="1120" t="s">
        <v>5842</v>
      </c>
      <c r="J28" s="1121" t="s">
        <v>232</v>
      </c>
      <c r="K28" s="1130">
        <v>0</v>
      </c>
      <c r="L28" s="1123" t="s">
        <v>5849</v>
      </c>
      <c r="M28" s="1124">
        <v>9545454.5454545449</v>
      </c>
      <c r="N28" s="1007">
        <v>0.15</v>
      </c>
      <c r="O28" s="1125">
        <v>1431818.1818181816</v>
      </c>
      <c r="P28" s="43" t="s">
        <v>41</v>
      </c>
      <c r="Q28" s="149" t="s">
        <v>2397</v>
      </c>
      <c r="R28" s="1165">
        <v>9545454.5454545449</v>
      </c>
      <c r="S28" s="1128">
        <v>0</v>
      </c>
      <c r="T28" s="703"/>
    </row>
    <row r="29" spans="1:20" s="1" customFormat="1" ht="42.75" customHeight="1">
      <c r="A29" s="1113">
        <v>26</v>
      </c>
      <c r="B29" s="190" t="s">
        <v>5742</v>
      </c>
      <c r="C29" s="130" t="s">
        <v>5743</v>
      </c>
      <c r="D29" s="1115" t="s">
        <v>5846</v>
      </c>
      <c r="E29" s="1116" t="s">
        <v>3051</v>
      </c>
      <c r="F29" s="1142" t="s">
        <v>2584</v>
      </c>
      <c r="G29" s="1118" t="s">
        <v>210</v>
      </c>
      <c r="H29" s="1119" t="s">
        <v>5744</v>
      </c>
      <c r="I29" s="1120" t="s">
        <v>5847</v>
      </c>
      <c r="J29" s="1121" t="s">
        <v>232</v>
      </c>
      <c r="K29" s="1130">
        <v>0</v>
      </c>
      <c r="L29" s="1123" t="s">
        <v>2584</v>
      </c>
      <c r="M29" s="1124">
        <v>3636363.6363636362</v>
      </c>
      <c r="N29" s="1007">
        <v>0.15</v>
      </c>
      <c r="O29" s="1125">
        <v>545454.54545454541</v>
      </c>
      <c r="P29" s="43" t="s">
        <v>41</v>
      </c>
      <c r="Q29" s="149" t="s">
        <v>2431</v>
      </c>
      <c r="R29" s="1127"/>
      <c r="S29" s="1128">
        <v>0</v>
      </c>
    </row>
    <row r="32" spans="1:20" ht="15.75" customHeight="1">
      <c r="N32" s="936"/>
    </row>
    <row r="33" spans="2:19" ht="15.75" customHeight="1">
      <c r="I33" s="998"/>
      <c r="N33" s="936"/>
    </row>
    <row r="34" spans="2:19" ht="15.75" customHeight="1">
      <c r="I34" s="998"/>
      <c r="N34" s="936"/>
      <c r="O34" s="937"/>
    </row>
    <row r="35" spans="2:19" ht="15.75" customHeight="1">
      <c r="I35" s="998"/>
      <c r="J35" s="1000"/>
      <c r="N35" s="936"/>
      <c r="O35" s="937"/>
    </row>
    <row r="36" spans="2:19" ht="15.75" customHeight="1">
      <c r="I36" s="1008"/>
      <c r="J36" s="1108"/>
      <c r="K36" s="1109"/>
      <c r="L36" s="1109"/>
      <c r="O36" s="937"/>
    </row>
    <row r="37" spans="2:19" ht="15.75" customHeight="1">
      <c r="J37" s="1108"/>
      <c r="K37" s="1109"/>
      <c r="L37" s="1109"/>
    </row>
    <row r="38" spans="2:19" ht="15.75" customHeight="1">
      <c r="J38" s="1110"/>
      <c r="K38" s="1109"/>
      <c r="L38" s="1111"/>
    </row>
    <row r="39" spans="2:19" ht="15.75" customHeight="1">
      <c r="J39" s="1110"/>
      <c r="K39" s="1109"/>
      <c r="L39" s="1112"/>
    </row>
    <row r="40" spans="2:19" ht="15.75" customHeight="1">
      <c r="J40" s="1110"/>
      <c r="K40" s="1109"/>
      <c r="L40" s="1112"/>
    </row>
    <row r="41" spans="2:19" ht="15.75" customHeight="1">
      <c r="K41" s="1109"/>
      <c r="L41" s="1112"/>
    </row>
    <row r="42" spans="2:19" ht="15.75" customHeight="1">
      <c r="K42" s="1109"/>
      <c r="L42" s="1111"/>
    </row>
    <row r="43" spans="2:19" s="935" customFormat="1" ht="15.75" customHeight="1">
      <c r="B43" s="932"/>
      <c r="C43" s="50"/>
      <c r="D43" s="932"/>
      <c r="E43" s="50"/>
      <c r="F43" s="50"/>
      <c r="G43" s="50"/>
      <c r="H43" s="933"/>
      <c r="I43" s="50"/>
      <c r="J43" s="156"/>
      <c r="K43" s="1109"/>
      <c r="L43" s="1111"/>
      <c r="M43" s="50"/>
      <c r="Q43" s="936"/>
      <c r="R43" s="50"/>
      <c r="S43" s="267"/>
    </row>
    <row r="44" spans="2:19" s="935" customFormat="1" ht="15.75" customHeight="1">
      <c r="B44" s="932"/>
      <c r="C44" s="50"/>
      <c r="D44" s="932"/>
      <c r="E44" s="50"/>
      <c r="F44" s="50"/>
      <c r="G44" s="50"/>
      <c r="H44" s="933"/>
      <c r="I44" s="50"/>
      <c r="J44" s="156"/>
      <c r="K44" s="1109"/>
      <c r="L44" s="1111"/>
      <c r="M44" s="50"/>
      <c r="Q44" s="936"/>
      <c r="R44" s="50"/>
      <c r="S44" s="267"/>
    </row>
    <row r="45" spans="2:19" s="935" customFormat="1" ht="15.75" customHeight="1">
      <c r="B45" s="932"/>
      <c r="C45" s="50"/>
      <c r="D45" s="932"/>
      <c r="E45" s="50"/>
      <c r="F45" s="50"/>
      <c r="G45" s="50"/>
      <c r="H45" s="933"/>
      <c r="I45" s="50"/>
      <c r="J45" s="156"/>
      <c r="K45" s="1109"/>
      <c r="L45" s="1109"/>
      <c r="M45" s="50"/>
      <c r="Q45" s="936"/>
      <c r="R45" s="50"/>
      <c r="S45" s="267"/>
    </row>
    <row r="46" spans="2:19" s="935" customFormat="1" ht="15.75" customHeight="1">
      <c r="B46" s="932"/>
      <c r="C46" s="50"/>
      <c r="D46" s="932"/>
      <c r="E46" s="50"/>
      <c r="F46" s="50"/>
      <c r="G46" s="50"/>
      <c r="H46" s="933"/>
      <c r="I46" s="50"/>
      <c r="J46" s="156"/>
      <c r="K46" s="934"/>
      <c r="L46" s="934"/>
      <c r="M46" s="50"/>
      <c r="Q46" s="936"/>
      <c r="R46" s="50"/>
      <c r="S46" s="267"/>
    </row>
    <row r="47" spans="2:19" s="935" customFormat="1" ht="15.75" customHeight="1">
      <c r="B47" s="932"/>
      <c r="C47" s="50"/>
      <c r="D47" s="932"/>
      <c r="E47" s="50"/>
      <c r="F47" s="50"/>
      <c r="G47" s="50"/>
      <c r="H47" s="933"/>
      <c r="I47" s="50"/>
      <c r="J47" s="156"/>
      <c r="K47" s="934"/>
      <c r="L47" s="934"/>
      <c r="M47" s="50"/>
      <c r="Q47" s="936"/>
      <c r="R47" s="937">
        <f>Q47-Q48</f>
        <v>0</v>
      </c>
      <c r="S47" s="267"/>
    </row>
    <row r="48" spans="2:19" s="935" customFormat="1" ht="15.75" customHeight="1">
      <c r="B48" s="932"/>
      <c r="C48" s="50"/>
      <c r="D48" s="932"/>
      <c r="E48" s="50"/>
      <c r="F48" s="50"/>
      <c r="G48" s="50"/>
      <c r="H48" s="933"/>
      <c r="I48" s="50"/>
      <c r="J48" s="156"/>
      <c r="K48" s="934"/>
      <c r="L48" s="934"/>
      <c r="M48" s="50"/>
      <c r="Q48" s="936"/>
      <c r="R48" s="50"/>
      <c r="S48" s="267"/>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E6E25-BA0A-4004-8504-A063DC8F17C9}">
  <sheetPr codeName="Trang_tính46">
    <outlinePr summaryBelow="0" summaryRight="0"/>
  </sheetPr>
  <dimension ref="A1:V48"/>
  <sheetViews>
    <sheetView zoomScaleNormal="100" workbookViewId="0">
      <pane ySplit="3" topLeftCell="A23" activePane="bottomLeft" state="frozen"/>
      <selection activeCell="E614" sqref="E614"/>
      <selection pane="bottomLeft" activeCell="L31" sqref="L31"/>
    </sheetView>
  </sheetViews>
  <sheetFormatPr defaultColWidth="11" defaultRowHeight="15.75" customHeight="1" outlineLevelCol="1"/>
  <cols>
    <col min="1" max="1" width="5.875" style="1" customWidth="1"/>
    <col min="2" max="2" width="57.375" style="388" customWidth="1"/>
    <col min="3" max="3" width="36.25" style="1" customWidth="1" outlineLevel="1"/>
    <col min="4" max="4" width="42.875" style="388" customWidth="1" outlineLevel="1"/>
    <col min="5" max="7" width="20" style="1" customWidth="1" outlineLevel="1"/>
    <col min="8" max="8" width="43.875" style="427" customWidth="1"/>
    <col min="9" max="9" width="24.375" style="1" customWidth="1"/>
    <col min="10" max="10" width="19.25" style="21" customWidth="1"/>
    <col min="11" max="11" width="15.875" style="1177" customWidth="1"/>
    <col min="12" max="12" width="25.75" style="1177" customWidth="1"/>
    <col min="13" max="13" width="21.375" style="1" customWidth="1"/>
    <col min="14" max="14" width="14.375" style="144" customWidth="1"/>
    <col min="15" max="15" width="14" style="144" bestFit="1" customWidth="1"/>
    <col min="16" max="16" width="11.75" style="144" customWidth="1"/>
    <col min="17" max="17" width="45.875" style="144" customWidth="1"/>
    <col min="18" max="18" width="30.25" style="1" customWidth="1"/>
    <col min="19" max="19" width="14.75" style="39" customWidth="1"/>
    <col min="20" max="20" width="25.375" style="1" customWidth="1"/>
    <col min="21" max="21" width="18" style="1" customWidth="1"/>
    <col min="22" max="22" width="12.125" style="1" bestFit="1" customWidth="1"/>
    <col min="23" max="23" width="13.125" style="1" bestFit="1" customWidth="1"/>
    <col min="24" max="16384" width="11" style="1"/>
  </cols>
  <sheetData>
    <row r="1" spans="1:22" s="39" customFormat="1" ht="17.45" customHeight="1">
      <c r="B1" s="371"/>
      <c r="D1" s="371"/>
      <c r="H1" s="371"/>
      <c r="J1" s="39" t="e">
        <f ca="1">+J1*J14</f>
        <v>#VALUE!</v>
      </c>
      <c r="K1" s="1167"/>
      <c r="L1" s="1167">
        <f>SUM(L4:L29)</f>
        <v>0</v>
      </c>
      <c r="M1" s="52">
        <f>SUM(M4:M29)</f>
        <v>123045454.54545456</v>
      </c>
      <c r="N1" s="52"/>
      <c r="O1" s="52"/>
    </row>
    <row r="3" spans="1:22" ht="39.200000000000003" customHeight="1">
      <c r="A3" s="1168" t="s">
        <v>5</v>
      </c>
      <c r="B3" s="58" t="s">
        <v>6</v>
      </c>
      <c r="C3" s="1169" t="s">
        <v>7</v>
      </c>
      <c r="D3" s="58" t="s">
        <v>8</v>
      </c>
      <c r="E3" s="41" t="s">
        <v>9</v>
      </c>
      <c r="F3" s="1170" t="s">
        <v>10</v>
      </c>
      <c r="G3" s="1169" t="s">
        <v>11</v>
      </c>
      <c r="H3" s="294" t="s">
        <v>380</v>
      </c>
      <c r="I3" s="54" t="s">
        <v>6355</v>
      </c>
      <c r="J3" s="1171" t="s">
        <v>13</v>
      </c>
      <c r="K3" s="1172" t="s">
        <v>4267</v>
      </c>
      <c r="L3" s="1173" t="s">
        <v>2541</v>
      </c>
      <c r="M3" s="57" t="s">
        <v>4266</v>
      </c>
      <c r="N3" s="1174" t="s">
        <v>2551</v>
      </c>
      <c r="O3" s="1174" t="s">
        <v>2379</v>
      </c>
      <c r="P3" s="1175" t="s">
        <v>812</v>
      </c>
      <c r="Q3" s="41" t="s">
        <v>23</v>
      </c>
      <c r="R3" s="1176" t="s">
        <v>6354</v>
      </c>
      <c r="S3" s="1176" t="s">
        <v>895</v>
      </c>
    </row>
    <row r="4" spans="1:22" s="21" customFormat="1" ht="38.25" customHeight="1">
      <c r="A4" s="1113">
        <v>1</v>
      </c>
      <c r="B4" s="1114" t="s">
        <v>5853</v>
      </c>
      <c r="C4" s="130" t="s">
        <v>5852</v>
      </c>
      <c r="D4" s="1115" t="s">
        <v>5846</v>
      </c>
      <c r="E4" s="1116" t="s">
        <v>3051</v>
      </c>
      <c r="F4" s="1117" t="s">
        <v>2584</v>
      </c>
      <c r="G4" s="1118" t="s">
        <v>210</v>
      </c>
      <c r="H4" s="1119" t="s">
        <v>5851</v>
      </c>
      <c r="I4" s="1120" t="s">
        <v>5850</v>
      </c>
      <c r="J4" s="1121" t="s">
        <v>232</v>
      </c>
      <c r="K4" s="1122">
        <v>0</v>
      </c>
      <c r="L4" s="1123" t="s">
        <v>2584</v>
      </c>
      <c r="M4" s="1124">
        <v>3636363.6363636362</v>
      </c>
      <c r="N4" s="1007">
        <v>0.15</v>
      </c>
      <c r="O4" s="1125">
        <v>545454.54545454541</v>
      </c>
      <c r="P4" s="43" t="s">
        <v>41</v>
      </c>
      <c r="Q4" s="1126" t="s">
        <v>2431</v>
      </c>
      <c r="R4" s="1127"/>
      <c r="S4" s="1128">
        <v>0</v>
      </c>
    </row>
    <row r="5" spans="1:22" s="21" customFormat="1" ht="41.25" customHeight="1">
      <c r="A5" s="1113">
        <v>2</v>
      </c>
      <c r="B5" s="1129" t="s">
        <v>5856</v>
      </c>
      <c r="C5" s="130" t="s">
        <v>5868</v>
      </c>
      <c r="D5" s="1115" t="s">
        <v>5857</v>
      </c>
      <c r="E5" s="1116" t="s">
        <v>60</v>
      </c>
      <c r="F5" s="1117" t="s">
        <v>2584</v>
      </c>
      <c r="G5" s="1118" t="s">
        <v>210</v>
      </c>
      <c r="H5" s="1119" t="s">
        <v>5859</v>
      </c>
      <c r="I5" s="1120" t="s">
        <v>5858</v>
      </c>
      <c r="J5" s="1121" t="s">
        <v>232</v>
      </c>
      <c r="K5" s="1130">
        <v>0</v>
      </c>
      <c r="L5" s="1123" t="s">
        <v>2584</v>
      </c>
      <c r="M5" s="1124">
        <v>3636363.6363636362</v>
      </c>
      <c r="N5" s="1007">
        <v>0.15</v>
      </c>
      <c r="O5" s="1125">
        <v>545454.54545454541</v>
      </c>
      <c r="P5" s="43" t="s">
        <v>41</v>
      </c>
      <c r="Q5" s="149" t="s">
        <v>2413</v>
      </c>
      <c r="R5" s="1127"/>
      <c r="S5" s="1128">
        <v>0</v>
      </c>
    </row>
    <row r="6" spans="1:22" ht="38.25">
      <c r="A6" s="1113">
        <v>3</v>
      </c>
      <c r="B6" s="1129" t="s">
        <v>5861</v>
      </c>
      <c r="C6" s="130" t="s">
        <v>4865</v>
      </c>
      <c r="D6" s="1115" t="s">
        <v>5863</v>
      </c>
      <c r="E6" s="1116" t="s">
        <v>71</v>
      </c>
      <c r="F6" s="1117" t="s">
        <v>2585</v>
      </c>
      <c r="G6" s="1118" t="s">
        <v>109</v>
      </c>
      <c r="H6" s="1119" t="s">
        <v>5862</v>
      </c>
      <c r="I6" s="1120" t="s">
        <v>5860</v>
      </c>
      <c r="J6" s="1121" t="s">
        <v>232</v>
      </c>
      <c r="K6" s="1130">
        <v>0</v>
      </c>
      <c r="L6" s="1123" t="s">
        <v>2585</v>
      </c>
      <c r="M6" s="1124">
        <v>1999999.9999999998</v>
      </c>
      <c r="N6" s="1007">
        <v>0.15</v>
      </c>
      <c r="O6" s="1125">
        <v>300000</v>
      </c>
      <c r="P6" s="43" t="s">
        <v>41</v>
      </c>
      <c r="Q6" s="1131" t="s">
        <v>2436</v>
      </c>
      <c r="R6" s="1128" t="s">
        <v>3479</v>
      </c>
      <c r="S6" s="1128">
        <v>0</v>
      </c>
    </row>
    <row r="7" spans="1:22" ht="43.5" customHeight="1">
      <c r="A7" s="1113">
        <v>4</v>
      </c>
      <c r="B7" s="1129" t="s">
        <v>5864</v>
      </c>
      <c r="C7" s="130" t="s">
        <v>5456</v>
      </c>
      <c r="D7" s="1115" t="s">
        <v>5865</v>
      </c>
      <c r="E7" s="1116" t="s">
        <v>71</v>
      </c>
      <c r="F7" s="1117" t="s">
        <v>2588</v>
      </c>
      <c r="G7" s="1118" t="s">
        <v>88</v>
      </c>
      <c r="H7" s="1119" t="s">
        <v>5866</v>
      </c>
      <c r="I7" s="1120" t="s">
        <v>5867</v>
      </c>
      <c r="J7" s="1121" t="s">
        <v>232</v>
      </c>
      <c r="K7" s="1130">
        <v>0</v>
      </c>
      <c r="L7" s="1123" t="s">
        <v>2588</v>
      </c>
      <c r="M7" s="1124">
        <v>2727272.7272727271</v>
      </c>
      <c r="N7" s="1007">
        <v>0.15</v>
      </c>
      <c r="O7" s="1125">
        <v>409090.90909090906</v>
      </c>
      <c r="P7" s="43" t="s">
        <v>41</v>
      </c>
      <c r="Q7" s="149" t="s">
        <v>2424</v>
      </c>
      <c r="R7" s="1132">
        <v>-500000</v>
      </c>
      <c r="S7" s="1128">
        <v>0</v>
      </c>
    </row>
    <row r="8" spans="1:22" s="21" customFormat="1" ht="25.5">
      <c r="A8" s="1113">
        <v>5</v>
      </c>
      <c r="B8" s="1129" t="s">
        <v>5870</v>
      </c>
      <c r="C8" s="130" t="s">
        <v>5873</v>
      </c>
      <c r="D8" s="1115" t="s">
        <v>5869</v>
      </c>
      <c r="E8" s="1116" t="s">
        <v>71</v>
      </c>
      <c r="F8" s="1117" t="s">
        <v>2585</v>
      </c>
      <c r="G8" s="1118" t="s">
        <v>109</v>
      </c>
      <c r="H8" s="1119" t="s">
        <v>5872</v>
      </c>
      <c r="I8" s="1120" t="s">
        <v>5871</v>
      </c>
      <c r="J8" s="1121" t="s">
        <v>232</v>
      </c>
      <c r="K8" s="1130"/>
      <c r="L8" s="1123" t="s">
        <v>2585</v>
      </c>
      <c r="M8" s="1124">
        <v>1999999.9999999998</v>
      </c>
      <c r="N8" s="1007">
        <v>0.15</v>
      </c>
      <c r="O8" s="1125">
        <v>300000</v>
      </c>
      <c r="P8" s="43" t="s">
        <v>41</v>
      </c>
      <c r="Q8" s="149" t="s">
        <v>2422</v>
      </c>
      <c r="R8" s="1133">
        <v>2500000</v>
      </c>
      <c r="S8" s="1128"/>
      <c r="T8" s="1134"/>
      <c r="U8" s="1135"/>
      <c r="V8" s="1136"/>
    </row>
    <row r="9" spans="1:22" ht="39.75" customHeight="1">
      <c r="A9" s="1113">
        <v>6</v>
      </c>
      <c r="B9" s="1129" t="s">
        <v>5874</v>
      </c>
      <c r="C9" s="130" t="s">
        <v>5547</v>
      </c>
      <c r="D9" s="1115" t="s">
        <v>5875</v>
      </c>
      <c r="E9" s="1116" t="s">
        <v>60</v>
      </c>
      <c r="F9" s="1117" t="s">
        <v>2588</v>
      </c>
      <c r="G9" s="1118" t="s">
        <v>88</v>
      </c>
      <c r="H9" s="1119" t="s">
        <v>5876</v>
      </c>
      <c r="I9" s="1120" t="s">
        <v>5877</v>
      </c>
      <c r="J9" s="1121" t="s">
        <v>232</v>
      </c>
      <c r="K9" s="1130">
        <v>0</v>
      </c>
      <c r="L9" s="1123" t="s">
        <v>2588</v>
      </c>
      <c r="M9" s="1124">
        <v>2727272.7272727271</v>
      </c>
      <c r="N9" s="1007">
        <v>0.15</v>
      </c>
      <c r="O9" s="1125">
        <v>409090.90909090906</v>
      </c>
      <c r="P9" s="43" t="s">
        <v>41</v>
      </c>
      <c r="Q9" s="149" t="s">
        <v>5475</v>
      </c>
      <c r="R9" s="810"/>
      <c r="S9" s="1128" t="s">
        <v>2874</v>
      </c>
      <c r="T9" s="1134">
        <f>T8-550000</f>
        <v>-550000</v>
      </c>
      <c r="U9" s="1137"/>
      <c r="V9" s="1138"/>
    </row>
    <row r="10" spans="1:22" ht="35.25" customHeight="1">
      <c r="A10" s="1113">
        <v>7</v>
      </c>
      <c r="B10" s="1129" t="s">
        <v>5890</v>
      </c>
      <c r="C10" s="130" t="s">
        <v>5785</v>
      </c>
      <c r="D10" s="1115" t="s">
        <v>5891</v>
      </c>
      <c r="E10" s="1116" t="s">
        <v>60</v>
      </c>
      <c r="F10" s="1117" t="s">
        <v>5957</v>
      </c>
      <c r="G10" s="1118" t="s">
        <v>463</v>
      </c>
      <c r="H10" s="1119" t="s">
        <v>5892</v>
      </c>
      <c r="I10" s="1120" t="s">
        <v>5893</v>
      </c>
      <c r="J10" s="1121" t="s">
        <v>232</v>
      </c>
      <c r="K10" s="1130"/>
      <c r="L10" s="1123" t="s">
        <v>5957</v>
      </c>
      <c r="M10" s="1124">
        <v>1818181.8181818181</v>
      </c>
      <c r="N10" s="1007">
        <v>0.15</v>
      </c>
      <c r="O10" s="1125">
        <v>272727.27272727271</v>
      </c>
      <c r="P10" s="43" t="s">
        <v>41</v>
      </c>
      <c r="Q10" s="149" t="s">
        <v>5475</v>
      </c>
      <c r="R10" s="810"/>
      <c r="S10" s="1128">
        <v>0</v>
      </c>
      <c r="T10" s="1137"/>
      <c r="U10" s="1139"/>
      <c r="V10" s="1136"/>
    </row>
    <row r="11" spans="1:22" ht="36" customHeight="1">
      <c r="A11" s="1113">
        <v>8</v>
      </c>
      <c r="B11" s="1129" t="s">
        <v>5879</v>
      </c>
      <c r="C11" s="130" t="s">
        <v>5771</v>
      </c>
      <c r="D11" s="1115" t="s">
        <v>5880</v>
      </c>
      <c r="E11" s="1116" t="s">
        <v>42</v>
      </c>
      <c r="F11" s="1117" t="s">
        <v>3112</v>
      </c>
      <c r="G11" s="1118" t="s">
        <v>50</v>
      </c>
      <c r="H11" s="1119" t="s">
        <v>5882</v>
      </c>
      <c r="I11" s="1120" t="s">
        <v>5888</v>
      </c>
      <c r="J11" s="1121" t="s">
        <v>232</v>
      </c>
      <c r="K11" s="1130"/>
      <c r="L11" s="1123" t="s">
        <v>3112</v>
      </c>
      <c r="M11" s="1124">
        <v>2272727.2727272725</v>
      </c>
      <c r="N11" s="1007">
        <v>0.15</v>
      </c>
      <c r="O11" s="1125">
        <v>340909.09090909088</v>
      </c>
      <c r="P11" s="43" t="s">
        <v>41</v>
      </c>
      <c r="Q11" s="149" t="s">
        <v>5497</v>
      </c>
      <c r="R11" s="1127"/>
      <c r="S11" s="1128">
        <v>0</v>
      </c>
      <c r="T11" s="1140"/>
    </row>
    <row r="12" spans="1:22" ht="53.25" customHeight="1">
      <c r="A12" s="1113">
        <v>9</v>
      </c>
      <c r="B12" s="1129" t="s">
        <v>5909</v>
      </c>
      <c r="C12" s="130" t="s">
        <v>5907</v>
      </c>
      <c r="D12" s="1115" t="s">
        <v>5908</v>
      </c>
      <c r="E12" s="1116" t="s">
        <v>5910</v>
      </c>
      <c r="F12" s="1117" t="s">
        <v>2580</v>
      </c>
      <c r="G12" s="1118" t="s">
        <v>1570</v>
      </c>
      <c r="H12" s="1119" t="s">
        <v>5883</v>
      </c>
      <c r="I12" s="1120" t="s">
        <v>5881</v>
      </c>
      <c r="J12" s="1121" t="s">
        <v>232</v>
      </c>
      <c r="K12" s="1130">
        <v>0</v>
      </c>
      <c r="L12" s="1123" t="s">
        <v>2580</v>
      </c>
      <c r="M12" s="1124">
        <v>2999999.9999999995</v>
      </c>
      <c r="N12" s="1007">
        <v>0.25</v>
      </c>
      <c r="O12" s="1125">
        <v>750000</v>
      </c>
      <c r="P12" s="43" t="s">
        <v>41</v>
      </c>
      <c r="Q12" s="149" t="s">
        <v>5497</v>
      </c>
      <c r="R12" s="1141"/>
      <c r="S12" s="1128">
        <v>0</v>
      </c>
      <c r="T12" s="1140"/>
    </row>
    <row r="13" spans="1:22" ht="44.25" customHeight="1">
      <c r="A13" s="1113">
        <v>10</v>
      </c>
      <c r="B13" s="1129" t="s">
        <v>5885</v>
      </c>
      <c r="C13" s="130" t="s">
        <v>5509</v>
      </c>
      <c r="D13" s="1115" t="s">
        <v>5886</v>
      </c>
      <c r="E13" s="1116" t="s">
        <v>71</v>
      </c>
      <c r="F13" s="1142" t="s">
        <v>2585</v>
      </c>
      <c r="G13" s="1118" t="s">
        <v>109</v>
      </c>
      <c r="H13" s="1119" t="s">
        <v>5887</v>
      </c>
      <c r="I13" s="1120" t="s">
        <v>5884</v>
      </c>
      <c r="J13" s="1121" t="s">
        <v>232</v>
      </c>
      <c r="K13" s="1130"/>
      <c r="L13" s="1123" t="s">
        <v>2585</v>
      </c>
      <c r="M13" s="1124">
        <v>1999999.9999999998</v>
      </c>
      <c r="N13" s="1007">
        <v>0.15</v>
      </c>
      <c r="O13" s="1125">
        <v>300000</v>
      </c>
      <c r="P13" s="43" t="s">
        <v>41</v>
      </c>
      <c r="Q13" s="149" t="s">
        <v>5494</v>
      </c>
      <c r="R13" s="1127"/>
      <c r="S13" s="1128" t="s">
        <v>2874</v>
      </c>
    </row>
    <row r="14" spans="1:22" ht="57" customHeight="1">
      <c r="A14" s="1113">
        <v>11</v>
      </c>
      <c r="B14" s="1129" t="s">
        <v>5894</v>
      </c>
      <c r="C14" s="130" t="s">
        <v>5410</v>
      </c>
      <c r="D14" s="1115" t="s">
        <v>5895</v>
      </c>
      <c r="E14" s="1116" t="s">
        <v>60</v>
      </c>
      <c r="F14" s="1142" t="s">
        <v>2584</v>
      </c>
      <c r="G14" s="1118" t="s">
        <v>210</v>
      </c>
      <c r="H14" s="1119" t="s">
        <v>5896</v>
      </c>
      <c r="I14" s="955" t="s">
        <v>5889</v>
      </c>
      <c r="J14" s="1121" t="s">
        <v>232</v>
      </c>
      <c r="K14" s="1130"/>
      <c r="L14" s="1123" t="s">
        <v>2584</v>
      </c>
      <c r="M14" s="1124">
        <v>3636363.6363636362</v>
      </c>
      <c r="N14" s="1007">
        <v>0.15</v>
      </c>
      <c r="O14" s="1125">
        <v>545454.54545454541</v>
      </c>
      <c r="P14" s="43" t="s">
        <v>41</v>
      </c>
      <c r="Q14" s="149" t="s">
        <v>5475</v>
      </c>
      <c r="R14" s="1127"/>
      <c r="S14" s="1128">
        <v>0</v>
      </c>
      <c r="T14" s="1143"/>
    </row>
    <row r="15" spans="1:22" ht="30.75" customHeight="1">
      <c r="A15" s="1113">
        <v>12</v>
      </c>
      <c r="B15" s="1129" t="s">
        <v>5897</v>
      </c>
      <c r="C15" s="130" t="s">
        <v>5518</v>
      </c>
      <c r="D15" s="1115" t="s">
        <v>5899</v>
      </c>
      <c r="E15" s="1116" t="s">
        <v>60</v>
      </c>
      <c r="F15" s="1142" t="s">
        <v>5957</v>
      </c>
      <c r="G15" s="1118" t="s">
        <v>463</v>
      </c>
      <c r="H15" s="1119" t="s">
        <v>5896</v>
      </c>
      <c r="I15" s="1120" t="s">
        <v>5898</v>
      </c>
      <c r="J15" s="1121" t="s">
        <v>232</v>
      </c>
      <c r="K15" s="1130"/>
      <c r="L15" s="1123" t="s">
        <v>5957</v>
      </c>
      <c r="M15" s="1124">
        <v>1818181.8181818181</v>
      </c>
      <c r="N15" s="1007">
        <v>0.15</v>
      </c>
      <c r="O15" s="1125">
        <v>272727.27272727271</v>
      </c>
      <c r="P15" s="43" t="s">
        <v>41</v>
      </c>
      <c r="Q15" s="149" t="s">
        <v>5475</v>
      </c>
      <c r="R15" s="1127"/>
      <c r="S15" s="1128">
        <v>0</v>
      </c>
      <c r="T15" s="481"/>
    </row>
    <row r="16" spans="1:22" ht="40.5" customHeight="1">
      <c r="A16" s="1113">
        <v>13</v>
      </c>
      <c r="B16" s="1129" t="s">
        <v>5900</v>
      </c>
      <c r="C16" s="130" t="s">
        <v>5521</v>
      </c>
      <c r="D16" s="1115" t="s">
        <v>5902</v>
      </c>
      <c r="E16" s="1116" t="s">
        <v>42</v>
      </c>
      <c r="F16" s="1142" t="s">
        <v>2584</v>
      </c>
      <c r="G16" s="1118" t="s">
        <v>210</v>
      </c>
      <c r="H16" s="1119" t="s">
        <v>5903</v>
      </c>
      <c r="I16" s="1120" t="s">
        <v>5901</v>
      </c>
      <c r="J16" s="1121" t="s">
        <v>232</v>
      </c>
      <c r="K16" s="1130"/>
      <c r="L16" s="1123" t="s">
        <v>2584</v>
      </c>
      <c r="M16" s="1124">
        <v>3636363.6363636362</v>
      </c>
      <c r="N16" s="1007">
        <v>0.15</v>
      </c>
      <c r="O16" s="1125">
        <v>545454.54545454541</v>
      </c>
      <c r="P16" s="43" t="s">
        <v>41</v>
      </c>
      <c r="Q16" s="149" t="s">
        <v>2400</v>
      </c>
      <c r="R16" s="1127"/>
      <c r="S16" s="1128" t="s">
        <v>2874</v>
      </c>
      <c r="T16" s="429"/>
    </row>
    <row r="17" spans="1:20" ht="45.75" customHeight="1">
      <c r="A17" s="953">
        <v>14</v>
      </c>
      <c r="B17" s="242" t="s">
        <v>5962</v>
      </c>
      <c r="C17" s="132" t="s">
        <v>5209</v>
      </c>
      <c r="D17" s="373" t="s">
        <v>5904</v>
      </c>
      <c r="E17" s="705" t="s">
        <v>5965</v>
      </c>
      <c r="F17" s="337" t="s">
        <v>4030</v>
      </c>
      <c r="G17" s="706" t="s">
        <v>4031</v>
      </c>
      <c r="H17" s="432" t="s">
        <v>5906</v>
      </c>
      <c r="I17" s="955" t="s">
        <v>5905</v>
      </c>
      <c r="J17" s="362" t="s">
        <v>232</v>
      </c>
      <c r="K17" s="707"/>
      <c r="L17" s="1063" t="s">
        <v>4030</v>
      </c>
      <c r="M17" s="901">
        <v>9000000</v>
      </c>
      <c r="N17" s="1064">
        <v>0.15</v>
      </c>
      <c r="O17" s="957">
        <v>1350000</v>
      </c>
      <c r="P17" s="165" t="s">
        <v>41</v>
      </c>
      <c r="Q17" s="152" t="s">
        <v>5491</v>
      </c>
      <c r="R17" s="959"/>
      <c r="S17" s="960">
        <v>0</v>
      </c>
    </row>
    <row r="18" spans="1:20" ht="31.5" customHeight="1">
      <c r="A18" s="1113">
        <v>15</v>
      </c>
      <c r="B18" s="1129" t="s">
        <v>5911</v>
      </c>
      <c r="C18" s="130" t="s">
        <v>4865</v>
      </c>
      <c r="D18" s="1115" t="s">
        <v>5912</v>
      </c>
      <c r="E18" s="1116" t="s">
        <v>189</v>
      </c>
      <c r="F18" s="1142" t="s">
        <v>2585</v>
      </c>
      <c r="G18" s="1118" t="s">
        <v>109</v>
      </c>
      <c r="H18" s="1119" t="s">
        <v>5913</v>
      </c>
      <c r="I18" s="1120" t="s">
        <v>5914</v>
      </c>
      <c r="J18" s="1121" t="s">
        <v>232</v>
      </c>
      <c r="K18" s="1130"/>
      <c r="L18" s="1123" t="s">
        <v>2585</v>
      </c>
      <c r="M18" s="1124">
        <v>1999999.9999999998</v>
      </c>
      <c r="N18" s="1007">
        <v>0.15</v>
      </c>
      <c r="O18" s="1125">
        <v>300000</v>
      </c>
      <c r="P18" s="43" t="s">
        <v>41</v>
      </c>
      <c r="Q18" s="149" t="s">
        <v>2397</v>
      </c>
      <c r="R18" s="1127"/>
      <c r="S18" s="1128">
        <v>0</v>
      </c>
      <c r="T18" s="1144"/>
    </row>
    <row r="19" spans="1:20" ht="36" customHeight="1">
      <c r="A19" s="1113">
        <v>16</v>
      </c>
      <c r="B19" s="1129" t="s">
        <v>5915</v>
      </c>
      <c r="C19" s="130" t="s">
        <v>5919</v>
      </c>
      <c r="D19" s="1115" t="s">
        <v>5916</v>
      </c>
      <c r="E19" s="1116" t="s">
        <v>3051</v>
      </c>
      <c r="F19" s="1142" t="s">
        <v>4299</v>
      </c>
      <c r="G19" s="1118" t="s">
        <v>200</v>
      </c>
      <c r="H19" s="1119" t="s">
        <v>5918</v>
      </c>
      <c r="I19" s="1120" t="s">
        <v>5917</v>
      </c>
      <c r="J19" s="1121" t="s">
        <v>232</v>
      </c>
      <c r="K19" s="1130">
        <v>0</v>
      </c>
      <c r="L19" s="1123" t="s">
        <v>4299</v>
      </c>
      <c r="M19" s="1124">
        <v>9090909.0909090899</v>
      </c>
      <c r="N19" s="1007">
        <v>0.15</v>
      </c>
      <c r="O19" s="1125">
        <v>1363636.3636363635</v>
      </c>
      <c r="P19" s="43" t="s">
        <v>41</v>
      </c>
      <c r="Q19" s="149" t="s">
        <v>5765</v>
      </c>
      <c r="R19" s="1145"/>
      <c r="S19" s="1128">
        <v>0</v>
      </c>
      <c r="T19" s="21"/>
    </row>
    <row r="20" spans="1:20" ht="38.25" customHeight="1">
      <c r="A20" s="1113">
        <v>17</v>
      </c>
      <c r="B20" s="1129" t="s">
        <v>5921</v>
      </c>
      <c r="C20" s="130" t="s">
        <v>5692</v>
      </c>
      <c r="D20" s="1115" t="s">
        <v>5922</v>
      </c>
      <c r="E20" s="1116">
        <v>0</v>
      </c>
      <c r="F20" s="1142" t="s">
        <v>2686</v>
      </c>
      <c r="G20" s="1118" t="s">
        <v>1411</v>
      </c>
      <c r="H20" s="1119" t="s">
        <v>5923</v>
      </c>
      <c r="I20" s="1120" t="s">
        <v>5920</v>
      </c>
      <c r="J20" s="1121" t="s">
        <v>232</v>
      </c>
      <c r="K20" s="1130"/>
      <c r="L20" s="1123" t="s">
        <v>2686</v>
      </c>
      <c r="M20" s="1124">
        <v>3999999.9999999995</v>
      </c>
      <c r="N20" s="1007">
        <v>0.15</v>
      </c>
      <c r="O20" s="1125">
        <v>600000</v>
      </c>
      <c r="P20" s="43" t="s">
        <v>41</v>
      </c>
      <c r="Q20" s="149" t="s">
        <v>5492</v>
      </c>
      <c r="R20" s="1127"/>
      <c r="S20" s="1128">
        <v>0</v>
      </c>
    </row>
    <row r="21" spans="1:20" ht="42.75" customHeight="1">
      <c r="A21" s="1113">
        <v>18</v>
      </c>
      <c r="B21" s="1129" t="s">
        <v>5924</v>
      </c>
      <c r="C21" s="130" t="s">
        <v>5700</v>
      </c>
      <c r="D21" s="1115" t="s">
        <v>5925</v>
      </c>
      <c r="E21" s="1116" t="s">
        <v>42</v>
      </c>
      <c r="F21" s="1142" t="s">
        <v>2587</v>
      </c>
      <c r="G21" s="1118" t="s">
        <v>2685</v>
      </c>
      <c r="H21" s="1119" t="s">
        <v>5927</v>
      </c>
      <c r="I21" s="1120" t="s">
        <v>5926</v>
      </c>
      <c r="J21" s="1121" t="s">
        <v>232</v>
      </c>
      <c r="K21" s="1130">
        <v>0</v>
      </c>
      <c r="L21" s="1123" t="s">
        <v>2587</v>
      </c>
      <c r="M21" s="1124">
        <v>5999999.9999999991</v>
      </c>
      <c r="N21" s="1007">
        <v>0.15</v>
      </c>
      <c r="O21" s="1125">
        <v>900000</v>
      </c>
      <c r="P21" s="43" t="s">
        <v>41</v>
      </c>
      <c r="Q21" s="149" t="s">
        <v>5486</v>
      </c>
      <c r="R21" s="1132"/>
      <c r="S21" s="1128" t="s">
        <v>2874</v>
      </c>
    </row>
    <row r="22" spans="1:20" s="1164" customFormat="1" ht="45.75" customHeight="1">
      <c r="A22" s="1146">
        <v>19</v>
      </c>
      <c r="B22" s="1147" t="s">
        <v>5928</v>
      </c>
      <c r="C22" s="1148" t="s">
        <v>5307</v>
      </c>
      <c r="D22" s="1149" t="s">
        <v>5929</v>
      </c>
      <c r="E22" s="1150" t="s">
        <v>5202</v>
      </c>
      <c r="F22" s="1151" t="s">
        <v>3776</v>
      </c>
      <c r="G22" s="1152" t="s">
        <v>436</v>
      </c>
      <c r="H22" s="1153" t="s">
        <v>5930</v>
      </c>
      <c r="I22" s="1154" t="s">
        <v>5931</v>
      </c>
      <c r="J22" s="1155" t="s">
        <v>232</v>
      </c>
      <c r="K22" s="1156">
        <v>0</v>
      </c>
      <c r="L22" s="1157" t="s">
        <v>3776</v>
      </c>
      <c r="M22" s="1158">
        <v>18181818.18181818</v>
      </c>
      <c r="N22" s="1159">
        <v>0.15</v>
      </c>
      <c r="O22" s="1160">
        <v>2727272.7272727271</v>
      </c>
      <c r="P22" s="1161" t="s">
        <v>41</v>
      </c>
      <c r="Q22" s="1151" t="s">
        <v>5489</v>
      </c>
      <c r="R22" s="1162"/>
      <c r="S22" s="1162">
        <v>0</v>
      </c>
      <c r="T22" s="1163"/>
    </row>
    <row r="23" spans="1:20" ht="47.25" customHeight="1">
      <c r="A23" s="1113">
        <v>20</v>
      </c>
      <c r="B23" s="1129" t="s">
        <v>1174</v>
      </c>
      <c r="C23" s="130" t="s">
        <v>5836</v>
      </c>
      <c r="D23" s="1115" t="s">
        <v>5934</v>
      </c>
      <c r="E23" s="1116" t="s">
        <v>5910</v>
      </c>
      <c r="F23" s="1142" t="s">
        <v>2587</v>
      </c>
      <c r="G23" s="1118" t="s">
        <v>2685</v>
      </c>
      <c r="H23" s="1119" t="s">
        <v>5933</v>
      </c>
      <c r="I23" s="1120" t="s">
        <v>5932</v>
      </c>
      <c r="J23" s="1121" t="s">
        <v>232</v>
      </c>
      <c r="K23" s="1130">
        <v>0</v>
      </c>
      <c r="L23" s="1123" t="s">
        <v>2587</v>
      </c>
      <c r="M23" s="1124">
        <v>5999999.9999999991</v>
      </c>
      <c r="N23" s="1007">
        <v>0.15</v>
      </c>
      <c r="O23" s="1125">
        <v>900000</v>
      </c>
      <c r="P23" s="43" t="s">
        <v>41</v>
      </c>
      <c r="Q23" s="149" t="s">
        <v>2401</v>
      </c>
      <c r="R23" s="1127"/>
      <c r="S23" s="1128">
        <v>0</v>
      </c>
      <c r="T23" s="429"/>
    </row>
    <row r="24" spans="1:20" s="246" customFormat="1" ht="37.5" customHeight="1">
      <c r="A24" s="953">
        <v>21</v>
      </c>
      <c r="B24" s="242" t="s">
        <v>5963</v>
      </c>
      <c r="C24" s="132" t="s">
        <v>5964</v>
      </c>
      <c r="D24" s="373" t="s">
        <v>5936</v>
      </c>
      <c r="E24" s="705" t="s">
        <v>5965</v>
      </c>
      <c r="F24" s="337" t="s">
        <v>4030</v>
      </c>
      <c r="G24" s="706" t="s">
        <v>4031</v>
      </c>
      <c r="H24" s="432" t="s">
        <v>5937</v>
      </c>
      <c r="I24" s="955" t="s">
        <v>5935</v>
      </c>
      <c r="J24" s="362" t="s">
        <v>232</v>
      </c>
      <c r="K24" s="707">
        <v>0</v>
      </c>
      <c r="L24" s="1063" t="s">
        <v>4030</v>
      </c>
      <c r="M24" s="901">
        <v>9000000</v>
      </c>
      <c r="N24" s="1064">
        <v>0.15</v>
      </c>
      <c r="O24" s="957">
        <v>1350000</v>
      </c>
      <c r="P24" s="165" t="s">
        <v>41</v>
      </c>
      <c r="Q24" s="821" t="s">
        <v>5491</v>
      </c>
      <c r="R24" s="959"/>
      <c r="S24" s="960">
        <v>0</v>
      </c>
      <c r="T24" s="904"/>
    </row>
    <row r="25" spans="1:20" ht="36.75" customHeight="1">
      <c r="A25" s="1113">
        <v>22</v>
      </c>
      <c r="B25" s="1129" t="s">
        <v>5938</v>
      </c>
      <c r="C25" s="130" t="s">
        <v>5823</v>
      </c>
      <c r="D25" s="1115" t="s">
        <v>5939</v>
      </c>
      <c r="E25" s="1116" t="s">
        <v>189</v>
      </c>
      <c r="F25" s="1142" t="s">
        <v>2584</v>
      </c>
      <c r="G25" s="1118" t="s">
        <v>210</v>
      </c>
      <c r="H25" s="1119" t="s">
        <v>5941</v>
      </c>
      <c r="I25" s="1120" t="s">
        <v>5940</v>
      </c>
      <c r="J25" s="1121" t="s">
        <v>232</v>
      </c>
      <c r="K25" s="1130">
        <v>0</v>
      </c>
      <c r="L25" s="1123" t="s">
        <v>2584</v>
      </c>
      <c r="M25" s="1124">
        <v>3636363.6363636362</v>
      </c>
      <c r="N25" s="1007">
        <v>0.15</v>
      </c>
      <c r="O25" s="1125">
        <v>545454.54545454541</v>
      </c>
      <c r="P25" s="43" t="s">
        <v>41</v>
      </c>
      <c r="Q25" s="149" t="s">
        <v>2397</v>
      </c>
      <c r="R25" s="1127"/>
      <c r="S25" s="1128" t="s">
        <v>2283</v>
      </c>
    </row>
    <row r="26" spans="1:20" ht="39.75" customHeight="1">
      <c r="A26" s="1113">
        <v>23</v>
      </c>
      <c r="B26" s="1129" t="s">
        <v>5951</v>
      </c>
      <c r="C26" s="130" t="s">
        <v>5950</v>
      </c>
      <c r="D26" s="1115" t="s">
        <v>5942</v>
      </c>
      <c r="E26" s="1116" t="s">
        <v>189</v>
      </c>
      <c r="F26" s="1142" t="s">
        <v>2588</v>
      </c>
      <c r="G26" s="1118" t="s">
        <v>88</v>
      </c>
      <c r="H26" s="1119" t="s">
        <v>5830</v>
      </c>
      <c r="I26" s="1120" t="s">
        <v>5943</v>
      </c>
      <c r="J26" s="1121" t="s">
        <v>232</v>
      </c>
      <c r="K26" s="1130">
        <v>1000000</v>
      </c>
      <c r="L26" s="1123" t="s">
        <v>2588</v>
      </c>
      <c r="M26" s="1124">
        <v>1727272.7272727271</v>
      </c>
      <c r="N26" s="1007">
        <v>0.15</v>
      </c>
      <c r="O26" s="1125">
        <v>409090.90909090906</v>
      </c>
      <c r="P26" s="43" t="s">
        <v>41</v>
      </c>
      <c r="Q26" s="149" t="s">
        <v>2397</v>
      </c>
      <c r="R26" s="1128"/>
      <c r="S26" s="1128">
        <v>0</v>
      </c>
    </row>
    <row r="27" spans="1:20" ht="63.75">
      <c r="A27" s="1113">
        <v>24</v>
      </c>
      <c r="B27" s="1129" t="s">
        <v>5956</v>
      </c>
      <c r="C27" s="130" t="s">
        <v>5944</v>
      </c>
      <c r="D27" s="1115" t="s">
        <v>5945</v>
      </c>
      <c r="E27" s="1116" t="s">
        <v>209</v>
      </c>
      <c r="F27" s="1142" t="s">
        <v>3116</v>
      </c>
      <c r="G27" s="1118" t="s">
        <v>2887</v>
      </c>
      <c r="H27" s="1119" t="s">
        <v>5947</v>
      </c>
      <c r="I27" s="1120" t="s">
        <v>5946</v>
      </c>
      <c r="J27" s="1121" t="s">
        <v>232</v>
      </c>
      <c r="K27" s="1130">
        <v>0</v>
      </c>
      <c r="L27" s="1123" t="s">
        <v>3116</v>
      </c>
      <c r="M27" s="1124">
        <v>7499999.9999999991</v>
      </c>
      <c r="N27" s="1007">
        <v>0.15</v>
      </c>
      <c r="O27" s="1125">
        <v>1125000</v>
      </c>
      <c r="P27" s="43" t="s">
        <v>41</v>
      </c>
      <c r="Q27" s="149" t="s">
        <v>2401</v>
      </c>
      <c r="R27" s="1127"/>
      <c r="S27" s="1128">
        <v>0</v>
      </c>
    </row>
    <row r="28" spans="1:20" ht="64.5" customHeight="1">
      <c r="A28" s="1113">
        <v>25</v>
      </c>
      <c r="B28" s="190" t="s">
        <v>6046</v>
      </c>
      <c r="C28" s="130" t="s">
        <v>6047</v>
      </c>
      <c r="D28" s="1115" t="s">
        <v>6048</v>
      </c>
      <c r="E28" s="1116" t="s">
        <v>5910</v>
      </c>
      <c r="F28" s="1142" t="s">
        <v>4030</v>
      </c>
      <c r="G28" s="1118" t="s">
        <v>4031</v>
      </c>
      <c r="H28" s="1119" t="s">
        <v>5949</v>
      </c>
      <c r="I28" s="955" t="s">
        <v>5948</v>
      </c>
      <c r="J28" s="1121" t="s">
        <v>232</v>
      </c>
      <c r="K28" s="1130">
        <v>0</v>
      </c>
      <c r="L28" s="1123" t="s">
        <v>4030</v>
      </c>
      <c r="M28" s="1124">
        <v>9000000</v>
      </c>
      <c r="N28" s="1007">
        <v>0.15</v>
      </c>
      <c r="O28" s="1125">
        <v>1350000</v>
      </c>
      <c r="P28" s="43" t="s">
        <v>41</v>
      </c>
      <c r="Q28" s="149" t="s">
        <v>2794</v>
      </c>
      <c r="R28" s="1165">
        <v>9000000</v>
      </c>
      <c r="S28" s="1128">
        <v>0</v>
      </c>
      <c r="T28" s="703"/>
    </row>
    <row r="29" spans="1:20" ht="42.75" customHeight="1">
      <c r="A29" s="1113">
        <v>26</v>
      </c>
      <c r="B29" s="190" t="s">
        <v>5953</v>
      </c>
      <c r="C29" s="130" t="s">
        <v>5153</v>
      </c>
      <c r="D29" s="1115" t="s">
        <v>5954</v>
      </c>
      <c r="E29" s="1116" t="s">
        <v>71</v>
      </c>
      <c r="F29" s="1142" t="s">
        <v>2580</v>
      </c>
      <c r="G29" s="1118" t="s">
        <v>1570</v>
      </c>
      <c r="H29" s="1119" t="s">
        <v>5955</v>
      </c>
      <c r="I29" s="1120" t="s">
        <v>5952</v>
      </c>
      <c r="J29" s="1121" t="s">
        <v>232</v>
      </c>
      <c r="K29" s="1130">
        <v>0</v>
      </c>
      <c r="L29" s="1123" t="s">
        <v>2580</v>
      </c>
      <c r="M29" s="1124">
        <v>2999999.9999999995</v>
      </c>
      <c r="N29" s="1007">
        <v>0.15</v>
      </c>
      <c r="O29" s="1125">
        <v>450000</v>
      </c>
      <c r="P29" s="43" t="s">
        <v>41</v>
      </c>
      <c r="Q29" s="149" t="s">
        <v>2425</v>
      </c>
      <c r="R29" s="1127"/>
      <c r="S29" s="1128">
        <v>0</v>
      </c>
    </row>
    <row r="30" spans="1:20" ht="15.75" customHeight="1">
      <c r="A30" s="1217"/>
      <c r="B30" s="1218"/>
      <c r="C30" s="1219"/>
      <c r="D30" s="1220"/>
      <c r="E30" s="1221"/>
      <c r="F30" s="1221"/>
      <c r="G30" s="1221"/>
      <c r="H30" s="1222"/>
      <c r="I30" s="1223"/>
      <c r="J30" s="1224"/>
      <c r="K30" s="1225"/>
      <c r="L30" s="721">
        <f>L26/1.1</f>
        <v>2727272.7272727271</v>
      </c>
      <c r="M30" s="1226"/>
      <c r="N30" s="1227"/>
      <c r="O30" s="1227"/>
      <c r="P30" s="1228"/>
      <c r="Q30" s="1223"/>
      <c r="R30" s="1229"/>
      <c r="S30" s="1230"/>
    </row>
    <row r="32" spans="1:20" ht="15.75" customHeight="1">
      <c r="N32" s="1178"/>
    </row>
    <row r="33" spans="2:19" ht="15.75" customHeight="1">
      <c r="I33" s="1166"/>
      <c r="N33" s="1178"/>
    </row>
    <row r="34" spans="2:19" ht="15.75" customHeight="1">
      <c r="I34" s="1166"/>
      <c r="N34" s="1178"/>
      <c r="O34" s="771"/>
    </row>
    <row r="35" spans="2:19" ht="15.75" customHeight="1">
      <c r="I35" s="1166"/>
      <c r="J35" s="1179"/>
      <c r="N35" s="1178"/>
      <c r="O35" s="771"/>
    </row>
    <row r="36" spans="2:19" ht="15.75" customHeight="1">
      <c r="I36" s="1166"/>
      <c r="J36" s="1179"/>
      <c r="O36" s="771"/>
    </row>
    <row r="37" spans="2:19" ht="15.75" customHeight="1">
      <c r="J37" s="1180"/>
      <c r="K37" s="1181"/>
      <c r="L37" s="1181"/>
    </row>
    <row r="38" spans="2:19" ht="15.75" customHeight="1">
      <c r="J38" s="1182"/>
      <c r="K38" s="1181"/>
      <c r="L38" s="1183"/>
    </row>
    <row r="39" spans="2:19" ht="15.75" customHeight="1">
      <c r="J39" s="1182"/>
      <c r="K39" s="1181"/>
      <c r="L39" s="1184"/>
    </row>
    <row r="40" spans="2:19" ht="15.75" customHeight="1">
      <c r="J40" s="1182"/>
      <c r="K40" s="1181"/>
      <c r="L40" s="1184"/>
    </row>
    <row r="41" spans="2:19" ht="15.75" customHeight="1">
      <c r="K41" s="1181"/>
      <c r="L41" s="1184"/>
    </row>
    <row r="42" spans="2:19" ht="15.75" customHeight="1">
      <c r="K42" s="1181"/>
      <c r="L42" s="1183"/>
    </row>
    <row r="43" spans="2:19" s="144" customFormat="1" ht="15.75" customHeight="1">
      <c r="B43" s="388"/>
      <c r="C43" s="1"/>
      <c r="D43" s="388"/>
      <c r="E43" s="1"/>
      <c r="F43" s="1"/>
      <c r="G43" s="1"/>
      <c r="H43" s="427"/>
      <c r="I43" s="1"/>
      <c r="J43" s="21"/>
      <c r="K43" s="1181"/>
      <c r="L43" s="1183"/>
      <c r="M43" s="1"/>
      <c r="Q43" s="1178"/>
      <c r="R43" s="1"/>
      <c r="S43" s="39"/>
    </row>
    <row r="44" spans="2:19" s="144" customFormat="1" ht="15.75" customHeight="1">
      <c r="B44" s="388"/>
      <c r="C44" s="1"/>
      <c r="D44" s="388"/>
      <c r="E44" s="1"/>
      <c r="F44" s="1"/>
      <c r="G44" s="1"/>
      <c r="H44" s="427"/>
      <c r="I44" s="1"/>
      <c r="J44" s="21"/>
      <c r="K44" s="1181"/>
      <c r="L44" s="1183"/>
      <c r="M44" s="1"/>
      <c r="Q44" s="1178"/>
      <c r="R44" s="1"/>
      <c r="S44" s="39"/>
    </row>
    <row r="45" spans="2:19" s="144" customFormat="1" ht="15.75" customHeight="1">
      <c r="B45" s="388"/>
      <c r="C45" s="1"/>
      <c r="D45" s="388"/>
      <c r="E45" s="1"/>
      <c r="F45" s="1"/>
      <c r="G45" s="1"/>
      <c r="H45" s="427"/>
      <c r="I45" s="1"/>
      <c r="J45" s="21"/>
      <c r="K45" s="1181"/>
      <c r="L45" s="1181"/>
      <c r="M45" s="1"/>
      <c r="Q45" s="1178"/>
      <c r="R45" s="1"/>
      <c r="S45" s="39"/>
    </row>
    <row r="46" spans="2:19" s="144" customFormat="1" ht="15.75" customHeight="1">
      <c r="B46" s="388"/>
      <c r="C46" s="1"/>
      <c r="D46" s="388"/>
      <c r="E46" s="1"/>
      <c r="F46" s="1"/>
      <c r="G46" s="1"/>
      <c r="H46" s="427"/>
      <c r="I46" s="1"/>
      <c r="J46" s="21"/>
      <c r="K46" s="1181"/>
      <c r="L46" s="1181"/>
      <c r="M46" s="1"/>
      <c r="Q46" s="1178"/>
      <c r="R46" s="1"/>
      <c r="S46" s="39"/>
    </row>
    <row r="47" spans="2:19" s="144" customFormat="1" ht="15.75" customHeight="1">
      <c r="B47" s="388"/>
      <c r="C47" s="1"/>
      <c r="D47" s="388"/>
      <c r="E47" s="1"/>
      <c r="F47" s="1"/>
      <c r="G47" s="1"/>
      <c r="H47" s="427"/>
      <c r="I47" s="1"/>
      <c r="J47" s="21"/>
      <c r="K47" s="1181"/>
      <c r="L47" s="1181"/>
      <c r="M47" s="1"/>
      <c r="Q47" s="1178"/>
      <c r="R47" s="771">
        <f>Q47-Q48</f>
        <v>0</v>
      </c>
      <c r="S47" s="39"/>
    </row>
    <row r="48" spans="2:19" s="144" customFormat="1" ht="15.75" customHeight="1">
      <c r="B48" s="388"/>
      <c r="C48" s="1"/>
      <c r="D48" s="388"/>
      <c r="E48" s="1"/>
      <c r="F48" s="1"/>
      <c r="G48" s="1"/>
      <c r="H48" s="427"/>
      <c r="I48" s="1"/>
      <c r="J48" s="21"/>
      <c r="K48" s="1177"/>
      <c r="L48" s="1177"/>
      <c r="M48" s="1"/>
      <c r="Q48" s="1178"/>
      <c r="R48" s="1"/>
      <c r="S48" s="39"/>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6DB43-C4A4-4A4D-AB6E-ED5E6194D497}">
  <sheetPr codeName="Trang_tính47">
    <outlinePr summaryBelow="0" summaryRight="0"/>
  </sheetPr>
  <dimension ref="A1:V38"/>
  <sheetViews>
    <sheetView zoomScaleNormal="100" workbookViewId="0">
      <pane ySplit="3" topLeftCell="A13" activePane="bottomLeft" state="frozen"/>
      <selection activeCell="E614" sqref="E614"/>
      <selection pane="bottomLeft" activeCell="I3" sqref="I3"/>
    </sheetView>
  </sheetViews>
  <sheetFormatPr defaultColWidth="11" defaultRowHeight="15.75" customHeight="1" outlineLevelCol="1"/>
  <cols>
    <col min="1" max="1" width="5.875" style="50" customWidth="1"/>
    <col min="2" max="2" width="57.375" style="932" customWidth="1"/>
    <col min="3" max="3" width="36.25" style="50" customWidth="1" outlineLevel="1"/>
    <col min="4" max="4" width="42.875" style="932" customWidth="1" outlineLevel="1"/>
    <col min="5" max="7" width="20" style="50" customWidth="1" outlineLevel="1"/>
    <col min="8" max="8" width="43.875" style="933" customWidth="1"/>
    <col min="9" max="9" width="24.375" style="50" customWidth="1"/>
    <col min="10" max="10" width="19.25" style="156" customWidth="1"/>
    <col min="11" max="11" width="15.875" style="934" customWidth="1"/>
    <col min="12" max="12" width="25.75" style="934" customWidth="1"/>
    <col min="13" max="13" width="21.37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267"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2" s="267" customFormat="1" ht="17.45" customHeight="1">
      <c r="B1" s="928"/>
      <c r="D1" s="928"/>
      <c r="H1" s="928"/>
      <c r="J1" s="267" t="e">
        <f ca="1">+J1*J14</f>
        <v>#VALUE!</v>
      </c>
      <c r="K1" s="332"/>
      <c r="L1" s="332">
        <f>SUM(L4:L19)</f>
        <v>0</v>
      </c>
      <c r="M1" s="929">
        <f>SUM(M4:M19)</f>
        <v>90509090.909090906</v>
      </c>
      <c r="N1" s="929"/>
      <c r="O1" s="929"/>
    </row>
    <row r="3" spans="1:22"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770" t="s">
        <v>6354</v>
      </c>
      <c r="S3" s="770" t="s">
        <v>895</v>
      </c>
    </row>
    <row r="4" spans="1:22" s="21" customFormat="1" ht="58.5" customHeight="1">
      <c r="A4" s="1113">
        <v>1</v>
      </c>
      <c r="B4" s="1114" t="s">
        <v>5959</v>
      </c>
      <c r="C4" s="130" t="s">
        <v>5168</v>
      </c>
      <c r="D4" s="1115" t="s">
        <v>5961</v>
      </c>
      <c r="E4" s="1116" t="s">
        <v>60</v>
      </c>
      <c r="F4" s="1117" t="s">
        <v>3301</v>
      </c>
      <c r="G4" s="1118" t="s">
        <v>3302</v>
      </c>
      <c r="H4" s="1119" t="s">
        <v>5960</v>
      </c>
      <c r="I4" s="1120" t="s">
        <v>5958</v>
      </c>
      <c r="J4" s="1121" t="s">
        <v>232</v>
      </c>
      <c r="K4" s="1122">
        <v>0</v>
      </c>
      <c r="L4" s="1123" t="s">
        <v>3301</v>
      </c>
      <c r="M4" s="1124">
        <v>2800000</v>
      </c>
      <c r="N4" s="1007">
        <v>0.15</v>
      </c>
      <c r="O4" s="1125">
        <v>420000</v>
      </c>
      <c r="P4" s="43" t="s">
        <v>41</v>
      </c>
      <c r="Q4" s="1126" t="s">
        <v>2415</v>
      </c>
      <c r="R4" s="1127"/>
      <c r="S4" s="1128">
        <v>0</v>
      </c>
    </row>
    <row r="5" spans="1:22" s="899" customFormat="1" ht="41.25" customHeight="1">
      <c r="A5" s="953">
        <v>2</v>
      </c>
      <c r="B5" s="242" t="s">
        <v>6062</v>
      </c>
      <c r="C5" s="132" t="s">
        <v>4846</v>
      </c>
      <c r="D5" s="373" t="s">
        <v>6063</v>
      </c>
      <c r="E5" s="705" t="s">
        <v>209</v>
      </c>
      <c r="F5" s="819" t="s">
        <v>4030</v>
      </c>
      <c r="G5" s="706" t="s">
        <v>4031</v>
      </c>
      <c r="H5" s="432" t="s">
        <v>5967</v>
      </c>
      <c r="I5" s="955" t="s">
        <v>5966</v>
      </c>
      <c r="J5" s="362" t="s">
        <v>232</v>
      </c>
      <c r="K5" s="707">
        <v>0</v>
      </c>
      <c r="L5" s="1063" t="s">
        <v>4030</v>
      </c>
      <c r="M5" s="901">
        <v>9000000</v>
      </c>
      <c r="N5" s="1064">
        <v>0.15</v>
      </c>
      <c r="O5" s="957">
        <v>1350000</v>
      </c>
      <c r="P5" s="165" t="s">
        <v>41</v>
      </c>
      <c r="Q5" s="152" t="s">
        <v>5497</v>
      </c>
      <c r="R5" s="959"/>
      <c r="S5" s="960">
        <v>0</v>
      </c>
    </row>
    <row r="6" spans="1:22" s="473" customFormat="1" ht="43.5" customHeight="1">
      <c r="A6" s="811">
        <v>3</v>
      </c>
      <c r="B6" s="465" t="s">
        <v>5969</v>
      </c>
      <c r="C6" s="440" t="s">
        <v>4865</v>
      </c>
      <c r="D6" s="441" t="s">
        <v>5970</v>
      </c>
      <c r="E6" s="680" t="s">
        <v>2861</v>
      </c>
      <c r="F6" s="681" t="s">
        <v>3301</v>
      </c>
      <c r="G6" s="710" t="s">
        <v>3302</v>
      </c>
      <c r="H6" s="445" t="s">
        <v>5971</v>
      </c>
      <c r="I6" s="812" t="s">
        <v>5968</v>
      </c>
      <c r="J6" s="447" t="s">
        <v>232</v>
      </c>
      <c r="K6" s="682">
        <v>0</v>
      </c>
      <c r="L6" s="1056" t="s">
        <v>3301</v>
      </c>
      <c r="M6" s="814">
        <v>2800000</v>
      </c>
      <c r="N6" s="1038">
        <v>0.15</v>
      </c>
      <c r="O6" s="815">
        <v>420000</v>
      </c>
      <c r="P6" s="282" t="s">
        <v>41</v>
      </c>
      <c r="Q6" s="824" t="s">
        <v>5484</v>
      </c>
      <c r="R6" s="818" t="s">
        <v>3479</v>
      </c>
      <c r="S6" s="818">
        <v>0</v>
      </c>
    </row>
    <row r="7" spans="1:22" s="246" customFormat="1" ht="43.5" customHeight="1">
      <c r="A7" s="953">
        <v>4</v>
      </c>
      <c r="B7" s="242" t="s">
        <v>5972</v>
      </c>
      <c r="C7" s="132" t="s">
        <v>6060</v>
      </c>
      <c r="D7" s="373" t="s">
        <v>5973</v>
      </c>
      <c r="E7" s="705" t="s">
        <v>71</v>
      </c>
      <c r="F7" s="819" t="s">
        <v>2586</v>
      </c>
      <c r="G7" s="706" t="s">
        <v>384</v>
      </c>
      <c r="H7" s="432" t="s">
        <v>5975</v>
      </c>
      <c r="I7" s="955" t="s">
        <v>5974</v>
      </c>
      <c r="J7" s="362" t="s">
        <v>232</v>
      </c>
      <c r="K7" s="707">
        <v>0</v>
      </c>
      <c r="L7" s="1063" t="s">
        <v>2586</v>
      </c>
      <c r="M7" s="901">
        <v>5000000</v>
      </c>
      <c r="N7" s="1064">
        <v>0.15</v>
      </c>
      <c r="O7" s="957">
        <v>750000</v>
      </c>
      <c r="P7" s="165" t="s">
        <v>41</v>
      </c>
      <c r="Q7" s="152" t="s">
        <v>2424</v>
      </c>
      <c r="R7" s="1071">
        <v>2000000</v>
      </c>
      <c r="S7" s="960">
        <v>0</v>
      </c>
    </row>
    <row r="8" spans="1:22" s="156" customFormat="1" ht="44.25" customHeight="1">
      <c r="A8" s="640">
        <v>5</v>
      </c>
      <c r="B8" s="81" t="s">
        <v>6200</v>
      </c>
      <c r="C8" s="146" t="s">
        <v>6199</v>
      </c>
      <c r="D8" s="372" t="s">
        <v>5976</v>
      </c>
      <c r="E8" s="671" t="s">
        <v>71</v>
      </c>
      <c r="F8" s="704" t="s">
        <v>4495</v>
      </c>
      <c r="G8" s="672" t="s">
        <v>4496</v>
      </c>
      <c r="H8" s="415" t="s">
        <v>5978</v>
      </c>
      <c r="I8" s="641" t="s">
        <v>5977</v>
      </c>
      <c r="J8" s="361" t="s">
        <v>232</v>
      </c>
      <c r="K8" s="661"/>
      <c r="L8" s="1042" t="s">
        <v>4495</v>
      </c>
      <c r="M8" s="676">
        <v>10000000</v>
      </c>
      <c r="N8" s="532">
        <v>0.15</v>
      </c>
      <c r="O8" s="642">
        <v>1500000</v>
      </c>
      <c r="P8" s="176" t="s">
        <v>41</v>
      </c>
      <c r="Q8" s="150" t="s">
        <v>2422</v>
      </c>
      <c r="R8" s="561">
        <v>2500000</v>
      </c>
      <c r="S8" s="807"/>
      <c r="T8" s="613"/>
      <c r="U8" s="788"/>
      <c r="V8" s="615"/>
    </row>
    <row r="9" spans="1:22" s="1" customFormat="1" ht="49.5" customHeight="1">
      <c r="A9" s="1113">
        <v>6</v>
      </c>
      <c r="B9" s="1129" t="s">
        <v>5988</v>
      </c>
      <c r="C9" s="130" t="s">
        <v>5209</v>
      </c>
      <c r="D9" s="1115" t="s">
        <v>5981</v>
      </c>
      <c r="E9" s="1116" t="s">
        <v>5910</v>
      </c>
      <c r="F9" s="1117" t="s">
        <v>2580</v>
      </c>
      <c r="G9" s="1118" t="s">
        <v>1570</v>
      </c>
      <c r="H9" s="1119" t="s">
        <v>5979</v>
      </c>
      <c r="I9" s="1120" t="s">
        <v>5980</v>
      </c>
      <c r="J9" s="1121" t="s">
        <v>232</v>
      </c>
      <c r="K9" s="1130">
        <v>0</v>
      </c>
      <c r="L9" s="1123" t="s">
        <v>2580</v>
      </c>
      <c r="M9" s="1124">
        <v>2999999.9999999995</v>
      </c>
      <c r="N9" s="1007">
        <v>0.15</v>
      </c>
      <c r="O9" s="1125">
        <v>450000</v>
      </c>
      <c r="P9" s="43" t="s">
        <v>41</v>
      </c>
      <c r="Q9" s="149" t="s">
        <v>5491</v>
      </c>
      <c r="R9" s="810"/>
      <c r="S9" s="1128">
        <v>0</v>
      </c>
      <c r="T9" s="1134">
        <f>T8-550000</f>
        <v>-550000</v>
      </c>
      <c r="U9" s="1137"/>
      <c r="V9" s="1138"/>
    </row>
    <row r="10" spans="1:22" s="1" customFormat="1" ht="33.75" customHeight="1">
      <c r="A10" s="1113">
        <v>7</v>
      </c>
      <c r="B10" s="1129" t="s">
        <v>5993</v>
      </c>
      <c r="C10" s="130" t="s">
        <v>5994</v>
      </c>
      <c r="D10" s="1115" t="s">
        <v>5995</v>
      </c>
      <c r="E10" s="1116" t="s">
        <v>71</v>
      </c>
      <c r="F10" s="1117" t="s">
        <v>2580</v>
      </c>
      <c r="G10" s="1118" t="s">
        <v>1570</v>
      </c>
      <c r="H10" s="1119" t="s">
        <v>5992</v>
      </c>
      <c r="I10" s="1120" t="s">
        <v>5982</v>
      </c>
      <c r="J10" s="1121" t="s">
        <v>232</v>
      </c>
      <c r="K10" s="1130"/>
      <c r="L10" s="1123" t="s">
        <v>2580</v>
      </c>
      <c r="M10" s="1124">
        <v>2999999.9999999995</v>
      </c>
      <c r="N10" s="1007">
        <v>0.15</v>
      </c>
      <c r="O10" s="1125">
        <v>450000</v>
      </c>
      <c r="P10" s="43" t="s">
        <v>41</v>
      </c>
      <c r="Q10" s="149" t="s">
        <v>2422</v>
      </c>
      <c r="R10" s="810"/>
      <c r="S10" s="1128">
        <v>0</v>
      </c>
      <c r="T10" s="1137"/>
      <c r="U10" s="1139"/>
      <c r="V10" s="1136"/>
    </row>
    <row r="11" spans="1:22" s="1" customFormat="1" ht="36" customHeight="1">
      <c r="A11" s="1113">
        <v>8</v>
      </c>
      <c r="B11" s="1129" t="s">
        <v>5990</v>
      </c>
      <c r="C11" s="130" t="s">
        <v>5989</v>
      </c>
      <c r="D11" s="1115" t="s">
        <v>5983</v>
      </c>
      <c r="E11" s="1116" t="s">
        <v>3051</v>
      </c>
      <c r="F11" s="1117" t="s">
        <v>4299</v>
      </c>
      <c r="G11" s="1118" t="s">
        <v>200</v>
      </c>
      <c r="H11" s="1119" t="s">
        <v>5987</v>
      </c>
      <c r="I11" s="1120" t="s">
        <v>5984</v>
      </c>
      <c r="J11" s="1121" t="s">
        <v>232</v>
      </c>
      <c r="K11" s="1130"/>
      <c r="L11" s="1123" t="s">
        <v>4299</v>
      </c>
      <c r="M11" s="1124">
        <v>9090909.0909090899</v>
      </c>
      <c r="N11" s="1007">
        <v>0.15</v>
      </c>
      <c r="O11" s="1125">
        <v>1363636.3636363635</v>
      </c>
      <c r="P11" s="43" t="s">
        <v>41</v>
      </c>
      <c r="Q11" s="149" t="s">
        <v>5765</v>
      </c>
      <c r="R11" s="1127"/>
      <c r="S11" s="1128">
        <v>0</v>
      </c>
      <c r="T11" s="1140"/>
    </row>
    <row r="12" spans="1:22" s="1" customFormat="1" ht="53.25" customHeight="1">
      <c r="A12" s="1113">
        <v>9</v>
      </c>
      <c r="B12" s="1129" t="s">
        <v>3918</v>
      </c>
      <c r="C12" s="130" t="s">
        <v>5907</v>
      </c>
      <c r="D12" s="1115" t="s">
        <v>5985</v>
      </c>
      <c r="E12" s="1116" t="s">
        <v>71</v>
      </c>
      <c r="F12" s="1117" t="s">
        <v>3113</v>
      </c>
      <c r="G12" s="1118" t="s">
        <v>965</v>
      </c>
      <c r="H12" s="1119" t="s">
        <v>5991</v>
      </c>
      <c r="I12" s="1120" t="s">
        <v>5986</v>
      </c>
      <c r="J12" s="1121" t="s">
        <v>232</v>
      </c>
      <c r="K12" s="1130">
        <v>0</v>
      </c>
      <c r="L12" s="1123" t="s">
        <v>3113</v>
      </c>
      <c r="M12" s="1124">
        <v>5909090.9090909082</v>
      </c>
      <c r="N12" s="1007">
        <v>0.25</v>
      </c>
      <c r="O12" s="1125">
        <v>1477272.7272727271</v>
      </c>
      <c r="P12" s="43" t="s">
        <v>41</v>
      </c>
      <c r="Q12" s="149" t="s">
        <v>5480</v>
      </c>
      <c r="R12" s="1141"/>
      <c r="S12" s="1128">
        <v>0</v>
      </c>
      <c r="T12" s="1140"/>
    </row>
    <row r="13" spans="1:22" s="1" customFormat="1" ht="44.25" customHeight="1">
      <c r="A13" s="1113">
        <v>10</v>
      </c>
      <c r="B13" s="1129" t="s">
        <v>3751</v>
      </c>
      <c r="C13" s="130" t="s">
        <v>5996</v>
      </c>
      <c r="D13" s="1115" t="s">
        <v>5997</v>
      </c>
      <c r="E13" s="1116" t="s">
        <v>5910</v>
      </c>
      <c r="F13" s="1142" t="s">
        <v>6020</v>
      </c>
      <c r="G13" s="1118" t="s">
        <v>6021</v>
      </c>
      <c r="H13" s="1119" t="s">
        <v>5999</v>
      </c>
      <c r="I13" s="1120" t="s">
        <v>5998</v>
      </c>
      <c r="J13" s="1121" t="s">
        <v>232</v>
      </c>
      <c r="K13" s="1130"/>
      <c r="L13" s="1123" t="s">
        <v>6020</v>
      </c>
      <c r="M13" s="1124">
        <v>13999999.999999998</v>
      </c>
      <c r="N13" s="1007">
        <v>0.15</v>
      </c>
      <c r="O13" s="1125">
        <v>2100000</v>
      </c>
      <c r="P13" s="43" t="s">
        <v>41</v>
      </c>
      <c r="Q13" s="149" t="s">
        <v>2425</v>
      </c>
      <c r="R13" s="1127"/>
      <c r="S13" s="1128">
        <v>0</v>
      </c>
    </row>
    <row r="14" spans="1:22" s="1" customFormat="1" ht="57" customHeight="1">
      <c r="A14" s="1113">
        <v>11</v>
      </c>
      <c r="B14" s="1129" t="s">
        <v>6000</v>
      </c>
      <c r="C14" s="130" t="s">
        <v>6001</v>
      </c>
      <c r="D14" s="1115" t="s">
        <v>6002</v>
      </c>
      <c r="E14" s="1116" t="s">
        <v>2911</v>
      </c>
      <c r="F14" s="1142" t="s">
        <v>2686</v>
      </c>
      <c r="G14" s="1118" t="s">
        <v>1411</v>
      </c>
      <c r="H14" s="1119" t="s">
        <v>6003</v>
      </c>
      <c r="I14" s="1120" t="s">
        <v>6004</v>
      </c>
      <c r="J14" s="1121" t="s">
        <v>232</v>
      </c>
      <c r="K14" s="1130"/>
      <c r="L14" s="1123" t="s">
        <v>2686</v>
      </c>
      <c r="M14" s="1124">
        <v>3999999.9999999995</v>
      </c>
      <c r="N14" s="1007">
        <v>0.15</v>
      </c>
      <c r="O14" s="1125">
        <v>600000</v>
      </c>
      <c r="P14" s="43" t="s">
        <v>41</v>
      </c>
      <c r="Q14" s="149" t="s">
        <v>5498</v>
      </c>
      <c r="R14" s="1127"/>
      <c r="S14" s="1128">
        <v>0</v>
      </c>
      <c r="T14" s="1143"/>
    </row>
    <row r="15" spans="1:22" s="1" customFormat="1" ht="99" customHeight="1">
      <c r="A15" s="1113">
        <v>12</v>
      </c>
      <c r="B15" s="1129" t="s">
        <v>5632</v>
      </c>
      <c r="C15" s="130" t="s">
        <v>5518</v>
      </c>
      <c r="D15" s="1115" t="s">
        <v>6006</v>
      </c>
      <c r="E15" s="1116" t="s">
        <v>5910</v>
      </c>
      <c r="F15" s="1142" t="s">
        <v>2587</v>
      </c>
      <c r="G15" s="1118" t="s">
        <v>2685</v>
      </c>
      <c r="H15" s="1119" t="s">
        <v>5896</v>
      </c>
      <c r="I15" s="1120" t="s">
        <v>6061</v>
      </c>
      <c r="J15" s="1121" t="s">
        <v>232</v>
      </c>
      <c r="K15" s="1130"/>
      <c r="L15" s="1123" t="s">
        <v>2587</v>
      </c>
      <c r="M15" s="1124">
        <v>5999999.9999999991</v>
      </c>
      <c r="N15" s="1007">
        <v>0.15</v>
      </c>
      <c r="O15" s="1125">
        <v>900000</v>
      </c>
      <c r="P15" s="43" t="s">
        <v>41</v>
      </c>
      <c r="Q15" s="149" t="s">
        <v>2427</v>
      </c>
      <c r="R15" s="1127"/>
      <c r="S15" s="1128">
        <v>0</v>
      </c>
      <c r="T15" s="481"/>
    </row>
    <row r="16" spans="1:22" s="1" customFormat="1" ht="40.5" customHeight="1">
      <c r="A16" s="1113">
        <v>13</v>
      </c>
      <c r="B16" s="1129" t="s">
        <v>6050</v>
      </c>
      <c r="C16" s="130" t="s">
        <v>6049</v>
      </c>
      <c r="D16" s="1115" t="s">
        <v>6007</v>
      </c>
      <c r="E16" s="1116" t="s">
        <v>71</v>
      </c>
      <c r="F16" s="1117">
        <v>3300000</v>
      </c>
      <c r="G16" s="1118" t="e">
        <v>#NAME?</v>
      </c>
      <c r="H16" s="1119" t="s">
        <v>6009</v>
      </c>
      <c r="I16" s="1120" t="s">
        <v>6008</v>
      </c>
      <c r="J16" s="1121" t="s">
        <v>232</v>
      </c>
      <c r="K16" s="1130"/>
      <c r="L16" s="1123" t="s">
        <v>2585</v>
      </c>
      <c r="M16" s="1124">
        <v>1999999.9999999998</v>
      </c>
      <c r="N16" s="1007">
        <v>0.15</v>
      </c>
      <c r="O16" s="1125">
        <v>300000</v>
      </c>
      <c r="P16" s="43" t="s">
        <v>41</v>
      </c>
      <c r="Q16" s="149" t="s">
        <v>2327</v>
      </c>
      <c r="R16" s="1127"/>
      <c r="S16" s="1128">
        <v>0</v>
      </c>
      <c r="T16" s="429"/>
    </row>
    <row r="17" spans="1:20" s="1" customFormat="1" ht="60" customHeight="1">
      <c r="A17" s="1113">
        <v>14</v>
      </c>
      <c r="B17" s="1129" t="s">
        <v>6010</v>
      </c>
      <c r="C17" s="130" t="s">
        <v>5813</v>
      </c>
      <c r="D17" s="1115" t="s">
        <v>6011</v>
      </c>
      <c r="E17" s="1116" t="s">
        <v>42</v>
      </c>
      <c r="F17" s="1142" t="s">
        <v>6022</v>
      </c>
      <c r="G17" s="1118" t="e">
        <v>#NAME?</v>
      </c>
      <c r="H17" s="1119" t="s">
        <v>5906</v>
      </c>
      <c r="I17" s="1120" t="s">
        <v>6012</v>
      </c>
      <c r="J17" s="1121" t="s">
        <v>232</v>
      </c>
      <c r="K17" s="1130"/>
      <c r="L17" s="1123" t="s">
        <v>6022</v>
      </c>
      <c r="M17" s="1124">
        <v>6818181.8181818174</v>
      </c>
      <c r="N17" s="1007">
        <v>0.15</v>
      </c>
      <c r="O17" s="1125">
        <v>1022727.2727272726</v>
      </c>
      <c r="P17" s="43" t="s">
        <v>41</v>
      </c>
      <c r="Q17" s="149" t="s">
        <v>5491</v>
      </c>
      <c r="R17" s="1127"/>
      <c r="S17" s="1128">
        <v>0</v>
      </c>
    </row>
    <row r="18" spans="1:20" s="1" customFormat="1" ht="61.5" customHeight="1">
      <c r="A18" s="1113">
        <v>15</v>
      </c>
      <c r="B18" s="1129" t="s">
        <v>6013</v>
      </c>
      <c r="C18" s="130" t="s">
        <v>5456</v>
      </c>
      <c r="D18" s="1115" t="s">
        <v>6015</v>
      </c>
      <c r="E18" s="1116" t="s">
        <v>71</v>
      </c>
      <c r="F18" s="1142" t="s">
        <v>3777</v>
      </c>
      <c r="G18" s="1118" t="e">
        <v>#NAME?</v>
      </c>
      <c r="H18" s="1119" t="s">
        <v>6014</v>
      </c>
      <c r="I18" s="1120" t="s">
        <v>6016</v>
      </c>
      <c r="J18" s="1121" t="s">
        <v>232</v>
      </c>
      <c r="K18" s="1130"/>
      <c r="L18" s="1123" t="s">
        <v>3777</v>
      </c>
      <c r="M18" s="1124">
        <v>4090909.0909090904</v>
      </c>
      <c r="N18" s="1007">
        <v>0.15</v>
      </c>
      <c r="O18" s="1125">
        <v>613636.36363636353</v>
      </c>
      <c r="P18" s="43" t="s">
        <v>41</v>
      </c>
      <c r="Q18" s="149" t="s">
        <v>2419</v>
      </c>
      <c r="R18" s="1127"/>
      <c r="S18" s="1128">
        <v>0</v>
      </c>
      <c r="T18" s="1144"/>
    </row>
    <row r="19" spans="1:20" s="1" customFormat="1" ht="36" customHeight="1">
      <c r="A19" s="1113">
        <v>16</v>
      </c>
      <c r="B19" s="1129" t="s">
        <v>6017</v>
      </c>
      <c r="C19" s="130" t="s">
        <v>5919</v>
      </c>
      <c r="D19" s="1115" t="s">
        <v>6018</v>
      </c>
      <c r="E19" s="1116" t="s">
        <v>71</v>
      </c>
      <c r="F19" s="1142" t="s">
        <v>2580</v>
      </c>
      <c r="G19" s="1118" t="e">
        <v>#NAME?</v>
      </c>
      <c r="H19" s="1119" t="s">
        <v>5918</v>
      </c>
      <c r="I19" s="1120" t="s">
        <v>6019</v>
      </c>
      <c r="J19" s="1121" t="s">
        <v>232</v>
      </c>
      <c r="K19" s="1130">
        <v>0</v>
      </c>
      <c r="L19" s="1123" t="s">
        <v>2580</v>
      </c>
      <c r="M19" s="1124">
        <v>2999999.9999999995</v>
      </c>
      <c r="N19" s="1007">
        <v>0.15</v>
      </c>
      <c r="O19" s="1125">
        <v>450000</v>
      </c>
      <c r="P19" s="43" t="s">
        <v>41</v>
      </c>
      <c r="Q19" s="149" t="s">
        <v>2424</v>
      </c>
      <c r="R19" s="1145"/>
      <c r="S19" s="1128">
        <v>0</v>
      </c>
      <c r="T19" s="21"/>
    </row>
    <row r="22" spans="1:20" ht="15.75" customHeight="1">
      <c r="N22" s="936"/>
    </row>
    <row r="23" spans="1:20" ht="15.75" customHeight="1">
      <c r="I23" s="998"/>
      <c r="N23" s="936"/>
    </row>
    <row r="24" spans="1:20" ht="15.75" customHeight="1">
      <c r="I24" s="998"/>
      <c r="N24" s="936"/>
      <c r="O24" s="937"/>
    </row>
    <row r="25" spans="1:20" ht="15.75" customHeight="1">
      <c r="I25" s="998"/>
      <c r="J25" s="1000"/>
      <c r="N25" s="936"/>
      <c r="O25" s="937"/>
    </row>
    <row r="26" spans="1:20" ht="15.75" customHeight="1">
      <c r="I26" s="998"/>
      <c r="J26" s="1000"/>
      <c r="O26" s="937"/>
    </row>
    <row r="27" spans="1:20" ht="15.75" customHeight="1">
      <c r="J27" s="1108"/>
      <c r="K27" s="1109"/>
      <c r="L27" s="1109"/>
    </row>
    <row r="28" spans="1:20" ht="15.75" customHeight="1">
      <c r="J28" s="1110"/>
      <c r="K28" s="1109"/>
      <c r="L28" s="1111"/>
    </row>
    <row r="29" spans="1:20" ht="15.75" customHeight="1">
      <c r="J29" s="1110"/>
      <c r="K29" s="1109"/>
      <c r="L29" s="1112"/>
    </row>
    <row r="30" spans="1:20" ht="15.75" customHeight="1">
      <c r="J30" s="1110"/>
      <c r="K30" s="1109"/>
      <c r="L30" s="1112"/>
    </row>
    <row r="31" spans="1:20" ht="15.75" customHeight="1">
      <c r="K31" s="1109"/>
      <c r="L31" s="1112"/>
    </row>
    <row r="32" spans="1:20" ht="15.75" customHeight="1">
      <c r="K32" s="1109"/>
      <c r="L32" s="1111"/>
    </row>
    <row r="33" spans="2:19" s="935" customFormat="1" ht="15.75" customHeight="1">
      <c r="B33" s="932"/>
      <c r="C33" s="50"/>
      <c r="D33" s="932"/>
      <c r="E33" s="50"/>
      <c r="F33" s="50"/>
      <c r="G33" s="50"/>
      <c r="H33" s="933"/>
      <c r="I33" s="50"/>
      <c r="J33" s="156"/>
      <c r="K33" s="1109"/>
      <c r="L33" s="1111"/>
      <c r="M33" s="50"/>
      <c r="Q33" s="936"/>
      <c r="R33" s="50"/>
      <c r="S33" s="267"/>
    </row>
    <row r="34" spans="2:19" s="935" customFormat="1" ht="15.75" customHeight="1">
      <c r="B34" s="932"/>
      <c r="C34" s="50"/>
      <c r="D34" s="932"/>
      <c r="E34" s="50"/>
      <c r="F34" s="50"/>
      <c r="G34" s="50"/>
      <c r="H34" s="933"/>
      <c r="I34" s="50"/>
      <c r="J34" s="156"/>
      <c r="K34" s="1109"/>
      <c r="L34" s="1111"/>
      <c r="M34" s="50"/>
      <c r="Q34" s="936"/>
      <c r="R34" s="50"/>
      <c r="S34" s="267"/>
    </row>
    <row r="35" spans="2:19" s="935" customFormat="1" ht="15.75" customHeight="1">
      <c r="B35" s="932"/>
      <c r="C35" s="50"/>
      <c r="D35" s="932"/>
      <c r="E35" s="50"/>
      <c r="F35" s="50"/>
      <c r="G35" s="50"/>
      <c r="H35" s="933"/>
      <c r="I35" s="50"/>
      <c r="J35" s="156"/>
      <c r="K35" s="1109"/>
      <c r="L35" s="1109"/>
      <c r="M35" s="50"/>
      <c r="Q35" s="936"/>
      <c r="R35" s="50"/>
      <c r="S35" s="267"/>
    </row>
    <row r="36" spans="2:19" s="935" customFormat="1" ht="15.75" customHeight="1">
      <c r="B36" s="932"/>
      <c r="C36" s="50"/>
      <c r="D36" s="932"/>
      <c r="E36" s="50"/>
      <c r="F36" s="50"/>
      <c r="G36" s="50"/>
      <c r="H36" s="933"/>
      <c r="I36" s="50"/>
      <c r="J36" s="156"/>
      <c r="K36" s="1109"/>
      <c r="L36" s="1109"/>
      <c r="M36" s="50"/>
      <c r="Q36" s="936"/>
      <c r="R36" s="50"/>
      <c r="S36" s="267"/>
    </row>
    <row r="37" spans="2:19" s="935" customFormat="1" ht="15.75" customHeight="1">
      <c r="B37" s="932"/>
      <c r="C37" s="50"/>
      <c r="D37" s="932"/>
      <c r="E37" s="50"/>
      <c r="F37" s="50"/>
      <c r="G37" s="50"/>
      <c r="H37" s="933"/>
      <c r="I37" s="50"/>
      <c r="J37" s="156"/>
      <c r="K37" s="1109"/>
      <c r="L37" s="1109"/>
      <c r="M37" s="50"/>
      <c r="Q37" s="936"/>
      <c r="R37" s="937">
        <f>Q37-Q38</f>
        <v>0</v>
      </c>
      <c r="S37" s="267"/>
    </row>
    <row r="38" spans="2:19" s="935" customFormat="1" ht="15.75" customHeight="1">
      <c r="B38" s="932"/>
      <c r="C38" s="50"/>
      <c r="D38" s="932"/>
      <c r="E38" s="50"/>
      <c r="F38" s="50"/>
      <c r="G38" s="50"/>
      <c r="H38" s="933"/>
      <c r="I38" s="50"/>
      <c r="J38" s="156"/>
      <c r="K38" s="1109"/>
      <c r="L38" s="1109"/>
      <c r="M38" s="50"/>
      <c r="Q38" s="936"/>
      <c r="R38" s="50"/>
      <c r="S38" s="267"/>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D5281-5271-40E5-B717-59F17CFFF692}">
  <sheetPr codeName="Trang_tính48">
    <outlinePr summaryBelow="0" summaryRight="0"/>
  </sheetPr>
  <dimension ref="A1:Y64"/>
  <sheetViews>
    <sheetView tabSelected="1" zoomScaleNormal="100" workbookViewId="0">
      <pane ySplit="3" topLeftCell="A28" activePane="bottomLeft" state="frozen"/>
      <selection activeCell="E614" sqref="E614"/>
      <selection pane="bottomLeft" activeCell="G53" sqref="G53"/>
    </sheetView>
  </sheetViews>
  <sheetFormatPr defaultColWidth="11" defaultRowHeight="15.75" customHeight="1" outlineLevelCol="1"/>
  <cols>
    <col min="1" max="1" width="5.875" style="50" customWidth="1"/>
    <col min="2" max="2" width="60.875" style="932" customWidth="1"/>
    <col min="3" max="3" width="50.25" style="50" customWidth="1" outlineLevel="1"/>
    <col min="4" max="4" width="42.875" style="932" customWidth="1" outlineLevel="1"/>
    <col min="5" max="5" width="32" style="50" customWidth="1" outlineLevel="1"/>
    <col min="6" max="7" width="20" style="50" customWidth="1" outlineLevel="1"/>
    <col min="8" max="8" width="52.625" style="933" customWidth="1"/>
    <col min="9" max="9" width="24.375" style="50" customWidth="1"/>
    <col min="10" max="10" width="19.25" style="156" customWidth="1"/>
    <col min="11" max="11" width="15.875" style="934" customWidth="1"/>
    <col min="12" max="12" width="25.75" style="934" customWidth="1"/>
    <col min="13" max="13" width="21.37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267"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2" s="267" customFormat="1" ht="17.45" customHeight="1">
      <c r="B1" s="928"/>
      <c r="D1" s="928"/>
      <c r="H1" s="928"/>
      <c r="J1" s="267" t="e">
        <f ca="1">+J1*J14</f>
        <v>#VALUE!</v>
      </c>
      <c r="K1" s="332"/>
      <c r="L1" s="332">
        <f>SUM(L4:L45)</f>
        <v>0</v>
      </c>
      <c r="M1" s="929">
        <f>SUM(M4:M45)</f>
        <v>208999999.99999997</v>
      </c>
      <c r="N1" s="929"/>
      <c r="O1" s="929"/>
    </row>
    <row r="3" spans="1:22"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1186" t="s">
        <v>6354</v>
      </c>
      <c r="S3" s="1186" t="s">
        <v>895</v>
      </c>
    </row>
    <row r="4" spans="1:22" s="156" customFormat="1" ht="60" customHeight="1">
      <c r="A4" s="640">
        <v>1</v>
      </c>
      <c r="B4" s="220" t="s">
        <v>6017</v>
      </c>
      <c r="C4" s="146" t="s">
        <v>5713</v>
      </c>
      <c r="D4" s="372" t="s">
        <v>6018</v>
      </c>
      <c r="E4" s="671" t="s">
        <v>71</v>
      </c>
      <c r="F4" s="704" t="s">
        <v>2580</v>
      </c>
      <c r="G4" s="672" t="s">
        <v>1570</v>
      </c>
      <c r="H4" s="415" t="s">
        <v>6036</v>
      </c>
      <c r="I4" s="641" t="s">
        <v>6023</v>
      </c>
      <c r="J4" s="361" t="s">
        <v>232</v>
      </c>
      <c r="K4" s="805">
        <v>0</v>
      </c>
      <c r="L4" s="1042" t="s">
        <v>2580</v>
      </c>
      <c r="M4" s="676">
        <v>2999999.9999999995</v>
      </c>
      <c r="N4" s="532">
        <v>0.15</v>
      </c>
      <c r="O4" s="642">
        <v>450000</v>
      </c>
      <c r="P4" s="176" t="s">
        <v>41</v>
      </c>
      <c r="Q4" s="324" t="s">
        <v>2424</v>
      </c>
      <c r="R4" s="1192"/>
      <c r="S4" s="1193">
        <v>0</v>
      </c>
    </row>
    <row r="5" spans="1:22" s="156" customFormat="1" ht="45" customHeight="1">
      <c r="A5" s="640">
        <v>2</v>
      </c>
      <c r="B5" s="81" t="s">
        <v>6031</v>
      </c>
      <c r="C5" s="146" t="s">
        <v>4846</v>
      </c>
      <c r="D5" s="372" t="s">
        <v>6033</v>
      </c>
      <c r="E5" s="671" t="s">
        <v>2861</v>
      </c>
      <c r="F5" s="704" t="s">
        <v>3301</v>
      </c>
      <c r="G5" s="672" t="s">
        <v>3302</v>
      </c>
      <c r="H5" s="415" t="s">
        <v>6032</v>
      </c>
      <c r="I5" s="641" t="s">
        <v>6034</v>
      </c>
      <c r="J5" s="361" t="s">
        <v>232</v>
      </c>
      <c r="K5" s="661">
        <v>0</v>
      </c>
      <c r="L5" s="1042" t="s">
        <v>3301</v>
      </c>
      <c r="M5" s="676">
        <v>2800000</v>
      </c>
      <c r="N5" s="532">
        <v>0.15</v>
      </c>
      <c r="O5" s="642">
        <v>420000</v>
      </c>
      <c r="P5" s="176" t="s">
        <v>41</v>
      </c>
      <c r="Q5" s="150" t="s">
        <v>5496</v>
      </c>
      <c r="R5" s="1192"/>
      <c r="S5" s="1193">
        <v>0</v>
      </c>
    </row>
    <row r="6" spans="1:22" s="473" customFormat="1" ht="18.75" customHeight="1">
      <c r="A6" s="811">
        <v>3</v>
      </c>
      <c r="B6" s="465" t="s">
        <v>6150</v>
      </c>
      <c r="C6" s="440" t="s">
        <v>6035</v>
      </c>
      <c r="D6" s="441" t="s">
        <v>6024</v>
      </c>
      <c r="E6" s="680" t="s">
        <v>60</v>
      </c>
      <c r="F6" s="681" t="s">
        <v>2789</v>
      </c>
      <c r="G6" s="710" t="s">
        <v>2790</v>
      </c>
      <c r="H6" s="445" t="s">
        <v>6028</v>
      </c>
      <c r="I6" s="812" t="s">
        <v>6025</v>
      </c>
      <c r="J6" s="447" t="s">
        <v>232</v>
      </c>
      <c r="K6" s="682">
        <v>0</v>
      </c>
      <c r="L6" s="1056" t="s">
        <v>2789</v>
      </c>
      <c r="M6" s="814">
        <v>2636363.6363636362</v>
      </c>
      <c r="N6" s="1038">
        <v>0.15</v>
      </c>
      <c r="O6" s="815">
        <v>395454.54545454541</v>
      </c>
      <c r="P6" s="282" t="s">
        <v>41</v>
      </c>
      <c r="Q6" s="824" t="s">
        <v>2417</v>
      </c>
      <c r="R6" s="1214" t="s">
        <v>3479</v>
      </c>
      <c r="S6" s="1199">
        <v>0</v>
      </c>
    </row>
    <row r="7" spans="1:22" s="473" customFormat="1" ht="21" customHeight="1">
      <c r="A7" s="811">
        <v>4</v>
      </c>
      <c r="B7" s="465" t="s">
        <v>6026</v>
      </c>
      <c r="C7" s="440" t="s">
        <v>6059</v>
      </c>
      <c r="D7" s="441" t="s">
        <v>6027</v>
      </c>
      <c r="E7" s="680" t="s">
        <v>71</v>
      </c>
      <c r="F7" s="681" t="s">
        <v>2580</v>
      </c>
      <c r="G7" s="710" t="s">
        <v>1570</v>
      </c>
      <c r="H7" s="445" t="s">
        <v>6029</v>
      </c>
      <c r="I7" s="812" t="s">
        <v>6030</v>
      </c>
      <c r="J7" s="447" t="s">
        <v>232</v>
      </c>
      <c r="K7" s="682">
        <v>0</v>
      </c>
      <c r="L7" s="1056" t="s">
        <v>2580</v>
      </c>
      <c r="M7" s="814">
        <v>2999999.9999999995</v>
      </c>
      <c r="N7" s="1038">
        <v>0.15</v>
      </c>
      <c r="O7" s="815">
        <v>450000</v>
      </c>
      <c r="P7" s="282" t="s">
        <v>41</v>
      </c>
      <c r="Q7" s="288" t="s">
        <v>2424</v>
      </c>
      <c r="R7" s="1214">
        <v>-200000</v>
      </c>
      <c r="S7" s="1199">
        <v>0</v>
      </c>
    </row>
    <row r="8" spans="1:22" s="156" customFormat="1" ht="33.75" customHeight="1">
      <c r="A8" s="640">
        <v>5</v>
      </c>
      <c r="B8" s="81" t="s">
        <v>6037</v>
      </c>
      <c r="C8" s="146">
        <v>0</v>
      </c>
      <c r="D8" s="372" t="s">
        <v>6038</v>
      </c>
      <c r="E8" s="671" t="s">
        <v>6151</v>
      </c>
      <c r="F8" s="704" t="s">
        <v>3117</v>
      </c>
      <c r="G8" s="672" t="s">
        <v>2952</v>
      </c>
      <c r="H8" s="415" t="s">
        <v>6040</v>
      </c>
      <c r="I8" s="641" t="s">
        <v>6039</v>
      </c>
      <c r="J8" s="361" t="s">
        <v>232</v>
      </c>
      <c r="K8" s="661"/>
      <c r="L8" s="1042" t="s">
        <v>3117</v>
      </c>
      <c r="M8" s="676">
        <v>2300000</v>
      </c>
      <c r="N8" s="532">
        <v>0.15</v>
      </c>
      <c r="O8" s="642">
        <v>345000</v>
      </c>
      <c r="P8" s="176" t="s">
        <v>41</v>
      </c>
      <c r="Q8" s="150" t="s">
        <v>5482</v>
      </c>
      <c r="R8" s="561">
        <v>2500000</v>
      </c>
      <c r="S8" s="1193"/>
      <c r="T8" s="613"/>
      <c r="U8" s="788"/>
      <c r="V8" s="615"/>
    </row>
    <row r="9" spans="1:22" s="473" customFormat="1" ht="21.75" customHeight="1">
      <c r="A9" s="811">
        <v>6</v>
      </c>
      <c r="B9" s="465" t="s">
        <v>6065</v>
      </c>
      <c r="C9" s="440" t="s">
        <v>5611</v>
      </c>
      <c r="D9" s="441" t="s">
        <v>6041</v>
      </c>
      <c r="E9" s="680" t="s">
        <v>1925</v>
      </c>
      <c r="F9" s="681" t="s">
        <v>2585</v>
      </c>
      <c r="G9" s="710" t="s">
        <v>109</v>
      </c>
      <c r="H9" s="445" t="s">
        <v>6043</v>
      </c>
      <c r="I9" s="812" t="s">
        <v>6042</v>
      </c>
      <c r="J9" s="447" t="s">
        <v>232</v>
      </c>
      <c r="K9" s="682">
        <v>0</v>
      </c>
      <c r="L9" s="1056" t="s">
        <v>2585</v>
      </c>
      <c r="M9" s="814">
        <v>1999999.9999999998</v>
      </c>
      <c r="N9" s="1038">
        <v>0.15</v>
      </c>
      <c r="O9" s="815">
        <v>300000</v>
      </c>
      <c r="P9" s="282" t="s">
        <v>41</v>
      </c>
      <c r="Q9" s="288" t="s">
        <v>2407</v>
      </c>
      <c r="R9" s="1215"/>
      <c r="S9" s="1199">
        <v>0</v>
      </c>
      <c r="T9" s="838">
        <f>T8-550000</f>
        <v>-550000</v>
      </c>
      <c r="U9" s="839"/>
      <c r="V9" s="840"/>
    </row>
    <row r="10" spans="1:22" s="473" customFormat="1" ht="21.75" customHeight="1">
      <c r="A10" s="811">
        <v>7</v>
      </c>
      <c r="B10" s="465" t="s">
        <v>6051</v>
      </c>
      <c r="C10" s="440" t="s">
        <v>6052</v>
      </c>
      <c r="D10" s="441" t="s">
        <v>6064</v>
      </c>
      <c r="E10" s="680" t="s">
        <v>189</v>
      </c>
      <c r="F10" s="681" t="s">
        <v>6201</v>
      </c>
      <c r="G10" s="710" t="s">
        <v>6202</v>
      </c>
      <c r="H10" s="445" t="s">
        <v>6045</v>
      </c>
      <c r="I10" s="812" t="s">
        <v>6044</v>
      </c>
      <c r="J10" s="447" t="s">
        <v>232</v>
      </c>
      <c r="K10" s="682"/>
      <c r="L10" s="1056" t="s">
        <v>6201</v>
      </c>
      <c r="M10" s="814">
        <v>2590909.0909090908</v>
      </c>
      <c r="N10" s="1038">
        <v>0.15</v>
      </c>
      <c r="O10" s="815">
        <v>388636.36363636359</v>
      </c>
      <c r="P10" s="282" t="s">
        <v>41</v>
      </c>
      <c r="Q10" s="288" t="s">
        <v>2397</v>
      </c>
      <c r="R10" s="1215"/>
      <c r="S10" s="1199">
        <v>0</v>
      </c>
      <c r="T10" s="839"/>
      <c r="U10" s="841"/>
      <c r="V10" s="842"/>
    </row>
    <row r="11" spans="1:22" s="473" customFormat="1" ht="19.5" customHeight="1">
      <c r="A11" s="811">
        <v>8</v>
      </c>
      <c r="B11" s="465" t="s">
        <v>6082</v>
      </c>
      <c r="C11" s="440" t="s">
        <v>5743</v>
      </c>
      <c r="D11" s="441" t="s">
        <v>6055</v>
      </c>
      <c r="E11" s="680" t="s">
        <v>71</v>
      </c>
      <c r="F11" s="681" t="s">
        <v>2580</v>
      </c>
      <c r="G11" s="710" t="s">
        <v>1570</v>
      </c>
      <c r="H11" s="445" t="s">
        <v>6053</v>
      </c>
      <c r="I11" s="812" t="s">
        <v>6054</v>
      </c>
      <c r="J11" s="447" t="s">
        <v>232</v>
      </c>
      <c r="K11" s="682"/>
      <c r="L11" s="1056" t="s">
        <v>2580</v>
      </c>
      <c r="M11" s="814">
        <v>2999999.9999999995</v>
      </c>
      <c r="N11" s="1038">
        <v>0.15</v>
      </c>
      <c r="O11" s="815">
        <v>450000</v>
      </c>
      <c r="P11" s="282" t="s">
        <v>41</v>
      </c>
      <c r="Q11" s="288" t="s">
        <v>5486</v>
      </c>
      <c r="R11" s="1200"/>
      <c r="S11" s="1199">
        <v>0</v>
      </c>
      <c r="T11" s="834"/>
    </row>
    <row r="12" spans="1:22" ht="51" customHeight="1">
      <c r="A12" s="640">
        <v>9</v>
      </c>
      <c r="B12" s="81" t="s">
        <v>4468</v>
      </c>
      <c r="C12" s="146" t="s">
        <v>5907</v>
      </c>
      <c r="D12" s="372" t="s">
        <v>6057</v>
      </c>
      <c r="E12" s="671" t="s">
        <v>5910</v>
      </c>
      <c r="F12" s="704" t="s">
        <v>2586</v>
      </c>
      <c r="G12" s="672" t="s">
        <v>384</v>
      </c>
      <c r="H12" s="415" t="s">
        <v>6058</v>
      </c>
      <c r="I12" s="641" t="s">
        <v>6056</v>
      </c>
      <c r="J12" s="361" t="s">
        <v>232</v>
      </c>
      <c r="K12" s="661">
        <v>0</v>
      </c>
      <c r="L12" s="1042" t="s">
        <v>2586</v>
      </c>
      <c r="M12" s="676">
        <v>5000000</v>
      </c>
      <c r="N12" s="532">
        <v>0.25</v>
      </c>
      <c r="O12" s="642">
        <v>1250000</v>
      </c>
      <c r="P12" s="176" t="s">
        <v>41</v>
      </c>
      <c r="Q12" s="150" t="s">
        <v>5482</v>
      </c>
      <c r="R12" s="1195"/>
      <c r="S12" s="1193">
        <v>0</v>
      </c>
      <c r="T12" s="514"/>
    </row>
    <row r="13" spans="1:22" ht="23.25" customHeight="1">
      <c r="A13" s="640">
        <v>10</v>
      </c>
      <c r="B13" s="81" t="s">
        <v>6092</v>
      </c>
      <c r="C13" s="146" t="s">
        <v>6089</v>
      </c>
      <c r="D13" s="372" t="s">
        <v>6090</v>
      </c>
      <c r="E13" s="671" t="s">
        <v>209</v>
      </c>
      <c r="F13" s="406" t="s">
        <v>3116</v>
      </c>
      <c r="G13" s="672" t="s">
        <v>2887</v>
      </c>
      <c r="H13" s="415" t="s">
        <v>6108</v>
      </c>
      <c r="I13" s="641" t="s">
        <v>6091</v>
      </c>
      <c r="J13" s="361" t="s">
        <v>232</v>
      </c>
      <c r="K13" s="661"/>
      <c r="L13" s="1042" t="s">
        <v>3116</v>
      </c>
      <c r="M13" s="676">
        <v>7499999.9999999991</v>
      </c>
      <c r="N13" s="532">
        <v>0.15</v>
      </c>
      <c r="O13" s="642">
        <v>1125000</v>
      </c>
      <c r="P13" s="176" t="s">
        <v>41</v>
      </c>
      <c r="Q13" s="150" t="s">
        <v>5497</v>
      </c>
      <c r="R13" s="1192"/>
      <c r="S13" s="1193">
        <v>0</v>
      </c>
    </row>
    <row r="14" spans="1:22" s="225" customFormat="1" ht="24" customHeight="1">
      <c r="A14" s="967">
        <v>11</v>
      </c>
      <c r="B14" s="486" t="s">
        <v>6066</v>
      </c>
      <c r="C14" s="134">
        <v>0</v>
      </c>
      <c r="D14" s="400" t="s">
        <v>6067</v>
      </c>
      <c r="E14" s="689" t="s">
        <v>2861</v>
      </c>
      <c r="F14" s="494" t="s">
        <v>2580</v>
      </c>
      <c r="G14" s="777" t="s">
        <v>1570</v>
      </c>
      <c r="H14" s="489" t="s">
        <v>6068</v>
      </c>
      <c r="I14" s="968" t="s">
        <v>6069</v>
      </c>
      <c r="J14" s="491" t="s">
        <v>232</v>
      </c>
      <c r="K14" s="691"/>
      <c r="L14" s="1066" t="s">
        <v>2580</v>
      </c>
      <c r="M14" s="848">
        <v>2999999.9999999995</v>
      </c>
      <c r="N14" s="1067">
        <v>0.15</v>
      </c>
      <c r="O14" s="970">
        <v>450000</v>
      </c>
      <c r="P14" s="164" t="s">
        <v>41</v>
      </c>
      <c r="Q14" s="151" t="s">
        <v>5483</v>
      </c>
      <c r="R14" s="1201"/>
      <c r="S14" s="1202">
        <v>0</v>
      </c>
      <c r="T14" s="951"/>
    </row>
    <row r="15" spans="1:22" s="246" customFormat="1" ht="39.75" customHeight="1">
      <c r="A15" s="953">
        <v>12</v>
      </c>
      <c r="B15" s="242" t="s">
        <v>3751</v>
      </c>
      <c r="C15" s="132" t="s">
        <v>5518</v>
      </c>
      <c r="D15" s="373" t="s">
        <v>6070</v>
      </c>
      <c r="E15" s="705" t="s">
        <v>6151</v>
      </c>
      <c r="F15" s="337" t="s">
        <v>2586</v>
      </c>
      <c r="G15" s="706" t="s">
        <v>384</v>
      </c>
      <c r="H15" s="432" t="s">
        <v>6072</v>
      </c>
      <c r="I15" s="955" t="s">
        <v>6071</v>
      </c>
      <c r="J15" s="362" t="s">
        <v>232</v>
      </c>
      <c r="K15" s="707"/>
      <c r="L15" s="1063" t="s">
        <v>2586</v>
      </c>
      <c r="M15" s="901">
        <v>5000000</v>
      </c>
      <c r="N15" s="1064">
        <v>0.15</v>
      </c>
      <c r="O15" s="957">
        <v>750000</v>
      </c>
      <c r="P15" s="165" t="s">
        <v>41</v>
      </c>
      <c r="Q15" s="152" t="s">
        <v>2425</v>
      </c>
      <c r="R15" s="1203"/>
      <c r="S15" s="1204">
        <v>0</v>
      </c>
      <c r="T15" s="900"/>
    </row>
    <row r="16" spans="1:22" ht="40.5" customHeight="1">
      <c r="A16" s="640">
        <v>13</v>
      </c>
      <c r="B16" s="81" t="s">
        <v>6074</v>
      </c>
      <c r="C16" s="146" t="s">
        <v>5521</v>
      </c>
      <c r="D16" s="372" t="s">
        <v>6075</v>
      </c>
      <c r="E16" s="671" t="s">
        <v>209</v>
      </c>
      <c r="F16" s="406" t="s">
        <v>2584</v>
      </c>
      <c r="G16" s="672" t="s">
        <v>210</v>
      </c>
      <c r="H16" s="415" t="s">
        <v>6081</v>
      </c>
      <c r="I16" s="641" t="s">
        <v>6076</v>
      </c>
      <c r="J16" s="361" t="s">
        <v>232</v>
      </c>
      <c r="K16" s="661"/>
      <c r="L16" s="1042" t="s">
        <v>2584</v>
      </c>
      <c r="M16" s="676">
        <v>3636363.6363636362</v>
      </c>
      <c r="N16" s="532">
        <v>0.15</v>
      </c>
      <c r="O16" s="642">
        <v>545454.54545454541</v>
      </c>
      <c r="P16" s="176" t="s">
        <v>41</v>
      </c>
      <c r="Q16" s="150" t="s">
        <v>6073</v>
      </c>
      <c r="R16" s="1192"/>
      <c r="S16" s="1193">
        <v>0</v>
      </c>
      <c r="T16" s="524"/>
    </row>
    <row r="17" spans="1:20" s="225" customFormat="1" ht="25.5">
      <c r="A17" s="967">
        <v>14</v>
      </c>
      <c r="B17" s="486" t="s">
        <v>6078</v>
      </c>
      <c r="C17" s="134" t="s">
        <v>5813</v>
      </c>
      <c r="D17" s="400" t="s">
        <v>6079</v>
      </c>
      <c r="E17" s="689" t="s">
        <v>71</v>
      </c>
      <c r="F17" s="494" t="s">
        <v>2586</v>
      </c>
      <c r="G17" s="777" t="s">
        <v>384</v>
      </c>
      <c r="H17" s="489" t="s">
        <v>6080</v>
      </c>
      <c r="I17" s="968" t="s">
        <v>6077</v>
      </c>
      <c r="J17" s="491" t="s">
        <v>232</v>
      </c>
      <c r="K17" s="691"/>
      <c r="L17" s="1066" t="s">
        <v>2586</v>
      </c>
      <c r="M17" s="848">
        <v>5000000</v>
      </c>
      <c r="N17" s="1067">
        <v>0.15</v>
      </c>
      <c r="O17" s="970">
        <v>750000</v>
      </c>
      <c r="P17" s="164" t="s">
        <v>41</v>
      </c>
      <c r="Q17" s="151" t="s">
        <v>2440</v>
      </c>
      <c r="R17" s="1201"/>
      <c r="S17" s="1202">
        <v>0</v>
      </c>
    </row>
    <row r="18" spans="1:20" ht="25.5">
      <c r="A18" s="640">
        <v>15</v>
      </c>
      <c r="B18" s="81" t="s">
        <v>6141</v>
      </c>
      <c r="C18" s="146" t="s">
        <v>6142</v>
      </c>
      <c r="D18" s="372" t="s">
        <v>6083</v>
      </c>
      <c r="E18" s="671" t="s">
        <v>71</v>
      </c>
      <c r="F18" s="406" t="s">
        <v>3115</v>
      </c>
      <c r="G18" s="672" t="s">
        <v>2961</v>
      </c>
      <c r="H18" s="415" t="s">
        <v>6152</v>
      </c>
      <c r="I18" s="641" t="s">
        <v>6084</v>
      </c>
      <c r="J18" s="361" t="s">
        <v>232</v>
      </c>
      <c r="K18" s="661"/>
      <c r="L18" s="1042" t="s">
        <v>3115</v>
      </c>
      <c r="M18" s="676">
        <v>6499999.9999999991</v>
      </c>
      <c r="N18" s="532">
        <v>0.15</v>
      </c>
      <c r="O18" s="642">
        <v>975000</v>
      </c>
      <c r="P18" s="176" t="s">
        <v>41</v>
      </c>
      <c r="Q18" s="150" t="s">
        <v>2419</v>
      </c>
      <c r="R18" s="1192"/>
      <c r="S18" s="1193">
        <v>0</v>
      </c>
      <c r="T18" s="789"/>
    </row>
    <row r="19" spans="1:20" ht="25.5">
      <c r="A19" s="640">
        <v>16</v>
      </c>
      <c r="B19" s="81" t="s">
        <v>6017</v>
      </c>
      <c r="C19" s="146" t="s">
        <v>5919</v>
      </c>
      <c r="D19" s="372" t="s">
        <v>6088</v>
      </c>
      <c r="E19" s="671" t="s">
        <v>209</v>
      </c>
      <c r="F19" s="406" t="s">
        <v>4495</v>
      </c>
      <c r="G19" s="672" t="s">
        <v>4496</v>
      </c>
      <c r="H19" s="415" t="s">
        <v>6087</v>
      </c>
      <c r="I19" s="641" t="s">
        <v>6085</v>
      </c>
      <c r="J19" s="361" t="s">
        <v>232</v>
      </c>
      <c r="K19" s="661">
        <v>0</v>
      </c>
      <c r="L19" s="1042" t="s">
        <v>4495</v>
      </c>
      <c r="M19" s="676">
        <v>10000000</v>
      </c>
      <c r="N19" s="532">
        <v>0.15</v>
      </c>
      <c r="O19" s="642">
        <v>1500000</v>
      </c>
      <c r="P19" s="176" t="s">
        <v>41</v>
      </c>
      <c r="Q19" s="150" t="s">
        <v>6086</v>
      </c>
      <c r="R19" s="1196"/>
      <c r="S19" s="1193">
        <v>0</v>
      </c>
      <c r="T19" s="156"/>
    </row>
    <row r="20" spans="1:20" s="473" customFormat="1" ht="38.25">
      <c r="A20" s="811">
        <v>17</v>
      </c>
      <c r="B20" s="465" t="s">
        <v>6101</v>
      </c>
      <c r="C20" s="440" t="s">
        <v>6102</v>
      </c>
      <c r="D20" s="441" t="s">
        <v>6011</v>
      </c>
      <c r="E20" s="680">
        <v>0</v>
      </c>
      <c r="F20" s="479" t="s">
        <v>6022</v>
      </c>
      <c r="G20" s="710" t="s">
        <v>1569</v>
      </c>
      <c r="H20" s="445" t="s">
        <v>6103</v>
      </c>
      <c r="I20" s="812" t="s">
        <v>6093</v>
      </c>
      <c r="J20" s="447" t="s">
        <v>232</v>
      </c>
      <c r="K20" s="682"/>
      <c r="L20" s="1056" t="s">
        <v>6022</v>
      </c>
      <c r="M20" s="814">
        <v>6818181.8181818174</v>
      </c>
      <c r="N20" s="1038">
        <v>0.15</v>
      </c>
      <c r="O20" s="815">
        <v>1022727.2727272726</v>
      </c>
      <c r="P20" s="282" t="s">
        <v>41</v>
      </c>
      <c r="Q20" s="288" t="s">
        <v>5492</v>
      </c>
      <c r="R20" s="1200"/>
      <c r="S20" s="1199">
        <v>0</v>
      </c>
    </row>
    <row r="21" spans="1:20" ht="38.25">
      <c r="A21" s="640">
        <v>18</v>
      </c>
      <c r="B21" s="81" t="s">
        <v>6097</v>
      </c>
      <c r="C21" s="146" t="s">
        <v>4865</v>
      </c>
      <c r="D21" s="372" t="s">
        <v>6094</v>
      </c>
      <c r="E21" s="671" t="s">
        <v>71</v>
      </c>
      <c r="F21" s="406" t="s">
        <v>2585</v>
      </c>
      <c r="G21" s="672" t="s">
        <v>109</v>
      </c>
      <c r="H21" s="415" t="s">
        <v>6096</v>
      </c>
      <c r="I21" s="641" t="s">
        <v>6095</v>
      </c>
      <c r="J21" s="361" t="s">
        <v>232</v>
      </c>
      <c r="K21" s="661">
        <v>0</v>
      </c>
      <c r="L21" s="1042" t="s">
        <v>2585</v>
      </c>
      <c r="M21" s="676">
        <v>1999999.9999999998</v>
      </c>
      <c r="N21" s="532">
        <v>0.15</v>
      </c>
      <c r="O21" s="642">
        <v>300000</v>
      </c>
      <c r="P21" s="176" t="s">
        <v>41</v>
      </c>
      <c r="Q21" s="150" t="s">
        <v>2439</v>
      </c>
      <c r="R21" s="1194"/>
      <c r="S21" s="1193">
        <v>0</v>
      </c>
    </row>
    <row r="22" spans="1:20" s="1097" customFormat="1" ht="45.75" customHeight="1">
      <c r="A22" s="1079">
        <v>19</v>
      </c>
      <c r="B22" s="1080" t="s">
        <v>6097</v>
      </c>
      <c r="C22" s="1081" t="s">
        <v>4889</v>
      </c>
      <c r="D22" s="1082" t="s">
        <v>6099</v>
      </c>
      <c r="E22" s="1083" t="s">
        <v>71</v>
      </c>
      <c r="F22" s="1084" t="s">
        <v>2686</v>
      </c>
      <c r="G22" s="1085" t="s">
        <v>1411</v>
      </c>
      <c r="H22" s="1086" t="s">
        <v>6100</v>
      </c>
      <c r="I22" s="1087" t="s">
        <v>6098</v>
      </c>
      <c r="J22" s="1088" t="s">
        <v>232</v>
      </c>
      <c r="K22" s="1089">
        <v>0</v>
      </c>
      <c r="L22" s="1090" t="s">
        <v>2686</v>
      </c>
      <c r="M22" s="1091">
        <v>3999999.9999999995</v>
      </c>
      <c r="N22" s="1092">
        <v>0.15</v>
      </c>
      <c r="O22" s="1093">
        <v>600000</v>
      </c>
      <c r="P22" s="1094" t="s">
        <v>41</v>
      </c>
      <c r="Q22" s="1084" t="s">
        <v>2439</v>
      </c>
      <c r="R22" s="1197"/>
      <c r="S22" s="1197">
        <v>0</v>
      </c>
      <c r="T22" s="1096"/>
    </row>
    <row r="23" spans="1:20" s="473" customFormat="1" ht="47.25" customHeight="1">
      <c r="A23" s="811">
        <v>20</v>
      </c>
      <c r="B23" s="465" t="s">
        <v>6104</v>
      </c>
      <c r="C23" s="440" t="s">
        <v>6106</v>
      </c>
      <c r="D23" s="441" t="s">
        <v>6105</v>
      </c>
      <c r="E23" s="680" t="s">
        <v>71</v>
      </c>
      <c r="F23" s="479" t="s">
        <v>2580</v>
      </c>
      <c r="G23" s="710" t="s">
        <v>1570</v>
      </c>
      <c r="H23" s="445" t="s">
        <v>6109</v>
      </c>
      <c r="I23" s="812" t="s">
        <v>6107</v>
      </c>
      <c r="J23" s="447" t="s">
        <v>232</v>
      </c>
      <c r="K23" s="682">
        <v>0</v>
      </c>
      <c r="L23" s="1056" t="s">
        <v>2580</v>
      </c>
      <c r="M23" s="814">
        <v>2999999.9999999995</v>
      </c>
      <c r="N23" s="1038">
        <v>0.15</v>
      </c>
      <c r="O23" s="815">
        <v>450000</v>
      </c>
      <c r="P23" s="282" t="s">
        <v>41</v>
      </c>
      <c r="Q23" s="288" t="s">
        <v>2419</v>
      </c>
      <c r="R23" s="1200"/>
      <c r="S23" s="1199">
        <v>0</v>
      </c>
      <c r="T23" s="830"/>
    </row>
    <row r="24" spans="1:20" ht="37.5" customHeight="1">
      <c r="A24" s="640">
        <v>21</v>
      </c>
      <c r="B24" s="81" t="s">
        <v>6110</v>
      </c>
      <c r="C24" s="146" t="s">
        <v>6117</v>
      </c>
      <c r="D24" s="372" t="s">
        <v>6111</v>
      </c>
      <c r="E24" s="671" t="s">
        <v>2861</v>
      </c>
      <c r="F24" s="406" t="s">
        <v>2585</v>
      </c>
      <c r="G24" s="672" t="s">
        <v>109</v>
      </c>
      <c r="H24" s="415" t="s">
        <v>6113</v>
      </c>
      <c r="I24" s="641" t="s">
        <v>6112</v>
      </c>
      <c r="J24" s="361" t="s">
        <v>232</v>
      </c>
      <c r="K24" s="661">
        <v>0</v>
      </c>
      <c r="L24" s="1042" t="s">
        <v>2585</v>
      </c>
      <c r="M24" s="676">
        <v>1999999.9999999998</v>
      </c>
      <c r="N24" s="532">
        <v>0.15</v>
      </c>
      <c r="O24" s="642">
        <v>300000</v>
      </c>
      <c r="P24" s="176" t="s">
        <v>41</v>
      </c>
      <c r="Q24" s="808" t="s">
        <v>5481</v>
      </c>
      <c r="R24" s="1192"/>
      <c r="S24" s="1193">
        <v>0</v>
      </c>
      <c r="T24" s="524"/>
    </row>
    <row r="25" spans="1:20" ht="36.75" customHeight="1">
      <c r="A25" s="640">
        <v>22</v>
      </c>
      <c r="B25" s="81" t="s">
        <v>3751</v>
      </c>
      <c r="C25" s="146" t="s">
        <v>5823</v>
      </c>
      <c r="D25" s="372" t="s">
        <v>6114</v>
      </c>
      <c r="E25" s="671" t="s">
        <v>6151</v>
      </c>
      <c r="F25" s="406" t="s">
        <v>2586</v>
      </c>
      <c r="G25" s="672" t="s">
        <v>384</v>
      </c>
      <c r="H25" s="415" t="s">
        <v>6115</v>
      </c>
      <c r="I25" s="641" t="s">
        <v>6116</v>
      </c>
      <c r="J25" s="361" t="s">
        <v>232</v>
      </c>
      <c r="K25" s="661">
        <v>0</v>
      </c>
      <c r="L25" s="1042" t="s">
        <v>2586</v>
      </c>
      <c r="M25" s="676">
        <v>5000000</v>
      </c>
      <c r="N25" s="532">
        <v>0.15</v>
      </c>
      <c r="O25" s="642">
        <v>750000</v>
      </c>
      <c r="P25" s="176" t="s">
        <v>41</v>
      </c>
      <c r="Q25" s="150" t="s">
        <v>2425</v>
      </c>
      <c r="R25" s="1192"/>
      <c r="S25" s="1193">
        <v>0</v>
      </c>
    </row>
    <row r="26" spans="1:20" ht="99" customHeight="1">
      <c r="A26" s="640">
        <v>23</v>
      </c>
      <c r="B26" s="81" t="s">
        <v>3751</v>
      </c>
      <c r="C26" s="146" t="s">
        <v>5950</v>
      </c>
      <c r="D26" s="372" t="s">
        <v>6118</v>
      </c>
      <c r="E26" s="671" t="s">
        <v>6151</v>
      </c>
      <c r="F26" s="406" t="s">
        <v>2686</v>
      </c>
      <c r="G26" s="672" t="s">
        <v>1411</v>
      </c>
      <c r="H26" s="415" t="s">
        <v>5830</v>
      </c>
      <c r="I26" s="641" t="s">
        <v>6119</v>
      </c>
      <c r="J26" s="361" t="s">
        <v>232</v>
      </c>
      <c r="K26" s="661">
        <v>0</v>
      </c>
      <c r="L26" s="1042" t="s">
        <v>2686</v>
      </c>
      <c r="M26" s="676">
        <v>3999999.9999999995</v>
      </c>
      <c r="N26" s="532">
        <v>0.15</v>
      </c>
      <c r="O26" s="642">
        <v>600000</v>
      </c>
      <c r="P26" s="176" t="s">
        <v>41</v>
      </c>
      <c r="Q26" s="150" t="s">
        <v>2425</v>
      </c>
      <c r="R26" s="1193"/>
      <c r="S26" s="1193">
        <v>0</v>
      </c>
    </row>
    <row r="27" spans="1:20" ht="51">
      <c r="A27" s="640">
        <v>24</v>
      </c>
      <c r="B27" s="81" t="s">
        <v>6176</v>
      </c>
      <c r="C27" s="146" t="s">
        <v>5209</v>
      </c>
      <c r="D27" s="372" t="s">
        <v>6120</v>
      </c>
      <c r="E27" s="671" t="s">
        <v>6151</v>
      </c>
      <c r="F27" s="406" t="s">
        <v>2587</v>
      </c>
      <c r="G27" s="672" t="s">
        <v>2685</v>
      </c>
      <c r="H27" s="415" t="s">
        <v>6121</v>
      </c>
      <c r="I27" s="641" t="s">
        <v>6122</v>
      </c>
      <c r="J27" s="361" t="s">
        <v>232</v>
      </c>
      <c r="K27" s="661">
        <v>0</v>
      </c>
      <c r="L27" s="1042" t="s">
        <v>2587</v>
      </c>
      <c r="M27" s="676">
        <v>5999999.9999999991</v>
      </c>
      <c r="N27" s="532">
        <v>0.15</v>
      </c>
      <c r="O27" s="642">
        <v>900000</v>
      </c>
      <c r="P27" s="176" t="s">
        <v>41</v>
      </c>
      <c r="Q27" s="150" t="s">
        <v>2401</v>
      </c>
      <c r="R27" s="1192"/>
      <c r="S27" s="1193">
        <v>0</v>
      </c>
    </row>
    <row r="28" spans="1:20" ht="64.5" customHeight="1">
      <c r="A28" s="640">
        <v>25</v>
      </c>
      <c r="B28" s="252" t="s">
        <v>6123</v>
      </c>
      <c r="C28" s="146" t="s">
        <v>6199</v>
      </c>
      <c r="D28" s="372" t="s">
        <v>6124</v>
      </c>
      <c r="E28" s="671" t="s">
        <v>71</v>
      </c>
      <c r="F28" s="406" t="s">
        <v>3112</v>
      </c>
      <c r="G28" s="672" t="s">
        <v>50</v>
      </c>
      <c r="H28" s="415" t="s">
        <v>6126</v>
      </c>
      <c r="I28" s="641" t="s">
        <v>6125</v>
      </c>
      <c r="J28" s="361" t="s">
        <v>232</v>
      </c>
      <c r="K28" s="661">
        <v>0</v>
      </c>
      <c r="L28" s="1042" t="s">
        <v>3112</v>
      </c>
      <c r="M28" s="676">
        <v>2272727.2727272725</v>
      </c>
      <c r="N28" s="532">
        <v>0.15</v>
      </c>
      <c r="O28" s="642">
        <v>340909.09090909088</v>
      </c>
      <c r="P28" s="176" t="s">
        <v>41</v>
      </c>
      <c r="Q28" s="150" t="s">
        <v>2419</v>
      </c>
      <c r="R28" s="1198">
        <v>2272727.2727272725</v>
      </c>
      <c r="S28" s="1193">
        <v>0</v>
      </c>
      <c r="T28" s="1046"/>
    </row>
    <row r="29" spans="1:20" ht="42.75" customHeight="1">
      <c r="A29" s="640">
        <v>26</v>
      </c>
      <c r="B29" s="252" t="s">
        <v>6128</v>
      </c>
      <c r="C29" s="146" t="s">
        <v>5153</v>
      </c>
      <c r="D29" s="372" t="s">
        <v>6127</v>
      </c>
      <c r="E29" s="671" t="s">
        <v>71</v>
      </c>
      <c r="F29" s="406" t="s">
        <v>2585</v>
      </c>
      <c r="G29" s="672" t="s">
        <v>109</v>
      </c>
      <c r="H29" s="415" t="s">
        <v>6156</v>
      </c>
      <c r="I29" s="641" t="s">
        <v>6157</v>
      </c>
      <c r="J29" s="361" t="s">
        <v>232</v>
      </c>
      <c r="K29" s="661">
        <v>0</v>
      </c>
      <c r="L29" s="1042" t="s">
        <v>2585</v>
      </c>
      <c r="M29" s="676">
        <v>1999999.9999999998</v>
      </c>
      <c r="N29" s="532">
        <v>0.15</v>
      </c>
      <c r="O29" s="642">
        <v>300000</v>
      </c>
      <c r="P29" s="176" t="s">
        <v>41</v>
      </c>
      <c r="Q29" s="150" t="s">
        <v>5478</v>
      </c>
      <c r="R29" s="1192"/>
      <c r="S29" s="1193">
        <v>0</v>
      </c>
    </row>
    <row r="30" spans="1:20" ht="47.25" customHeight="1">
      <c r="A30" s="640">
        <v>27</v>
      </c>
      <c r="B30" s="252" t="s">
        <v>6131</v>
      </c>
      <c r="C30" s="146" t="s">
        <v>5725</v>
      </c>
      <c r="D30" s="372" t="s">
        <v>6129</v>
      </c>
      <c r="E30" s="671" t="s">
        <v>60</v>
      </c>
      <c r="F30" s="406" t="s">
        <v>4495</v>
      </c>
      <c r="G30" s="672" t="s">
        <v>4496</v>
      </c>
      <c r="H30" s="415" t="s">
        <v>5573</v>
      </c>
      <c r="I30" s="641" t="s">
        <v>6132</v>
      </c>
      <c r="J30" s="361" t="s">
        <v>232</v>
      </c>
      <c r="K30" s="661">
        <v>0</v>
      </c>
      <c r="L30" s="1042" t="s">
        <v>4495</v>
      </c>
      <c r="M30" s="676">
        <v>10000000</v>
      </c>
      <c r="N30" s="532">
        <v>0.15</v>
      </c>
      <c r="O30" s="642">
        <v>1500000</v>
      </c>
      <c r="P30" s="176" t="s">
        <v>41</v>
      </c>
      <c r="Q30" s="150" t="s">
        <v>6130</v>
      </c>
      <c r="R30" s="1192"/>
      <c r="S30" s="1193">
        <v>0</v>
      </c>
      <c r="T30" s="524"/>
    </row>
    <row r="31" spans="1:20" ht="33" customHeight="1">
      <c r="A31" s="640">
        <v>28</v>
      </c>
      <c r="B31" s="252" t="s">
        <v>6133</v>
      </c>
      <c r="C31" s="146" t="s">
        <v>5577</v>
      </c>
      <c r="D31" s="372" t="s">
        <v>6134</v>
      </c>
      <c r="E31" s="671" t="s">
        <v>60</v>
      </c>
      <c r="F31" s="406" t="s">
        <v>2586</v>
      </c>
      <c r="G31" s="672" t="s">
        <v>384</v>
      </c>
      <c r="H31" s="415" t="s">
        <v>5580</v>
      </c>
      <c r="I31" s="641" t="s">
        <v>6135</v>
      </c>
      <c r="J31" s="361" t="s">
        <v>232</v>
      </c>
      <c r="K31" s="661">
        <v>0</v>
      </c>
      <c r="L31" s="1042" t="s">
        <v>2586</v>
      </c>
      <c r="M31" s="676">
        <v>5000000</v>
      </c>
      <c r="N31" s="532">
        <v>0.15</v>
      </c>
      <c r="O31" s="642">
        <v>750000</v>
      </c>
      <c r="P31" s="176" t="s">
        <v>41</v>
      </c>
      <c r="Q31" s="150" t="s">
        <v>6130</v>
      </c>
      <c r="R31" s="1193" t="s">
        <v>3284</v>
      </c>
      <c r="S31" s="1193">
        <v>0</v>
      </c>
      <c r="T31" s="524"/>
    </row>
    <row r="32" spans="1:20" ht="25.5">
      <c r="A32" s="640">
        <v>29</v>
      </c>
      <c r="B32" s="252" t="s">
        <v>6136</v>
      </c>
      <c r="C32" s="146" t="s">
        <v>5547</v>
      </c>
      <c r="D32" s="372" t="s">
        <v>6138</v>
      </c>
      <c r="E32" s="671" t="s">
        <v>2861</v>
      </c>
      <c r="F32" s="406" t="s">
        <v>3112</v>
      </c>
      <c r="G32" s="672" t="s">
        <v>50</v>
      </c>
      <c r="H32" s="415" t="s">
        <v>6147</v>
      </c>
      <c r="I32" s="641" t="s">
        <v>6137</v>
      </c>
      <c r="J32" s="361" t="s">
        <v>232</v>
      </c>
      <c r="K32" s="661">
        <v>0</v>
      </c>
      <c r="L32" s="1042" t="s">
        <v>3112</v>
      </c>
      <c r="M32" s="676">
        <v>2272727.2727272725</v>
      </c>
      <c r="N32" s="532">
        <v>0.15</v>
      </c>
      <c r="O32" s="642">
        <v>340909.09090909088</v>
      </c>
      <c r="P32" s="176" t="s">
        <v>41</v>
      </c>
      <c r="Q32" s="150" t="s">
        <v>5483</v>
      </c>
      <c r="R32" s="1192"/>
      <c r="S32" s="1193">
        <v>0</v>
      </c>
    </row>
    <row r="33" spans="1:25" ht="32.25" customHeight="1">
      <c r="A33" s="640">
        <v>30</v>
      </c>
      <c r="B33" s="252" t="s">
        <v>6148</v>
      </c>
      <c r="C33" s="146" t="s">
        <v>4935</v>
      </c>
      <c r="D33" s="372" t="s">
        <v>6140</v>
      </c>
      <c r="E33" s="671" t="s">
        <v>1925</v>
      </c>
      <c r="F33" s="406" t="s">
        <v>2585</v>
      </c>
      <c r="G33" s="672" t="s">
        <v>109</v>
      </c>
      <c r="H33" s="415" t="s">
        <v>5584</v>
      </c>
      <c r="I33" s="641" t="s">
        <v>6139</v>
      </c>
      <c r="J33" s="361" t="s">
        <v>232</v>
      </c>
      <c r="K33" s="661">
        <v>0</v>
      </c>
      <c r="L33" s="1042" t="s">
        <v>2585</v>
      </c>
      <c r="M33" s="676">
        <v>1999999.9999999998</v>
      </c>
      <c r="N33" s="532">
        <v>0.15</v>
      </c>
      <c r="O33" s="642">
        <v>299999.99999999994</v>
      </c>
      <c r="P33" s="176" t="s">
        <v>41</v>
      </c>
      <c r="Q33" s="150" t="s">
        <v>2411</v>
      </c>
      <c r="R33" s="1192"/>
      <c r="S33" s="1193">
        <v>0</v>
      </c>
    </row>
    <row r="34" spans="1:25" ht="35.25" customHeight="1">
      <c r="A34" s="640">
        <v>31</v>
      </c>
      <c r="B34" s="252" t="s">
        <v>6144</v>
      </c>
      <c r="C34" s="146" t="s">
        <v>6145</v>
      </c>
      <c r="D34" s="372" t="s">
        <v>6143</v>
      </c>
      <c r="E34" s="671" t="s">
        <v>71</v>
      </c>
      <c r="F34" s="406" t="s">
        <v>2588</v>
      </c>
      <c r="G34" s="672" t="s">
        <v>88</v>
      </c>
      <c r="H34" s="415" t="s">
        <v>6146</v>
      </c>
      <c r="I34" s="641" t="s">
        <v>6149</v>
      </c>
      <c r="J34" s="361" t="s">
        <v>232</v>
      </c>
      <c r="K34" s="661">
        <v>0</v>
      </c>
      <c r="L34" s="1042" t="s">
        <v>2588</v>
      </c>
      <c r="M34" s="676">
        <v>2727272.7272727271</v>
      </c>
      <c r="N34" s="532">
        <v>0.15</v>
      </c>
      <c r="O34" s="642">
        <v>409090.90909090906</v>
      </c>
      <c r="P34" s="176" t="s">
        <v>41</v>
      </c>
      <c r="Q34" s="150" t="s">
        <v>5479</v>
      </c>
      <c r="R34" s="1192"/>
      <c r="S34" s="1193">
        <v>0</v>
      </c>
      <c r="U34" s="436"/>
    </row>
    <row r="35" spans="1:25" ht="24" customHeight="1">
      <c r="A35" s="640">
        <v>32</v>
      </c>
      <c r="B35" s="252" t="s">
        <v>6155</v>
      </c>
      <c r="C35" s="146" t="s">
        <v>6154</v>
      </c>
      <c r="D35" s="372" t="s">
        <v>3984</v>
      </c>
      <c r="E35" s="671" t="s">
        <v>71</v>
      </c>
      <c r="F35" s="406" t="s">
        <v>6203</v>
      </c>
      <c r="G35" s="672" t="s">
        <v>6204</v>
      </c>
      <c r="H35" s="415" t="s">
        <v>6166</v>
      </c>
      <c r="I35" s="641" t="s">
        <v>6153</v>
      </c>
      <c r="J35" s="361" t="s">
        <v>232</v>
      </c>
      <c r="K35" s="661">
        <v>0</v>
      </c>
      <c r="L35" s="1042" t="s">
        <v>6203</v>
      </c>
      <c r="M35" s="676">
        <v>31818181.818181816</v>
      </c>
      <c r="N35" s="532">
        <v>0.15</v>
      </c>
      <c r="O35" s="642">
        <v>4772727.2727272725</v>
      </c>
      <c r="P35" s="176" t="s">
        <v>41</v>
      </c>
      <c r="Q35" s="150" t="s">
        <v>2428</v>
      </c>
      <c r="R35" s="1192"/>
      <c r="S35" s="1193">
        <v>0</v>
      </c>
      <c r="U35" s="50">
        <f>U34*0.8688%</f>
        <v>0</v>
      </c>
    </row>
    <row r="36" spans="1:25" ht="40.5" customHeight="1">
      <c r="A36" s="640">
        <v>33</v>
      </c>
      <c r="B36" s="252" t="s">
        <v>6159</v>
      </c>
      <c r="C36" s="146" t="s">
        <v>6160</v>
      </c>
      <c r="D36" s="372" t="s">
        <v>6163</v>
      </c>
      <c r="E36" s="671" t="s">
        <v>71</v>
      </c>
      <c r="F36" s="406" t="s">
        <v>2683</v>
      </c>
      <c r="G36" s="672" t="s">
        <v>2684</v>
      </c>
      <c r="H36" s="415" t="s">
        <v>6164</v>
      </c>
      <c r="I36" s="641" t="s">
        <v>6158</v>
      </c>
      <c r="J36" s="361" t="s">
        <v>232</v>
      </c>
      <c r="K36" s="661">
        <v>0</v>
      </c>
      <c r="L36" s="1042" t="s">
        <v>2683</v>
      </c>
      <c r="M36" s="676">
        <v>2400000</v>
      </c>
      <c r="N36" s="532">
        <v>0.15</v>
      </c>
      <c r="O36" s="642">
        <v>360000</v>
      </c>
      <c r="P36" s="176" t="s">
        <v>41</v>
      </c>
      <c r="Q36" s="150" t="s">
        <v>5477</v>
      </c>
      <c r="R36" s="1193"/>
      <c r="S36" s="1193">
        <v>0</v>
      </c>
      <c r="U36" s="1047">
        <f>U35*1.08</f>
        <v>0</v>
      </c>
    </row>
    <row r="37" spans="1:25" ht="36" customHeight="1">
      <c r="A37" s="640">
        <v>34</v>
      </c>
      <c r="B37" s="252" t="s">
        <v>6161</v>
      </c>
      <c r="C37" s="146" t="s">
        <v>5375</v>
      </c>
      <c r="D37" s="372" t="s">
        <v>6162</v>
      </c>
      <c r="E37" s="671" t="s">
        <v>60</v>
      </c>
      <c r="F37" s="406" t="s">
        <v>2584</v>
      </c>
      <c r="G37" s="672" t="s">
        <v>210</v>
      </c>
      <c r="H37" s="415" t="s">
        <v>6175</v>
      </c>
      <c r="I37" s="641" t="s">
        <v>6165</v>
      </c>
      <c r="J37" s="361" t="s">
        <v>232</v>
      </c>
      <c r="K37" s="661">
        <v>0</v>
      </c>
      <c r="L37" s="1042" t="s">
        <v>2584</v>
      </c>
      <c r="M37" s="676">
        <v>3636363.6363636362</v>
      </c>
      <c r="N37" s="532">
        <v>0.15</v>
      </c>
      <c r="O37" s="642">
        <v>545454.54545454541</v>
      </c>
      <c r="P37" s="176" t="s">
        <v>41</v>
      </c>
      <c r="Q37" s="150" t="s">
        <v>6130</v>
      </c>
      <c r="R37" s="1192"/>
      <c r="S37" s="1193">
        <v>0</v>
      </c>
    </row>
    <row r="38" spans="1:25" ht="32.25" customHeight="1">
      <c r="A38" s="640">
        <v>36</v>
      </c>
      <c r="B38" s="252" t="s">
        <v>6170</v>
      </c>
      <c r="C38" s="146" t="s">
        <v>6168</v>
      </c>
      <c r="D38" s="372" t="s">
        <v>6167</v>
      </c>
      <c r="E38" s="671" t="s">
        <v>2911</v>
      </c>
      <c r="F38" s="406" t="s">
        <v>4495</v>
      </c>
      <c r="G38" s="672" t="s">
        <v>4496</v>
      </c>
      <c r="H38" s="415" t="s">
        <v>6171</v>
      </c>
      <c r="I38" s="641" t="s">
        <v>6169</v>
      </c>
      <c r="J38" s="361" t="s">
        <v>232</v>
      </c>
      <c r="K38" s="661">
        <v>0</v>
      </c>
      <c r="L38" s="1042" t="s">
        <v>4495</v>
      </c>
      <c r="M38" s="676">
        <v>10000000</v>
      </c>
      <c r="N38" s="532">
        <v>0.15</v>
      </c>
      <c r="O38" s="642">
        <v>1500000</v>
      </c>
      <c r="P38" s="176" t="s">
        <v>41</v>
      </c>
      <c r="Q38" s="150" t="s">
        <v>5498</v>
      </c>
      <c r="R38" s="1192"/>
      <c r="S38" s="1193">
        <v>0</v>
      </c>
      <c r="W38" s="514">
        <v>19500000</v>
      </c>
      <c r="X38" s="526">
        <f>W38-W39</f>
        <v>6000000</v>
      </c>
      <c r="Y38" s="524">
        <f>W38/1.1</f>
        <v>17727272.727272727</v>
      </c>
    </row>
    <row r="39" spans="1:25" ht="102">
      <c r="A39" s="640">
        <v>37</v>
      </c>
      <c r="B39" s="252" t="s">
        <v>6172</v>
      </c>
      <c r="C39" s="146" t="s">
        <v>5403</v>
      </c>
      <c r="D39" s="372" t="s">
        <v>6173</v>
      </c>
      <c r="E39" s="671" t="s">
        <v>71</v>
      </c>
      <c r="F39" s="406" t="s">
        <v>3595</v>
      </c>
      <c r="G39" s="672" t="s">
        <v>5224</v>
      </c>
      <c r="H39" s="415" t="s">
        <v>6198</v>
      </c>
      <c r="I39" s="641" t="s">
        <v>6174</v>
      </c>
      <c r="J39" s="361" t="s">
        <v>232</v>
      </c>
      <c r="K39" s="661">
        <v>0</v>
      </c>
      <c r="L39" s="1042" t="s">
        <v>3595</v>
      </c>
      <c r="M39" s="676">
        <v>7999999.9999999991</v>
      </c>
      <c r="N39" s="532">
        <v>0.15</v>
      </c>
      <c r="O39" s="642">
        <v>1200000</v>
      </c>
      <c r="P39" s="176" t="s">
        <v>41</v>
      </c>
      <c r="Q39" s="150" t="s">
        <v>2440</v>
      </c>
      <c r="R39" s="1192"/>
      <c r="S39" s="1193">
        <v>0</v>
      </c>
      <c r="W39" s="514">
        <v>13500000</v>
      </c>
      <c r="X39" s="156"/>
      <c r="Y39" s="524">
        <f>Y38*0.3</f>
        <v>5318181.8181818174</v>
      </c>
    </row>
    <row r="40" spans="1:25" ht="46.5" customHeight="1">
      <c r="A40" s="640">
        <v>38</v>
      </c>
      <c r="B40" s="252" t="s">
        <v>6181</v>
      </c>
      <c r="C40" s="146" t="s">
        <v>6180</v>
      </c>
      <c r="D40" s="372" t="s">
        <v>6183</v>
      </c>
      <c r="E40" s="671" t="s">
        <v>3051</v>
      </c>
      <c r="F40" s="406" t="s">
        <v>4299</v>
      </c>
      <c r="G40" s="672" t="s">
        <v>200</v>
      </c>
      <c r="H40" s="415" t="s">
        <v>6197</v>
      </c>
      <c r="I40" s="641" t="s">
        <v>6182</v>
      </c>
      <c r="J40" s="361" t="s">
        <v>232</v>
      </c>
      <c r="K40" s="661">
        <v>0</v>
      </c>
      <c r="L40" s="1042" t="s">
        <v>4299</v>
      </c>
      <c r="M40" s="676">
        <v>9090909.0909090899</v>
      </c>
      <c r="N40" s="532">
        <v>0.15</v>
      </c>
      <c r="O40" s="642">
        <v>1363636.3636363635</v>
      </c>
      <c r="P40" s="176" t="s">
        <v>41</v>
      </c>
      <c r="Q40" s="150" t="s">
        <v>5765</v>
      </c>
      <c r="R40" s="1192"/>
      <c r="S40" s="1193">
        <v>0</v>
      </c>
      <c r="T40" s="50" t="s">
        <v>3020</v>
      </c>
    </row>
    <row r="41" spans="1:25" ht="32.25" customHeight="1">
      <c r="A41" s="640">
        <v>39</v>
      </c>
      <c r="B41" s="252" t="s">
        <v>6216</v>
      </c>
      <c r="C41" s="146" t="s">
        <v>6214</v>
      </c>
      <c r="D41" s="372" t="s">
        <v>6215</v>
      </c>
      <c r="E41" s="671" t="s">
        <v>60</v>
      </c>
      <c r="F41" s="406" t="s">
        <v>2585</v>
      </c>
      <c r="G41" s="672" t="s">
        <v>109</v>
      </c>
      <c r="H41" s="415" t="s">
        <v>6178</v>
      </c>
      <c r="I41" s="641" t="s">
        <v>6177</v>
      </c>
      <c r="J41" s="361" t="s">
        <v>232</v>
      </c>
      <c r="K41" s="661">
        <v>0</v>
      </c>
      <c r="L41" s="1042" t="s">
        <v>2585</v>
      </c>
      <c r="M41" s="676">
        <v>1999999.9999999998</v>
      </c>
      <c r="N41" s="532">
        <v>0.15</v>
      </c>
      <c r="O41" s="642">
        <v>300000</v>
      </c>
      <c r="P41" s="176" t="s">
        <v>41</v>
      </c>
      <c r="Q41" s="150" t="s">
        <v>354</v>
      </c>
      <c r="R41" s="1192"/>
      <c r="S41" s="1193">
        <v>0</v>
      </c>
      <c r="T41" s="50" t="s">
        <v>3000</v>
      </c>
    </row>
    <row r="42" spans="1:25" ht="32.25" customHeight="1">
      <c r="A42" s="640">
        <v>40</v>
      </c>
      <c r="B42" s="252" t="s">
        <v>6185</v>
      </c>
      <c r="C42" s="146" t="s">
        <v>6217</v>
      </c>
      <c r="D42" s="372" t="s">
        <v>6186</v>
      </c>
      <c r="E42" s="671" t="s">
        <v>3051</v>
      </c>
      <c r="F42" s="406" t="s">
        <v>2586</v>
      </c>
      <c r="G42" s="672" t="s">
        <v>384</v>
      </c>
      <c r="H42" s="415" t="s">
        <v>6197</v>
      </c>
      <c r="I42" s="641" t="s">
        <v>6184</v>
      </c>
      <c r="J42" s="361" t="s">
        <v>232</v>
      </c>
      <c r="K42" s="661">
        <v>0</v>
      </c>
      <c r="L42" s="1042" t="s">
        <v>2586</v>
      </c>
      <c r="M42" s="676">
        <v>5000000</v>
      </c>
      <c r="N42" s="532">
        <v>0.15</v>
      </c>
      <c r="O42" s="642">
        <v>750000</v>
      </c>
      <c r="P42" s="176" t="s">
        <v>41</v>
      </c>
      <c r="Q42" s="150" t="s">
        <v>5765</v>
      </c>
      <c r="R42" s="1193"/>
      <c r="S42" s="1193">
        <v>0</v>
      </c>
      <c r="U42" s="265">
        <f>85000000/0.7</f>
        <v>121428571.42857143</v>
      </c>
      <c r="W42" s="998">
        <v>6900000000</v>
      </c>
    </row>
    <row r="43" spans="1:25" ht="34.5" customHeight="1">
      <c r="A43" s="640">
        <v>41</v>
      </c>
      <c r="B43" s="252" t="s">
        <v>6188</v>
      </c>
      <c r="C43" s="1213" t="s">
        <v>6211</v>
      </c>
      <c r="D43" s="372" t="s">
        <v>6189</v>
      </c>
      <c r="E43" s="671" t="s">
        <v>2911</v>
      </c>
      <c r="F43" s="406" t="s">
        <v>2686</v>
      </c>
      <c r="G43" s="672" t="s">
        <v>1411</v>
      </c>
      <c r="H43" s="415" t="s">
        <v>6195</v>
      </c>
      <c r="I43" s="641" t="s">
        <v>6187</v>
      </c>
      <c r="J43" s="361" t="s">
        <v>232</v>
      </c>
      <c r="K43" s="661">
        <v>0</v>
      </c>
      <c r="L43" s="1042" t="s">
        <v>2686</v>
      </c>
      <c r="M43" s="676">
        <v>3999999.9999999995</v>
      </c>
      <c r="N43" s="532">
        <v>0.15</v>
      </c>
      <c r="O43" s="642">
        <v>600000</v>
      </c>
      <c r="P43" s="176" t="s">
        <v>41</v>
      </c>
      <c r="Q43" s="150" t="s">
        <v>5498</v>
      </c>
      <c r="R43" s="1192"/>
      <c r="S43" s="1193">
        <v>0</v>
      </c>
      <c r="W43" s="998">
        <f>W42*0.05%</f>
        <v>3450000</v>
      </c>
    </row>
    <row r="44" spans="1:25" ht="25.5">
      <c r="A44" s="640">
        <v>42</v>
      </c>
      <c r="B44" s="252" t="s">
        <v>6190</v>
      </c>
      <c r="C44" s="146" t="s">
        <v>6213</v>
      </c>
      <c r="D44" s="372" t="s">
        <v>6191</v>
      </c>
      <c r="E44" s="671" t="s">
        <v>60</v>
      </c>
      <c r="F44" s="406" t="s">
        <v>2585</v>
      </c>
      <c r="G44" s="672" t="s">
        <v>109</v>
      </c>
      <c r="H44" s="415" t="s">
        <v>6196</v>
      </c>
      <c r="I44" s="641" t="s">
        <v>6179</v>
      </c>
      <c r="J44" s="361" t="s">
        <v>232</v>
      </c>
      <c r="K44" s="661">
        <v>0</v>
      </c>
      <c r="L44" s="1042" t="s">
        <v>2585</v>
      </c>
      <c r="M44" s="676">
        <v>1999999.9999999998</v>
      </c>
      <c r="N44" s="532">
        <v>0.15</v>
      </c>
      <c r="O44" s="642">
        <v>300000</v>
      </c>
      <c r="P44" s="176" t="s">
        <v>41</v>
      </c>
      <c r="Q44" s="150" t="s">
        <v>2413</v>
      </c>
      <c r="R44" s="1192"/>
      <c r="S44" s="1193">
        <v>0</v>
      </c>
      <c r="W44" s="998">
        <f>W43*1.1</f>
        <v>3795000.0000000005</v>
      </c>
    </row>
    <row r="45" spans="1:25" ht="25.5">
      <c r="A45" s="640">
        <v>43</v>
      </c>
      <c r="B45" s="252" t="s">
        <v>6192</v>
      </c>
      <c r="C45" s="146" t="s">
        <v>6212</v>
      </c>
      <c r="D45" s="372" t="s">
        <v>6193</v>
      </c>
      <c r="E45" s="671" t="s">
        <v>2911</v>
      </c>
      <c r="F45" s="406" t="s">
        <v>2586</v>
      </c>
      <c r="G45" s="672" t="s">
        <v>384</v>
      </c>
      <c r="H45" s="415" t="s">
        <v>6195</v>
      </c>
      <c r="I45" s="641" t="s">
        <v>6194</v>
      </c>
      <c r="J45" s="361" t="s">
        <v>232</v>
      </c>
      <c r="K45" s="661">
        <v>0</v>
      </c>
      <c r="L45" s="1042" t="s">
        <v>2586</v>
      </c>
      <c r="M45" s="676">
        <v>5000000</v>
      </c>
      <c r="N45" s="532">
        <v>0.15</v>
      </c>
      <c r="O45" s="642">
        <v>750000</v>
      </c>
      <c r="P45" s="176" t="s">
        <v>41</v>
      </c>
      <c r="Q45" s="150" t="s">
        <v>5498</v>
      </c>
      <c r="R45" s="1192"/>
      <c r="S45" s="1193">
        <v>0</v>
      </c>
    </row>
    <row r="48" spans="1:25" ht="15.75" customHeight="1">
      <c r="N48" s="936"/>
    </row>
    <row r="49" spans="2:19" ht="15.75" customHeight="1">
      <c r="I49" s="998"/>
      <c r="N49" s="936"/>
    </row>
    <row r="50" spans="2:19" ht="15.75" customHeight="1">
      <c r="I50" s="998"/>
      <c r="N50" s="936"/>
      <c r="O50" s="937"/>
    </row>
    <row r="51" spans="2:19" ht="15.75" customHeight="1">
      <c r="I51" s="998"/>
      <c r="J51" s="1000"/>
      <c r="N51" s="936"/>
      <c r="O51" s="937"/>
    </row>
    <row r="52" spans="2:19" ht="15.75" customHeight="1">
      <c r="I52" s="998"/>
      <c r="J52" s="1000"/>
      <c r="O52" s="937"/>
    </row>
    <row r="53" spans="2:19" ht="15.75" customHeight="1" thickBot="1">
      <c r="J53" s="1000"/>
    </row>
    <row r="54" spans="2:19" ht="15.75" customHeight="1" thickBot="1">
      <c r="J54" s="1187"/>
      <c r="L54" s="1188"/>
    </row>
    <row r="55" spans="2:19" ht="15.75" customHeight="1" thickBot="1">
      <c r="J55" s="1189"/>
      <c r="L55" s="1190"/>
    </row>
    <row r="56" spans="2:19" ht="15.75" customHeight="1" thickBot="1">
      <c r="J56" s="1189"/>
      <c r="L56" s="1190"/>
    </row>
    <row r="57" spans="2:19" ht="15.75" customHeight="1" thickBot="1">
      <c r="L57" s="1190"/>
    </row>
    <row r="58" spans="2:19" ht="15.75" customHeight="1" thickBot="1">
      <c r="L58" s="1191"/>
    </row>
    <row r="59" spans="2:19" s="935" customFormat="1" ht="15.75" customHeight="1" thickBot="1">
      <c r="B59" s="932"/>
      <c r="C59" s="50"/>
      <c r="D59" s="932"/>
      <c r="E59" s="50"/>
      <c r="F59" s="50"/>
      <c r="G59" s="50"/>
      <c r="H59" s="933"/>
      <c r="I59" s="50"/>
      <c r="J59" s="156"/>
      <c r="K59" s="934"/>
      <c r="L59" s="1191"/>
      <c r="M59" s="50"/>
      <c r="Q59" s="936"/>
      <c r="R59" s="50"/>
      <c r="S59" s="267"/>
    </row>
    <row r="60" spans="2:19" s="935" customFormat="1" ht="15.75" customHeight="1" thickBot="1">
      <c r="B60" s="932"/>
      <c r="C60" s="50"/>
      <c r="D60" s="932"/>
      <c r="E60" s="50"/>
      <c r="F60" s="50"/>
      <c r="G60" s="50"/>
      <c r="H60" s="933"/>
      <c r="I60" s="50"/>
      <c r="J60" s="156"/>
      <c r="K60" s="934"/>
      <c r="L60" s="1191"/>
      <c r="M60" s="50"/>
      <c r="Q60" s="936"/>
      <c r="R60" s="50"/>
      <c r="S60" s="267"/>
    </row>
    <row r="61" spans="2:19" s="935" customFormat="1" ht="15.75" customHeight="1">
      <c r="B61" s="932"/>
      <c r="C61" s="50"/>
      <c r="D61" s="932"/>
      <c r="E61" s="50"/>
      <c r="F61" s="50"/>
      <c r="G61" s="50"/>
      <c r="H61" s="933"/>
      <c r="I61" s="50"/>
      <c r="J61" s="156"/>
      <c r="K61" s="934"/>
      <c r="L61" s="934"/>
      <c r="M61" s="50"/>
      <c r="Q61" s="936"/>
      <c r="R61" s="50"/>
      <c r="S61" s="267"/>
    </row>
    <row r="62" spans="2:19" s="935" customFormat="1" ht="15.75" customHeight="1">
      <c r="B62" s="932"/>
      <c r="C62" s="50"/>
      <c r="D62" s="932"/>
      <c r="E62" s="50"/>
      <c r="F62" s="50"/>
      <c r="G62" s="50"/>
      <c r="H62" s="933"/>
      <c r="I62" s="50"/>
      <c r="J62" s="156"/>
      <c r="K62" s="934"/>
      <c r="L62" s="934"/>
      <c r="M62" s="50"/>
      <c r="Q62" s="936"/>
      <c r="R62" s="50"/>
      <c r="S62" s="267"/>
    </row>
    <row r="63" spans="2:19" s="935" customFormat="1" ht="15.75" customHeight="1">
      <c r="B63" s="932"/>
      <c r="C63" s="50"/>
      <c r="D63" s="932"/>
      <c r="E63" s="50"/>
      <c r="F63" s="50"/>
      <c r="G63" s="50"/>
      <c r="H63" s="933"/>
      <c r="I63" s="50"/>
      <c r="J63" s="156"/>
      <c r="K63" s="934"/>
      <c r="L63" s="934"/>
      <c r="M63" s="50"/>
      <c r="Q63" s="936"/>
      <c r="R63" s="937">
        <f>Q63-Q64</f>
        <v>0</v>
      </c>
      <c r="S63" s="267"/>
    </row>
    <row r="64" spans="2:19" s="935" customFormat="1" ht="15.75" customHeight="1">
      <c r="B64" s="932"/>
      <c r="C64" s="50"/>
      <c r="D64" s="932"/>
      <c r="E64" s="50"/>
      <c r="F64" s="50"/>
      <c r="G64" s="50"/>
      <c r="H64" s="933"/>
      <c r="I64" s="50"/>
      <c r="J64" s="156"/>
      <c r="K64" s="934"/>
      <c r="L64" s="934"/>
      <c r="M64" s="50"/>
      <c r="Q64" s="936"/>
      <c r="R64" s="50"/>
      <c r="S64" s="267"/>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CE938-2CF4-4A56-B51B-C0B3E62B7BB1}">
  <sheetPr codeName="Trang_tính49">
    <outlinePr summaryBelow="0" summaryRight="0"/>
  </sheetPr>
  <dimension ref="A1:V41"/>
  <sheetViews>
    <sheetView zoomScaleNormal="100" workbookViewId="0">
      <pane ySplit="3" topLeftCell="A23" activePane="bottomLeft" state="frozen"/>
      <selection activeCell="D48" sqref="D48"/>
      <selection pane="bottomLeft" activeCell="J12" sqref="J12"/>
    </sheetView>
  </sheetViews>
  <sheetFormatPr defaultColWidth="11" defaultRowHeight="15.75" customHeight="1" outlineLevelCol="1"/>
  <cols>
    <col min="1" max="1" width="5.875" style="50" customWidth="1"/>
    <col min="2" max="2" width="60.875" style="932" customWidth="1" collapsed="1"/>
    <col min="3" max="3" width="36.25" style="50" hidden="1" customWidth="1" outlineLevel="1"/>
    <col min="4" max="4" width="42.875" style="932" hidden="1" customWidth="1" outlineLevel="1"/>
    <col min="5" max="7" width="20" style="50" hidden="1" customWidth="1" outlineLevel="1"/>
    <col min="8" max="8" width="52.625" style="933" customWidth="1"/>
    <col min="9" max="9" width="24.375" style="50" customWidth="1"/>
    <col min="10" max="10" width="19.25" style="156" customWidth="1"/>
    <col min="11" max="11" width="15.875" style="934" customWidth="1"/>
    <col min="12" max="12" width="25.75" style="934" customWidth="1"/>
    <col min="13" max="13" width="21.375" style="50" customWidth="1"/>
    <col min="14" max="14" width="14.375" style="935" customWidth="1"/>
    <col min="15" max="15" width="14" style="935" bestFit="1" customWidth="1"/>
    <col min="16" max="16" width="11.75" style="935" customWidth="1"/>
    <col min="17" max="17" width="45.875" style="935" customWidth="1"/>
    <col min="18" max="18" width="30.25" style="50" customWidth="1"/>
    <col min="19" max="19" width="14.75" style="267" customWidth="1"/>
    <col min="20" max="20" width="25.375" style="50" customWidth="1"/>
    <col min="21" max="21" width="18" style="50" customWidth="1"/>
    <col min="22" max="22" width="12.125" style="50" bestFit="1" customWidth="1"/>
    <col min="23" max="23" width="13.125" style="50" bestFit="1" customWidth="1"/>
    <col min="24" max="16384" width="11" style="50"/>
  </cols>
  <sheetData>
    <row r="1" spans="1:22" s="267" customFormat="1" ht="17.45" customHeight="1">
      <c r="B1" s="928"/>
      <c r="D1" s="928"/>
      <c r="H1" s="928"/>
      <c r="J1" s="267" t="e">
        <f ca="1">+J1*J14</f>
        <v>#VALUE!</v>
      </c>
      <c r="K1" s="332"/>
      <c r="L1" s="332">
        <f>SUM(L4:L38)</f>
        <v>0</v>
      </c>
      <c r="M1" s="929" t="e">
        <f>SUM(M4:M38)</f>
        <v>#VALUE!</v>
      </c>
      <c r="N1" s="929"/>
      <c r="O1" s="929"/>
    </row>
    <row r="3" spans="1:22" ht="39.200000000000003" customHeight="1">
      <c r="A3" s="290" t="s">
        <v>5</v>
      </c>
      <c r="B3" s="294" t="s">
        <v>6</v>
      </c>
      <c r="C3" s="338" t="s">
        <v>7</v>
      </c>
      <c r="D3" s="294" t="s">
        <v>8</v>
      </c>
      <c r="E3" s="54" t="s">
        <v>9</v>
      </c>
      <c r="F3" s="673" t="s">
        <v>10</v>
      </c>
      <c r="G3" s="338" t="s">
        <v>11</v>
      </c>
      <c r="H3" s="294" t="s">
        <v>380</v>
      </c>
      <c r="I3" s="54" t="s">
        <v>6355</v>
      </c>
      <c r="J3" s="360" t="s">
        <v>13</v>
      </c>
      <c r="K3" s="291" t="s">
        <v>4267</v>
      </c>
      <c r="L3" s="665" t="s">
        <v>2541</v>
      </c>
      <c r="M3" s="293" t="s">
        <v>4266</v>
      </c>
      <c r="N3" s="677" t="s">
        <v>2551</v>
      </c>
      <c r="O3" s="677" t="s">
        <v>2379</v>
      </c>
      <c r="P3" s="678" t="s">
        <v>812</v>
      </c>
      <c r="Q3" s="54" t="s">
        <v>23</v>
      </c>
      <c r="R3" s="1186" t="s">
        <v>6354</v>
      </c>
      <c r="S3" s="1186" t="s">
        <v>895</v>
      </c>
    </row>
    <row r="4" spans="1:22" s="21" customFormat="1" ht="39.75" customHeight="1">
      <c r="A4" s="1113">
        <v>1</v>
      </c>
      <c r="B4" s="1114" t="s">
        <v>6205</v>
      </c>
      <c r="C4" s="130" t="s">
        <v>5611</v>
      </c>
      <c r="D4" s="1115" t="s">
        <v>6206</v>
      </c>
      <c r="E4" s="1116" t="s">
        <v>1925</v>
      </c>
      <c r="F4" s="1117" t="s">
        <v>2585</v>
      </c>
      <c r="G4" s="1118" t="e">
        <v>#NAME?</v>
      </c>
      <c r="H4" s="1119" t="s">
        <v>6319</v>
      </c>
      <c r="I4" s="1120" t="s">
        <v>6207</v>
      </c>
      <c r="J4" s="1121" t="s">
        <v>232</v>
      </c>
      <c r="K4" s="1122">
        <v>0</v>
      </c>
      <c r="L4" s="1123" t="s">
        <v>2585</v>
      </c>
      <c r="M4" s="1124">
        <v>1999999.9999999998</v>
      </c>
      <c r="N4" s="1007">
        <v>0.15</v>
      </c>
      <c r="O4" s="1125">
        <v>300000</v>
      </c>
      <c r="P4" s="43" t="s">
        <v>41</v>
      </c>
      <c r="Q4" s="1126" t="s">
        <v>2407</v>
      </c>
      <c r="R4" s="1205"/>
      <c r="S4" s="1206">
        <v>0</v>
      </c>
    </row>
    <row r="5" spans="1:22" s="21" customFormat="1" ht="41.25" customHeight="1">
      <c r="A5" s="1113">
        <v>2</v>
      </c>
      <c r="B5" s="1129" t="s">
        <v>4468</v>
      </c>
      <c r="C5" s="130" t="s">
        <v>4846</v>
      </c>
      <c r="D5" s="1115" t="s">
        <v>6208</v>
      </c>
      <c r="E5" s="1116" t="s">
        <v>5202</v>
      </c>
      <c r="F5" s="1117" t="s">
        <v>2580</v>
      </c>
      <c r="G5" s="1118" t="e">
        <v>#NAME?</v>
      </c>
      <c r="H5" s="1119" t="s">
        <v>6210</v>
      </c>
      <c r="I5" s="1120" t="s">
        <v>6209</v>
      </c>
      <c r="J5" s="1121" t="s">
        <v>232</v>
      </c>
      <c r="K5" s="1130">
        <v>0</v>
      </c>
      <c r="L5" s="1123" t="s">
        <v>2580</v>
      </c>
      <c r="M5" s="1124">
        <v>2999999.9999999995</v>
      </c>
      <c r="N5" s="1007">
        <v>0.15</v>
      </c>
      <c r="O5" s="1125">
        <v>450000</v>
      </c>
      <c r="P5" s="43" t="s">
        <v>41</v>
      </c>
      <c r="Q5" s="149" t="s">
        <v>5489</v>
      </c>
      <c r="R5" s="1205"/>
      <c r="S5" s="1206">
        <v>0</v>
      </c>
    </row>
    <row r="6" spans="1:22" s="1" customFormat="1" ht="45.75" customHeight="1">
      <c r="A6" s="1113">
        <v>3</v>
      </c>
      <c r="B6" s="1129" t="s">
        <v>5632</v>
      </c>
      <c r="C6" s="130" t="s">
        <v>6035</v>
      </c>
      <c r="D6" s="1115" t="s">
        <v>6218</v>
      </c>
      <c r="E6" s="1116" t="s">
        <v>6151</v>
      </c>
      <c r="F6" s="1117" t="s">
        <v>2580</v>
      </c>
      <c r="G6" s="1118" t="e">
        <v>#NAME?</v>
      </c>
      <c r="H6" s="1119" t="s">
        <v>6220</v>
      </c>
      <c r="I6" s="1120" t="s">
        <v>6219</v>
      </c>
      <c r="J6" s="1121" t="s">
        <v>232</v>
      </c>
      <c r="K6" s="1130">
        <v>0</v>
      </c>
      <c r="L6" s="1123" t="s">
        <v>2580</v>
      </c>
      <c r="M6" s="1124">
        <v>2999999.9999999995</v>
      </c>
      <c r="N6" s="1007">
        <v>0.15</v>
      </c>
      <c r="O6" s="1125">
        <v>450000</v>
      </c>
      <c r="P6" s="43" t="s">
        <v>41</v>
      </c>
      <c r="Q6" s="1131" t="s">
        <v>2423</v>
      </c>
      <c r="R6" s="1206" t="s">
        <v>3479</v>
      </c>
      <c r="S6" s="1206">
        <v>0</v>
      </c>
    </row>
    <row r="7" spans="1:22" s="1" customFormat="1" ht="22.5" customHeight="1">
      <c r="A7" s="1113">
        <v>4</v>
      </c>
      <c r="B7" s="1129" t="s">
        <v>6224</v>
      </c>
      <c r="C7" s="130" t="s">
        <v>6059</v>
      </c>
      <c r="D7" s="1115" t="s">
        <v>6222</v>
      </c>
      <c r="E7" s="1116" t="s">
        <v>71</v>
      </c>
      <c r="F7" s="1117" t="s">
        <v>3312</v>
      </c>
      <c r="G7" s="1118" t="e">
        <v>#NAME?</v>
      </c>
      <c r="H7" s="1119" t="s">
        <v>6029</v>
      </c>
      <c r="I7" s="1120" t="s">
        <v>6221</v>
      </c>
      <c r="J7" s="1121" t="s">
        <v>232</v>
      </c>
      <c r="K7" s="1130">
        <v>0</v>
      </c>
      <c r="L7" s="1123" t="s">
        <v>3312</v>
      </c>
      <c r="M7" s="1124" t="e">
        <v>#VALUE!</v>
      </c>
      <c r="N7" s="1007">
        <v>0.15</v>
      </c>
      <c r="O7" s="1125">
        <v>0</v>
      </c>
      <c r="P7" s="43" t="s">
        <v>41</v>
      </c>
      <c r="Q7" s="149" t="s">
        <v>6223</v>
      </c>
      <c r="R7" s="1207"/>
      <c r="S7" s="1206">
        <v>0</v>
      </c>
    </row>
    <row r="8" spans="1:22" s="21" customFormat="1" ht="38.25" customHeight="1">
      <c r="A8" s="1113">
        <v>5</v>
      </c>
      <c r="B8" s="1129" t="s">
        <v>6269</v>
      </c>
      <c r="C8" s="130" t="s">
        <v>6268</v>
      </c>
      <c r="D8" s="1115" t="s">
        <v>6234</v>
      </c>
      <c r="E8" s="1116" t="s">
        <v>6151</v>
      </c>
      <c r="F8" s="1117" t="s">
        <v>3122</v>
      </c>
      <c r="G8" s="1118" t="e">
        <v>#NAME?</v>
      </c>
      <c r="H8" s="1119" t="s">
        <v>6040</v>
      </c>
      <c r="I8" s="1120" t="s">
        <v>6240</v>
      </c>
      <c r="J8" s="1121" t="s">
        <v>232</v>
      </c>
      <c r="K8" s="1130"/>
      <c r="L8" s="1123" t="s">
        <v>3122</v>
      </c>
      <c r="M8" s="1124">
        <v>11999999.999999998</v>
      </c>
      <c r="N8" s="1007">
        <v>0.15</v>
      </c>
      <c r="O8" s="1125">
        <v>1800000</v>
      </c>
      <c r="P8" s="43" t="s">
        <v>41</v>
      </c>
      <c r="Q8" s="149" t="s">
        <v>2403</v>
      </c>
      <c r="R8" s="1133">
        <v>2500000</v>
      </c>
      <c r="S8" s="1206"/>
      <c r="T8" s="1134"/>
      <c r="U8" s="1135"/>
      <c r="V8" s="1136"/>
    </row>
    <row r="9" spans="1:22" s="1" customFormat="1" ht="21.75" customHeight="1">
      <c r="A9" s="1113">
        <v>6</v>
      </c>
      <c r="B9" s="1129" t="s">
        <v>6236</v>
      </c>
      <c r="C9" s="130" t="s">
        <v>5611</v>
      </c>
      <c r="D9" s="1115" t="s">
        <v>6237</v>
      </c>
      <c r="E9" s="1116" t="s">
        <v>1925</v>
      </c>
      <c r="F9" s="1117" t="s">
        <v>2589</v>
      </c>
      <c r="G9" s="1118" t="e">
        <v>#NAME?</v>
      </c>
      <c r="H9" s="1119" t="s">
        <v>6244</v>
      </c>
      <c r="I9" s="1120" t="s">
        <v>6239</v>
      </c>
      <c r="J9" s="1121" t="s">
        <v>232</v>
      </c>
      <c r="K9" s="1130">
        <v>0</v>
      </c>
      <c r="L9" s="1123" t="s">
        <v>2589</v>
      </c>
      <c r="M9" s="1124">
        <v>3181818.1818181816</v>
      </c>
      <c r="N9" s="1007">
        <v>0.15</v>
      </c>
      <c r="O9" s="1125">
        <v>477272.72727272724</v>
      </c>
      <c r="P9" s="43" t="s">
        <v>41</v>
      </c>
      <c r="Q9" s="149" t="s">
        <v>6238</v>
      </c>
      <c r="R9" s="810"/>
      <c r="S9" s="1206">
        <v>0</v>
      </c>
      <c r="T9" s="1134"/>
      <c r="U9" s="1137"/>
      <c r="V9" s="1138"/>
    </row>
    <row r="10" spans="1:22" s="1" customFormat="1" ht="21.75" customHeight="1">
      <c r="A10" s="1113">
        <v>7</v>
      </c>
      <c r="B10" s="1129" t="s">
        <v>6241</v>
      </c>
      <c r="C10" s="130" t="s">
        <v>6299</v>
      </c>
      <c r="D10" s="1115" t="s">
        <v>6242</v>
      </c>
      <c r="E10" s="1116" t="s">
        <v>1925</v>
      </c>
      <c r="F10" s="1117" t="s">
        <v>2580</v>
      </c>
      <c r="G10" s="1118" t="e">
        <v>#NAME?</v>
      </c>
      <c r="H10" s="1119" t="s">
        <v>6243</v>
      </c>
      <c r="I10" s="1120" t="s">
        <v>6245</v>
      </c>
      <c r="J10" s="1121" t="s">
        <v>232</v>
      </c>
      <c r="K10" s="1130"/>
      <c r="L10" s="1123" t="s">
        <v>2580</v>
      </c>
      <c r="M10" s="1124">
        <v>2999999.9999999995</v>
      </c>
      <c r="N10" s="1007">
        <v>0.15</v>
      </c>
      <c r="O10" s="1125">
        <v>449999.99999999994</v>
      </c>
      <c r="P10" s="43" t="s">
        <v>41</v>
      </c>
      <c r="Q10" s="149" t="s">
        <v>6238</v>
      </c>
      <c r="R10" s="810"/>
      <c r="S10" s="1206">
        <v>0</v>
      </c>
      <c r="T10" s="1137"/>
      <c r="U10" s="1139"/>
      <c r="V10" s="1136"/>
    </row>
    <row r="11" spans="1:22" s="1" customFormat="1" ht="19.5" customHeight="1">
      <c r="A11" s="1113">
        <v>8</v>
      </c>
      <c r="B11" s="1129" t="s">
        <v>6291</v>
      </c>
      <c r="C11" s="130" t="s">
        <v>6292</v>
      </c>
      <c r="D11" s="1115" t="s">
        <v>6250</v>
      </c>
      <c r="E11" s="1116" t="s">
        <v>2911</v>
      </c>
      <c r="F11" s="1117" t="s">
        <v>4306</v>
      </c>
      <c r="G11" s="1118" t="e">
        <v>#NAME?</v>
      </c>
      <c r="H11" s="1119" t="s">
        <v>6053</v>
      </c>
      <c r="I11" s="1120" t="s">
        <v>6251</v>
      </c>
      <c r="J11" s="1121" t="s">
        <v>232</v>
      </c>
      <c r="K11" s="1130"/>
      <c r="L11" s="1123" t="s">
        <v>4306</v>
      </c>
      <c r="M11" s="1124">
        <v>4272727.2727272725</v>
      </c>
      <c r="N11" s="1007">
        <v>0.15</v>
      </c>
      <c r="O11" s="1125">
        <v>640909.09090909082</v>
      </c>
      <c r="P11" s="43" t="s">
        <v>41</v>
      </c>
      <c r="Q11" s="149" t="s">
        <v>5498</v>
      </c>
      <c r="R11" s="1205"/>
      <c r="S11" s="1206">
        <v>0</v>
      </c>
      <c r="T11" s="1140"/>
    </row>
    <row r="12" spans="1:22" s="1" customFormat="1" ht="33.75" customHeight="1">
      <c r="A12" s="1113">
        <v>9</v>
      </c>
      <c r="B12" s="1129" t="s">
        <v>2646</v>
      </c>
      <c r="C12" s="130" t="s">
        <v>5907</v>
      </c>
      <c r="D12" s="1115" t="s">
        <v>6246</v>
      </c>
      <c r="E12" s="1116" t="s">
        <v>5910</v>
      </c>
      <c r="F12" s="1117" t="s">
        <v>2580</v>
      </c>
      <c r="G12" s="1118" t="e">
        <v>#NAME?</v>
      </c>
      <c r="H12" s="1119" t="s">
        <v>6247</v>
      </c>
      <c r="I12" s="1120" t="s">
        <v>6253</v>
      </c>
      <c r="J12" s="1121" t="s">
        <v>232</v>
      </c>
      <c r="K12" s="1130">
        <v>0</v>
      </c>
      <c r="L12" s="1123" t="s">
        <v>2580</v>
      </c>
      <c r="M12" s="1124">
        <v>2999999.9999999995</v>
      </c>
      <c r="N12" s="1007">
        <v>0.25</v>
      </c>
      <c r="O12" s="1125">
        <v>750000</v>
      </c>
      <c r="P12" s="43" t="s">
        <v>41</v>
      </c>
      <c r="Q12" s="149" t="s">
        <v>5765</v>
      </c>
      <c r="R12" s="1208"/>
      <c r="S12" s="1206">
        <v>0</v>
      </c>
      <c r="T12" s="1140"/>
    </row>
    <row r="13" spans="1:22" s="1" customFormat="1" ht="34.5" customHeight="1">
      <c r="A13" s="1113">
        <v>10</v>
      </c>
      <c r="B13" s="1129" t="s">
        <v>6274</v>
      </c>
      <c r="C13" s="130" t="s">
        <v>6275</v>
      </c>
      <c r="D13" s="1115" t="s">
        <v>6248</v>
      </c>
      <c r="E13" s="1116" t="s">
        <v>6151</v>
      </c>
      <c r="F13" s="1142" t="s">
        <v>2580</v>
      </c>
      <c r="G13" s="1118" t="e">
        <v>#NAME?</v>
      </c>
      <c r="H13" s="1119" t="s">
        <v>6279</v>
      </c>
      <c r="I13" s="1120" t="s">
        <v>6252</v>
      </c>
      <c r="J13" s="1121" t="s">
        <v>232</v>
      </c>
      <c r="K13" s="1130"/>
      <c r="L13" s="1123" t="s">
        <v>2580</v>
      </c>
      <c r="M13" s="1124">
        <v>2999999.9999999995</v>
      </c>
      <c r="N13" s="1007">
        <v>0.15</v>
      </c>
      <c r="O13" s="1125">
        <v>450000</v>
      </c>
      <c r="P13" s="43" t="s">
        <v>41</v>
      </c>
      <c r="Q13" s="149" t="s">
        <v>2406</v>
      </c>
      <c r="R13" s="1205"/>
      <c r="S13" s="1206">
        <v>0</v>
      </c>
    </row>
    <row r="14" spans="1:22" s="1" customFormat="1" ht="24" customHeight="1">
      <c r="A14" s="1113">
        <v>11</v>
      </c>
      <c r="B14" s="1129" t="s">
        <v>6066</v>
      </c>
      <c r="C14" s="130">
        <v>0</v>
      </c>
      <c r="D14" s="1115" t="s">
        <v>6249</v>
      </c>
      <c r="E14" s="1116" t="s">
        <v>2861</v>
      </c>
      <c r="F14" s="1142" t="s">
        <v>3312</v>
      </c>
      <c r="G14" s="1118" t="e">
        <v>#NAME?</v>
      </c>
      <c r="H14" s="1119" t="s">
        <v>6068</v>
      </c>
      <c r="I14" s="1120" t="s">
        <v>6235</v>
      </c>
      <c r="J14" s="1121" t="s">
        <v>232</v>
      </c>
      <c r="K14" s="1130"/>
      <c r="L14" s="1123" t="s">
        <v>3312</v>
      </c>
      <c r="M14" s="1124" t="e">
        <v>#VALUE!</v>
      </c>
      <c r="N14" s="1007">
        <v>0.15</v>
      </c>
      <c r="O14" s="1125">
        <v>0</v>
      </c>
      <c r="P14" s="43" t="s">
        <v>41</v>
      </c>
      <c r="Q14" s="149" t="s">
        <v>5483</v>
      </c>
      <c r="R14" s="1205"/>
      <c r="S14" s="1206">
        <v>0</v>
      </c>
      <c r="T14" s="1143"/>
    </row>
    <row r="15" spans="1:22" s="1" customFormat="1" ht="39.75" customHeight="1">
      <c r="A15" s="1113">
        <v>12</v>
      </c>
      <c r="B15" s="1129" t="s">
        <v>6254</v>
      </c>
      <c r="C15" s="130" t="s">
        <v>5518</v>
      </c>
      <c r="D15" s="1115" t="s">
        <v>6276</v>
      </c>
      <c r="E15" s="1116" t="s">
        <v>71</v>
      </c>
      <c r="F15" s="1142" t="s">
        <v>2586</v>
      </c>
      <c r="G15" s="1118" t="e">
        <v>#NAME?</v>
      </c>
      <c r="H15" s="1119" t="s">
        <v>6278</v>
      </c>
      <c r="I15" s="1120" t="s">
        <v>6277</v>
      </c>
      <c r="J15" s="1121" t="s">
        <v>232</v>
      </c>
      <c r="K15" s="1130"/>
      <c r="L15" s="1123" t="s">
        <v>2586</v>
      </c>
      <c r="M15" s="1124">
        <v>5000000</v>
      </c>
      <c r="N15" s="1007">
        <v>0.15</v>
      </c>
      <c r="O15" s="1125">
        <v>750000</v>
      </c>
      <c r="P15" s="43" t="s">
        <v>41</v>
      </c>
      <c r="Q15" s="149" t="s">
        <v>2425</v>
      </c>
      <c r="R15" s="1205"/>
      <c r="S15" s="1206">
        <v>0</v>
      </c>
      <c r="T15" s="481"/>
    </row>
    <row r="16" spans="1:22" s="1" customFormat="1" ht="65.25" customHeight="1">
      <c r="A16" s="953">
        <v>13</v>
      </c>
      <c r="B16" s="242" t="s">
        <v>1174</v>
      </c>
      <c r="C16" s="132" t="s">
        <v>5521</v>
      </c>
      <c r="D16" s="373" t="s">
        <v>6256</v>
      </c>
      <c r="E16" s="705" t="s">
        <v>209</v>
      </c>
      <c r="F16" s="337" t="s">
        <v>2587</v>
      </c>
      <c r="G16" s="706" t="e">
        <v>#NAME?</v>
      </c>
      <c r="H16" s="432" t="s">
        <v>6257</v>
      </c>
      <c r="I16" s="955" t="s">
        <v>6255</v>
      </c>
      <c r="J16" s="362" t="s">
        <v>232</v>
      </c>
      <c r="K16" s="707"/>
      <c r="L16" s="1063" t="s">
        <v>2587</v>
      </c>
      <c r="M16" s="901">
        <v>5999999.9999999991</v>
      </c>
      <c r="N16" s="1064">
        <v>0.15</v>
      </c>
      <c r="O16" s="957">
        <v>900000</v>
      </c>
      <c r="P16" s="165" t="s">
        <v>41</v>
      </c>
      <c r="Q16" s="152" t="s">
        <v>2401</v>
      </c>
      <c r="R16" s="1203"/>
      <c r="S16" s="1204">
        <v>0</v>
      </c>
      <c r="T16" s="429"/>
    </row>
    <row r="17" spans="1:20" s="1" customFormat="1" ht="51">
      <c r="A17" s="1113">
        <v>14</v>
      </c>
      <c r="B17" s="1129" t="s">
        <v>6352</v>
      </c>
      <c r="C17" s="130" t="s">
        <v>6351</v>
      </c>
      <c r="D17" s="1115" t="s">
        <v>6260</v>
      </c>
      <c r="E17" s="1116" t="s">
        <v>6151</v>
      </c>
      <c r="F17" s="1142" t="s">
        <v>2587</v>
      </c>
      <c r="G17" s="1118" t="e">
        <v>#NAME?</v>
      </c>
      <c r="H17" s="1119" t="s">
        <v>6296</v>
      </c>
      <c r="I17" s="1120" t="s">
        <v>6259</v>
      </c>
      <c r="J17" s="1121" t="s">
        <v>232</v>
      </c>
      <c r="K17" s="1130"/>
      <c r="L17" s="1123" t="s">
        <v>2587</v>
      </c>
      <c r="M17" s="1124">
        <v>5999999.9999999991</v>
      </c>
      <c r="N17" s="1007">
        <v>0.15</v>
      </c>
      <c r="O17" s="1125">
        <v>900000</v>
      </c>
      <c r="P17" s="43" t="s">
        <v>41</v>
      </c>
      <c r="Q17" s="149" t="s">
        <v>2440</v>
      </c>
      <c r="R17" s="1205"/>
      <c r="S17" s="1206">
        <v>0</v>
      </c>
    </row>
    <row r="18" spans="1:20" s="1" customFormat="1" ht="36.75" customHeight="1">
      <c r="A18" s="1113">
        <v>15</v>
      </c>
      <c r="B18" s="1129" t="s">
        <v>6261</v>
      </c>
      <c r="C18" s="130" t="s">
        <v>6315</v>
      </c>
      <c r="D18" s="1115" t="s">
        <v>6262</v>
      </c>
      <c r="E18" s="1116" t="s">
        <v>1925</v>
      </c>
      <c r="F18" s="1142" t="s">
        <v>2585</v>
      </c>
      <c r="G18" s="1118" t="e">
        <v>#NAME?</v>
      </c>
      <c r="H18" s="1119" t="s">
        <v>6309</v>
      </c>
      <c r="I18" s="1120" t="s">
        <v>6263</v>
      </c>
      <c r="J18" s="1121" t="s">
        <v>232</v>
      </c>
      <c r="K18" s="1130"/>
      <c r="L18" s="1123" t="s">
        <v>2585</v>
      </c>
      <c r="M18" s="1124">
        <v>1999999.9999999998</v>
      </c>
      <c r="N18" s="1007">
        <v>0.15</v>
      </c>
      <c r="O18" s="1125">
        <v>300000</v>
      </c>
      <c r="P18" s="43" t="s">
        <v>41</v>
      </c>
      <c r="Q18" s="149" t="s">
        <v>2410</v>
      </c>
      <c r="R18" s="1205"/>
      <c r="S18" s="1206">
        <v>0</v>
      </c>
      <c r="T18" s="1144"/>
    </row>
    <row r="19" spans="1:20" s="1" customFormat="1" ht="48.75" customHeight="1">
      <c r="A19" s="1113">
        <v>16</v>
      </c>
      <c r="B19" s="1129" t="s">
        <v>6258</v>
      </c>
      <c r="C19" s="130" t="s">
        <v>5919</v>
      </c>
      <c r="D19" s="1115" t="s">
        <v>6265</v>
      </c>
      <c r="E19" s="1116" t="s">
        <v>6151</v>
      </c>
      <c r="F19" s="1142" t="s">
        <v>2580</v>
      </c>
      <c r="G19" s="1118" t="e">
        <v>#NAME?</v>
      </c>
      <c r="H19" s="1119" t="s">
        <v>6310</v>
      </c>
      <c r="I19" s="1120" t="s">
        <v>6264</v>
      </c>
      <c r="J19" s="1121" t="s">
        <v>232</v>
      </c>
      <c r="K19" s="1130">
        <v>0</v>
      </c>
      <c r="L19" s="1123" t="s">
        <v>2580</v>
      </c>
      <c r="M19" s="1124">
        <v>2999999.9999999995</v>
      </c>
      <c r="N19" s="1007">
        <v>0.15</v>
      </c>
      <c r="O19" s="1125">
        <v>450000</v>
      </c>
      <c r="P19" s="43" t="s">
        <v>41</v>
      </c>
      <c r="Q19" s="149" t="s">
        <v>2425</v>
      </c>
      <c r="R19" s="1209"/>
      <c r="S19" s="1206">
        <v>0</v>
      </c>
      <c r="T19" s="21"/>
    </row>
    <row r="20" spans="1:20" s="1" customFormat="1" ht="102">
      <c r="A20" s="1113">
        <v>17</v>
      </c>
      <c r="B20" s="1129" t="s">
        <v>1174</v>
      </c>
      <c r="C20" s="130" t="s">
        <v>6102</v>
      </c>
      <c r="D20" s="1115" t="s">
        <v>6266</v>
      </c>
      <c r="E20" s="1116">
        <v>0</v>
      </c>
      <c r="F20" s="1142" t="s">
        <v>3122</v>
      </c>
      <c r="G20" s="1118" t="e">
        <v>#NAME?</v>
      </c>
      <c r="H20" s="1119" t="s">
        <v>6287</v>
      </c>
      <c r="I20" s="1120" t="s">
        <v>6267</v>
      </c>
      <c r="J20" s="1121" t="s">
        <v>232</v>
      </c>
      <c r="K20" s="1130"/>
      <c r="L20" s="1123" t="s">
        <v>3122</v>
      </c>
      <c r="M20" s="1124">
        <v>11999999.999999998</v>
      </c>
      <c r="N20" s="1007">
        <v>0.15</v>
      </c>
      <c r="O20" s="1125">
        <v>1800000</v>
      </c>
      <c r="P20" s="43" t="s">
        <v>41</v>
      </c>
      <c r="Q20" s="149" t="s">
        <v>5491</v>
      </c>
      <c r="R20" s="1205"/>
      <c r="S20" s="1206">
        <v>0</v>
      </c>
    </row>
    <row r="21" spans="1:20" s="1" customFormat="1" ht="32.25" customHeight="1">
      <c r="A21" s="1113">
        <v>18</v>
      </c>
      <c r="B21" s="1129" t="s">
        <v>6270</v>
      </c>
      <c r="C21" s="130" t="s">
        <v>6271</v>
      </c>
      <c r="D21" s="1115" t="s">
        <v>6272</v>
      </c>
      <c r="E21" s="1116" t="s">
        <v>71</v>
      </c>
      <c r="F21" s="1142" t="s">
        <v>2580</v>
      </c>
      <c r="G21" s="1118" t="e">
        <v>#NAME?</v>
      </c>
      <c r="H21" s="1119" t="s">
        <v>6311</v>
      </c>
      <c r="I21" s="1120" t="s">
        <v>6273</v>
      </c>
      <c r="J21" s="1121" t="s">
        <v>232</v>
      </c>
      <c r="K21" s="1130">
        <v>0</v>
      </c>
      <c r="L21" s="1123" t="s">
        <v>2580</v>
      </c>
      <c r="M21" s="1124">
        <v>2999999.9999999995</v>
      </c>
      <c r="N21" s="1007">
        <v>0.15</v>
      </c>
      <c r="O21" s="1125">
        <v>450000</v>
      </c>
      <c r="P21" s="43" t="s">
        <v>41</v>
      </c>
      <c r="Q21" s="149" t="s">
        <v>2439</v>
      </c>
      <c r="R21" s="1207"/>
      <c r="S21" s="1206">
        <v>0</v>
      </c>
    </row>
    <row r="22" spans="1:20" s="1164" customFormat="1" ht="45.75" customHeight="1">
      <c r="A22" s="1146">
        <v>19</v>
      </c>
      <c r="B22" s="1147" t="s">
        <v>6280</v>
      </c>
      <c r="C22" s="1148" t="s">
        <v>4889</v>
      </c>
      <c r="D22" s="1149" t="s">
        <v>6282</v>
      </c>
      <c r="E22" s="1150" t="s">
        <v>6151</v>
      </c>
      <c r="F22" s="1151" t="s">
        <v>6353</v>
      </c>
      <c r="G22" s="1152" t="e">
        <v>#NAME?</v>
      </c>
      <c r="H22" s="1153" t="s">
        <v>6100</v>
      </c>
      <c r="I22" s="1154" t="s">
        <v>6283</v>
      </c>
      <c r="J22" s="1155" t="s">
        <v>232</v>
      </c>
      <c r="K22" s="1156">
        <v>0</v>
      </c>
      <c r="L22" s="1157" t="s">
        <v>6353</v>
      </c>
      <c r="M22" s="1158">
        <v>24999999.999999996</v>
      </c>
      <c r="N22" s="1159">
        <v>0.15</v>
      </c>
      <c r="O22" s="1160">
        <v>3750000</v>
      </c>
      <c r="P22" s="1161" t="s">
        <v>41</v>
      </c>
      <c r="Q22" s="1151" t="s">
        <v>6281</v>
      </c>
      <c r="R22" s="1210"/>
      <c r="S22" s="1210">
        <v>0</v>
      </c>
      <c r="T22" s="1163"/>
    </row>
    <row r="23" spans="1:20" s="1" customFormat="1" ht="47.25" customHeight="1">
      <c r="A23" s="1113">
        <v>20</v>
      </c>
      <c r="B23" s="1129" t="s">
        <v>6104</v>
      </c>
      <c r="C23" s="130" t="s">
        <v>6106</v>
      </c>
      <c r="D23" s="1115" t="s">
        <v>6284</v>
      </c>
      <c r="E23" s="1116" t="s">
        <v>6151</v>
      </c>
      <c r="F23" s="1142" t="s">
        <v>4030</v>
      </c>
      <c r="G23" s="1118" t="e">
        <v>#NAME?</v>
      </c>
      <c r="H23" s="1119" t="s">
        <v>6286</v>
      </c>
      <c r="I23" s="1120" t="s">
        <v>6285</v>
      </c>
      <c r="J23" s="1121" t="s">
        <v>232</v>
      </c>
      <c r="K23" s="1130">
        <v>0</v>
      </c>
      <c r="L23" s="1123" t="s">
        <v>4030</v>
      </c>
      <c r="M23" s="1124">
        <v>9000000</v>
      </c>
      <c r="N23" s="1007">
        <v>0.15</v>
      </c>
      <c r="O23" s="1125">
        <v>1350000</v>
      </c>
      <c r="P23" s="43" t="s">
        <v>41</v>
      </c>
      <c r="Q23" s="149" t="s">
        <v>526</v>
      </c>
      <c r="R23" s="1205"/>
      <c r="S23" s="1206">
        <v>0</v>
      </c>
      <c r="T23" s="429"/>
    </row>
    <row r="24" spans="1:20" s="1" customFormat="1" ht="37.5" customHeight="1">
      <c r="A24" s="1113">
        <v>21</v>
      </c>
      <c r="B24" s="1129" t="s">
        <v>6289</v>
      </c>
      <c r="C24" s="130" t="s">
        <v>5547</v>
      </c>
      <c r="D24" s="1115" t="s">
        <v>6290</v>
      </c>
      <c r="E24" s="1116" t="s">
        <v>209</v>
      </c>
      <c r="F24" s="1142" t="s">
        <v>4495</v>
      </c>
      <c r="G24" s="1118" t="e">
        <v>#NAME?</v>
      </c>
      <c r="H24" s="1119" t="s">
        <v>6312</v>
      </c>
      <c r="I24" s="1120" t="s">
        <v>6288</v>
      </c>
      <c r="J24" s="1121" t="s">
        <v>232</v>
      </c>
      <c r="K24" s="1130">
        <v>0</v>
      </c>
      <c r="L24" s="1123" t="s">
        <v>4495</v>
      </c>
      <c r="M24" s="1124">
        <v>10000000</v>
      </c>
      <c r="N24" s="1007">
        <v>0.15</v>
      </c>
      <c r="O24" s="1125">
        <v>1500000</v>
      </c>
      <c r="P24" s="43" t="s">
        <v>41</v>
      </c>
      <c r="Q24" s="1131" t="s">
        <v>5497</v>
      </c>
      <c r="R24" s="1205"/>
      <c r="S24" s="1206">
        <v>0</v>
      </c>
      <c r="T24" s="429"/>
    </row>
    <row r="25" spans="1:20" s="1" customFormat="1" ht="36.75" customHeight="1">
      <c r="A25" s="1113">
        <v>22</v>
      </c>
      <c r="B25" s="1129" t="s">
        <v>6295</v>
      </c>
      <c r="C25" s="130" t="s">
        <v>5823</v>
      </c>
      <c r="D25" s="1115" t="s">
        <v>6293</v>
      </c>
      <c r="E25" s="1116" t="s">
        <v>6151</v>
      </c>
      <c r="F25" s="1142" t="s">
        <v>2580</v>
      </c>
      <c r="G25" s="1118" t="e">
        <v>#NAME?</v>
      </c>
      <c r="H25" s="1119" t="s">
        <v>6305</v>
      </c>
      <c r="I25" s="1120" t="s">
        <v>6294</v>
      </c>
      <c r="J25" s="1121" t="s">
        <v>232</v>
      </c>
      <c r="K25" s="1130">
        <v>0</v>
      </c>
      <c r="L25" s="1123" t="s">
        <v>2580</v>
      </c>
      <c r="M25" s="1124">
        <v>2999999.9999999995</v>
      </c>
      <c r="N25" s="1007">
        <v>0.15</v>
      </c>
      <c r="O25" s="1125">
        <v>450000</v>
      </c>
      <c r="P25" s="43" t="s">
        <v>41</v>
      </c>
      <c r="Q25" s="149" t="s">
        <v>5494</v>
      </c>
      <c r="R25" s="1205"/>
      <c r="S25" s="1206">
        <v>0</v>
      </c>
    </row>
    <row r="26" spans="1:20" s="1" customFormat="1" ht="39.75" customHeight="1">
      <c r="A26" s="1113">
        <v>23</v>
      </c>
      <c r="B26" s="1129" t="s">
        <v>6297</v>
      </c>
      <c r="C26" s="130" t="s">
        <v>5950</v>
      </c>
      <c r="D26" s="1115" t="s">
        <v>6298</v>
      </c>
      <c r="E26" s="1116" t="s">
        <v>3051</v>
      </c>
      <c r="F26" s="1142" t="s">
        <v>4299</v>
      </c>
      <c r="G26" s="1118" t="e">
        <v>#NAME?</v>
      </c>
      <c r="H26" s="1119" t="s">
        <v>6304</v>
      </c>
      <c r="I26" s="1120" t="s">
        <v>6300</v>
      </c>
      <c r="J26" s="1121" t="s">
        <v>232</v>
      </c>
      <c r="K26" s="1130">
        <v>0</v>
      </c>
      <c r="L26" s="1123" t="s">
        <v>4299</v>
      </c>
      <c r="M26" s="1124">
        <v>9090909.0909090899</v>
      </c>
      <c r="N26" s="1007">
        <v>0.15</v>
      </c>
      <c r="O26" s="1125">
        <v>1363636.3636363635</v>
      </c>
      <c r="P26" s="43" t="s">
        <v>41</v>
      </c>
      <c r="Q26" s="149" t="s">
        <v>5765</v>
      </c>
      <c r="R26" s="1206"/>
      <c r="S26" s="1206">
        <v>0</v>
      </c>
    </row>
    <row r="27" spans="1:20" s="1" customFormat="1" ht="38.25">
      <c r="A27" s="1113">
        <v>24</v>
      </c>
      <c r="B27" s="1129" t="s">
        <v>1174</v>
      </c>
      <c r="C27" s="130" t="s">
        <v>5209</v>
      </c>
      <c r="D27" s="1115" t="s">
        <v>6301</v>
      </c>
      <c r="E27" s="1116" t="s">
        <v>6151</v>
      </c>
      <c r="F27" s="1142" t="s">
        <v>2580</v>
      </c>
      <c r="G27" s="1118" t="e">
        <v>#NAME?</v>
      </c>
      <c r="H27" s="1119" t="s">
        <v>6302</v>
      </c>
      <c r="I27" s="1120" t="s">
        <v>6303</v>
      </c>
      <c r="J27" s="1121" t="s">
        <v>232</v>
      </c>
      <c r="K27" s="1130">
        <v>0</v>
      </c>
      <c r="L27" s="1123" t="s">
        <v>2580</v>
      </c>
      <c r="M27" s="1124">
        <v>2999999.9999999995</v>
      </c>
      <c r="N27" s="1007">
        <v>0.15</v>
      </c>
      <c r="O27" s="1125">
        <v>450000</v>
      </c>
      <c r="P27" s="43" t="s">
        <v>41</v>
      </c>
      <c r="Q27" s="149" t="s">
        <v>2401</v>
      </c>
      <c r="R27" s="1205"/>
      <c r="S27" s="1206">
        <v>0</v>
      </c>
    </row>
    <row r="28" spans="1:20" s="1" customFormat="1" ht="64.5" customHeight="1">
      <c r="A28" s="1113">
        <v>25</v>
      </c>
      <c r="B28" s="190" t="s">
        <v>6306</v>
      </c>
      <c r="C28" s="130" t="s">
        <v>6307</v>
      </c>
      <c r="D28" s="1115" t="s">
        <v>6313</v>
      </c>
      <c r="E28" s="1116" t="s">
        <v>1925</v>
      </c>
      <c r="F28" s="1142" t="s">
        <v>2585</v>
      </c>
      <c r="G28" s="1118" t="e">
        <v>#NAME?</v>
      </c>
      <c r="H28" s="1119" t="s">
        <v>6308</v>
      </c>
      <c r="I28" s="1120" t="s">
        <v>6314</v>
      </c>
      <c r="J28" s="1121" t="s">
        <v>232</v>
      </c>
      <c r="K28" s="1130">
        <v>0</v>
      </c>
      <c r="L28" s="1123" t="s">
        <v>2585</v>
      </c>
      <c r="M28" s="1124">
        <v>1999999.9999999998</v>
      </c>
      <c r="N28" s="1007">
        <v>0.15</v>
      </c>
      <c r="O28" s="1125">
        <v>300000</v>
      </c>
      <c r="P28" s="43" t="s">
        <v>41</v>
      </c>
      <c r="Q28" s="149" t="s">
        <v>2407</v>
      </c>
      <c r="R28" s="1211">
        <v>1999999.9999999998</v>
      </c>
      <c r="S28" s="1206" t="s">
        <v>2283</v>
      </c>
      <c r="T28" s="703"/>
    </row>
    <row r="29" spans="1:20" s="1" customFormat="1" ht="42.75" customHeight="1">
      <c r="A29" s="1113">
        <v>26</v>
      </c>
      <c r="B29" s="190" t="s">
        <v>6316</v>
      </c>
      <c r="C29" s="130" t="s">
        <v>6335</v>
      </c>
      <c r="D29" s="1115" t="s">
        <v>6318</v>
      </c>
      <c r="E29" s="1116" t="s">
        <v>2911</v>
      </c>
      <c r="F29" s="1142" t="s">
        <v>2686</v>
      </c>
      <c r="G29" s="1118" t="e">
        <v>#NAME?</v>
      </c>
      <c r="H29" s="1119" t="s">
        <v>6156</v>
      </c>
      <c r="I29" s="1120" t="s">
        <v>6317</v>
      </c>
      <c r="J29" s="1121" t="s">
        <v>232</v>
      </c>
      <c r="K29" s="1130">
        <v>0</v>
      </c>
      <c r="L29" s="1123" t="s">
        <v>2686</v>
      </c>
      <c r="M29" s="1124">
        <v>3999999.9999999995</v>
      </c>
      <c r="N29" s="1007">
        <v>0.15</v>
      </c>
      <c r="O29" s="1125">
        <v>600000</v>
      </c>
      <c r="P29" s="43" t="s">
        <v>41</v>
      </c>
      <c r="Q29" s="149" t="s">
        <v>1423</v>
      </c>
      <c r="R29" s="1205"/>
      <c r="S29" s="1206">
        <v>0</v>
      </c>
    </row>
    <row r="30" spans="1:20" s="1" customFormat="1" ht="47.25" customHeight="1">
      <c r="A30" s="1113">
        <v>27</v>
      </c>
      <c r="B30" s="190" t="s">
        <v>6320</v>
      </c>
      <c r="C30" s="130" t="s">
        <v>5725</v>
      </c>
      <c r="D30" s="1115" t="s">
        <v>6321</v>
      </c>
      <c r="E30" s="1116">
        <v>0</v>
      </c>
      <c r="F30" s="1142" t="s">
        <v>5444</v>
      </c>
      <c r="G30" s="1118" t="e">
        <v>#NAME?</v>
      </c>
      <c r="H30" s="1119" t="s">
        <v>5573</v>
      </c>
      <c r="I30" s="1120" t="s">
        <v>6322</v>
      </c>
      <c r="J30" s="1121" t="s">
        <v>232</v>
      </c>
      <c r="K30" s="1130">
        <v>0</v>
      </c>
      <c r="L30" s="1123" t="s">
        <v>5444</v>
      </c>
      <c r="M30" s="1124">
        <v>2545454.5454545454</v>
      </c>
      <c r="N30" s="1007">
        <v>0.15</v>
      </c>
      <c r="O30" s="1125">
        <v>381818.18181818182</v>
      </c>
      <c r="P30" s="43" t="s">
        <v>41</v>
      </c>
      <c r="Q30" s="149" t="s">
        <v>1423</v>
      </c>
      <c r="R30" s="1205"/>
      <c r="S30" s="1206">
        <v>0</v>
      </c>
      <c r="T30" s="429"/>
    </row>
    <row r="31" spans="1:20" s="1" customFormat="1" ht="33" customHeight="1">
      <c r="A31" s="1113">
        <v>28</v>
      </c>
      <c r="B31" s="190" t="s">
        <v>6324</v>
      </c>
      <c r="C31" s="130" t="s">
        <v>5577</v>
      </c>
      <c r="D31" s="1115" t="s">
        <v>6325</v>
      </c>
      <c r="E31" s="1116" t="s">
        <v>1925</v>
      </c>
      <c r="F31" s="1142" t="s">
        <v>2585</v>
      </c>
      <c r="G31" s="1118" t="e">
        <v>#NAME?</v>
      </c>
      <c r="H31" s="1119" t="s">
        <v>6327</v>
      </c>
      <c r="I31" s="1120" t="s">
        <v>6326</v>
      </c>
      <c r="J31" s="1121" t="s">
        <v>232</v>
      </c>
      <c r="K31" s="1130">
        <v>0</v>
      </c>
      <c r="L31" s="1123" t="s">
        <v>2585</v>
      </c>
      <c r="M31" s="1124">
        <v>1999999.9999999998</v>
      </c>
      <c r="N31" s="1007">
        <v>0.15</v>
      </c>
      <c r="O31" s="1125">
        <v>300000</v>
      </c>
      <c r="P31" s="43" t="s">
        <v>41</v>
      </c>
      <c r="Q31" s="149" t="s">
        <v>2410</v>
      </c>
      <c r="R31" s="1206" t="s">
        <v>3284</v>
      </c>
      <c r="S31" s="1206" t="s">
        <v>2283</v>
      </c>
      <c r="T31" s="429"/>
    </row>
    <row r="32" spans="1:20" s="1" customFormat="1" ht="42" customHeight="1">
      <c r="A32" s="1113">
        <v>29</v>
      </c>
      <c r="B32" s="190" t="s">
        <v>6328</v>
      </c>
      <c r="C32" s="130" t="s">
        <v>5547</v>
      </c>
      <c r="D32" s="1115" t="s">
        <v>6329</v>
      </c>
      <c r="E32" s="1116" t="s">
        <v>6151</v>
      </c>
      <c r="F32" s="1142" t="s">
        <v>4502</v>
      </c>
      <c r="G32" s="1118" t="e">
        <v>#NAME?</v>
      </c>
      <c r="H32" s="1119" t="s">
        <v>6147</v>
      </c>
      <c r="I32" s="1120" t="s">
        <v>6330</v>
      </c>
      <c r="J32" s="1121" t="s">
        <v>232</v>
      </c>
      <c r="K32" s="1130">
        <v>0</v>
      </c>
      <c r="L32" s="1123" t="s">
        <v>4502</v>
      </c>
      <c r="M32" s="1124">
        <v>6899999.9999999991</v>
      </c>
      <c r="N32" s="1007">
        <v>0.15</v>
      </c>
      <c r="O32" s="1125">
        <v>1035000</v>
      </c>
      <c r="P32" s="43" t="s">
        <v>41</v>
      </c>
      <c r="Q32" s="149" t="s">
        <v>5493</v>
      </c>
      <c r="R32" s="1205"/>
      <c r="S32" s="1206">
        <v>0</v>
      </c>
    </row>
    <row r="33" spans="1:21" s="1" customFormat="1" ht="38.25" customHeight="1">
      <c r="A33" s="1113">
        <v>30</v>
      </c>
      <c r="B33" s="190" t="s">
        <v>6328</v>
      </c>
      <c r="C33" s="130" t="s">
        <v>4935</v>
      </c>
      <c r="D33" s="1115" t="s">
        <v>6332</v>
      </c>
      <c r="E33" s="1116" t="s">
        <v>6151</v>
      </c>
      <c r="F33" s="1142" t="s">
        <v>3117</v>
      </c>
      <c r="G33" s="1118" t="e">
        <v>#NAME?</v>
      </c>
      <c r="H33" s="1119" t="s">
        <v>5584</v>
      </c>
      <c r="I33" s="1120" t="s">
        <v>6331</v>
      </c>
      <c r="J33" s="1121" t="s">
        <v>232</v>
      </c>
      <c r="K33" s="1130">
        <v>0</v>
      </c>
      <c r="L33" s="1123" t="s">
        <v>3117</v>
      </c>
      <c r="M33" s="1124">
        <v>2300000</v>
      </c>
      <c r="N33" s="1007">
        <v>0.15</v>
      </c>
      <c r="O33" s="1125">
        <v>345000</v>
      </c>
      <c r="P33" s="43" t="s">
        <v>41</v>
      </c>
      <c r="Q33" s="149" t="s">
        <v>5493</v>
      </c>
      <c r="R33" s="1205"/>
      <c r="S33" s="1206">
        <v>0</v>
      </c>
    </row>
    <row r="34" spans="1:21" s="1" customFormat="1" ht="35.25" customHeight="1">
      <c r="A34" s="1113">
        <v>31</v>
      </c>
      <c r="B34" s="190" t="s">
        <v>6037</v>
      </c>
      <c r="C34" s="130" t="s">
        <v>6145</v>
      </c>
      <c r="D34" s="1115" t="s">
        <v>6334</v>
      </c>
      <c r="E34" s="1116" t="s">
        <v>6151</v>
      </c>
      <c r="F34" s="1142" t="s">
        <v>2586</v>
      </c>
      <c r="G34" s="1118" t="e">
        <v>#NAME?</v>
      </c>
      <c r="H34" s="1119" t="s">
        <v>6146</v>
      </c>
      <c r="I34" s="1120" t="s">
        <v>6333</v>
      </c>
      <c r="J34" s="1121" t="s">
        <v>232</v>
      </c>
      <c r="K34" s="1130">
        <v>0</v>
      </c>
      <c r="L34" s="1123" t="s">
        <v>2586</v>
      </c>
      <c r="M34" s="1124">
        <v>5000000</v>
      </c>
      <c r="N34" s="1007">
        <v>0.15</v>
      </c>
      <c r="O34" s="1125">
        <v>750000</v>
      </c>
      <c r="P34" s="43" t="s">
        <v>41</v>
      </c>
      <c r="Q34" s="149" t="s">
        <v>5482</v>
      </c>
      <c r="R34" s="1205"/>
      <c r="S34" s="1206" t="s">
        <v>6323</v>
      </c>
      <c r="U34" s="189"/>
    </row>
    <row r="35" spans="1:21" s="1" customFormat="1" ht="38.25" customHeight="1">
      <c r="A35" s="1113">
        <v>32</v>
      </c>
      <c r="B35" s="190" t="s">
        <v>1174</v>
      </c>
      <c r="C35" s="130" t="s">
        <v>6154</v>
      </c>
      <c r="D35" s="1115" t="s">
        <v>6336</v>
      </c>
      <c r="E35" s="1116" t="s">
        <v>6151</v>
      </c>
      <c r="F35" s="1142" t="s">
        <v>2581</v>
      </c>
      <c r="G35" s="1118" t="e">
        <v>#NAME?</v>
      </c>
      <c r="H35" s="1119" t="s">
        <v>6347</v>
      </c>
      <c r="I35" s="1120" t="s">
        <v>6337</v>
      </c>
      <c r="J35" s="1121" t="s">
        <v>232</v>
      </c>
      <c r="K35" s="1130">
        <v>0</v>
      </c>
      <c r="L35" s="1123" t="s">
        <v>2581</v>
      </c>
      <c r="M35" s="1124">
        <v>6999999.9999999991</v>
      </c>
      <c r="N35" s="1007">
        <v>0.15</v>
      </c>
      <c r="O35" s="1125">
        <v>1050000</v>
      </c>
      <c r="P35" s="43" t="s">
        <v>41</v>
      </c>
      <c r="Q35" s="149" t="s">
        <v>5491</v>
      </c>
      <c r="R35" s="1205"/>
      <c r="S35" s="1206">
        <v>0</v>
      </c>
      <c r="U35" s="1">
        <f>U34*0.8688%</f>
        <v>0</v>
      </c>
    </row>
    <row r="36" spans="1:21" s="1" customFormat="1" ht="40.5" customHeight="1">
      <c r="A36" s="1113">
        <v>33</v>
      </c>
      <c r="B36" s="190" t="s">
        <v>6338</v>
      </c>
      <c r="C36" s="130" t="s">
        <v>6160</v>
      </c>
      <c r="D36" s="1115" t="s">
        <v>6339</v>
      </c>
      <c r="E36" s="1116" t="s">
        <v>2911</v>
      </c>
      <c r="F36" s="1142" t="s">
        <v>2585</v>
      </c>
      <c r="G36" s="1118" t="e">
        <v>#NAME?</v>
      </c>
      <c r="H36" s="1119" t="s">
        <v>6164</v>
      </c>
      <c r="I36" s="1120" t="s">
        <v>6340</v>
      </c>
      <c r="J36" s="1121" t="s">
        <v>232</v>
      </c>
      <c r="K36" s="1130">
        <v>0</v>
      </c>
      <c r="L36" s="1123" t="s">
        <v>2585</v>
      </c>
      <c r="M36" s="1124">
        <v>1999999.9999999998</v>
      </c>
      <c r="N36" s="1007">
        <v>0.15</v>
      </c>
      <c r="O36" s="1125">
        <v>300000</v>
      </c>
      <c r="P36" s="43" t="s">
        <v>41</v>
      </c>
      <c r="Q36" s="149" t="s">
        <v>5498</v>
      </c>
      <c r="R36" s="1206"/>
      <c r="S36" s="1206">
        <v>0</v>
      </c>
      <c r="U36" s="1212">
        <f>U35*1.08</f>
        <v>0</v>
      </c>
    </row>
    <row r="37" spans="1:21" s="1" customFormat="1" ht="36" customHeight="1">
      <c r="A37" s="1113">
        <v>34</v>
      </c>
      <c r="B37" s="190" t="s">
        <v>6341</v>
      </c>
      <c r="C37" s="130" t="s">
        <v>5375</v>
      </c>
      <c r="D37" s="1115" t="s">
        <v>6342</v>
      </c>
      <c r="E37" s="1116" t="s">
        <v>60</v>
      </c>
      <c r="F37" s="1142" t="s">
        <v>2580</v>
      </c>
      <c r="G37" s="1118" t="e">
        <v>#NAME?</v>
      </c>
      <c r="H37" s="1119" t="s">
        <v>6350</v>
      </c>
      <c r="I37" s="1120" t="s">
        <v>6343</v>
      </c>
      <c r="J37" s="1121" t="s">
        <v>232</v>
      </c>
      <c r="K37" s="1130">
        <v>0</v>
      </c>
      <c r="L37" s="1123" t="s">
        <v>2580</v>
      </c>
      <c r="M37" s="1124">
        <v>2999999.9999999995</v>
      </c>
      <c r="N37" s="1007">
        <v>0.15</v>
      </c>
      <c r="O37" s="1125">
        <v>450000</v>
      </c>
      <c r="P37" s="43" t="s">
        <v>41</v>
      </c>
      <c r="Q37" s="149" t="s">
        <v>6130</v>
      </c>
      <c r="R37" s="1205"/>
      <c r="S37" s="1206" t="s">
        <v>6323</v>
      </c>
    </row>
    <row r="38" spans="1:21" s="1" customFormat="1" ht="42.75" customHeight="1">
      <c r="A38" s="1113">
        <v>35</v>
      </c>
      <c r="B38" s="190" t="s">
        <v>6345</v>
      </c>
      <c r="C38" s="130" t="s">
        <v>6348</v>
      </c>
      <c r="D38" s="1115" t="s">
        <v>6346</v>
      </c>
      <c r="E38" s="1116" t="s">
        <v>71</v>
      </c>
      <c r="F38" s="1142" t="s">
        <v>3501</v>
      </c>
      <c r="G38" s="1118" t="e">
        <v>#NAME?</v>
      </c>
      <c r="H38" s="1119" t="s">
        <v>6349</v>
      </c>
      <c r="I38" s="1120" t="s">
        <v>6344</v>
      </c>
      <c r="J38" s="1121" t="s">
        <v>232</v>
      </c>
      <c r="K38" s="1130">
        <v>0</v>
      </c>
      <c r="L38" s="1123" t="s">
        <v>3501</v>
      </c>
      <c r="M38" s="1124">
        <v>2500000</v>
      </c>
      <c r="N38" s="1007">
        <v>0.15</v>
      </c>
      <c r="O38" s="1125">
        <v>375000</v>
      </c>
      <c r="P38" s="43" t="s">
        <v>41</v>
      </c>
      <c r="Q38" s="149" t="s">
        <v>2419</v>
      </c>
      <c r="R38" s="1205"/>
      <c r="S38" s="1206" t="s">
        <v>6323</v>
      </c>
    </row>
    <row r="39" spans="1:21" s="935" customFormat="1" ht="15.75" customHeight="1">
      <c r="B39" s="932"/>
      <c r="C39" s="50"/>
      <c r="D39" s="932"/>
      <c r="E39" s="50"/>
      <c r="F39" s="50"/>
      <c r="G39" s="50"/>
      <c r="H39" s="933"/>
      <c r="I39" s="50"/>
      <c r="J39" s="156"/>
      <c r="K39" s="934"/>
      <c r="L39" s="934"/>
      <c r="M39" s="50"/>
      <c r="Q39" s="936"/>
      <c r="R39" s="50"/>
      <c r="S39" s="267"/>
    </row>
    <row r="40" spans="1:21" s="935" customFormat="1" ht="15.75" customHeight="1">
      <c r="B40" s="932"/>
      <c r="C40" s="50"/>
      <c r="D40" s="932"/>
      <c r="E40" s="50"/>
      <c r="F40" s="50"/>
      <c r="G40" s="50"/>
      <c r="H40" s="933"/>
      <c r="I40" s="50"/>
      <c r="J40" s="156"/>
      <c r="K40" s="934"/>
      <c r="L40" s="934"/>
      <c r="M40" s="50"/>
      <c r="Q40" s="936"/>
      <c r="R40" s="937">
        <f>Q40-Q41</f>
        <v>0</v>
      </c>
      <c r="S40" s="267"/>
    </row>
    <row r="41" spans="1:21" s="935" customFormat="1" ht="15.75" customHeight="1">
      <c r="B41" s="932"/>
      <c r="C41" s="50"/>
      <c r="D41" s="932"/>
      <c r="E41" s="50"/>
      <c r="F41" s="50"/>
      <c r="G41" s="50"/>
      <c r="H41" s="933"/>
      <c r="I41" s="50"/>
      <c r="J41" s="156"/>
      <c r="K41" s="934"/>
      <c r="L41" s="934"/>
      <c r="M41" s="50"/>
      <c r="Q41" s="936"/>
      <c r="R41" s="50"/>
      <c r="S41" s="267"/>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A1AAC-0110-4591-A72F-5E39DAD0F742}">
  <sheetPr codeName="Trang_tính16" filterMode="1"/>
  <dimension ref="A2:AH329"/>
  <sheetViews>
    <sheetView workbookViewId="0">
      <selection activeCell="E111" sqref="E111"/>
    </sheetView>
  </sheetViews>
  <sheetFormatPr defaultRowHeight="14.25"/>
  <cols>
    <col min="1" max="1" width="17.125" style="32" bestFit="1" customWidth="1"/>
    <col min="2" max="2" width="8.625" style="35" bestFit="1" customWidth="1"/>
    <col min="3" max="3" width="13.25" style="747" bestFit="1" customWidth="1"/>
    <col min="4" max="5" width="81" style="32" bestFit="1" customWidth="1"/>
    <col min="6" max="6" width="21.25" style="32" bestFit="1" customWidth="1"/>
    <col min="7" max="7" width="15.875" style="32" bestFit="1" customWidth="1"/>
    <col min="8" max="8" width="18.625" style="32" bestFit="1" customWidth="1"/>
    <col min="9" max="9" width="15.75" style="32" bestFit="1" customWidth="1"/>
    <col min="10" max="10" width="11" style="32" bestFit="1" customWidth="1"/>
    <col min="11" max="11" width="6.875" style="32" bestFit="1" customWidth="1"/>
    <col min="12" max="12" width="13" style="32" bestFit="1" customWidth="1"/>
    <col min="13" max="13" width="38.125" style="609" bestFit="1" customWidth="1"/>
    <col min="14" max="14" width="22.25" style="609" bestFit="1" customWidth="1"/>
    <col min="15" max="15" width="16.125" style="32" bestFit="1" customWidth="1"/>
    <col min="16" max="16" width="11.625" style="32" bestFit="1" customWidth="1"/>
    <col min="17" max="17" width="9.125" style="32" bestFit="1" customWidth="1"/>
    <col min="18" max="18" width="12.625" style="32" bestFit="1" customWidth="1"/>
    <col min="19" max="19" width="10" style="32" bestFit="1" customWidth="1"/>
    <col min="20" max="20" width="24.375" style="32" bestFit="1" customWidth="1"/>
    <col min="21" max="21" width="4.75" customWidth="1"/>
    <col min="22" max="22" width="18.375" style="335" customWidth="1"/>
    <col min="23" max="23" width="14.375" style="609" customWidth="1"/>
    <col min="24" max="24" width="51.75" customWidth="1"/>
    <col min="25" max="25" width="11.375" style="335" customWidth="1"/>
    <col min="26" max="26" width="24.375" style="35" customWidth="1"/>
    <col min="27" max="27" width="14" style="751" customWidth="1"/>
    <col min="28" max="28" width="14" style="755" customWidth="1"/>
    <col min="29" max="29" width="17.25" style="755" customWidth="1"/>
    <col min="30" max="30" width="10.75" style="755" customWidth="1"/>
    <col min="31" max="31" width="12.625" style="755" customWidth="1"/>
    <col min="32" max="32" width="16.375" customWidth="1"/>
    <col min="33" max="33" width="22.25" customWidth="1"/>
  </cols>
  <sheetData>
    <row r="2" spans="1:34" ht="15">
      <c r="A2" s="554" t="s">
        <v>2890</v>
      </c>
      <c r="B2" s="35" t="s">
        <v>5</v>
      </c>
      <c r="C2" s="747" t="s">
        <v>6</v>
      </c>
      <c r="D2" s="32" t="s">
        <v>7</v>
      </c>
      <c r="E2" s="32" t="s">
        <v>8</v>
      </c>
      <c r="F2" s="32" t="s">
        <v>9</v>
      </c>
      <c r="G2" s="32" t="s">
        <v>10</v>
      </c>
      <c r="H2" s="32" t="s">
        <v>11</v>
      </c>
      <c r="I2" s="32" t="s">
        <v>989</v>
      </c>
      <c r="J2" s="32" t="s">
        <v>12</v>
      </c>
      <c r="K2" s="32" t="s">
        <v>13</v>
      </c>
      <c r="L2" s="32" t="s">
        <v>14</v>
      </c>
      <c r="M2" s="609" t="s">
        <v>2541</v>
      </c>
      <c r="N2" s="609" t="s">
        <v>17</v>
      </c>
      <c r="O2" s="32" t="s">
        <v>2551</v>
      </c>
      <c r="P2" s="32" t="s">
        <v>2379</v>
      </c>
      <c r="Q2" s="32" t="s">
        <v>812</v>
      </c>
      <c r="R2" s="32" t="s">
        <v>23</v>
      </c>
      <c r="S2" s="32" t="s">
        <v>380</v>
      </c>
      <c r="T2" s="32" t="s">
        <v>895</v>
      </c>
    </row>
    <row r="3" spans="1:34" ht="71.25">
      <c r="A3" s="32" t="str">
        <f>Gắn_thêm1[[#This Row],[Diễn giải]]</f>
        <v>010/2024/D07-0002</v>
      </c>
      <c r="B3" s="35">
        <v>1</v>
      </c>
      <c r="C3" s="747" t="s">
        <v>2493</v>
      </c>
      <c r="D3" s="32" t="s">
        <v>1865</v>
      </c>
      <c r="E3" s="32" t="s">
        <v>2494</v>
      </c>
      <c r="F3" s="32" t="s">
        <v>71</v>
      </c>
      <c r="G3" s="32">
        <v>3300000</v>
      </c>
      <c r="H3" s="32" t="s">
        <v>1570</v>
      </c>
      <c r="I3" s="32" t="s">
        <v>2495</v>
      </c>
      <c r="J3" s="32" t="s">
        <v>2535</v>
      </c>
      <c r="K3" s="32" t="s">
        <v>232</v>
      </c>
      <c r="L3" s="32">
        <v>0</v>
      </c>
      <c r="M3" s="609">
        <v>3300000</v>
      </c>
      <c r="N3" s="609">
        <v>3300000</v>
      </c>
      <c r="O3" s="32">
        <v>0.15</v>
      </c>
      <c r="P3" s="32">
        <v>450000</v>
      </c>
      <c r="Q3" s="32" t="s">
        <v>41</v>
      </c>
      <c r="R3" s="32" t="s">
        <v>2421</v>
      </c>
      <c r="T3" s="32" t="s">
        <v>2873</v>
      </c>
      <c r="V3" s="266" t="s">
        <v>2896</v>
      </c>
      <c r="W3" s="734" t="s">
        <v>2892</v>
      </c>
      <c r="X3" s="266" t="s">
        <v>6</v>
      </c>
      <c r="Y3" s="266" t="s">
        <v>812</v>
      </c>
      <c r="Z3" s="266" t="s">
        <v>2897</v>
      </c>
      <c r="AA3" s="752" t="s">
        <v>2893</v>
      </c>
      <c r="AB3" s="734" t="s">
        <v>2898</v>
      </c>
      <c r="AC3" s="734" t="s">
        <v>2894</v>
      </c>
      <c r="AD3" s="734" t="s">
        <v>2895</v>
      </c>
      <c r="AE3" s="734" t="s">
        <v>1519</v>
      </c>
      <c r="AF3" s="266" t="s">
        <v>2551</v>
      </c>
      <c r="AG3" s="266" t="s">
        <v>2379</v>
      </c>
      <c r="AH3" s="266" t="s">
        <v>812</v>
      </c>
    </row>
    <row r="4" spans="1:34" ht="71.25">
      <c r="A4" s="32" t="str">
        <f>Gắn_thêm1[[#This Row],[Diễn giải]]</f>
        <v>010/2024/D07-0029</v>
      </c>
      <c r="B4" s="35">
        <v>2</v>
      </c>
      <c r="C4" s="747" t="s">
        <v>2501</v>
      </c>
      <c r="D4" s="32" t="s">
        <v>2502</v>
      </c>
      <c r="E4" s="32" t="s">
        <v>2503</v>
      </c>
      <c r="F4" s="32" t="s">
        <v>71</v>
      </c>
      <c r="G4" s="32">
        <v>7700000</v>
      </c>
      <c r="H4" s="32" t="s">
        <v>2884</v>
      </c>
      <c r="I4" s="32" t="s">
        <v>1725</v>
      </c>
      <c r="J4" s="32" t="s">
        <v>2500</v>
      </c>
      <c r="K4" s="32" t="s">
        <v>232</v>
      </c>
      <c r="L4" s="32">
        <v>0</v>
      </c>
      <c r="M4" s="609">
        <v>7700000</v>
      </c>
      <c r="N4" s="609">
        <v>7700000</v>
      </c>
      <c r="O4" s="32">
        <v>0.15</v>
      </c>
      <c r="P4" s="32">
        <v>1050000</v>
      </c>
      <c r="Q4" s="32" t="s">
        <v>810</v>
      </c>
      <c r="R4" s="32" t="s">
        <v>2427</v>
      </c>
      <c r="T4" s="32" t="s">
        <v>2874</v>
      </c>
      <c r="V4" s="43" t="s">
        <v>2628</v>
      </c>
      <c r="W4" s="639">
        <v>4400000</v>
      </c>
      <c r="X4" s="437" t="str">
        <f>VLOOKUP(V4,$A$3:$T$323,3,FALSE)</f>
        <v>Ông Huỳnh Ngọc Khánh - 0962333337 (Thu tiền)</v>
      </c>
      <c r="Y4" s="653" t="str">
        <f>VLOOKUP(V4,$A$3:$T$323,17,FALSE)</f>
        <v>Truongpnt</v>
      </c>
      <c r="Z4" s="653" t="str">
        <f>VLOOKUP(V4,$A$3:$T$323,18,FALSE)</f>
        <v>VCB Gia Lai - Mr Hoàng - 0905731389</v>
      </c>
      <c r="AA4" s="735">
        <f>VLOOKUP(V4,$A$3:$T$323,7,FALSE)</f>
        <v>4400000</v>
      </c>
      <c r="AB4" s="735">
        <f>AA4-W4</f>
        <v>0</v>
      </c>
      <c r="AC4" s="735">
        <f>AA4/1.1</f>
        <v>3999999.9999999995</v>
      </c>
      <c r="AD4" s="735"/>
      <c r="AE4" s="735">
        <f t="shared" ref="AE4:AE14" si="0">(AA4-AD4)/1.1</f>
        <v>3999999.9999999995</v>
      </c>
      <c r="AF4" s="37"/>
      <c r="AG4" s="652">
        <f>AE4*0.15</f>
        <v>599999.99999999988</v>
      </c>
    </row>
    <row r="5" spans="1:34" ht="57">
      <c r="A5" s="32" t="str">
        <f>Gắn_thêm1[[#This Row],[Diễn giải]]</f>
        <v>010/2024/D07-0035</v>
      </c>
      <c r="B5" s="35">
        <v>3</v>
      </c>
      <c r="C5" s="747" t="s">
        <v>2505</v>
      </c>
      <c r="D5" s="32" t="s">
        <v>2507</v>
      </c>
      <c r="E5" s="32" t="s">
        <v>2506</v>
      </c>
      <c r="F5" s="32" t="s">
        <v>1925</v>
      </c>
      <c r="G5" s="32">
        <v>2420000</v>
      </c>
      <c r="H5" s="32" t="s">
        <v>2885</v>
      </c>
      <c r="I5" s="32" t="s">
        <v>2508</v>
      </c>
      <c r="J5" s="32" t="s">
        <v>2504</v>
      </c>
      <c r="K5" s="32" t="s">
        <v>232</v>
      </c>
      <c r="L5" s="32">
        <v>0</v>
      </c>
      <c r="M5" s="609">
        <v>2420000</v>
      </c>
      <c r="N5" s="609">
        <v>2420000</v>
      </c>
      <c r="O5" s="32">
        <v>0.15</v>
      </c>
      <c r="P5" s="32">
        <v>330000</v>
      </c>
      <c r="Q5" s="32" t="s">
        <v>2283</v>
      </c>
      <c r="R5" s="32" t="s">
        <v>2411</v>
      </c>
      <c r="T5" s="32" t="s">
        <v>2874</v>
      </c>
      <c r="V5" s="43" t="s">
        <v>2640</v>
      </c>
      <c r="W5" s="639">
        <v>100000000</v>
      </c>
      <c r="X5" s="437" t="str">
        <f>VLOOKUP(V5,$A$3:$T$323,3,FALSE)</f>
        <v>NGÂN HÀNG THƯƠNG MẠI CỔ PHẦN ĐẦU TƯ VÀ PHÁT TRIỂN VIỆT NAM - CHI NHÁNH NAM GIA LAI (Thu tiền) (thu tiền)</v>
      </c>
      <c r="Y5" s="653" t="str">
        <f t="shared" ref="Y5:Y47" si="1">VLOOKUP(V5,$A$3:$T$323,17,FALSE)</f>
        <v>Thampt2</v>
      </c>
      <c r="Z5" s="653" t="str">
        <f t="shared" ref="Z5:Z47" si="2">VLOOKUP(V5,$A$3:$T$323,18,FALSE)</f>
        <v>BIDV Nam Gia Lai - Mr. Huy - 0975572634</v>
      </c>
      <c r="AA5" s="748">
        <f t="shared" ref="AA5:AA47" si="3">VLOOKUP(V5,$A$3:$T$323,7,FALSE)</f>
        <v>100000000</v>
      </c>
      <c r="AB5" s="735">
        <f t="shared" ref="AB5:AB47" si="4">AA5-W5</f>
        <v>0</v>
      </c>
      <c r="AC5" s="735">
        <f t="shared" ref="AC5:AC47" si="5">AA5/1.1</f>
        <v>90909090.909090906</v>
      </c>
      <c r="AD5" s="756"/>
      <c r="AE5" s="735">
        <f t="shared" si="0"/>
        <v>90909090.909090906</v>
      </c>
      <c r="AF5" s="37"/>
      <c r="AG5" s="37"/>
    </row>
    <row r="6" spans="1:34" ht="128.25">
      <c r="A6" s="32" t="str">
        <f>Gắn_thêm1[[#This Row],[Diễn giải]]</f>
        <v>010/2024/D07-0040</v>
      </c>
      <c r="B6" s="35">
        <v>4</v>
      </c>
      <c r="C6" s="747" t="s">
        <v>1174</v>
      </c>
      <c r="D6" s="32" t="s">
        <v>2347</v>
      </c>
      <c r="E6" s="32" t="s">
        <v>2530</v>
      </c>
      <c r="F6" s="32" t="s">
        <v>42</v>
      </c>
      <c r="G6" s="32">
        <v>12000000</v>
      </c>
      <c r="H6" s="32" t="s">
        <v>2886</v>
      </c>
      <c r="I6" s="32" t="s">
        <v>2510</v>
      </c>
      <c r="J6" s="32" t="s">
        <v>2509</v>
      </c>
      <c r="K6" s="32" t="s">
        <v>232</v>
      </c>
      <c r="L6" s="32">
        <v>0</v>
      </c>
      <c r="M6" s="609">
        <v>12000000</v>
      </c>
      <c r="N6" s="609">
        <v>12000000</v>
      </c>
      <c r="O6" s="32">
        <v>0.15</v>
      </c>
      <c r="P6" s="32">
        <v>1636363.6363636362</v>
      </c>
      <c r="Q6" s="32" t="s">
        <v>41</v>
      </c>
      <c r="R6" s="32" t="s">
        <v>2402</v>
      </c>
      <c r="T6" s="32" t="s">
        <v>2874</v>
      </c>
      <c r="V6" s="43" t="s">
        <v>2691</v>
      </c>
      <c r="W6" s="639">
        <v>5500000</v>
      </c>
      <c r="X6" s="437" t="str">
        <f t="shared" ref="X6:X47" si="6">VLOOKUP(V6,$A$3:$T$323,3,FALSE)</f>
        <v>Ông Phan Văn Tiến Sĩ - 0983220117 (Thu tiền)</v>
      </c>
      <c r="Y6" s="653" t="str">
        <f t="shared" si="1"/>
        <v>Truongpnt</v>
      </c>
      <c r="Z6" s="653" t="str">
        <f t="shared" si="2"/>
        <v>VCB Gia Lai - Ms. Yến - 0935837579</v>
      </c>
      <c r="AA6" s="748">
        <f t="shared" si="3"/>
        <v>5500000</v>
      </c>
      <c r="AB6" s="735">
        <f t="shared" si="4"/>
        <v>0</v>
      </c>
      <c r="AC6" s="735">
        <f t="shared" si="5"/>
        <v>5000000</v>
      </c>
      <c r="AD6" s="756"/>
      <c r="AE6" s="735">
        <f t="shared" si="0"/>
        <v>5000000</v>
      </c>
      <c r="AF6" s="37"/>
      <c r="AG6" s="37"/>
    </row>
    <row r="7" spans="1:34" ht="57">
      <c r="A7" s="32" t="str">
        <f>Gắn_thêm1[[#This Row],[Diễn giải]]</f>
        <v>010/2024/D07-0044</v>
      </c>
      <c r="B7" s="35">
        <v>5</v>
      </c>
      <c r="C7" s="747" t="s">
        <v>2512</v>
      </c>
      <c r="D7" s="32" t="s">
        <v>2528</v>
      </c>
      <c r="E7" s="32" t="s">
        <v>2513</v>
      </c>
      <c r="F7" s="32" t="s">
        <v>71</v>
      </c>
      <c r="G7" s="32">
        <v>3300000</v>
      </c>
      <c r="H7" s="32" t="s">
        <v>1570</v>
      </c>
      <c r="I7" s="32" t="s">
        <v>2514</v>
      </c>
      <c r="J7" s="32" t="s">
        <v>2511</v>
      </c>
      <c r="K7" s="32" t="s">
        <v>232</v>
      </c>
      <c r="L7" s="32">
        <v>0</v>
      </c>
      <c r="M7" s="609">
        <v>3300000</v>
      </c>
      <c r="N7" s="609">
        <v>3300000</v>
      </c>
      <c r="O7" s="32">
        <v>0.15</v>
      </c>
      <c r="P7" s="32">
        <v>450000</v>
      </c>
      <c r="Q7" s="32" t="s">
        <v>41</v>
      </c>
      <c r="R7" s="32" t="s">
        <v>627</v>
      </c>
      <c r="T7" s="32" t="s">
        <v>2283</v>
      </c>
      <c r="V7" s="43" t="s">
        <v>2616</v>
      </c>
      <c r="W7" s="639">
        <v>3000000</v>
      </c>
      <c r="X7" s="437" t="str">
        <f t="shared" si="6"/>
        <v>Ông Lê Văn Hồng và Bà Huỳnh Thị Thu Dung - 0934892446 Chị Dung (Thu tiền)</v>
      </c>
      <c r="Y7" s="653" t="str">
        <f t="shared" si="1"/>
        <v>Truongpnt</v>
      </c>
      <c r="Z7" s="653" t="str">
        <f t="shared" si="2"/>
        <v>VCB Gia Lai - Mr. Chí - 0989257355</v>
      </c>
      <c r="AA7" s="748">
        <f t="shared" si="3"/>
        <v>4000000</v>
      </c>
      <c r="AB7" s="735">
        <f t="shared" si="4"/>
        <v>1000000</v>
      </c>
      <c r="AC7" s="735">
        <f t="shared" si="5"/>
        <v>3636363.6363636362</v>
      </c>
      <c r="AD7" s="756"/>
      <c r="AE7" s="735">
        <f t="shared" si="0"/>
        <v>3636363.6363636362</v>
      </c>
      <c r="AF7" s="37"/>
      <c r="AG7" s="37"/>
    </row>
    <row r="8" spans="1:34" ht="71.25">
      <c r="A8" s="32" t="str">
        <f>Gắn_thêm1[[#This Row],[Diễn giải]]</f>
        <v>010/2024/D07-0047</v>
      </c>
      <c r="B8" s="35">
        <v>6</v>
      </c>
      <c r="C8" s="747" t="s">
        <v>2517</v>
      </c>
      <c r="D8" s="32" t="s">
        <v>2518</v>
      </c>
      <c r="E8" s="32" t="s">
        <v>2516</v>
      </c>
      <c r="F8" s="32" t="s">
        <v>209</v>
      </c>
      <c r="G8" s="32">
        <v>4000000</v>
      </c>
      <c r="H8" s="32" t="s">
        <v>210</v>
      </c>
      <c r="I8" s="32" t="s">
        <v>2519</v>
      </c>
      <c r="J8" s="32" t="s">
        <v>2515</v>
      </c>
      <c r="K8" s="32" t="s">
        <v>232</v>
      </c>
      <c r="L8" s="32">
        <v>0</v>
      </c>
      <c r="M8" s="609">
        <v>4000000</v>
      </c>
      <c r="N8" s="609">
        <v>4000000</v>
      </c>
      <c r="O8" s="32">
        <v>0.15</v>
      </c>
      <c r="P8" s="32">
        <v>545454.54545454541</v>
      </c>
      <c r="Q8" s="32" t="s">
        <v>2283</v>
      </c>
      <c r="R8" s="32" t="s">
        <v>2400</v>
      </c>
      <c r="S8" s="32" t="s">
        <v>2568</v>
      </c>
      <c r="T8" s="32" t="s">
        <v>2283</v>
      </c>
      <c r="V8" s="43" t="s">
        <v>2616</v>
      </c>
      <c r="W8" s="639">
        <v>1000000</v>
      </c>
      <c r="X8" s="437" t="str">
        <f t="shared" si="6"/>
        <v>Ông Lê Văn Hồng và Bà Huỳnh Thị Thu Dung - 0934892446 Chị Dung (Thu tiền)</v>
      </c>
      <c r="Y8" s="653" t="str">
        <f t="shared" si="1"/>
        <v>Truongpnt</v>
      </c>
      <c r="Z8" s="653" t="str">
        <f t="shared" si="2"/>
        <v>VCB Gia Lai - Mr. Chí - 0989257355</v>
      </c>
      <c r="AA8" s="748">
        <f t="shared" si="3"/>
        <v>4000000</v>
      </c>
      <c r="AB8" s="735">
        <f t="shared" si="4"/>
        <v>3000000</v>
      </c>
      <c r="AC8" s="735">
        <f t="shared" si="5"/>
        <v>3636363.6363636362</v>
      </c>
      <c r="AD8" s="756"/>
      <c r="AE8" s="735">
        <f t="shared" si="0"/>
        <v>3636363.6363636362</v>
      </c>
      <c r="AF8" s="37"/>
      <c r="AG8" s="37"/>
    </row>
    <row r="9" spans="1:34" ht="71.25">
      <c r="A9" s="32" t="str">
        <f>Gắn_thêm1[[#This Row],[Diễn giải]]</f>
        <v>010/2024/D07-0061</v>
      </c>
      <c r="B9" s="35">
        <v>7</v>
      </c>
      <c r="C9" s="747" t="s">
        <v>2521</v>
      </c>
      <c r="D9" s="32" t="s">
        <v>2523</v>
      </c>
      <c r="E9" s="32" t="s">
        <v>2522</v>
      </c>
      <c r="F9" s="32" t="s">
        <v>1925</v>
      </c>
      <c r="G9" s="32">
        <v>2200000</v>
      </c>
      <c r="H9" s="32" t="s">
        <v>109</v>
      </c>
      <c r="I9" s="32" t="s">
        <v>2524</v>
      </c>
      <c r="J9" s="32" t="s">
        <v>2520</v>
      </c>
      <c r="K9" s="32" t="s">
        <v>232</v>
      </c>
      <c r="L9" s="32">
        <v>0</v>
      </c>
      <c r="M9" s="609">
        <v>2200000</v>
      </c>
      <c r="N9" s="609">
        <v>2200000</v>
      </c>
      <c r="O9" s="32">
        <v>0.15</v>
      </c>
      <c r="P9" s="32">
        <v>300000</v>
      </c>
      <c r="Q9" s="32" t="s">
        <v>41</v>
      </c>
      <c r="R9" s="32" t="s">
        <v>2410</v>
      </c>
      <c r="T9" s="32" t="s">
        <v>2873</v>
      </c>
      <c r="V9" s="43" t="s">
        <v>2705</v>
      </c>
      <c r="W9" s="639">
        <v>2200000</v>
      </c>
      <c r="X9" s="437" t="str">
        <f t="shared" si="6"/>
        <v>Ông Ngô Quang Minh và bà Vương Thị Hương - 0368010890 (Thu tiền)</v>
      </c>
      <c r="Y9" s="653" t="str">
        <f t="shared" si="1"/>
        <v>Truongpnt</v>
      </c>
      <c r="Z9" s="653" t="str">
        <f t="shared" si="2"/>
        <v>NHCS Gia Lai - Ms Huyền - 0942671909</v>
      </c>
      <c r="AA9" s="748">
        <f t="shared" si="3"/>
        <v>2200000</v>
      </c>
      <c r="AB9" s="735">
        <f t="shared" si="4"/>
        <v>0</v>
      </c>
      <c r="AC9" s="735">
        <f t="shared" si="5"/>
        <v>1999999.9999999998</v>
      </c>
      <c r="AD9" s="756"/>
      <c r="AE9" s="735">
        <f t="shared" si="0"/>
        <v>1999999.9999999998</v>
      </c>
      <c r="AF9" s="37"/>
      <c r="AG9" s="37"/>
    </row>
    <row r="10" spans="1:34" ht="99.75">
      <c r="A10" s="32" t="str">
        <f>Gắn_thêm1[[#This Row],[Diễn giải]]</f>
        <v>010/2024/D07-0078</v>
      </c>
      <c r="B10" s="35">
        <v>8</v>
      </c>
      <c r="C10" s="747" t="s">
        <v>2539</v>
      </c>
      <c r="D10" s="32" t="s">
        <v>2540</v>
      </c>
      <c r="E10" s="32" t="s">
        <v>2526</v>
      </c>
      <c r="F10" s="32" t="s">
        <v>71</v>
      </c>
      <c r="G10" s="32">
        <v>5500000</v>
      </c>
      <c r="H10" s="32" t="s">
        <v>384</v>
      </c>
      <c r="I10" s="32" t="s">
        <v>2527</v>
      </c>
      <c r="J10" s="32" t="s">
        <v>2525</v>
      </c>
      <c r="K10" s="32" t="s">
        <v>232</v>
      </c>
      <c r="L10" s="32">
        <v>0</v>
      </c>
      <c r="M10" s="609">
        <v>5500000</v>
      </c>
      <c r="N10" s="609">
        <v>5500000</v>
      </c>
      <c r="O10" s="32">
        <v>0.15</v>
      </c>
      <c r="P10" s="32">
        <v>750000</v>
      </c>
      <c r="Q10" s="32" t="s">
        <v>41</v>
      </c>
      <c r="R10" s="32" t="s">
        <v>2421</v>
      </c>
      <c r="T10" s="32" t="s">
        <v>2874</v>
      </c>
      <c r="V10" s="43" t="s">
        <v>2708</v>
      </c>
      <c r="W10" s="639">
        <v>5000000</v>
      </c>
      <c r="X10" s="437" t="str">
        <f t="shared" si="6"/>
        <v>CÔNG TY CỔ PHẦN NASA TÂY NGUYÊN - 0943572078 (Thu tiền)</v>
      </c>
      <c r="Y10" s="653" t="str">
        <f t="shared" si="1"/>
        <v>Longtdh</v>
      </c>
      <c r="Z10" s="653" t="str">
        <f t="shared" si="2"/>
        <v>VCB Gia Lai - Mr Bảo - 0988849465</v>
      </c>
      <c r="AA10" s="748">
        <f t="shared" si="3"/>
        <v>5000000</v>
      </c>
      <c r="AB10" s="735">
        <f t="shared" si="4"/>
        <v>0</v>
      </c>
      <c r="AC10" s="735">
        <f t="shared" si="5"/>
        <v>4545454.5454545449</v>
      </c>
      <c r="AD10" s="756"/>
      <c r="AE10" s="735">
        <f t="shared" si="0"/>
        <v>4545454.5454545449</v>
      </c>
      <c r="AF10" s="37"/>
      <c r="AG10" s="37"/>
    </row>
    <row r="11" spans="1:34" ht="71.25">
      <c r="A11" s="32" t="str">
        <f>Gắn_thêm1[[#This Row],[Diễn giải]]</f>
        <v>010/2024/D07-0081</v>
      </c>
      <c r="B11" s="35">
        <v>9</v>
      </c>
      <c r="C11" s="747" t="s">
        <v>2532</v>
      </c>
      <c r="D11" s="32" t="s">
        <v>2534</v>
      </c>
      <c r="E11" s="32" t="s">
        <v>2569</v>
      </c>
      <c r="F11" s="32" t="s">
        <v>71</v>
      </c>
      <c r="G11" s="32">
        <v>3300000</v>
      </c>
      <c r="H11" s="32" t="s">
        <v>1570</v>
      </c>
      <c r="I11" s="32" t="s">
        <v>2533</v>
      </c>
      <c r="J11" s="32" t="s">
        <v>2531</v>
      </c>
      <c r="K11" s="32" t="s">
        <v>232</v>
      </c>
      <c r="L11" s="32">
        <v>0</v>
      </c>
      <c r="M11" s="609">
        <v>3300000</v>
      </c>
      <c r="N11" s="609">
        <v>3300000</v>
      </c>
      <c r="O11" s="32">
        <v>0.15</v>
      </c>
      <c r="P11" s="32">
        <v>450000</v>
      </c>
      <c r="Q11" s="32" t="s">
        <v>41</v>
      </c>
      <c r="R11" s="32" t="s">
        <v>2441</v>
      </c>
      <c r="T11" s="32" t="s">
        <v>2873</v>
      </c>
      <c r="V11" s="43" t="s">
        <v>2710</v>
      </c>
      <c r="W11" s="639">
        <v>2400000</v>
      </c>
      <c r="X11" s="437" t="str">
        <f t="shared" si="6"/>
        <v>Ông Nguyễn Văn Nghĩa và Bà Nguyễn Thị Mỹ Oanh - 0943572078 (Thu tiền)</v>
      </c>
      <c r="Y11" s="653" t="str">
        <f t="shared" si="1"/>
        <v>Truongpnt</v>
      </c>
      <c r="Z11" s="653" t="str">
        <f t="shared" si="2"/>
        <v>NHCS Chư Pưh - Mr. Hưng - 096775449</v>
      </c>
      <c r="AA11" s="748">
        <f t="shared" si="3"/>
        <v>2400000</v>
      </c>
      <c r="AB11" s="735">
        <f t="shared" si="4"/>
        <v>0</v>
      </c>
      <c r="AC11" s="735">
        <f t="shared" si="5"/>
        <v>2181818.1818181816</v>
      </c>
      <c r="AD11" s="756"/>
      <c r="AE11" s="735">
        <f t="shared" si="0"/>
        <v>2181818.1818181816</v>
      </c>
      <c r="AF11" s="37"/>
      <c r="AG11" s="37"/>
    </row>
    <row r="12" spans="1:34" ht="57">
      <c r="A12" s="32" t="str">
        <f>Gắn_thêm1[[#This Row],[Diễn giải]]</f>
        <v>010/2024/D07-0092</v>
      </c>
      <c r="B12" s="35">
        <v>10</v>
      </c>
      <c r="C12" s="747" t="s">
        <v>2538</v>
      </c>
      <c r="D12" s="32" t="s">
        <v>2545</v>
      </c>
      <c r="E12" s="32" t="s">
        <v>2543</v>
      </c>
      <c r="F12" s="32" t="s">
        <v>71</v>
      </c>
      <c r="G12" s="32">
        <v>5500000</v>
      </c>
      <c r="H12" s="32" t="s">
        <v>384</v>
      </c>
      <c r="I12" s="32" t="s">
        <v>2544</v>
      </c>
      <c r="J12" s="32" t="s">
        <v>2542</v>
      </c>
      <c r="K12" s="32" t="s">
        <v>232</v>
      </c>
      <c r="L12" s="32">
        <v>0</v>
      </c>
      <c r="M12" s="609">
        <v>5500000</v>
      </c>
      <c r="N12" s="609">
        <v>5500000</v>
      </c>
      <c r="O12" s="32">
        <v>0.15</v>
      </c>
      <c r="P12" s="32">
        <v>750000</v>
      </c>
      <c r="Q12" s="32" t="s">
        <v>810</v>
      </c>
      <c r="R12" s="32" t="s">
        <v>627</v>
      </c>
      <c r="T12" s="32" t="s">
        <v>2283</v>
      </c>
      <c r="V12" s="43" t="s">
        <v>2671</v>
      </c>
      <c r="W12" s="639">
        <v>5500000</v>
      </c>
      <c r="X12" s="437" t="str">
        <f t="shared" si="6"/>
        <v>NGÂN HÀNG THƯƠNG MẠI CỔ PHẦN CÔNG THƯƠNG VIỆT NAM – CHI NHÁNH GIA LAI (Thu tiền)</v>
      </c>
      <c r="Y12" s="653" t="str">
        <f t="shared" si="1"/>
        <v>Truongpnt</v>
      </c>
      <c r="Z12" s="653" t="str">
        <f t="shared" si="2"/>
        <v>Viettinbank - Mr. Triều - 0822328285</v>
      </c>
      <c r="AA12" s="748">
        <f t="shared" si="3"/>
        <v>5500000</v>
      </c>
      <c r="AB12" s="735">
        <f t="shared" si="4"/>
        <v>0</v>
      </c>
      <c r="AC12" s="735">
        <f t="shared" si="5"/>
        <v>5000000</v>
      </c>
      <c r="AD12" s="756"/>
      <c r="AE12" s="735">
        <f t="shared" si="0"/>
        <v>5000000</v>
      </c>
      <c r="AF12" s="37"/>
      <c r="AG12" s="37"/>
    </row>
    <row r="13" spans="1:34" ht="71.25">
      <c r="A13" s="32" t="str">
        <f>Gắn_thêm1[[#This Row],[Diễn giải]]</f>
        <v>010/2024/D07-0094</v>
      </c>
      <c r="B13" s="35">
        <v>11</v>
      </c>
      <c r="C13" s="747" t="s">
        <v>2549</v>
      </c>
      <c r="D13" s="32" t="s">
        <v>2546</v>
      </c>
      <c r="E13" s="32" t="s">
        <v>2548</v>
      </c>
      <c r="F13" s="32" t="s">
        <v>71</v>
      </c>
      <c r="G13" s="32">
        <v>6600000</v>
      </c>
      <c r="H13" s="32" t="s">
        <v>2685</v>
      </c>
      <c r="I13" s="32" t="s">
        <v>2547</v>
      </c>
      <c r="J13" s="32" t="s">
        <v>2550</v>
      </c>
      <c r="K13" s="32" t="s">
        <v>232</v>
      </c>
      <c r="L13" s="32">
        <v>0</v>
      </c>
      <c r="M13" s="609">
        <v>6600000</v>
      </c>
      <c r="N13" s="609">
        <v>6600000</v>
      </c>
      <c r="O13" s="32">
        <v>0.15</v>
      </c>
      <c r="P13" s="32">
        <v>900000</v>
      </c>
      <c r="Q13" s="32" t="s">
        <v>41</v>
      </c>
      <c r="R13" s="32" t="s">
        <v>2422</v>
      </c>
      <c r="T13" s="32">
        <v>0</v>
      </c>
      <c r="V13" s="43" t="s">
        <v>2500</v>
      </c>
      <c r="W13" s="639">
        <v>7000000</v>
      </c>
      <c r="X13" s="437" t="str">
        <f t="shared" si="6"/>
        <v>Ông Hoàng Lê Ngọc Thành - 0989700515 Anh Hiếu (Thu Tiền)</v>
      </c>
      <c r="Y13" s="653" t="str">
        <f t="shared" si="1"/>
        <v>Longtdh</v>
      </c>
      <c r="Z13" s="653" t="str">
        <f t="shared" si="2"/>
        <v>VCB Gia Lai - Mr. Hiếu - 0983543155</v>
      </c>
      <c r="AA13" s="748">
        <f t="shared" si="3"/>
        <v>7700000</v>
      </c>
      <c r="AB13" s="735">
        <f t="shared" si="4"/>
        <v>700000</v>
      </c>
      <c r="AC13" s="735">
        <f t="shared" si="5"/>
        <v>6999999.9999999991</v>
      </c>
      <c r="AD13" s="756"/>
      <c r="AE13" s="735">
        <f t="shared" si="0"/>
        <v>6999999.9999999991</v>
      </c>
      <c r="AF13" s="37"/>
      <c r="AG13" s="37"/>
    </row>
    <row r="14" spans="1:34" ht="71.25">
      <c r="A14" s="32" t="str">
        <f>Gắn_thêm1[[#This Row],[Diễn giải]]</f>
        <v>010/2024/D07-0102</v>
      </c>
      <c r="B14" s="35">
        <v>12</v>
      </c>
      <c r="C14" s="747" t="s">
        <v>2556</v>
      </c>
      <c r="D14" s="32" t="s">
        <v>2554</v>
      </c>
      <c r="E14" s="32" t="s">
        <v>2553</v>
      </c>
      <c r="F14" s="32" t="s">
        <v>71</v>
      </c>
      <c r="G14" s="32">
        <v>3300000</v>
      </c>
      <c r="H14" s="32" t="s">
        <v>1570</v>
      </c>
      <c r="I14" s="32" t="s">
        <v>2555</v>
      </c>
      <c r="J14" s="32" t="s">
        <v>2552</v>
      </c>
      <c r="K14" s="32" t="s">
        <v>232</v>
      </c>
      <c r="L14" s="32">
        <v>0</v>
      </c>
      <c r="M14" s="609">
        <v>3300000</v>
      </c>
      <c r="N14" s="609">
        <v>3300000</v>
      </c>
      <c r="O14" s="32">
        <v>0.15</v>
      </c>
      <c r="P14" s="32">
        <v>450000</v>
      </c>
      <c r="Q14" s="32" t="s">
        <v>41</v>
      </c>
      <c r="R14" s="32" t="s">
        <v>1445</v>
      </c>
      <c r="T14" s="32" t="s">
        <v>2874</v>
      </c>
      <c r="V14" s="43" t="s">
        <v>2726</v>
      </c>
      <c r="W14" s="639">
        <f>660000+1540000</f>
        <v>2200000</v>
      </c>
      <c r="X14" s="437" t="str">
        <f t="shared" si="6"/>
        <v>Ông Lê Hữu Đông - 0978345619 (Thu tiền)</v>
      </c>
      <c r="Y14" s="653" t="str">
        <f t="shared" si="1"/>
        <v>Truongpnt</v>
      </c>
      <c r="Z14" s="653" t="str">
        <f t="shared" si="2"/>
        <v>NHCS An Khê - Ms Như - 0905505717</v>
      </c>
      <c r="AA14" s="748">
        <f t="shared" si="3"/>
        <v>2200000</v>
      </c>
      <c r="AB14" s="735">
        <f t="shared" si="4"/>
        <v>0</v>
      </c>
      <c r="AC14" s="735">
        <f t="shared" si="5"/>
        <v>1999999.9999999998</v>
      </c>
      <c r="AD14" s="756"/>
      <c r="AE14" s="735">
        <f t="shared" si="0"/>
        <v>1999999.9999999998</v>
      </c>
      <c r="AF14" s="37"/>
      <c r="AG14" s="37"/>
    </row>
    <row r="15" spans="1:34" ht="85.5">
      <c r="A15" s="32" t="str">
        <f>Gắn_thêm1[[#This Row],[Diễn giải]]</f>
        <v>010/2024/D07-0110</v>
      </c>
      <c r="B15" s="35">
        <v>13</v>
      </c>
      <c r="C15" s="747" t="s">
        <v>2558</v>
      </c>
      <c r="D15" s="32" t="s">
        <v>2559</v>
      </c>
      <c r="E15" s="32" t="s">
        <v>2560</v>
      </c>
      <c r="F15" s="32" t="s">
        <v>71</v>
      </c>
      <c r="G15" s="32">
        <v>3000000</v>
      </c>
      <c r="H15" s="32" t="s">
        <v>88</v>
      </c>
      <c r="I15" s="32" t="s">
        <v>1463</v>
      </c>
      <c r="J15" s="32" t="s">
        <v>2557</v>
      </c>
      <c r="K15" s="32" t="s">
        <v>232</v>
      </c>
      <c r="L15" s="32">
        <v>0</v>
      </c>
      <c r="M15" s="609">
        <v>3000000</v>
      </c>
      <c r="N15" s="609">
        <v>3000000</v>
      </c>
      <c r="O15" s="32">
        <v>0.15</v>
      </c>
      <c r="P15" s="32">
        <v>409090.90909090906</v>
      </c>
      <c r="Q15" s="32" t="s">
        <v>810</v>
      </c>
      <c r="R15" s="32" t="s">
        <v>2425</v>
      </c>
      <c r="T15" s="32" t="s">
        <v>2873</v>
      </c>
      <c r="V15" s="43" t="s">
        <v>2734</v>
      </c>
      <c r="W15" s="639">
        <f>3950000+1000000</f>
        <v>4950000</v>
      </c>
      <c r="X15" s="437" t="str">
        <f t="shared" si="6"/>
        <v>Ông Nguyễn Văn Đồng - 0914098630 (Thu tiền)</v>
      </c>
      <c r="Y15" s="653" t="str">
        <f t="shared" si="1"/>
        <v>Vanvta</v>
      </c>
      <c r="Z15" s="653" t="str">
        <f t="shared" si="2"/>
        <v>VCB Đăk Nông -  Như Ý</v>
      </c>
      <c r="AA15" s="748">
        <f t="shared" si="3"/>
        <v>4950000</v>
      </c>
      <c r="AB15" s="735">
        <f t="shared" si="4"/>
        <v>0</v>
      </c>
      <c r="AC15" s="735">
        <f t="shared" si="5"/>
        <v>4500000</v>
      </c>
      <c r="AD15" s="735">
        <v>700000</v>
      </c>
      <c r="AE15" s="735">
        <f t="shared" ref="AE15:AE20" si="7">(AA15-AD15)/1.1</f>
        <v>3863636.3636363633</v>
      </c>
      <c r="AF15" s="749">
        <v>0.31</v>
      </c>
      <c r="AG15" s="591">
        <f>AF15*AE15</f>
        <v>1197727.2727272727</v>
      </c>
    </row>
    <row r="16" spans="1:34" ht="71.25">
      <c r="A16" s="32" t="str">
        <f>Gắn_thêm1[[#This Row],[Diễn giải]]</f>
        <v>010/2024/D07-0111</v>
      </c>
      <c r="B16" s="35">
        <v>14</v>
      </c>
      <c r="C16" s="747" t="s">
        <v>2564</v>
      </c>
      <c r="D16" s="32" t="s">
        <v>2566</v>
      </c>
      <c r="E16" s="32" t="s">
        <v>2565</v>
      </c>
      <c r="F16" s="32" t="s">
        <v>71</v>
      </c>
      <c r="G16" s="32">
        <v>3500000</v>
      </c>
      <c r="H16" s="32" t="s">
        <v>72</v>
      </c>
      <c r="I16" s="32" t="s">
        <v>2567</v>
      </c>
      <c r="J16" s="32" t="s">
        <v>2563</v>
      </c>
      <c r="K16" s="32" t="s">
        <v>232</v>
      </c>
      <c r="M16" s="609">
        <v>3500000</v>
      </c>
      <c r="N16" s="609">
        <v>3500000</v>
      </c>
      <c r="O16" s="32">
        <v>0.15</v>
      </c>
      <c r="P16" s="32">
        <v>477272.72727272724</v>
      </c>
      <c r="Q16" s="32" t="s">
        <v>41</v>
      </c>
      <c r="R16" s="32" t="s">
        <v>755</v>
      </c>
      <c r="T16" s="32" t="s">
        <v>2873</v>
      </c>
      <c r="V16" s="43" t="s">
        <v>2743</v>
      </c>
      <c r="W16" s="778">
        <v>1000000</v>
      </c>
      <c r="X16" s="437" t="str">
        <f t="shared" si="6"/>
        <v>Ông Nguyễn Văn Hải - 0935404321 (Thu tiền)</v>
      </c>
      <c r="Y16" s="653" t="str">
        <f t="shared" si="1"/>
        <v>Vanvta</v>
      </c>
      <c r="Z16" s="653" t="str">
        <f t="shared" si="2"/>
        <v>VCB Đăk Lăk - Mr. Chiến - 0905716363</v>
      </c>
      <c r="AA16" s="748">
        <f t="shared" si="3"/>
        <v>8250000</v>
      </c>
      <c r="AB16" s="735">
        <f t="shared" si="4"/>
        <v>7250000</v>
      </c>
      <c r="AC16" s="735">
        <f t="shared" si="5"/>
        <v>7499999.9999999991</v>
      </c>
      <c r="AD16" s="756"/>
      <c r="AE16" s="735">
        <f t="shared" si="7"/>
        <v>7499999.9999999991</v>
      </c>
      <c r="AF16" s="37"/>
      <c r="AG16" s="37"/>
    </row>
    <row r="17" spans="1:33" ht="57">
      <c r="A17" s="32" t="str">
        <f>Gắn_thêm1[[#This Row],[Diễn giải]]</f>
        <v>010/2024/D07-0125</v>
      </c>
      <c r="B17" s="35">
        <v>15</v>
      </c>
      <c r="C17" s="747" t="s">
        <v>2571</v>
      </c>
      <c r="D17" s="32" t="s">
        <v>2224</v>
      </c>
      <c r="E17" s="32" t="s">
        <v>2572</v>
      </c>
      <c r="F17" s="32" t="s">
        <v>71</v>
      </c>
      <c r="G17" s="32">
        <v>6600000</v>
      </c>
      <c r="H17" s="32" t="s">
        <v>2685</v>
      </c>
      <c r="I17" s="32" t="s">
        <v>2573</v>
      </c>
      <c r="J17" s="32" t="s">
        <v>2570</v>
      </c>
      <c r="K17" s="32" t="s">
        <v>232</v>
      </c>
      <c r="M17" s="609">
        <v>6600000</v>
      </c>
      <c r="N17" s="609">
        <v>6600000</v>
      </c>
      <c r="O17" s="32">
        <v>0.15</v>
      </c>
      <c r="P17" s="32">
        <v>900000</v>
      </c>
      <c r="Q17" s="32" t="s">
        <v>810</v>
      </c>
      <c r="R17" s="32" t="s">
        <v>2442</v>
      </c>
      <c r="T17" s="32" t="s">
        <v>2873</v>
      </c>
      <c r="V17" s="43" t="s">
        <v>2762</v>
      </c>
      <c r="W17" s="639">
        <v>3300000</v>
      </c>
      <c r="X17" s="437" t="str">
        <f t="shared" si="6"/>
        <v>Ông Lê Hữu Anh Tú - 0966674567 (thu tiền)</v>
      </c>
      <c r="Y17" s="653" t="str">
        <f t="shared" si="1"/>
        <v>Vanvta</v>
      </c>
      <c r="Z17" s="653" t="str">
        <f t="shared" si="2"/>
        <v>VCB Đăk Lắk - Ms. Hà - 0989942954</v>
      </c>
      <c r="AA17" s="748">
        <f t="shared" si="3"/>
        <v>3300000</v>
      </c>
      <c r="AB17" s="735">
        <f t="shared" si="4"/>
        <v>0</v>
      </c>
      <c r="AC17" s="735">
        <f t="shared" si="5"/>
        <v>2999999.9999999995</v>
      </c>
      <c r="AD17" s="756"/>
      <c r="AE17" s="735">
        <f t="shared" si="7"/>
        <v>2999999.9999999995</v>
      </c>
      <c r="AF17" s="37"/>
      <c r="AG17" s="37"/>
    </row>
    <row r="18" spans="1:33" ht="156.75">
      <c r="A18" s="32" t="str">
        <f>Gắn_thêm1[[#This Row],[Diễn giải]]</f>
        <v>010/2024/D07-0160</v>
      </c>
      <c r="B18" s="35">
        <v>16</v>
      </c>
      <c r="C18" s="747" t="s">
        <v>2576</v>
      </c>
      <c r="D18" s="32" t="s">
        <v>2579</v>
      </c>
      <c r="E18" s="32" t="s">
        <v>2577</v>
      </c>
      <c r="F18" s="32" t="s">
        <v>42</v>
      </c>
      <c r="G18" s="32">
        <v>7000000</v>
      </c>
      <c r="H18" s="32" t="s">
        <v>359</v>
      </c>
      <c r="I18" s="32" t="s">
        <v>2578</v>
      </c>
      <c r="J18" s="32" t="s">
        <v>2575</v>
      </c>
      <c r="K18" s="32" t="s">
        <v>232</v>
      </c>
      <c r="L18" s="32">
        <v>0</v>
      </c>
      <c r="M18" s="609">
        <v>7000000</v>
      </c>
      <c r="N18" s="609">
        <v>7000000</v>
      </c>
      <c r="O18" s="32">
        <v>0.15</v>
      </c>
      <c r="P18" s="32">
        <v>954545.45454545447</v>
      </c>
      <c r="Q18" s="32" t="s">
        <v>2283</v>
      </c>
      <c r="R18" s="32" t="s">
        <v>2436</v>
      </c>
      <c r="T18" s="32" t="s">
        <v>2283</v>
      </c>
      <c r="V18" s="43" t="s">
        <v>2694</v>
      </c>
      <c r="W18" s="639">
        <v>5500000</v>
      </c>
      <c r="X18" s="437" t="str">
        <f t="shared" si="6"/>
        <v>Ông Đinh Trần Thái Vũ và Bà Trương Thị Thùy Trang - 0905731389 Mr. Hoàng  (Thu Tiền)</v>
      </c>
      <c r="Y18" s="653" t="str">
        <f t="shared" si="1"/>
        <v>Truongpnt</v>
      </c>
      <c r="Z18" s="653" t="str">
        <f t="shared" si="2"/>
        <v>VCB Gia Lai - Mr Hoàng - 0905731389</v>
      </c>
      <c r="AA18" s="748">
        <f t="shared" si="3"/>
        <v>5500000</v>
      </c>
      <c r="AB18" s="735">
        <f t="shared" si="4"/>
        <v>0</v>
      </c>
      <c r="AC18" s="735">
        <f t="shared" si="5"/>
        <v>5000000</v>
      </c>
      <c r="AD18" s="756"/>
      <c r="AE18" s="735">
        <f t="shared" si="7"/>
        <v>5000000</v>
      </c>
      <c r="AF18" s="37"/>
      <c r="AG18" s="652">
        <f>AE18*0.15</f>
        <v>750000</v>
      </c>
    </row>
    <row r="19" spans="1:33" ht="57">
      <c r="A19" s="32" t="str">
        <f>Gắn_thêm1[[#This Row],[Diễn giải]]</f>
        <v>010/2024/D08-0012</v>
      </c>
      <c r="B19" s="35">
        <v>1</v>
      </c>
      <c r="C19" s="747" t="s">
        <v>2592</v>
      </c>
      <c r="D19" s="32" t="s">
        <v>2594</v>
      </c>
      <c r="E19" s="32" t="s">
        <v>2593</v>
      </c>
      <c r="F19" s="32" t="s">
        <v>71</v>
      </c>
      <c r="G19" s="32">
        <v>3300000</v>
      </c>
      <c r="H19" s="32" t="s">
        <v>1570</v>
      </c>
      <c r="I19" s="32" t="s">
        <v>2595</v>
      </c>
      <c r="J19" s="32" t="s">
        <v>2591</v>
      </c>
      <c r="K19" s="32" t="s">
        <v>232</v>
      </c>
      <c r="L19" s="32">
        <v>0</v>
      </c>
      <c r="M19" s="609">
        <v>3300000</v>
      </c>
      <c r="N19" s="609">
        <v>3300000</v>
      </c>
      <c r="O19" s="32">
        <v>0.15</v>
      </c>
      <c r="P19" s="32">
        <v>450000</v>
      </c>
      <c r="Q19" s="32" t="s">
        <v>810</v>
      </c>
      <c r="R19" s="32" t="s">
        <v>2441</v>
      </c>
      <c r="T19" s="32" t="s">
        <v>2873</v>
      </c>
      <c r="V19" s="43" t="s">
        <v>2750</v>
      </c>
      <c r="W19" s="639">
        <v>4000000</v>
      </c>
      <c r="X19" s="437" t="str">
        <f t="shared" si="6"/>
        <v>Ông Trần Anh Tuấn - 090 8222469 - Anh Tuấn (Thu tiền)</v>
      </c>
      <c r="Y19" s="653" t="str">
        <f t="shared" si="1"/>
        <v>Truongpnt</v>
      </c>
      <c r="Z19" s="653" t="str">
        <f t="shared" si="2"/>
        <v>VCB Gia Lai - Mr Hoàng - 0905731389</v>
      </c>
      <c r="AA19" s="748">
        <f t="shared" si="3"/>
        <v>4000000</v>
      </c>
      <c r="AB19" s="735">
        <f t="shared" si="4"/>
        <v>0</v>
      </c>
      <c r="AC19" s="735">
        <f t="shared" si="5"/>
        <v>3636363.6363636362</v>
      </c>
      <c r="AD19" s="756"/>
      <c r="AE19" s="735">
        <f t="shared" si="7"/>
        <v>3636363.6363636362</v>
      </c>
      <c r="AF19" s="37"/>
      <c r="AG19" s="652">
        <f>AE19*0.15</f>
        <v>545454.54545454541</v>
      </c>
    </row>
    <row r="20" spans="1:33" ht="71.25">
      <c r="A20" s="32" t="str">
        <f>Gắn_thêm1[[#This Row],[Diễn giải]]</f>
        <v>010/2024/D08-0016</v>
      </c>
      <c r="B20" s="35">
        <v>2</v>
      </c>
      <c r="C20" s="747" t="s">
        <v>2598</v>
      </c>
      <c r="D20" s="32" t="s">
        <v>2599</v>
      </c>
      <c r="E20" s="32" t="s">
        <v>2597</v>
      </c>
      <c r="F20" s="32" t="s">
        <v>71</v>
      </c>
      <c r="G20" s="32">
        <v>3300000</v>
      </c>
      <c r="H20" s="32" t="s">
        <v>1570</v>
      </c>
      <c r="I20" s="32" t="s">
        <v>2600</v>
      </c>
      <c r="J20" s="32" t="s">
        <v>2596</v>
      </c>
      <c r="K20" s="32" t="s">
        <v>232</v>
      </c>
      <c r="L20" s="32">
        <v>0</v>
      </c>
      <c r="M20" s="609">
        <v>3300000</v>
      </c>
      <c r="N20" s="609">
        <v>3300000</v>
      </c>
      <c r="O20" s="32">
        <v>0.15</v>
      </c>
      <c r="P20" s="32">
        <v>450000</v>
      </c>
      <c r="Q20" s="32" t="s">
        <v>810</v>
      </c>
      <c r="R20" s="32" t="s">
        <v>2403</v>
      </c>
      <c r="T20" s="32" t="s">
        <v>2874</v>
      </c>
      <c r="V20" s="43" t="s">
        <v>2779</v>
      </c>
      <c r="W20" s="639">
        <v>3300000</v>
      </c>
      <c r="X20" s="437" t="str">
        <f t="shared" si="6"/>
        <v>Bà Trần Thị Thiện Hương - 0935021414 (Thu tiền)</v>
      </c>
      <c r="Y20" s="653" t="str">
        <f t="shared" si="1"/>
        <v>Longtdh</v>
      </c>
      <c r="Z20" s="653" t="str">
        <f t="shared" si="2"/>
        <v>VCB Gia Lai - Mr. Huệ - 0982527259</v>
      </c>
      <c r="AA20" s="748">
        <f t="shared" si="3"/>
        <v>3300000</v>
      </c>
      <c r="AB20" s="735">
        <f t="shared" si="4"/>
        <v>0</v>
      </c>
      <c r="AC20" s="735">
        <f t="shared" si="5"/>
        <v>2999999.9999999995</v>
      </c>
      <c r="AD20" s="756"/>
      <c r="AE20" s="735">
        <f t="shared" si="7"/>
        <v>2999999.9999999995</v>
      </c>
      <c r="AF20" s="37"/>
      <c r="AG20" s="37"/>
    </row>
    <row r="21" spans="1:33" ht="71.25">
      <c r="A21" s="32" t="str">
        <f>Gắn_thêm1[[#This Row],[Diễn giải]]</f>
        <v>010/2024/D08-0019</v>
      </c>
      <c r="B21" s="35">
        <v>3</v>
      </c>
      <c r="C21" s="747" t="s">
        <v>2627</v>
      </c>
      <c r="D21" s="32" t="s">
        <v>2603</v>
      </c>
      <c r="E21" s="32" t="s">
        <v>2602</v>
      </c>
      <c r="F21" s="32" t="s">
        <v>71</v>
      </c>
      <c r="G21" s="32">
        <v>4950000</v>
      </c>
      <c r="H21" s="32" t="s">
        <v>1574</v>
      </c>
      <c r="I21" s="32" t="s">
        <v>1356</v>
      </c>
      <c r="J21" s="32" t="s">
        <v>2601</v>
      </c>
      <c r="K21" s="32" t="s">
        <v>232</v>
      </c>
      <c r="L21" s="32">
        <v>0</v>
      </c>
      <c r="M21" s="609">
        <v>4950000</v>
      </c>
      <c r="N21" s="609">
        <v>4950000</v>
      </c>
      <c r="O21" s="32">
        <v>0.15</v>
      </c>
      <c r="P21" s="32">
        <v>675000</v>
      </c>
      <c r="Q21" s="32" t="s">
        <v>41</v>
      </c>
      <c r="R21" s="32" t="s">
        <v>2439</v>
      </c>
      <c r="T21" s="32" t="s">
        <v>2874</v>
      </c>
      <c r="V21" s="266" t="s">
        <v>2953</v>
      </c>
      <c r="W21" s="639"/>
      <c r="X21" s="437" t="e">
        <f t="shared" si="6"/>
        <v>#N/A</v>
      </c>
      <c r="Y21" s="653" t="e">
        <f t="shared" si="1"/>
        <v>#N/A</v>
      </c>
      <c r="Z21" s="653" t="e">
        <f t="shared" si="2"/>
        <v>#N/A</v>
      </c>
      <c r="AA21" s="748" t="e">
        <f t="shared" si="3"/>
        <v>#N/A</v>
      </c>
      <c r="AB21" s="735" t="e">
        <f t="shared" si="4"/>
        <v>#N/A</v>
      </c>
      <c r="AC21" s="735" t="e">
        <f t="shared" si="5"/>
        <v>#N/A</v>
      </c>
      <c r="AD21" s="756"/>
      <c r="AE21" s="735" t="e">
        <f t="shared" ref="AE21:AE47" si="8">AC21-AD21</f>
        <v>#N/A</v>
      </c>
      <c r="AF21" s="37"/>
      <c r="AG21" s="37"/>
    </row>
    <row r="22" spans="1:33" ht="57">
      <c r="A22" s="32" t="str">
        <f>Gắn_thêm1[[#This Row],[Diễn giải]]</f>
        <v>010/2024/D08-0021</v>
      </c>
      <c r="B22" s="35">
        <v>4</v>
      </c>
      <c r="C22" s="747" t="s">
        <v>2605</v>
      </c>
      <c r="D22" s="32" t="s">
        <v>1807</v>
      </c>
      <c r="E22" s="32" t="s">
        <v>2606</v>
      </c>
      <c r="F22" s="32" t="s">
        <v>71</v>
      </c>
      <c r="G22" s="32">
        <v>5500000</v>
      </c>
      <c r="H22" s="32" t="s">
        <v>384</v>
      </c>
      <c r="I22" s="32" t="s">
        <v>2607</v>
      </c>
      <c r="J22" s="32" t="s">
        <v>2604</v>
      </c>
      <c r="K22" s="32" t="s">
        <v>232</v>
      </c>
      <c r="L22" s="32">
        <v>0</v>
      </c>
      <c r="M22" s="609">
        <v>5500000</v>
      </c>
      <c r="N22" s="609">
        <v>5500000</v>
      </c>
      <c r="O22" s="32">
        <v>0.15</v>
      </c>
      <c r="P22" s="32">
        <v>750000</v>
      </c>
      <c r="Q22" s="32" t="s">
        <v>41</v>
      </c>
      <c r="R22" s="32" t="s">
        <v>2439</v>
      </c>
      <c r="T22" s="32" t="s">
        <v>2874</v>
      </c>
      <c r="V22" s="43" t="s">
        <v>2803</v>
      </c>
      <c r="W22" s="639">
        <v>4950000</v>
      </c>
      <c r="X22" s="437" t="str">
        <f t="shared" si="6"/>
        <v>Ông Vũ Thanh Tùng và Bà Lê Thị Bích - 0368059089 (Thu tiền)</v>
      </c>
      <c r="Y22" s="653" t="str">
        <f t="shared" si="1"/>
        <v>Vanvta</v>
      </c>
      <c r="Z22" s="653" t="str">
        <f t="shared" si="2"/>
        <v>VCB Đăk Nông -  Như Ý</v>
      </c>
      <c r="AA22" s="753">
        <f t="shared" si="3"/>
        <v>4950000</v>
      </c>
      <c r="AB22" s="735">
        <f t="shared" si="4"/>
        <v>0</v>
      </c>
      <c r="AC22" s="735">
        <f t="shared" si="5"/>
        <v>4500000</v>
      </c>
      <c r="AD22" s="756"/>
      <c r="AE22" s="735">
        <f t="shared" si="8"/>
        <v>4500000</v>
      </c>
      <c r="AF22" s="779">
        <v>0.38</v>
      </c>
      <c r="AG22" s="652">
        <f>AF22*AE22</f>
        <v>1710000</v>
      </c>
    </row>
    <row r="23" spans="1:33" ht="57">
      <c r="A23" s="32" t="str">
        <f>Gắn_thêm1[[#This Row],[Diễn giải]]</f>
        <v>010/2024/D08-0024</v>
      </c>
      <c r="B23" s="35">
        <v>5</v>
      </c>
      <c r="C23" s="747" t="s">
        <v>2638</v>
      </c>
      <c r="D23" s="32" t="s">
        <v>2611</v>
      </c>
      <c r="E23" s="32" t="s">
        <v>2610</v>
      </c>
      <c r="F23" s="32" t="s">
        <v>60</v>
      </c>
      <c r="G23" s="32">
        <v>2640000</v>
      </c>
      <c r="H23" s="32" t="s">
        <v>2684</v>
      </c>
      <c r="I23" s="32" t="s">
        <v>2614</v>
      </c>
      <c r="J23" s="32" t="s">
        <v>2608</v>
      </c>
      <c r="K23" s="32" t="s">
        <v>232</v>
      </c>
      <c r="L23" s="32">
        <v>0</v>
      </c>
      <c r="M23" s="609">
        <v>2640000</v>
      </c>
      <c r="N23" s="609">
        <v>2640000</v>
      </c>
      <c r="O23" s="32">
        <v>0.15</v>
      </c>
      <c r="P23" s="32">
        <v>360000</v>
      </c>
      <c r="Q23" s="32" t="s">
        <v>41</v>
      </c>
      <c r="R23" s="32" t="s">
        <v>2609</v>
      </c>
      <c r="T23" s="32" t="s">
        <v>2283</v>
      </c>
      <c r="V23" s="43" t="s">
        <v>2810</v>
      </c>
      <c r="W23" s="778">
        <v>500000</v>
      </c>
      <c r="X23" s="437" t="str">
        <f t="shared" si="6"/>
        <v>Bà Nguyễn Thị Sáu - 0888160179 (Thu tiền)</v>
      </c>
      <c r="Y23" s="653" t="str">
        <f t="shared" si="1"/>
        <v>Vanvta</v>
      </c>
      <c r="Z23" s="653" t="str">
        <f t="shared" si="2"/>
        <v>VCB Vinh - Ms. Hương - 0984067216</v>
      </c>
      <c r="AA23" s="753">
        <f t="shared" si="3"/>
        <v>3300000</v>
      </c>
      <c r="AB23" s="735">
        <f t="shared" si="4"/>
        <v>2800000</v>
      </c>
      <c r="AC23" s="735">
        <f t="shared" si="5"/>
        <v>2999999.9999999995</v>
      </c>
      <c r="AD23" s="756"/>
      <c r="AE23" s="735">
        <f t="shared" si="8"/>
        <v>2999999.9999999995</v>
      </c>
      <c r="AF23" s="779">
        <v>0.38</v>
      </c>
      <c r="AG23" s="652">
        <f>AF23*AE23</f>
        <v>1139999.9999999998</v>
      </c>
    </row>
    <row r="24" spans="1:33" ht="57">
      <c r="A24" s="32" t="str">
        <f>Gắn_thêm1[[#This Row],[Diễn giải]]</f>
        <v>010/2024/D08-0025</v>
      </c>
      <c r="B24" s="35">
        <v>6</v>
      </c>
      <c r="C24" s="747" t="s">
        <v>2639</v>
      </c>
      <c r="D24" s="32" t="s">
        <v>2615</v>
      </c>
      <c r="E24" s="32" t="s">
        <v>2613</v>
      </c>
      <c r="F24" s="32" t="s">
        <v>60</v>
      </c>
      <c r="G24" s="32">
        <v>2640000</v>
      </c>
      <c r="H24" s="32" t="s">
        <v>2684</v>
      </c>
      <c r="I24" s="32" t="s">
        <v>2614</v>
      </c>
      <c r="J24" s="32" t="s">
        <v>2612</v>
      </c>
      <c r="K24" s="32" t="s">
        <v>232</v>
      </c>
      <c r="L24" s="32">
        <v>0</v>
      </c>
      <c r="M24" s="609">
        <v>2640000</v>
      </c>
      <c r="N24" s="609">
        <v>2640000</v>
      </c>
      <c r="O24" s="32">
        <v>0.15</v>
      </c>
      <c r="P24" s="32">
        <v>360000</v>
      </c>
      <c r="Q24" s="32" t="s">
        <v>41</v>
      </c>
      <c r="R24" s="32" t="s">
        <v>2609</v>
      </c>
      <c r="T24" s="32" t="s">
        <v>2283</v>
      </c>
      <c r="V24" s="43" t="s">
        <v>2751</v>
      </c>
      <c r="W24" s="639">
        <v>3300000</v>
      </c>
      <c r="X24" s="437" t="str">
        <f t="shared" si="6"/>
        <v>Bà Nguyễn Thái Thanh - 097 8141973 (thu tiền)</v>
      </c>
      <c r="Y24" s="653" t="str">
        <f t="shared" si="1"/>
        <v>Truongpnt</v>
      </c>
      <c r="Z24" s="653" t="str">
        <f t="shared" si="2"/>
        <v>VCB Gia Lai - Mr Hoàng - 0905731389</v>
      </c>
      <c r="AA24" s="753">
        <f t="shared" si="3"/>
        <v>3300000</v>
      </c>
      <c r="AB24" s="735">
        <f t="shared" si="4"/>
        <v>0</v>
      </c>
      <c r="AC24" s="735">
        <f t="shared" si="5"/>
        <v>2999999.9999999995</v>
      </c>
      <c r="AD24" s="756"/>
      <c r="AE24" s="735">
        <f t="shared" si="8"/>
        <v>2999999.9999999995</v>
      </c>
      <c r="AF24" s="779">
        <v>0.38</v>
      </c>
      <c r="AG24" s="652">
        <f>AF24*AE24</f>
        <v>1139999.9999999998</v>
      </c>
    </row>
    <row r="25" spans="1:33" ht="99.75">
      <c r="A25" s="32" t="str">
        <f>Gắn_thêm1[[#This Row],[Diễn giải]]</f>
        <v>010/2024/D08-0041</v>
      </c>
      <c r="B25" s="35">
        <v>7</v>
      </c>
      <c r="C25" s="747" t="s">
        <v>2651</v>
      </c>
      <c r="D25" s="32" t="s">
        <v>2656</v>
      </c>
      <c r="E25" s="32" t="s">
        <v>2617</v>
      </c>
      <c r="F25" s="32" t="s">
        <v>71</v>
      </c>
      <c r="G25" s="32">
        <v>4000000</v>
      </c>
      <c r="H25" s="32" t="s">
        <v>210</v>
      </c>
      <c r="I25" s="32" t="s">
        <v>2618</v>
      </c>
      <c r="J25" s="32" t="s">
        <v>2616</v>
      </c>
      <c r="K25" s="32" t="s">
        <v>232</v>
      </c>
      <c r="L25" s="32">
        <v>0</v>
      </c>
      <c r="M25" s="609">
        <v>4000000</v>
      </c>
      <c r="N25" s="609">
        <v>4000000</v>
      </c>
      <c r="O25" s="32">
        <v>0.15</v>
      </c>
      <c r="P25" s="32">
        <v>545454.54545454541</v>
      </c>
      <c r="Q25" s="32" t="s">
        <v>41</v>
      </c>
      <c r="R25" s="32" t="s">
        <v>2425</v>
      </c>
      <c r="T25" s="32" t="s">
        <v>2873</v>
      </c>
      <c r="V25" s="43" t="s">
        <v>2716</v>
      </c>
      <c r="W25" s="639">
        <v>4400000</v>
      </c>
      <c r="X25" s="437" t="str">
        <f t="shared" si="6"/>
        <v>Ông Hoàng Văn Phủ - 0354803335 Chị Dung (Thu tiền)</v>
      </c>
      <c r="Y25" s="653" t="str">
        <f t="shared" si="1"/>
        <v>Vanvta</v>
      </c>
      <c r="Z25" s="653" t="str">
        <f t="shared" si="2"/>
        <v>VCB Đăk Nông - Mr. Dao - 0905350357</v>
      </c>
      <c r="AA25" s="753">
        <f t="shared" si="3"/>
        <v>3850000</v>
      </c>
      <c r="AB25" s="735">
        <f t="shared" si="4"/>
        <v>-550000</v>
      </c>
      <c r="AC25" s="735">
        <f t="shared" si="5"/>
        <v>3499999.9999999995</v>
      </c>
      <c r="AD25" s="756"/>
      <c r="AE25" s="735">
        <f t="shared" si="8"/>
        <v>3499999.9999999995</v>
      </c>
      <c r="AF25" s="779">
        <v>0.38</v>
      </c>
      <c r="AG25" s="652">
        <f>AF25*AE25</f>
        <v>1329999.9999999998</v>
      </c>
    </row>
    <row r="26" spans="1:33" ht="128.25">
      <c r="A26" s="32" t="str">
        <f>Gắn_thêm1[[#This Row],[Diễn giải]]</f>
        <v>010/2024/D08-0042</v>
      </c>
      <c r="B26" s="35">
        <v>8</v>
      </c>
      <c r="C26" s="747" t="s">
        <v>1174</v>
      </c>
      <c r="D26" s="32" t="s">
        <v>293</v>
      </c>
      <c r="E26" s="32" t="s">
        <v>2620</v>
      </c>
      <c r="F26" s="32" t="s">
        <v>42</v>
      </c>
      <c r="G26" s="32">
        <v>3300000</v>
      </c>
      <c r="H26" s="32" t="s">
        <v>1570</v>
      </c>
      <c r="I26" s="32" t="s">
        <v>2619</v>
      </c>
      <c r="J26" s="32" t="s">
        <v>2621</v>
      </c>
      <c r="K26" s="32" t="s">
        <v>232</v>
      </c>
      <c r="L26" s="32">
        <v>0</v>
      </c>
      <c r="M26" s="609">
        <v>3300000</v>
      </c>
      <c r="N26" s="609">
        <v>3300000</v>
      </c>
      <c r="O26" s="32">
        <v>0.15</v>
      </c>
      <c r="P26" s="32">
        <v>450000</v>
      </c>
      <c r="Q26" s="32" t="s">
        <v>41</v>
      </c>
      <c r="R26" s="32" t="s">
        <v>2400</v>
      </c>
      <c r="T26" s="32" t="s">
        <v>2874</v>
      </c>
      <c r="V26" s="43" t="s">
        <v>2866</v>
      </c>
      <c r="W26" s="639">
        <v>7150000</v>
      </c>
      <c r="X26" s="437" t="str">
        <f t="shared" si="6"/>
        <v>Ông Nguyễn Quang Chung và Bà Phạm Thị Hiền - 0984591828 (thu tiền)</v>
      </c>
      <c r="Y26" s="653" t="str">
        <f t="shared" si="1"/>
        <v>Vanvta</v>
      </c>
      <c r="Z26" s="653" t="str">
        <f t="shared" si="2"/>
        <v>VCB Đắk Nông - Mr. Hùng - 0917504338</v>
      </c>
      <c r="AA26" s="753">
        <f t="shared" si="3"/>
        <v>7150000</v>
      </c>
      <c r="AB26" s="735">
        <f t="shared" si="4"/>
        <v>0</v>
      </c>
      <c r="AC26" s="735">
        <f t="shared" si="5"/>
        <v>6499999.9999999991</v>
      </c>
      <c r="AD26" s="756"/>
      <c r="AE26" s="735">
        <f t="shared" si="8"/>
        <v>6499999.9999999991</v>
      </c>
      <c r="AF26" s="779">
        <v>0.38</v>
      </c>
      <c r="AG26" s="652">
        <f>AF26*AE26</f>
        <v>2469999.9999999995</v>
      </c>
    </row>
    <row r="27" spans="1:33" ht="156.75">
      <c r="A27" s="32" t="str">
        <f>Gắn_thêm1[[#This Row],[Diễn giải]]</f>
        <v>010/2024/D08-0043</v>
      </c>
      <c r="B27" s="35">
        <v>9</v>
      </c>
      <c r="C27" s="747" t="s">
        <v>2622</v>
      </c>
      <c r="D27" s="32" t="s">
        <v>2625</v>
      </c>
      <c r="E27" s="32" t="s">
        <v>2624</v>
      </c>
      <c r="F27" s="32" t="s">
        <v>42</v>
      </c>
      <c r="G27" s="32">
        <v>6600000</v>
      </c>
      <c r="H27" s="32" t="s">
        <v>2685</v>
      </c>
      <c r="I27" s="32" t="s">
        <v>2626</v>
      </c>
      <c r="J27" s="32" t="s">
        <v>2623</v>
      </c>
      <c r="K27" s="32" t="s">
        <v>232</v>
      </c>
      <c r="L27" s="32">
        <v>0</v>
      </c>
      <c r="M27" s="609">
        <v>6600000</v>
      </c>
      <c r="N27" s="609">
        <v>6600000</v>
      </c>
      <c r="O27" s="32">
        <v>0.15</v>
      </c>
      <c r="P27" s="32">
        <v>900000</v>
      </c>
      <c r="Q27" s="32" t="s">
        <v>2283</v>
      </c>
      <c r="R27" s="32" t="s">
        <v>2432</v>
      </c>
      <c r="T27" s="32" t="s">
        <v>2873</v>
      </c>
      <c r="V27" s="43" t="s">
        <v>2277</v>
      </c>
      <c r="W27" s="639">
        <v>6000000</v>
      </c>
      <c r="X27" s="437" t="e">
        <f t="shared" si="6"/>
        <v>#N/A</v>
      </c>
      <c r="Y27" s="653" t="e">
        <f t="shared" si="1"/>
        <v>#N/A</v>
      </c>
      <c r="Z27" s="653" t="e">
        <f t="shared" si="2"/>
        <v>#N/A</v>
      </c>
      <c r="AA27" s="753" t="e">
        <f t="shared" si="3"/>
        <v>#N/A</v>
      </c>
      <c r="AB27" s="735" t="e">
        <f t="shared" si="4"/>
        <v>#N/A</v>
      </c>
      <c r="AC27" s="735" t="e">
        <f t="shared" si="5"/>
        <v>#N/A</v>
      </c>
      <c r="AD27" s="756"/>
      <c r="AE27" s="735" t="e">
        <f t="shared" si="8"/>
        <v>#N/A</v>
      </c>
      <c r="AF27" s="37"/>
      <c r="AG27" s="37"/>
    </row>
    <row r="28" spans="1:33" ht="57">
      <c r="A28" s="32" t="str">
        <f>Gắn_thêm1[[#This Row],[Diễn giải]]</f>
        <v>010/2024/D08-0045</v>
      </c>
      <c r="B28" s="35">
        <v>10</v>
      </c>
      <c r="C28" s="747" t="s">
        <v>2630</v>
      </c>
      <c r="D28" s="32" t="s">
        <v>2632</v>
      </c>
      <c r="E28" s="32" t="s">
        <v>2629</v>
      </c>
      <c r="F28" s="32" t="s">
        <v>71</v>
      </c>
      <c r="G28" s="32">
        <v>4400000</v>
      </c>
      <c r="H28" s="32" t="s">
        <v>1411</v>
      </c>
      <c r="I28" s="32" t="s">
        <v>2631</v>
      </c>
      <c r="J28" s="32" t="s">
        <v>2628</v>
      </c>
      <c r="K28" s="32" t="s">
        <v>232</v>
      </c>
      <c r="L28" s="32">
        <v>0</v>
      </c>
      <c r="M28" s="609">
        <v>4400000</v>
      </c>
      <c r="N28" s="609">
        <v>4400000</v>
      </c>
      <c r="O28" s="32">
        <v>0.15</v>
      </c>
      <c r="P28" s="32">
        <v>600000</v>
      </c>
      <c r="Q28" s="32" t="s">
        <v>41</v>
      </c>
      <c r="R28" s="32" t="s">
        <v>2439</v>
      </c>
      <c r="T28" s="32" t="s">
        <v>2283</v>
      </c>
      <c r="V28" s="43" t="s">
        <v>2862</v>
      </c>
      <c r="W28" s="639">
        <v>3300000</v>
      </c>
      <c r="X28" s="437" t="str">
        <f t="shared" si="6"/>
        <v>Ông Nguyễn Thành Trung - 0978141973 (thu tiền)</v>
      </c>
      <c r="Y28" s="653" t="str">
        <f t="shared" si="1"/>
        <v>Truongpnt</v>
      </c>
      <c r="Z28" s="653" t="str">
        <f t="shared" si="2"/>
        <v>SeABank Đắk Lắk - Mr. Trí - 0918302480</v>
      </c>
      <c r="AA28" s="753">
        <f t="shared" si="3"/>
        <v>3300000</v>
      </c>
      <c r="AB28" s="735">
        <f t="shared" si="4"/>
        <v>0</v>
      </c>
      <c r="AC28" s="735">
        <f t="shared" si="5"/>
        <v>2999999.9999999995</v>
      </c>
      <c r="AD28" s="735">
        <v>100000</v>
      </c>
      <c r="AE28" s="735">
        <f t="shared" si="8"/>
        <v>2899999.9999999995</v>
      </c>
      <c r="AF28" s="779">
        <v>0.38</v>
      </c>
      <c r="AG28" s="652">
        <f>AF28*AE28</f>
        <v>1101999.9999999998</v>
      </c>
    </row>
    <row r="29" spans="1:33" ht="57">
      <c r="A29" s="32" t="str">
        <f>Gắn_thêm1[[#This Row],[Diễn giải]]</f>
        <v>010/2024/D08-0051</v>
      </c>
      <c r="B29" s="35">
        <v>11</v>
      </c>
      <c r="C29" s="747" t="s">
        <v>2635</v>
      </c>
      <c r="D29" s="32" t="s">
        <v>2633</v>
      </c>
      <c r="E29" s="32" t="s">
        <v>2636</v>
      </c>
      <c r="F29" s="32" t="s">
        <v>71</v>
      </c>
      <c r="G29" s="32">
        <v>3300000</v>
      </c>
      <c r="H29" s="32" t="s">
        <v>1570</v>
      </c>
      <c r="I29" s="32" t="s">
        <v>2634</v>
      </c>
      <c r="J29" s="32" t="s">
        <v>2637</v>
      </c>
      <c r="K29" s="32" t="s">
        <v>232</v>
      </c>
      <c r="L29" s="32">
        <v>0</v>
      </c>
      <c r="M29" s="609">
        <v>3300000</v>
      </c>
      <c r="N29" s="609">
        <v>3300000</v>
      </c>
      <c r="O29" s="32">
        <v>0.15</v>
      </c>
      <c r="P29" s="32">
        <v>450000</v>
      </c>
      <c r="Q29" s="32" t="s">
        <v>41</v>
      </c>
      <c r="R29" s="32" t="s">
        <v>2439</v>
      </c>
      <c r="T29" s="32">
        <v>0</v>
      </c>
      <c r="V29" s="43" t="s">
        <v>2891</v>
      </c>
      <c r="W29" s="639"/>
      <c r="X29" s="437" t="e">
        <f t="shared" si="6"/>
        <v>#N/A</v>
      </c>
      <c r="Y29" s="653" t="e">
        <f t="shared" si="1"/>
        <v>#N/A</v>
      </c>
      <c r="Z29" s="653" t="e">
        <f t="shared" si="2"/>
        <v>#N/A</v>
      </c>
      <c r="AA29" s="753" t="e">
        <f t="shared" si="3"/>
        <v>#N/A</v>
      </c>
      <c r="AB29" s="735" t="e">
        <f t="shared" si="4"/>
        <v>#N/A</v>
      </c>
      <c r="AC29" s="735" t="e">
        <f t="shared" si="5"/>
        <v>#N/A</v>
      </c>
      <c r="AD29" s="756"/>
      <c r="AE29" s="735" t="e">
        <f t="shared" si="8"/>
        <v>#N/A</v>
      </c>
      <c r="AF29" s="37"/>
      <c r="AG29" s="37"/>
    </row>
    <row r="30" spans="1:33" ht="142.5">
      <c r="A30" s="32" t="str">
        <f>Gắn_thêm1[[#This Row],[Diễn giải]]</f>
        <v>010/2024/D08.0004</v>
      </c>
      <c r="B30" s="35">
        <v>12</v>
      </c>
      <c r="C30" s="747" t="s">
        <v>2642</v>
      </c>
      <c r="D30" s="32" t="s">
        <v>293</v>
      </c>
      <c r="E30" s="32" t="s">
        <v>2641</v>
      </c>
      <c r="F30" s="32" t="s">
        <v>209</v>
      </c>
      <c r="G30" s="32">
        <v>100000000</v>
      </c>
      <c r="H30" s="32" t="s">
        <v>2688</v>
      </c>
      <c r="I30" s="32" t="s">
        <v>2643</v>
      </c>
      <c r="J30" s="32" t="s">
        <v>2640</v>
      </c>
      <c r="K30" s="32" t="s">
        <v>232</v>
      </c>
      <c r="L30" s="32">
        <v>0</v>
      </c>
      <c r="M30" s="609">
        <v>100000000</v>
      </c>
      <c r="N30" s="609">
        <v>100000000</v>
      </c>
      <c r="O30" s="32">
        <v>0.15</v>
      </c>
      <c r="P30" s="32">
        <v>13636363.636363635</v>
      </c>
      <c r="Q30" s="32" t="s">
        <v>2283</v>
      </c>
      <c r="R30" s="32" t="s">
        <v>2402</v>
      </c>
      <c r="T30" s="32" t="s">
        <v>2874</v>
      </c>
      <c r="V30" s="43" t="s">
        <v>2908</v>
      </c>
      <c r="W30" s="778">
        <v>1000000</v>
      </c>
      <c r="X30" s="437" t="str">
        <f t="shared" si="6"/>
        <v>Ông Lê Minh Ánh và Bà Nguyễn Thị Thúy Vân - 0973459199 anh Mạnh tín dụng (thu tiền)</v>
      </c>
      <c r="Y30" s="653" t="str">
        <f t="shared" si="1"/>
        <v>Truongpnt</v>
      </c>
      <c r="Z30" s="653" t="str">
        <f t="shared" si="2"/>
        <v>VP Bank - Đắk Nông - Mr. Mạnh - 0973459199</v>
      </c>
      <c r="AA30" s="753">
        <f t="shared" si="3"/>
        <v>3300000</v>
      </c>
      <c r="AB30" s="735">
        <f t="shared" si="4"/>
        <v>2300000</v>
      </c>
      <c r="AC30" s="735">
        <f t="shared" si="5"/>
        <v>2999999.9999999995</v>
      </c>
      <c r="AD30" s="756"/>
      <c r="AE30" s="735">
        <f t="shared" si="8"/>
        <v>2999999.9999999995</v>
      </c>
      <c r="AF30" s="779">
        <v>0.38</v>
      </c>
      <c r="AG30" s="652">
        <f t="shared" ref="AG30:AG47" si="9">AF30*AE30</f>
        <v>1139999.9999999998</v>
      </c>
    </row>
    <row r="31" spans="1:33" ht="85.5">
      <c r="A31" s="32" t="str">
        <f>Gắn_thêm1[[#This Row],[Diễn giải]]</f>
        <v>010/2024/D08-0059</v>
      </c>
      <c r="B31" s="35">
        <v>13</v>
      </c>
      <c r="C31" s="747" t="s">
        <v>2645</v>
      </c>
      <c r="D31" s="32" t="s">
        <v>204</v>
      </c>
      <c r="E31" s="32" t="s">
        <v>2678</v>
      </c>
      <c r="F31" s="32" t="s">
        <v>1925</v>
      </c>
      <c r="G31" s="32">
        <v>3000000</v>
      </c>
      <c r="H31" s="32" t="s">
        <v>88</v>
      </c>
      <c r="I31" s="32" t="s">
        <v>1463</v>
      </c>
      <c r="J31" s="32" t="s">
        <v>2644</v>
      </c>
      <c r="K31" s="32" t="s">
        <v>232</v>
      </c>
      <c r="L31" s="32">
        <v>0</v>
      </c>
      <c r="M31" s="609">
        <v>3000000</v>
      </c>
      <c r="N31" s="609">
        <v>3000000</v>
      </c>
      <c r="O31" s="32">
        <v>0.15</v>
      </c>
      <c r="P31" s="32">
        <v>409090.90909090906</v>
      </c>
      <c r="Q31" s="32" t="s">
        <v>41</v>
      </c>
      <c r="R31" s="32" t="s">
        <v>2412</v>
      </c>
      <c r="T31" s="32" t="s">
        <v>2873</v>
      </c>
      <c r="V31" s="43" t="s">
        <v>2926</v>
      </c>
      <c r="W31" s="778">
        <v>550000</v>
      </c>
      <c r="X31" s="437" t="str">
        <f t="shared" si="6"/>
        <v>Ông Lê Văn Thứ - 0945671416 (Thu tiền)</v>
      </c>
      <c r="Y31" s="653" t="str">
        <f t="shared" si="1"/>
        <v>Truongpnt</v>
      </c>
      <c r="Z31" s="653" t="str">
        <f t="shared" si="2"/>
        <v>SeaBank Đắk Lắk - Mr. Phúc - 0358863778</v>
      </c>
      <c r="AA31" s="753">
        <f t="shared" si="3"/>
        <v>3300000</v>
      </c>
      <c r="AB31" s="735">
        <f t="shared" si="4"/>
        <v>2750000</v>
      </c>
      <c r="AC31" s="735">
        <f t="shared" si="5"/>
        <v>2999999.9999999995</v>
      </c>
      <c r="AD31" s="756"/>
      <c r="AE31" s="735">
        <f t="shared" si="8"/>
        <v>2999999.9999999995</v>
      </c>
      <c r="AF31" s="779">
        <v>0.38</v>
      </c>
      <c r="AG31" s="652">
        <f t="shared" si="9"/>
        <v>1139999.9999999998</v>
      </c>
    </row>
    <row r="32" spans="1:33" ht="128.25">
      <c r="A32" s="32" t="str">
        <f>Gắn_thêm1[[#This Row],[Diễn giải]]</f>
        <v>010/2024/D08-0061</v>
      </c>
      <c r="B32" s="35">
        <v>14</v>
      </c>
      <c r="C32" s="747" t="s">
        <v>2646</v>
      </c>
      <c r="D32" s="32" t="s">
        <v>2649</v>
      </c>
      <c r="E32" s="32" t="s">
        <v>2648</v>
      </c>
      <c r="F32" s="32" t="s">
        <v>71</v>
      </c>
      <c r="G32" s="32">
        <v>5500000</v>
      </c>
      <c r="H32" s="32" t="s">
        <v>384</v>
      </c>
      <c r="I32" s="32" t="s">
        <v>2650</v>
      </c>
      <c r="J32" s="32" t="s">
        <v>2647</v>
      </c>
      <c r="K32" s="32" t="s">
        <v>232</v>
      </c>
      <c r="M32" s="609">
        <v>5500000</v>
      </c>
      <c r="N32" s="609">
        <v>5500000</v>
      </c>
      <c r="O32" s="32">
        <v>0.15</v>
      </c>
      <c r="P32" s="32">
        <v>750000</v>
      </c>
      <c r="Q32" s="32" t="s">
        <v>41</v>
      </c>
      <c r="R32" s="32" t="s">
        <v>2431</v>
      </c>
      <c r="T32" s="32" t="s">
        <v>2873</v>
      </c>
      <c r="V32" s="43" t="s">
        <v>2899</v>
      </c>
      <c r="W32" s="778">
        <v>550000</v>
      </c>
      <c r="X32" s="437" t="str">
        <f t="shared" si="6"/>
        <v>Ông Phạm Thành Đạt - 0377235683 (Thu tiền)</v>
      </c>
      <c r="Y32" s="653" t="str">
        <f t="shared" si="1"/>
        <v>Vanvta</v>
      </c>
      <c r="Z32" s="653" t="str">
        <f t="shared" si="2"/>
        <v>SeABank Đắk Lắk - Mr. Vũ - 0934826816</v>
      </c>
      <c r="AA32" s="753">
        <f t="shared" si="3"/>
        <v>2530000</v>
      </c>
      <c r="AB32" s="735">
        <f t="shared" si="4"/>
        <v>1980000</v>
      </c>
      <c r="AC32" s="735">
        <f t="shared" si="5"/>
        <v>2300000</v>
      </c>
      <c r="AD32" s="756"/>
      <c r="AE32" s="735">
        <f t="shared" si="8"/>
        <v>2300000</v>
      </c>
      <c r="AF32" s="779">
        <v>0.38</v>
      </c>
      <c r="AG32" s="652">
        <f t="shared" si="9"/>
        <v>874000</v>
      </c>
    </row>
    <row r="33" spans="1:33" ht="128.25">
      <c r="A33" s="32" t="str">
        <f>Gắn_thêm1[[#This Row],[Diễn giải]]</f>
        <v>010/2024/D08-0067</v>
      </c>
      <c r="B33" s="35">
        <v>15</v>
      </c>
      <c r="C33" s="747" t="s">
        <v>2653</v>
      </c>
      <c r="D33" s="32" t="s">
        <v>293</v>
      </c>
      <c r="E33" s="32" t="s">
        <v>2654</v>
      </c>
      <c r="F33" s="32" t="s">
        <v>42</v>
      </c>
      <c r="G33" s="32">
        <v>3300000</v>
      </c>
      <c r="H33" s="32" t="s">
        <v>1570</v>
      </c>
      <c r="I33" s="32" t="s">
        <v>2655</v>
      </c>
      <c r="J33" s="32" t="s">
        <v>2652</v>
      </c>
      <c r="K33" s="32" t="s">
        <v>232</v>
      </c>
      <c r="M33" s="609">
        <v>3300000</v>
      </c>
      <c r="N33" s="609">
        <v>3300000</v>
      </c>
      <c r="O33" s="32">
        <v>0.15</v>
      </c>
      <c r="P33" s="32">
        <v>450000</v>
      </c>
      <c r="Q33" s="32" t="s">
        <v>810</v>
      </c>
      <c r="R33" s="32" t="s">
        <v>2404</v>
      </c>
      <c r="T33" s="32" t="s">
        <v>2873</v>
      </c>
      <c r="V33" s="43" t="s">
        <v>2854</v>
      </c>
      <c r="W33" s="639">
        <f>205000000+75000000</f>
        <v>280000000</v>
      </c>
      <c r="X33" s="437" t="str">
        <f t="shared" si="6"/>
        <v>CÔNG TY CỔ PHẦN SÂM NGỌC LINH KON TUM (Thu tiền)</v>
      </c>
      <c r="Y33" s="653" t="str">
        <f t="shared" si="1"/>
        <v>Vanvta</v>
      </c>
      <c r="Z33" s="653" t="str">
        <f t="shared" si="2"/>
        <v>Sacombank Gia Lai - Mr Phú - 0347990001</v>
      </c>
      <c r="AA33" s="753">
        <f t="shared" si="3"/>
        <v>250000000</v>
      </c>
      <c r="AB33" s="735">
        <f t="shared" si="4"/>
        <v>-30000000</v>
      </c>
      <c r="AC33" s="735">
        <f t="shared" si="5"/>
        <v>227272727.27272725</v>
      </c>
      <c r="AD33" s="735">
        <v>4000000</v>
      </c>
      <c r="AE33" s="735">
        <f t="shared" si="8"/>
        <v>223272727.27272725</v>
      </c>
      <c r="AF33" s="779">
        <v>0.38</v>
      </c>
      <c r="AG33" s="652">
        <f t="shared" si="9"/>
        <v>84843636.36363636</v>
      </c>
    </row>
    <row r="34" spans="1:33" ht="99.75">
      <c r="A34" s="32" t="str">
        <f>Gắn_thêm1[[#This Row],[Diễn giải]]</f>
        <v>010/2024/D08-0068</v>
      </c>
      <c r="B34" s="35">
        <v>16</v>
      </c>
      <c r="C34" s="747" t="s">
        <v>1764</v>
      </c>
      <c r="D34" s="32" t="s">
        <v>2479</v>
      </c>
      <c r="E34" s="32" t="s">
        <v>2657</v>
      </c>
      <c r="F34" s="32" t="s">
        <v>42</v>
      </c>
      <c r="G34" s="32">
        <v>3300000</v>
      </c>
      <c r="H34" s="32" t="s">
        <v>1570</v>
      </c>
      <c r="I34" s="32" t="s">
        <v>2658</v>
      </c>
      <c r="J34" s="32" t="s">
        <v>2659</v>
      </c>
      <c r="K34" s="32" t="s">
        <v>232</v>
      </c>
      <c r="L34" s="32">
        <v>0</v>
      </c>
      <c r="M34" s="609">
        <v>3300000</v>
      </c>
      <c r="N34" s="609">
        <v>3300000</v>
      </c>
      <c r="O34" s="32">
        <v>0.15</v>
      </c>
      <c r="P34" s="32">
        <v>450000</v>
      </c>
      <c r="Q34" s="32" t="s">
        <v>41</v>
      </c>
      <c r="R34" s="32" t="s">
        <v>2439</v>
      </c>
      <c r="T34" s="32" t="s">
        <v>2283</v>
      </c>
      <c r="V34" s="43" t="s">
        <v>2743</v>
      </c>
      <c r="W34" s="639">
        <v>7250000</v>
      </c>
      <c r="X34" s="437" t="str">
        <f t="shared" si="6"/>
        <v>Ông Nguyễn Văn Hải - 0935404321 (Thu tiền)</v>
      </c>
      <c r="Y34" s="653" t="str">
        <f t="shared" si="1"/>
        <v>Vanvta</v>
      </c>
      <c r="Z34" s="653" t="str">
        <f t="shared" si="2"/>
        <v>VCB Đăk Lăk - Mr. Chiến - 0905716363</v>
      </c>
      <c r="AA34" s="753">
        <f t="shared" si="3"/>
        <v>8250000</v>
      </c>
      <c r="AB34" s="735">
        <f t="shared" si="4"/>
        <v>1000000</v>
      </c>
      <c r="AC34" s="735">
        <f t="shared" si="5"/>
        <v>7499999.9999999991</v>
      </c>
      <c r="AD34" s="756"/>
      <c r="AE34" s="735">
        <f t="shared" si="8"/>
        <v>7499999.9999999991</v>
      </c>
      <c r="AF34" s="779">
        <v>0.38</v>
      </c>
      <c r="AG34" s="652">
        <f t="shared" si="9"/>
        <v>2849999.9999999995</v>
      </c>
    </row>
    <row r="35" spans="1:33" ht="85.5">
      <c r="A35" s="32" t="str">
        <f>Gắn_thêm1[[#This Row],[Diễn giải]]</f>
        <v>010/2024/D08-0069</v>
      </c>
      <c r="B35" s="35">
        <v>17</v>
      </c>
      <c r="C35" s="747" t="s">
        <v>2661</v>
      </c>
      <c r="D35" s="32" t="s">
        <v>2108</v>
      </c>
      <c r="E35" s="32" t="s">
        <v>2662</v>
      </c>
      <c r="F35" s="32" t="s">
        <v>71</v>
      </c>
      <c r="G35" s="32">
        <v>3300000</v>
      </c>
      <c r="H35" s="32" t="s">
        <v>1570</v>
      </c>
      <c r="I35" s="32" t="s">
        <v>2663</v>
      </c>
      <c r="J35" s="32" t="s">
        <v>2660</v>
      </c>
      <c r="K35" s="32" t="s">
        <v>232</v>
      </c>
      <c r="L35" s="32">
        <v>0</v>
      </c>
      <c r="M35" s="609">
        <v>3300000</v>
      </c>
      <c r="N35" s="609">
        <v>3300000</v>
      </c>
      <c r="O35" s="32">
        <v>0.15</v>
      </c>
      <c r="P35" s="32">
        <v>450000</v>
      </c>
      <c r="Q35" s="32" t="s">
        <v>41</v>
      </c>
      <c r="R35" s="32" t="s">
        <v>2427</v>
      </c>
      <c r="T35" s="32" t="s">
        <v>2283</v>
      </c>
      <c r="V35" s="43" t="s">
        <v>2963</v>
      </c>
      <c r="W35" s="778">
        <v>1000000</v>
      </c>
      <c r="X35" s="437" t="str">
        <f t="shared" si="6"/>
        <v>Ông Nguyễn Văn Dũng - 0909436555 Chị Thy (Thu tiền)</v>
      </c>
      <c r="Y35" s="653" t="str">
        <f t="shared" si="1"/>
        <v>Truongpnt</v>
      </c>
      <c r="Z35" s="653" t="str">
        <f t="shared" si="2"/>
        <v>VCB Gia Lai - Mr Hoàng - 0905731279</v>
      </c>
      <c r="AA35" s="753">
        <f t="shared" si="3"/>
        <v>6600000</v>
      </c>
      <c r="AB35" s="735">
        <f t="shared" si="4"/>
        <v>5600000</v>
      </c>
      <c r="AC35" s="735">
        <f t="shared" si="5"/>
        <v>5999999.9999999991</v>
      </c>
      <c r="AD35" s="756"/>
      <c r="AE35" s="735">
        <f t="shared" si="8"/>
        <v>5999999.9999999991</v>
      </c>
      <c r="AF35" s="779">
        <v>0.38</v>
      </c>
      <c r="AG35" s="652">
        <f t="shared" si="9"/>
        <v>2279999.9999999995</v>
      </c>
    </row>
    <row r="36" spans="1:33" ht="57">
      <c r="A36" s="32" t="str">
        <f>Gắn_thêm1[[#This Row],[Diễn giải]]</f>
        <v>010/2024/D08-0071</v>
      </c>
      <c r="B36" s="35">
        <v>18</v>
      </c>
      <c r="C36" s="747" t="s">
        <v>2664</v>
      </c>
      <c r="D36" s="32" t="s">
        <v>996</v>
      </c>
      <c r="E36" s="32" t="s">
        <v>2665</v>
      </c>
      <c r="F36" s="32" t="s">
        <v>71</v>
      </c>
      <c r="G36" s="32">
        <v>2200000</v>
      </c>
      <c r="H36" s="32" t="s">
        <v>109</v>
      </c>
      <c r="I36" s="32" t="s">
        <v>2667</v>
      </c>
      <c r="J36" s="32" t="s">
        <v>2666</v>
      </c>
      <c r="K36" s="32" t="s">
        <v>232</v>
      </c>
      <c r="L36" s="32">
        <v>0</v>
      </c>
      <c r="M36" s="609">
        <v>2200000</v>
      </c>
      <c r="N36" s="609">
        <v>2200000</v>
      </c>
      <c r="O36" s="32">
        <v>0.15</v>
      </c>
      <c r="P36" s="32">
        <v>300000</v>
      </c>
      <c r="Q36" s="32" t="s">
        <v>810</v>
      </c>
      <c r="R36" s="32" t="s">
        <v>2442</v>
      </c>
      <c r="T36" s="32" t="s">
        <v>2874</v>
      </c>
      <c r="V36" s="43" t="s">
        <v>2998</v>
      </c>
      <c r="W36" s="639">
        <v>2200000</v>
      </c>
      <c r="X36" s="437" t="str">
        <f t="shared" si="6"/>
        <v>Bà Vũ Thị Thùy Linh - 0973459199 (Thu tiền)</v>
      </c>
      <c r="Y36" s="653" t="str">
        <f t="shared" si="1"/>
        <v>Truongpnt</v>
      </c>
      <c r="Z36" s="653" t="str">
        <f t="shared" si="2"/>
        <v>VP Bank - Đắk Nông - Mr. Mạnh - 0973459199</v>
      </c>
      <c r="AA36" s="753">
        <f t="shared" si="3"/>
        <v>2200000</v>
      </c>
      <c r="AB36" s="735">
        <f t="shared" si="4"/>
        <v>0</v>
      </c>
      <c r="AC36" s="735">
        <f t="shared" si="5"/>
        <v>1999999.9999999998</v>
      </c>
      <c r="AD36" s="756"/>
      <c r="AE36" s="735">
        <f t="shared" si="8"/>
        <v>1999999.9999999998</v>
      </c>
      <c r="AF36" s="779">
        <v>0.38</v>
      </c>
      <c r="AG36" s="652">
        <f t="shared" si="9"/>
        <v>759999.99999999988</v>
      </c>
    </row>
    <row r="37" spans="1:33" ht="57">
      <c r="A37" s="32" t="str">
        <f>Gắn_thêm1[[#This Row],[Diễn giải]]</f>
        <v>010/2024/D08-0073</v>
      </c>
      <c r="B37" s="35">
        <v>19</v>
      </c>
      <c r="C37" s="747" t="s">
        <v>2668</v>
      </c>
      <c r="D37" s="32" t="s">
        <v>515</v>
      </c>
      <c r="E37" s="32" t="s">
        <v>2669</v>
      </c>
      <c r="F37" s="32" t="s">
        <v>71</v>
      </c>
      <c r="G37" s="32">
        <v>5500000</v>
      </c>
      <c r="H37" s="32" t="s">
        <v>384</v>
      </c>
      <c r="I37" s="32" t="s">
        <v>2670</v>
      </c>
      <c r="J37" s="32" t="s">
        <v>2676</v>
      </c>
      <c r="K37" s="32" t="s">
        <v>232</v>
      </c>
      <c r="L37" s="32">
        <v>0</v>
      </c>
      <c r="M37" s="609">
        <v>5500000</v>
      </c>
      <c r="N37" s="609">
        <v>5500000</v>
      </c>
      <c r="O37" s="32">
        <v>0.15</v>
      </c>
      <c r="P37" s="32">
        <v>750000</v>
      </c>
      <c r="Q37" s="32" t="s">
        <v>810</v>
      </c>
      <c r="R37" s="32" t="s">
        <v>2423</v>
      </c>
      <c r="T37" s="32" t="s">
        <v>2874</v>
      </c>
      <c r="V37" s="43" t="s">
        <v>2810</v>
      </c>
      <c r="W37" s="639">
        <v>2050000</v>
      </c>
      <c r="X37" s="437" t="str">
        <f t="shared" si="6"/>
        <v>Bà Nguyễn Thị Sáu - 0888160179 (Thu tiền)</v>
      </c>
      <c r="Y37" s="653" t="str">
        <f t="shared" si="1"/>
        <v>Vanvta</v>
      </c>
      <c r="Z37" s="653" t="str">
        <f t="shared" si="2"/>
        <v>VCB Vinh - Ms. Hương - 0984067216</v>
      </c>
      <c r="AA37" s="753">
        <f t="shared" si="3"/>
        <v>3300000</v>
      </c>
      <c r="AB37" s="735">
        <f t="shared" si="4"/>
        <v>1250000</v>
      </c>
      <c r="AC37" s="735">
        <f t="shared" si="5"/>
        <v>2999999.9999999995</v>
      </c>
      <c r="AD37" s="756"/>
      <c r="AE37" s="735">
        <f t="shared" si="8"/>
        <v>2999999.9999999995</v>
      </c>
      <c r="AF37" s="779">
        <v>0.38</v>
      </c>
      <c r="AG37" s="652">
        <f t="shared" si="9"/>
        <v>1139999.9999999998</v>
      </c>
    </row>
    <row r="38" spans="1:33" ht="128.25">
      <c r="A38" s="32" t="str">
        <f>Gắn_thêm1[[#This Row],[Diễn giải]]</f>
        <v>010/2024/D08-0075</v>
      </c>
      <c r="B38" s="35">
        <v>20</v>
      </c>
      <c r="C38" s="747" t="s">
        <v>2646</v>
      </c>
      <c r="D38" s="32" t="s">
        <v>2649</v>
      </c>
      <c r="E38" s="32" t="s">
        <v>2648</v>
      </c>
      <c r="F38" s="32" t="s">
        <v>71</v>
      </c>
      <c r="G38" s="32">
        <v>5500000</v>
      </c>
      <c r="H38" s="32" t="s">
        <v>384</v>
      </c>
      <c r="I38" s="32" t="s">
        <v>2677</v>
      </c>
      <c r="J38" s="32" t="s">
        <v>2671</v>
      </c>
      <c r="K38" s="32" t="s">
        <v>232</v>
      </c>
      <c r="L38" s="32">
        <v>0</v>
      </c>
      <c r="M38" s="609">
        <v>5500000</v>
      </c>
      <c r="N38" s="609">
        <v>5500000</v>
      </c>
      <c r="O38" s="32">
        <v>0.15</v>
      </c>
      <c r="P38" s="32">
        <v>750000</v>
      </c>
      <c r="Q38" s="32" t="s">
        <v>41</v>
      </c>
      <c r="R38" s="32" t="s">
        <v>2431</v>
      </c>
      <c r="T38" s="32" t="s">
        <v>2874</v>
      </c>
      <c r="V38" s="43" t="s">
        <v>2810</v>
      </c>
      <c r="W38" s="639">
        <v>750000</v>
      </c>
      <c r="X38" s="437" t="str">
        <f t="shared" si="6"/>
        <v>Bà Nguyễn Thị Sáu - 0888160179 (Thu tiền)</v>
      </c>
      <c r="Y38" s="653" t="str">
        <f t="shared" si="1"/>
        <v>Vanvta</v>
      </c>
      <c r="Z38" s="653" t="str">
        <f t="shared" si="2"/>
        <v>VCB Vinh - Ms. Hương - 0984067216</v>
      </c>
      <c r="AA38" s="753">
        <f t="shared" si="3"/>
        <v>3300000</v>
      </c>
      <c r="AB38" s="735">
        <f t="shared" si="4"/>
        <v>2550000</v>
      </c>
      <c r="AC38" s="735">
        <f t="shared" si="5"/>
        <v>2999999.9999999995</v>
      </c>
      <c r="AD38" s="756"/>
      <c r="AE38" s="735">
        <f t="shared" si="8"/>
        <v>2999999.9999999995</v>
      </c>
      <c r="AF38" s="779">
        <v>0.38</v>
      </c>
      <c r="AG38" s="652">
        <f t="shared" si="9"/>
        <v>1139999.9999999998</v>
      </c>
    </row>
    <row r="39" spans="1:33" ht="57">
      <c r="A39" s="32" t="str">
        <f>Gắn_thêm1[[#This Row],[Diễn giải]]</f>
        <v>010/2024/D08-0076</v>
      </c>
      <c r="B39" s="35">
        <v>21</v>
      </c>
      <c r="C39" s="747" t="s">
        <v>2675</v>
      </c>
      <c r="D39" s="32" t="s">
        <v>2674</v>
      </c>
      <c r="E39" s="32" t="s">
        <v>2673</v>
      </c>
      <c r="F39" s="32" t="s">
        <v>71</v>
      </c>
      <c r="G39" s="32">
        <v>6600000</v>
      </c>
      <c r="H39" s="32" t="s">
        <v>2685</v>
      </c>
      <c r="I39" s="32" t="s">
        <v>1941</v>
      </c>
      <c r="J39" s="32" t="s">
        <v>2672</v>
      </c>
      <c r="K39" s="32" t="s">
        <v>232</v>
      </c>
      <c r="L39" s="32">
        <v>0</v>
      </c>
      <c r="M39" s="609">
        <v>6600000</v>
      </c>
      <c r="N39" s="609">
        <v>6600000</v>
      </c>
      <c r="O39" s="32">
        <v>0.15</v>
      </c>
      <c r="P39" s="32">
        <v>900000</v>
      </c>
      <c r="Q39" s="32" t="s">
        <v>41</v>
      </c>
      <c r="R39" s="32" t="s">
        <v>2423</v>
      </c>
      <c r="T39" s="32" t="s">
        <v>2283</v>
      </c>
      <c r="V39" s="43" t="s">
        <v>2955</v>
      </c>
      <c r="W39" s="639">
        <v>4400000</v>
      </c>
      <c r="X39" s="437" t="str">
        <f t="shared" si="6"/>
        <v>Ông Nguyễn Ngọc Hùng - 0913487295 cô Huệ (Thu tiền)</v>
      </c>
      <c r="Y39" s="653" t="str">
        <f t="shared" si="1"/>
        <v>Vanvta</v>
      </c>
      <c r="Z39" s="653" t="str">
        <f t="shared" si="2"/>
        <v>VCB Đắk Lắk - Mr. Phú - 0906510079</v>
      </c>
      <c r="AA39" s="753">
        <f t="shared" si="3"/>
        <v>4400000</v>
      </c>
      <c r="AB39" s="735">
        <f t="shared" si="4"/>
        <v>0</v>
      </c>
      <c r="AC39" s="735">
        <f t="shared" si="5"/>
        <v>3999999.9999999995</v>
      </c>
      <c r="AD39" s="756"/>
      <c r="AE39" s="735">
        <f t="shared" si="8"/>
        <v>3999999.9999999995</v>
      </c>
      <c r="AF39" s="779">
        <v>0.38</v>
      </c>
      <c r="AG39" s="652">
        <f t="shared" si="9"/>
        <v>1519999.9999999998</v>
      </c>
    </row>
    <row r="40" spans="1:33" ht="114">
      <c r="A40" s="32" t="str">
        <f>Gắn_thêm1[[#This Row],[Diễn giải]]</f>
        <v>010/2024/D08-0080</v>
      </c>
      <c r="B40" s="35">
        <v>22</v>
      </c>
      <c r="C40" s="747" t="s">
        <v>0</v>
      </c>
      <c r="D40" s="32" t="s">
        <v>1365</v>
      </c>
      <c r="E40" s="32" t="s">
        <v>2680</v>
      </c>
      <c r="F40" s="32" t="s">
        <v>42</v>
      </c>
      <c r="G40" s="32">
        <v>6600000</v>
      </c>
      <c r="H40" s="32" t="s">
        <v>2685</v>
      </c>
      <c r="I40" s="32" t="s">
        <v>2681</v>
      </c>
      <c r="J40" s="32" t="s">
        <v>2679</v>
      </c>
      <c r="K40" s="32" t="s">
        <v>232</v>
      </c>
      <c r="L40" s="32">
        <v>0</v>
      </c>
      <c r="M40" s="609">
        <v>6600000</v>
      </c>
      <c r="N40" s="609">
        <v>6600000</v>
      </c>
      <c r="O40" s="32">
        <v>0.15</v>
      </c>
      <c r="P40" s="32">
        <v>900000</v>
      </c>
      <c r="Q40" s="32" t="s">
        <v>41</v>
      </c>
      <c r="R40" s="32" t="s">
        <v>2402</v>
      </c>
      <c r="T40" s="32" t="s">
        <v>2283</v>
      </c>
      <c r="V40" s="43" t="s">
        <v>3028</v>
      </c>
      <c r="W40" s="639">
        <v>550000</v>
      </c>
      <c r="X40" s="437" t="str">
        <f t="shared" si="6"/>
        <v>Bà Lê Thị Phương Uyên - 0354403251 (Thu tiền)</v>
      </c>
      <c r="Y40" s="653" t="str">
        <f t="shared" si="1"/>
        <v>Vanvta</v>
      </c>
      <c r="Z40" s="653" t="str">
        <f t="shared" si="2"/>
        <v>VCB Bắc Đắk Lắk - Mr. Tấn - 0932413888</v>
      </c>
      <c r="AA40" s="753">
        <f t="shared" si="3"/>
        <v>3350000</v>
      </c>
      <c r="AB40" s="735">
        <f t="shared" si="4"/>
        <v>2800000</v>
      </c>
      <c r="AC40" s="735">
        <f t="shared" si="5"/>
        <v>3045454.5454545454</v>
      </c>
      <c r="AD40" s="756"/>
      <c r="AE40" s="735">
        <f t="shared" si="8"/>
        <v>3045454.5454545454</v>
      </c>
      <c r="AF40" s="779">
        <v>0.38</v>
      </c>
      <c r="AG40" s="652">
        <f t="shared" si="9"/>
        <v>1157272.7272727273</v>
      </c>
    </row>
    <row r="41" spans="1:33" ht="71.25">
      <c r="A41" s="32" t="str">
        <f>Gắn_thêm1[[#This Row],[Diễn giải]]</f>
        <v>010/2024/D08.0008</v>
      </c>
      <c r="C41" s="747" t="s">
        <v>3129</v>
      </c>
      <c r="E41" s="32" t="s">
        <v>3128</v>
      </c>
      <c r="G41" s="32">
        <v>2090000</v>
      </c>
      <c r="J41" s="32" t="s">
        <v>3127</v>
      </c>
      <c r="M41" s="609">
        <v>2090000</v>
      </c>
      <c r="R41" s="32" t="s">
        <v>3130</v>
      </c>
      <c r="V41" s="43" t="s">
        <v>2967</v>
      </c>
      <c r="W41" s="639">
        <v>3300000</v>
      </c>
      <c r="X41" s="437" t="str">
        <f t="shared" si="6"/>
        <v>Ông Lê Đại Khôi và Bà Nguyễn Thị Thu Thảo - 0978127663 chị Thảo (Thu tiền)</v>
      </c>
      <c r="Y41" s="653" t="str">
        <f t="shared" si="1"/>
        <v>Vanvta</v>
      </c>
      <c r="Z41" s="653" t="str">
        <f t="shared" si="2"/>
        <v>VCB Đắk Lắk - Mr. Tấn - 0914666687</v>
      </c>
      <c r="AA41" s="753">
        <f t="shared" si="3"/>
        <v>3300000</v>
      </c>
      <c r="AB41" s="735">
        <f t="shared" si="4"/>
        <v>0</v>
      </c>
      <c r="AC41" s="735">
        <f t="shared" si="5"/>
        <v>2999999.9999999995</v>
      </c>
      <c r="AD41" s="756"/>
      <c r="AE41" s="735">
        <f t="shared" si="8"/>
        <v>2999999.9999999995</v>
      </c>
      <c r="AF41" s="779">
        <v>0.38</v>
      </c>
      <c r="AG41" s="652">
        <f t="shared" si="9"/>
        <v>1139999.9999999998</v>
      </c>
    </row>
    <row r="42" spans="1:33" ht="57">
      <c r="A42" s="32" t="str">
        <f>Gắn_thêm1[[#This Row],[Diễn giải]]</f>
        <v>010/2024/D09-0002</v>
      </c>
      <c r="B42" s="35">
        <v>1</v>
      </c>
      <c r="C42" s="747" t="s">
        <v>2693</v>
      </c>
      <c r="D42" s="32" t="s">
        <v>2689</v>
      </c>
      <c r="E42" s="32" t="s">
        <v>2692</v>
      </c>
      <c r="F42" s="32" t="s">
        <v>71</v>
      </c>
      <c r="G42" s="32">
        <v>5500000</v>
      </c>
      <c r="H42" s="32" t="s">
        <v>384</v>
      </c>
      <c r="I42" s="32" t="s">
        <v>2690</v>
      </c>
      <c r="J42" s="32" t="s">
        <v>2691</v>
      </c>
      <c r="K42" s="32" t="s">
        <v>232</v>
      </c>
      <c r="L42" s="32">
        <v>0</v>
      </c>
      <c r="M42" s="609">
        <v>5500000</v>
      </c>
      <c r="N42" s="609">
        <v>5500000</v>
      </c>
      <c r="O42" s="32">
        <v>0.15</v>
      </c>
      <c r="P42" s="32">
        <v>750000</v>
      </c>
      <c r="Q42" s="32" t="s">
        <v>41</v>
      </c>
      <c r="R42" s="32" t="s">
        <v>2441</v>
      </c>
      <c r="T42" s="32" t="s">
        <v>2873</v>
      </c>
      <c r="V42" s="43" t="s">
        <v>2826</v>
      </c>
      <c r="W42" s="639">
        <v>3300000</v>
      </c>
      <c r="X42" s="437" t="str">
        <f t="shared" si="6"/>
        <v>Bà Nguyễn Thị Giàu - 0354803335 Chị Dung (Thu tiền)</v>
      </c>
      <c r="Y42" s="653" t="str">
        <f t="shared" si="1"/>
        <v>Longtdh</v>
      </c>
      <c r="Z42" s="653" t="str">
        <f t="shared" si="2"/>
        <v>VCB Gia Lai - Ms. Thùy - 0904347401</v>
      </c>
      <c r="AA42" s="753">
        <f t="shared" si="3"/>
        <v>3300000</v>
      </c>
      <c r="AB42" s="735">
        <f t="shared" si="4"/>
        <v>0</v>
      </c>
      <c r="AC42" s="735">
        <f t="shared" si="5"/>
        <v>2999999.9999999995</v>
      </c>
      <c r="AD42" s="756"/>
      <c r="AE42" s="735">
        <f t="shared" si="8"/>
        <v>2999999.9999999995</v>
      </c>
      <c r="AF42" s="779">
        <v>0.38</v>
      </c>
      <c r="AG42" s="652">
        <f t="shared" si="9"/>
        <v>1139999.9999999998</v>
      </c>
    </row>
    <row r="43" spans="1:33" ht="114">
      <c r="A43" s="32" t="str">
        <f>Gắn_thêm1[[#This Row],[Diễn giải]]</f>
        <v>010/2024/D09-0021</v>
      </c>
      <c r="B43" s="35">
        <v>2</v>
      </c>
      <c r="C43" s="747" t="s">
        <v>2715</v>
      </c>
      <c r="D43" s="32" t="s">
        <v>2696</v>
      </c>
      <c r="E43" s="32" t="s">
        <v>2695</v>
      </c>
      <c r="F43" s="32" t="s">
        <v>71</v>
      </c>
      <c r="G43" s="32">
        <v>5500000</v>
      </c>
      <c r="H43" s="32" t="s">
        <v>384</v>
      </c>
      <c r="I43" s="32" t="s">
        <v>1463</v>
      </c>
      <c r="J43" s="32" t="s">
        <v>2694</v>
      </c>
      <c r="K43" s="32" t="s">
        <v>232</v>
      </c>
      <c r="L43" s="32">
        <v>0</v>
      </c>
      <c r="M43" s="609">
        <v>5500000</v>
      </c>
      <c r="N43" s="609">
        <v>5500000</v>
      </c>
      <c r="O43" s="32">
        <v>0.15</v>
      </c>
      <c r="P43" s="32">
        <v>750000</v>
      </c>
      <c r="Q43" s="32" t="s">
        <v>41</v>
      </c>
      <c r="R43" s="32" t="s">
        <v>2439</v>
      </c>
      <c r="T43" s="32" t="s">
        <v>2874</v>
      </c>
      <c r="V43" s="43" t="s">
        <v>2837</v>
      </c>
      <c r="W43" s="639">
        <v>3300000</v>
      </c>
      <c r="X43" s="437" t="str">
        <f t="shared" si="6"/>
        <v>Ông Nguyễn Thành Nhơn - 0988212979 (Thu tiền)</v>
      </c>
      <c r="Y43" s="653" t="str">
        <f t="shared" si="1"/>
        <v>Vanvta</v>
      </c>
      <c r="Z43" s="653" t="str">
        <f t="shared" si="2"/>
        <v>VCB Đắk Lắk - Mr. Mạnh - 0988212979</v>
      </c>
      <c r="AA43" s="753">
        <f t="shared" si="3"/>
        <v>3300000</v>
      </c>
      <c r="AB43" s="735">
        <f t="shared" si="4"/>
        <v>0</v>
      </c>
      <c r="AC43" s="735">
        <f t="shared" si="5"/>
        <v>2999999.9999999995</v>
      </c>
      <c r="AD43" s="756"/>
      <c r="AE43" s="735">
        <f t="shared" si="8"/>
        <v>2999999.9999999995</v>
      </c>
      <c r="AF43" s="779">
        <v>0.38</v>
      </c>
      <c r="AG43" s="652">
        <f t="shared" si="9"/>
        <v>1139999.9999999998</v>
      </c>
    </row>
    <row r="44" spans="1:33" ht="85.5">
      <c r="A44" s="32" t="str">
        <f>Gắn_thêm1[[#This Row],[Diễn giải]]</f>
        <v>010/2024/D09-0033</v>
      </c>
      <c r="B44" s="35">
        <v>3</v>
      </c>
      <c r="C44" s="747" t="s">
        <v>2697</v>
      </c>
      <c r="D44" s="32" t="s">
        <v>2700</v>
      </c>
      <c r="E44" s="32" t="s">
        <v>2698</v>
      </c>
      <c r="F44" s="32" t="s">
        <v>1925</v>
      </c>
      <c r="G44" s="32">
        <v>2200000</v>
      </c>
      <c r="H44" s="32" t="s">
        <v>109</v>
      </c>
      <c r="I44" s="32" t="s">
        <v>2699</v>
      </c>
      <c r="J44" s="32" t="s">
        <v>2705</v>
      </c>
      <c r="K44" s="32" t="s">
        <v>232</v>
      </c>
      <c r="L44" s="32">
        <v>0</v>
      </c>
      <c r="M44" s="609">
        <v>2200000</v>
      </c>
      <c r="N44" s="609">
        <v>2200000</v>
      </c>
      <c r="O44" s="32">
        <v>0.15</v>
      </c>
      <c r="P44" s="32">
        <v>299999.99999999994</v>
      </c>
      <c r="Q44" s="32" t="s">
        <v>41</v>
      </c>
      <c r="R44" s="32" t="s">
        <v>2411</v>
      </c>
      <c r="T44" s="32" t="s">
        <v>2874</v>
      </c>
      <c r="V44" s="43"/>
      <c r="W44" s="639"/>
      <c r="X44" s="437" t="e">
        <f t="shared" si="6"/>
        <v>#N/A</v>
      </c>
      <c r="Y44" s="653" t="e">
        <f t="shared" si="1"/>
        <v>#N/A</v>
      </c>
      <c r="Z44" s="653" t="e">
        <f t="shared" si="2"/>
        <v>#N/A</v>
      </c>
      <c r="AA44" s="753" t="e">
        <f t="shared" si="3"/>
        <v>#N/A</v>
      </c>
      <c r="AB44" s="735" t="e">
        <f t="shared" si="4"/>
        <v>#N/A</v>
      </c>
      <c r="AC44" s="735" t="e">
        <f t="shared" si="5"/>
        <v>#N/A</v>
      </c>
      <c r="AD44" s="756"/>
      <c r="AE44" s="735" t="e">
        <f t="shared" si="8"/>
        <v>#N/A</v>
      </c>
      <c r="AF44" s="779">
        <v>0.38</v>
      </c>
      <c r="AG44" s="652" t="e">
        <f t="shared" si="9"/>
        <v>#N/A</v>
      </c>
    </row>
    <row r="45" spans="1:33" ht="57">
      <c r="A45" s="32" t="str">
        <f>Gắn_thêm1[[#This Row],[Diễn giải]]</f>
        <v>010/2024/D09-0038</v>
      </c>
      <c r="B45" s="35">
        <v>4</v>
      </c>
      <c r="C45" s="747" t="s">
        <v>2702</v>
      </c>
      <c r="D45" s="32" t="s">
        <v>2703</v>
      </c>
      <c r="E45" s="32" t="s">
        <v>2704</v>
      </c>
      <c r="F45" s="32" t="s">
        <v>71</v>
      </c>
      <c r="G45" s="32">
        <v>3300000</v>
      </c>
      <c r="H45" s="32" t="s">
        <v>1570</v>
      </c>
      <c r="I45" s="32" t="s">
        <v>1463</v>
      </c>
      <c r="J45" s="32" t="s">
        <v>2701</v>
      </c>
      <c r="K45" s="32" t="s">
        <v>232</v>
      </c>
      <c r="L45" s="32">
        <v>0</v>
      </c>
      <c r="M45" s="609">
        <v>3300000</v>
      </c>
      <c r="N45" s="609">
        <v>3300000</v>
      </c>
      <c r="O45" s="32">
        <v>0.15</v>
      </c>
      <c r="P45" s="32">
        <v>449999.99999999994</v>
      </c>
      <c r="Q45" s="32" t="s">
        <v>41</v>
      </c>
      <c r="R45" s="32" t="s">
        <v>2420</v>
      </c>
      <c r="T45" s="32" t="s">
        <v>2874</v>
      </c>
      <c r="V45" s="43" t="s">
        <v>3000</v>
      </c>
      <c r="W45" s="639">
        <v>3300000</v>
      </c>
      <c r="X45" s="437" t="str">
        <f t="shared" si="6"/>
        <v>Bà Thái Thị Bích - 0973459199 anh Mạnh (Thu tiền)</v>
      </c>
      <c r="Y45" s="653" t="str">
        <f t="shared" si="1"/>
        <v>Truongpnt</v>
      </c>
      <c r="Z45" s="653" t="str">
        <f t="shared" si="2"/>
        <v>VP Bank - Đắk Nông - Mr. Mạnh - 0973459199</v>
      </c>
      <c r="AA45" s="753">
        <f t="shared" si="3"/>
        <v>3300000</v>
      </c>
      <c r="AB45" s="735">
        <f t="shared" si="4"/>
        <v>0</v>
      </c>
      <c r="AC45" s="735">
        <f t="shared" si="5"/>
        <v>2999999.9999999995</v>
      </c>
      <c r="AD45" s="756"/>
      <c r="AE45" s="735">
        <f t="shared" si="8"/>
        <v>2999999.9999999995</v>
      </c>
      <c r="AF45" s="779">
        <v>0.38</v>
      </c>
      <c r="AG45" s="652">
        <f t="shared" si="9"/>
        <v>1139999.9999999998</v>
      </c>
    </row>
    <row r="46" spans="1:33" ht="71.25">
      <c r="A46" s="32" t="str">
        <f>Gắn_thêm1[[#This Row],[Diễn giải]]</f>
        <v>010/2024/D09-0041</v>
      </c>
      <c r="B46" s="35">
        <v>5</v>
      </c>
      <c r="C46" s="747" t="s">
        <v>2706</v>
      </c>
      <c r="D46" s="32" t="s">
        <v>2709</v>
      </c>
      <c r="E46" s="32" t="s">
        <v>2707</v>
      </c>
      <c r="F46" s="32" t="s">
        <v>42</v>
      </c>
      <c r="G46" s="32">
        <v>5000000</v>
      </c>
      <c r="H46" s="32" t="s">
        <v>190</v>
      </c>
      <c r="I46" s="32" t="s">
        <v>1463</v>
      </c>
      <c r="J46" s="32" t="s">
        <v>2708</v>
      </c>
      <c r="K46" s="32" t="s">
        <v>232</v>
      </c>
      <c r="L46" s="32">
        <v>0</v>
      </c>
      <c r="M46" s="609">
        <v>5000000</v>
      </c>
      <c r="N46" s="609">
        <v>5000000</v>
      </c>
      <c r="O46" s="32">
        <v>0.15</v>
      </c>
      <c r="P46" s="32">
        <v>681818.18181818177</v>
      </c>
      <c r="Q46" s="32" t="s">
        <v>810</v>
      </c>
      <c r="R46" s="32" t="s">
        <v>2419</v>
      </c>
      <c r="S46" s="32" t="s">
        <v>2796</v>
      </c>
      <c r="T46" s="32" t="s">
        <v>2283</v>
      </c>
      <c r="V46" s="43" t="s">
        <v>3028</v>
      </c>
      <c r="W46" s="639">
        <v>2800000</v>
      </c>
      <c r="X46" s="437" t="str">
        <f t="shared" si="6"/>
        <v>Bà Lê Thị Phương Uyên - 0354403251 (Thu tiền)</v>
      </c>
      <c r="Y46" s="653" t="str">
        <f t="shared" si="1"/>
        <v>Vanvta</v>
      </c>
      <c r="Z46" s="653" t="str">
        <f t="shared" si="2"/>
        <v>VCB Bắc Đắk Lắk - Mr. Tấn - 0932413888</v>
      </c>
      <c r="AA46" s="753">
        <f t="shared" si="3"/>
        <v>3350000</v>
      </c>
      <c r="AB46" s="735">
        <f t="shared" si="4"/>
        <v>550000</v>
      </c>
      <c r="AC46" s="735">
        <f t="shared" si="5"/>
        <v>3045454.5454545454</v>
      </c>
      <c r="AD46" s="756"/>
      <c r="AE46" s="735">
        <f t="shared" si="8"/>
        <v>3045454.5454545454</v>
      </c>
      <c r="AF46" s="779">
        <v>0.38</v>
      </c>
      <c r="AG46" s="652">
        <f t="shared" si="9"/>
        <v>1157272.7272727273</v>
      </c>
    </row>
    <row r="47" spans="1:33" ht="85.5">
      <c r="A47" s="32" t="str">
        <f>Gắn_thêm1[[#This Row],[Diễn giải]]</f>
        <v>010/2024/D09-0054</v>
      </c>
      <c r="B47" s="35">
        <v>6</v>
      </c>
      <c r="C47" s="747" t="s">
        <v>2711</v>
      </c>
      <c r="D47" s="32" t="s">
        <v>2713</v>
      </c>
      <c r="E47" s="32" t="s">
        <v>2712</v>
      </c>
      <c r="F47" s="32" t="s">
        <v>1925</v>
      </c>
      <c r="G47" s="32">
        <v>2400000</v>
      </c>
      <c r="H47" s="32" t="s">
        <v>1130</v>
      </c>
      <c r="I47" s="32" t="s">
        <v>2714</v>
      </c>
      <c r="J47" s="32" t="s">
        <v>2710</v>
      </c>
      <c r="K47" s="32" t="s">
        <v>232</v>
      </c>
      <c r="L47" s="32">
        <v>0</v>
      </c>
      <c r="M47" s="609">
        <v>2400000</v>
      </c>
      <c r="N47" s="609">
        <v>2400000</v>
      </c>
      <c r="O47" s="32">
        <v>0.15</v>
      </c>
      <c r="P47" s="32">
        <v>327272.72727272724</v>
      </c>
      <c r="Q47" s="32" t="s">
        <v>41</v>
      </c>
      <c r="R47" s="32" t="s">
        <v>2408</v>
      </c>
      <c r="T47" s="32" t="s">
        <v>2283</v>
      </c>
      <c r="V47" s="43" t="s">
        <v>3044</v>
      </c>
      <c r="W47" s="639">
        <v>5500000</v>
      </c>
      <c r="X47" s="437" t="str">
        <f t="shared" si="6"/>
        <v>Ông Lê Đình Túc và bà Trương Thị Tâm (Thu tiền)</v>
      </c>
      <c r="Y47" s="653" t="str">
        <f t="shared" si="1"/>
        <v>Truongpnt</v>
      </c>
      <c r="Z47" s="653" t="str">
        <f t="shared" si="2"/>
        <v>VCB Gia Lai - Mr Hoàng - 0905731389</v>
      </c>
      <c r="AA47" s="753">
        <f t="shared" si="3"/>
        <v>5500000</v>
      </c>
      <c r="AB47" s="735">
        <f t="shared" si="4"/>
        <v>0</v>
      </c>
      <c r="AC47" s="735">
        <f t="shared" si="5"/>
        <v>5000000</v>
      </c>
      <c r="AD47" s="756"/>
      <c r="AE47" s="735">
        <f t="shared" si="8"/>
        <v>5000000</v>
      </c>
      <c r="AF47" s="779">
        <v>0.38</v>
      </c>
      <c r="AG47" s="652">
        <f t="shared" si="9"/>
        <v>1900000</v>
      </c>
    </row>
    <row r="48" spans="1:33" ht="71.25">
      <c r="A48" s="32" t="str">
        <f>Gắn_thêm1[[#This Row],[Diễn giải]]</f>
        <v>010/2024/D09-0070</v>
      </c>
      <c r="B48" s="35">
        <v>7</v>
      </c>
      <c r="C48" s="747" t="s">
        <v>2717</v>
      </c>
      <c r="D48" s="32" t="s">
        <v>2720</v>
      </c>
      <c r="E48" s="32" t="s">
        <v>2719</v>
      </c>
      <c r="F48" s="32" t="s">
        <v>71</v>
      </c>
      <c r="G48" s="32">
        <v>3850000</v>
      </c>
      <c r="H48" s="32" t="s">
        <v>151</v>
      </c>
      <c r="I48" s="32" t="s">
        <v>2721</v>
      </c>
      <c r="J48" s="32" t="s">
        <v>2716</v>
      </c>
      <c r="K48" s="32" t="s">
        <v>232</v>
      </c>
      <c r="L48" s="32">
        <v>0</v>
      </c>
      <c r="M48" s="609">
        <v>3850000</v>
      </c>
      <c r="N48" s="609">
        <v>3850000</v>
      </c>
      <c r="O48" s="32">
        <v>0.15</v>
      </c>
      <c r="P48" s="32">
        <v>524999.99999999988</v>
      </c>
      <c r="Q48" s="32" t="s">
        <v>67</v>
      </c>
      <c r="R48" s="32" t="s">
        <v>2718</v>
      </c>
      <c r="T48" s="32" t="s">
        <v>2873</v>
      </c>
      <c r="V48" s="43" t="s">
        <v>2810</v>
      </c>
      <c r="W48" s="639">
        <v>500000</v>
      </c>
      <c r="X48" s="37"/>
      <c r="Y48" s="43"/>
      <c r="Z48" s="36"/>
      <c r="AA48" s="754"/>
      <c r="AB48" s="756"/>
      <c r="AC48" s="756"/>
      <c r="AD48" s="756"/>
      <c r="AE48" s="756"/>
      <c r="AF48" s="37"/>
      <c r="AG48" s="37"/>
    </row>
    <row r="49" spans="1:33" ht="85.5">
      <c r="A49" s="32" t="str">
        <f>Gắn_thêm1[[#This Row],[Diễn giải]]</f>
        <v>010/2024/D09-0076</v>
      </c>
      <c r="B49" s="35">
        <v>8</v>
      </c>
      <c r="C49" s="747" t="s">
        <v>2725</v>
      </c>
      <c r="D49" s="32" t="s">
        <v>2724</v>
      </c>
      <c r="E49" s="32" t="s">
        <v>2723</v>
      </c>
      <c r="F49" s="32" t="s">
        <v>42</v>
      </c>
      <c r="G49" s="32">
        <v>3300000</v>
      </c>
      <c r="H49" s="32" t="s">
        <v>1570</v>
      </c>
      <c r="I49" s="32" t="s">
        <v>2729</v>
      </c>
      <c r="J49" s="32" t="s">
        <v>2722</v>
      </c>
      <c r="K49" s="32" t="s">
        <v>232</v>
      </c>
      <c r="L49" s="32">
        <v>0</v>
      </c>
      <c r="M49" s="609">
        <v>3300000</v>
      </c>
      <c r="N49" s="609">
        <v>3300000</v>
      </c>
      <c r="O49" s="32">
        <v>0.15</v>
      </c>
      <c r="P49" s="32">
        <v>449999.99999999994</v>
      </c>
      <c r="Q49" s="32" t="s">
        <v>41</v>
      </c>
      <c r="R49" s="32" t="s">
        <v>2439</v>
      </c>
      <c r="T49" s="32" t="s">
        <v>2874</v>
      </c>
      <c r="V49" s="43"/>
      <c r="W49" s="639"/>
      <c r="X49" s="37"/>
      <c r="Y49" s="43"/>
      <c r="Z49" s="36"/>
      <c r="AA49" s="754"/>
      <c r="AB49" s="756"/>
      <c r="AC49" s="756"/>
      <c r="AD49" s="756"/>
      <c r="AE49" s="756"/>
      <c r="AF49" s="37"/>
      <c r="AG49" s="37"/>
    </row>
    <row r="50" spans="1:33" ht="57">
      <c r="A50" s="32" t="str">
        <f>Gắn_thêm1[[#This Row],[Diễn giải]]</f>
        <v>010/2024/D09-0080</v>
      </c>
      <c r="B50" s="35">
        <v>9</v>
      </c>
      <c r="C50" s="747" t="s">
        <v>2727</v>
      </c>
      <c r="D50" s="32" t="s">
        <v>377</v>
      </c>
      <c r="E50" s="32" t="s">
        <v>2728</v>
      </c>
      <c r="F50" s="32" t="s">
        <v>1925</v>
      </c>
      <c r="G50" s="32">
        <v>2200000</v>
      </c>
      <c r="H50" s="32" t="s">
        <v>109</v>
      </c>
      <c r="I50" s="32" t="s">
        <v>2739</v>
      </c>
      <c r="J50" s="32" t="s">
        <v>2726</v>
      </c>
      <c r="K50" s="32" t="s">
        <v>232</v>
      </c>
      <c r="L50" s="32">
        <v>0</v>
      </c>
      <c r="M50" s="609">
        <v>2200000</v>
      </c>
      <c r="N50" s="609">
        <v>2200000</v>
      </c>
      <c r="O50" s="32">
        <v>0.15</v>
      </c>
      <c r="P50" s="32">
        <v>299999.99999999994</v>
      </c>
      <c r="Q50" s="32" t="s">
        <v>41</v>
      </c>
      <c r="R50" s="32" t="s">
        <v>2407</v>
      </c>
      <c r="T50" s="32" t="s">
        <v>2873</v>
      </c>
      <c r="V50" s="43"/>
      <c r="W50" s="639"/>
      <c r="X50" s="37"/>
      <c r="Y50" s="43"/>
      <c r="Z50" s="36"/>
      <c r="AA50" s="754"/>
      <c r="AB50" s="756"/>
      <c r="AC50" s="756"/>
      <c r="AD50" s="756"/>
      <c r="AE50" s="756"/>
      <c r="AF50" s="37"/>
      <c r="AG50" s="37"/>
    </row>
    <row r="51" spans="1:33" ht="85.5">
      <c r="A51" s="32" t="str">
        <f>Gắn_thêm1[[#This Row],[Diễn giải]]</f>
        <v>010/2024/D09-0081</v>
      </c>
      <c r="B51" s="35">
        <v>10</v>
      </c>
      <c r="C51" s="747" t="s">
        <v>2731</v>
      </c>
      <c r="D51" s="32" t="s">
        <v>2632</v>
      </c>
      <c r="E51" s="32" t="s">
        <v>2732</v>
      </c>
      <c r="F51" s="32" t="s">
        <v>71</v>
      </c>
      <c r="G51" s="32">
        <v>3300000</v>
      </c>
      <c r="H51" s="32" t="s">
        <v>1570</v>
      </c>
      <c r="I51" s="32" t="s">
        <v>2742</v>
      </c>
      <c r="J51" s="32" t="s">
        <v>2730</v>
      </c>
      <c r="K51" s="32" t="s">
        <v>232</v>
      </c>
      <c r="L51" s="32">
        <v>0</v>
      </c>
      <c r="M51" s="609">
        <v>3300000</v>
      </c>
      <c r="N51" s="609">
        <v>3300000</v>
      </c>
      <c r="O51" s="32">
        <v>0.15</v>
      </c>
      <c r="P51" s="32">
        <v>449999.99999999994</v>
      </c>
      <c r="Q51" s="32" t="s">
        <v>41</v>
      </c>
      <c r="R51" s="32" t="s">
        <v>2421</v>
      </c>
      <c r="T51" s="32" t="s">
        <v>2283</v>
      </c>
      <c r="V51" s="43"/>
      <c r="W51" s="639"/>
      <c r="X51" s="37"/>
      <c r="Y51" s="43"/>
      <c r="Z51" s="36"/>
      <c r="AA51" s="754"/>
      <c r="AB51" s="756"/>
      <c r="AC51" s="756"/>
      <c r="AD51" s="756"/>
      <c r="AE51" s="756"/>
      <c r="AF51" s="37"/>
      <c r="AG51" s="37"/>
    </row>
    <row r="52" spans="1:33" ht="57">
      <c r="A52" s="32" t="str">
        <f>Gắn_thêm1[[#This Row],[Diễn giải]]</f>
        <v>010/2024/D09-0084</v>
      </c>
      <c r="B52" s="35">
        <v>11</v>
      </c>
      <c r="C52" s="747" t="s">
        <v>2736</v>
      </c>
      <c r="D52" s="32" t="s">
        <v>2737</v>
      </c>
      <c r="E52" s="32" t="s">
        <v>2735</v>
      </c>
      <c r="F52" s="32" t="s">
        <v>71</v>
      </c>
      <c r="G52" s="32">
        <v>4950000</v>
      </c>
      <c r="H52" s="32" t="s">
        <v>1574</v>
      </c>
      <c r="I52" s="32" t="s">
        <v>2738</v>
      </c>
      <c r="J52" s="32" t="s">
        <v>2734</v>
      </c>
      <c r="K52" s="32" t="s">
        <v>232</v>
      </c>
      <c r="L52" s="32">
        <v>0</v>
      </c>
      <c r="M52" s="609">
        <v>4950000</v>
      </c>
      <c r="N52" s="609">
        <v>4950000</v>
      </c>
      <c r="O52" s="32">
        <v>0.28000000000000003</v>
      </c>
      <c r="P52" s="32">
        <v>1260000.0000000002</v>
      </c>
      <c r="Q52" s="32" t="s">
        <v>67</v>
      </c>
      <c r="R52" s="32" t="s">
        <v>2733</v>
      </c>
      <c r="T52" s="32">
        <v>0</v>
      </c>
      <c r="V52" s="43"/>
      <c r="W52" s="639"/>
      <c r="X52" s="37"/>
      <c r="Y52" s="43"/>
      <c r="Z52" s="36"/>
      <c r="AA52" s="754"/>
      <c r="AB52" s="756"/>
      <c r="AC52" s="756"/>
      <c r="AD52" s="756"/>
      <c r="AE52" s="756"/>
      <c r="AF52" s="37"/>
      <c r="AG52" s="37"/>
    </row>
    <row r="53" spans="1:33" ht="99.75">
      <c r="A53" s="32" t="str">
        <f>Gắn_thêm1[[#This Row],[Diễn giải]]</f>
        <v>010/2024/D09-0091</v>
      </c>
      <c r="B53" s="35">
        <v>12</v>
      </c>
      <c r="C53" s="747" t="s">
        <v>2788</v>
      </c>
      <c r="D53" s="32" t="s">
        <v>2741</v>
      </c>
      <c r="E53" s="32" t="s">
        <v>2756</v>
      </c>
      <c r="F53" s="32" t="s">
        <v>71</v>
      </c>
      <c r="G53" s="32">
        <v>2900000</v>
      </c>
      <c r="H53" s="32" t="s">
        <v>2790</v>
      </c>
      <c r="I53" s="32" t="s">
        <v>2742</v>
      </c>
      <c r="J53" s="32" t="s">
        <v>2740</v>
      </c>
      <c r="K53" s="32" t="s">
        <v>232</v>
      </c>
      <c r="L53" s="32">
        <v>0</v>
      </c>
      <c r="M53" s="609">
        <v>2900000</v>
      </c>
      <c r="N53" s="609">
        <v>2900000</v>
      </c>
      <c r="O53" s="32">
        <v>0.15</v>
      </c>
      <c r="P53" s="32">
        <v>395454.54545454541</v>
      </c>
      <c r="Q53" s="32" t="s">
        <v>41</v>
      </c>
      <c r="R53" s="32" t="s">
        <v>2421</v>
      </c>
      <c r="T53" s="32" t="s">
        <v>2874</v>
      </c>
      <c r="V53" s="43"/>
      <c r="W53" s="639"/>
      <c r="X53" s="37"/>
      <c r="Y53" s="43"/>
      <c r="Z53" s="36"/>
      <c r="AA53" s="754"/>
      <c r="AB53" s="756"/>
      <c r="AC53" s="756"/>
      <c r="AD53" s="756"/>
      <c r="AE53" s="756"/>
      <c r="AF53" s="37"/>
      <c r="AG53" s="37"/>
    </row>
    <row r="54" spans="1:33" ht="57">
      <c r="A54" s="32" t="str">
        <f>Gắn_thêm1[[#This Row],[Diễn giải]]</f>
        <v>010/2024/D09-0092</v>
      </c>
      <c r="B54" s="35">
        <v>13</v>
      </c>
      <c r="C54" s="747" t="s">
        <v>2744</v>
      </c>
      <c r="D54" s="32" t="s">
        <v>2747</v>
      </c>
      <c r="E54" s="32" t="s">
        <v>2746</v>
      </c>
      <c r="F54" s="32" t="s">
        <v>71</v>
      </c>
      <c r="G54" s="32">
        <v>8250000</v>
      </c>
      <c r="H54" s="32" t="s">
        <v>2887</v>
      </c>
      <c r="I54" s="32" t="s">
        <v>2797</v>
      </c>
      <c r="J54" s="32" t="s">
        <v>2743</v>
      </c>
      <c r="K54" s="32" t="s">
        <v>232</v>
      </c>
      <c r="L54" s="32">
        <v>0</v>
      </c>
      <c r="M54" s="609">
        <v>8250000</v>
      </c>
      <c r="N54" s="609">
        <v>8250000</v>
      </c>
      <c r="O54" s="32">
        <v>0.15</v>
      </c>
      <c r="P54" s="32">
        <v>1124999.9999999998</v>
      </c>
      <c r="Q54" s="32" t="s">
        <v>67</v>
      </c>
      <c r="R54" s="32" t="s">
        <v>2745</v>
      </c>
      <c r="S54" s="32" t="s">
        <v>2795</v>
      </c>
      <c r="T54" s="32" t="s">
        <v>2873</v>
      </c>
      <c r="V54" s="43"/>
      <c r="W54" s="639"/>
      <c r="X54" s="37"/>
      <c r="Y54" s="43"/>
      <c r="Z54" s="36"/>
      <c r="AA54" s="754"/>
      <c r="AB54" s="756"/>
      <c r="AC54" s="756"/>
      <c r="AD54" s="756"/>
      <c r="AE54" s="756"/>
      <c r="AF54" s="37"/>
      <c r="AG54" s="37"/>
    </row>
    <row r="55" spans="1:33" ht="71.25">
      <c r="A55" s="32" t="str">
        <f>Gắn_thêm1[[#This Row],[Diễn giải]]</f>
        <v>010/2024/D09-0093</v>
      </c>
      <c r="B55" s="35">
        <v>14</v>
      </c>
      <c r="C55" s="747" t="s">
        <v>2784</v>
      </c>
      <c r="D55" s="32" t="s">
        <v>2783</v>
      </c>
      <c r="E55" s="32" t="s">
        <v>2748</v>
      </c>
      <c r="F55" s="32" t="s">
        <v>71</v>
      </c>
      <c r="G55" s="32">
        <v>4000000</v>
      </c>
      <c r="H55" s="32" t="s">
        <v>210</v>
      </c>
      <c r="I55" s="32" t="s">
        <v>2749</v>
      </c>
      <c r="J55" s="32" t="s">
        <v>2750</v>
      </c>
      <c r="K55" s="32" t="s">
        <v>232</v>
      </c>
      <c r="M55" s="609">
        <v>4000000</v>
      </c>
      <c r="N55" s="609">
        <v>4000000</v>
      </c>
      <c r="O55" s="32">
        <v>0.15</v>
      </c>
      <c r="P55" s="32">
        <v>545454.54545454541</v>
      </c>
      <c r="Q55" s="32" t="s">
        <v>41</v>
      </c>
      <c r="R55" s="32" t="s">
        <v>2439</v>
      </c>
      <c r="T55" s="32" t="s">
        <v>2873</v>
      </c>
      <c r="V55" s="43"/>
      <c r="W55" s="639"/>
      <c r="X55" s="37"/>
      <c r="Y55" s="43"/>
      <c r="Z55" s="36"/>
      <c r="AA55" s="754"/>
      <c r="AB55" s="756"/>
      <c r="AC55" s="756"/>
      <c r="AD55" s="756"/>
      <c r="AE55" s="756"/>
      <c r="AF55" s="37"/>
      <c r="AG55" s="37"/>
    </row>
    <row r="56" spans="1:33" ht="57">
      <c r="A56" s="32" t="str">
        <f>Gắn_thêm1[[#This Row],[Diễn giải]]</f>
        <v>010/2024/D09-0096</v>
      </c>
      <c r="B56" s="35">
        <v>15</v>
      </c>
      <c r="C56" s="747" t="s">
        <v>2755</v>
      </c>
      <c r="D56" s="32" t="s">
        <v>2753</v>
      </c>
      <c r="E56" s="32" t="s">
        <v>2752</v>
      </c>
      <c r="F56" s="32" t="s">
        <v>71</v>
      </c>
      <c r="G56" s="32">
        <v>3300000</v>
      </c>
      <c r="H56" s="32" t="s">
        <v>1570</v>
      </c>
      <c r="I56" s="32" t="s">
        <v>2754</v>
      </c>
      <c r="J56" s="32" t="s">
        <v>2751</v>
      </c>
      <c r="K56" s="32" t="s">
        <v>232</v>
      </c>
      <c r="M56" s="609">
        <v>3300000</v>
      </c>
      <c r="N56" s="609">
        <v>3300000</v>
      </c>
      <c r="O56" s="32">
        <v>0.15</v>
      </c>
      <c r="P56" s="32">
        <v>449999.99999999994</v>
      </c>
      <c r="Q56" s="32" t="s">
        <v>41</v>
      </c>
      <c r="R56" s="32" t="s">
        <v>2439</v>
      </c>
      <c r="T56" s="32" t="s">
        <v>2873</v>
      </c>
      <c r="V56" s="43"/>
      <c r="W56" s="639"/>
      <c r="X56" s="37"/>
      <c r="Y56" s="43"/>
      <c r="Z56" s="36"/>
      <c r="AA56" s="754"/>
      <c r="AB56" s="756"/>
      <c r="AC56" s="756"/>
      <c r="AD56" s="756"/>
      <c r="AE56" s="756"/>
      <c r="AF56" s="37"/>
      <c r="AG56" s="37"/>
    </row>
    <row r="57" spans="1:33" ht="57">
      <c r="A57" s="32" t="str">
        <f>Gắn_thêm1[[#This Row],[Diễn giải]]</f>
        <v>010/2024/D09-0101</v>
      </c>
      <c r="B57" s="35">
        <v>16</v>
      </c>
      <c r="C57" s="747" t="s">
        <v>2759</v>
      </c>
      <c r="D57" s="32" t="s">
        <v>2761</v>
      </c>
      <c r="E57" s="32" t="s">
        <v>2760</v>
      </c>
      <c r="F57" s="32" t="s">
        <v>71</v>
      </c>
      <c r="G57" s="32">
        <v>5500000</v>
      </c>
      <c r="H57" s="32" t="s">
        <v>384</v>
      </c>
      <c r="I57" s="32" t="s">
        <v>2760</v>
      </c>
      <c r="J57" s="32" t="s">
        <v>2757</v>
      </c>
      <c r="K57" s="32" t="s">
        <v>232</v>
      </c>
      <c r="L57" s="32">
        <v>0</v>
      </c>
      <c r="M57" s="609">
        <v>5500000</v>
      </c>
      <c r="N57" s="609">
        <v>5500000</v>
      </c>
      <c r="O57" s="32">
        <v>0.15</v>
      </c>
      <c r="P57" s="32">
        <v>750000</v>
      </c>
      <c r="Q57" s="32" t="s">
        <v>67</v>
      </c>
      <c r="R57" s="32" t="s">
        <v>2758</v>
      </c>
      <c r="T57" s="32" t="s">
        <v>2283</v>
      </c>
      <c r="V57" s="43"/>
      <c r="W57" s="639"/>
      <c r="X57" s="37"/>
      <c r="Y57" s="43"/>
      <c r="Z57" s="36"/>
      <c r="AA57" s="754"/>
      <c r="AB57" s="756"/>
      <c r="AC57" s="756"/>
      <c r="AD57" s="756"/>
      <c r="AE57" s="756"/>
      <c r="AF57" s="37"/>
      <c r="AG57" s="37"/>
    </row>
    <row r="58" spans="1:33" ht="57">
      <c r="A58" s="32" t="str">
        <f>Gắn_thêm1[[#This Row],[Diễn giải]]</f>
        <v>010/2024/D09-0103</v>
      </c>
      <c r="B58" s="35">
        <v>17</v>
      </c>
      <c r="C58" s="747" t="s">
        <v>2766</v>
      </c>
      <c r="D58" s="32" t="s">
        <v>2763</v>
      </c>
      <c r="E58" s="32" t="s">
        <v>2764</v>
      </c>
      <c r="F58" s="32" t="s">
        <v>71</v>
      </c>
      <c r="G58" s="32">
        <v>3300000</v>
      </c>
      <c r="H58" s="32" t="s">
        <v>1570</v>
      </c>
      <c r="I58" s="32" t="s">
        <v>2767</v>
      </c>
      <c r="J58" s="32" t="s">
        <v>2762</v>
      </c>
      <c r="K58" s="32" t="s">
        <v>232</v>
      </c>
      <c r="L58" s="32">
        <v>0</v>
      </c>
      <c r="M58" s="609">
        <v>3300000</v>
      </c>
      <c r="N58" s="609">
        <v>3300000</v>
      </c>
      <c r="O58" s="32">
        <v>0.28000000000000003</v>
      </c>
      <c r="P58" s="32">
        <v>840000</v>
      </c>
      <c r="Q58" s="32" t="s">
        <v>67</v>
      </c>
      <c r="R58" s="32" t="s">
        <v>2765</v>
      </c>
      <c r="T58" s="32" t="s">
        <v>2283</v>
      </c>
      <c r="V58" s="43"/>
      <c r="W58" s="639"/>
      <c r="X58" s="37"/>
      <c r="Y58" s="43"/>
      <c r="Z58" s="36"/>
      <c r="AA58" s="754"/>
      <c r="AB58" s="756"/>
      <c r="AC58" s="756"/>
      <c r="AD58" s="756"/>
      <c r="AE58" s="756"/>
      <c r="AF58" s="37"/>
      <c r="AG58" s="37"/>
    </row>
    <row r="59" spans="1:33" ht="99.75">
      <c r="A59" s="32" t="str">
        <f>Gắn_thêm1[[#This Row],[Diễn giải]]</f>
        <v>010/2024/D09-0104</v>
      </c>
      <c r="B59" s="35">
        <v>18</v>
      </c>
      <c r="C59" s="747" t="s">
        <v>2769</v>
      </c>
      <c r="D59" s="32" t="s">
        <v>2768</v>
      </c>
      <c r="E59" s="32" t="s">
        <v>2770</v>
      </c>
      <c r="F59" s="32" t="s">
        <v>71</v>
      </c>
      <c r="G59" s="32">
        <v>4400000</v>
      </c>
      <c r="H59" s="32" t="s">
        <v>1411</v>
      </c>
      <c r="I59" s="32" t="s">
        <v>2777</v>
      </c>
      <c r="J59" s="32" t="s">
        <v>2771</v>
      </c>
      <c r="K59" s="32" t="s">
        <v>232</v>
      </c>
      <c r="L59" s="32">
        <v>0</v>
      </c>
      <c r="M59" s="609">
        <v>4400000</v>
      </c>
      <c r="N59" s="609">
        <v>4400000</v>
      </c>
      <c r="O59" s="32">
        <v>0.15</v>
      </c>
      <c r="P59" s="32">
        <v>599999.99999999988</v>
      </c>
      <c r="Q59" s="32" t="s">
        <v>810</v>
      </c>
      <c r="R59" s="32" t="s">
        <v>2425</v>
      </c>
      <c r="S59" s="32" t="s">
        <v>2778</v>
      </c>
      <c r="T59" s="32" t="s">
        <v>2874</v>
      </c>
    </row>
    <row r="60" spans="1:33" ht="57">
      <c r="A60" s="32" t="str">
        <f>Gắn_thêm1[[#This Row],[Diễn giải]]</f>
        <v>010/2024/D09-0111</v>
      </c>
      <c r="B60" s="35">
        <v>19</v>
      </c>
      <c r="C60" s="747" t="s">
        <v>2773</v>
      </c>
      <c r="D60" s="32" t="s">
        <v>2775</v>
      </c>
      <c r="E60" s="32" t="s">
        <v>2774</v>
      </c>
      <c r="F60" s="32" t="s">
        <v>71</v>
      </c>
      <c r="G60" s="32">
        <v>3300000</v>
      </c>
      <c r="H60" s="32" t="s">
        <v>1570</v>
      </c>
      <c r="I60" s="32" t="s">
        <v>2776</v>
      </c>
      <c r="J60" s="32" t="s">
        <v>2772</v>
      </c>
      <c r="K60" s="32" t="s">
        <v>232</v>
      </c>
      <c r="L60" s="32">
        <v>0</v>
      </c>
      <c r="M60" s="609">
        <v>3300000</v>
      </c>
      <c r="N60" s="609">
        <v>3300000</v>
      </c>
      <c r="O60" s="32">
        <v>0.15</v>
      </c>
      <c r="P60" s="32">
        <v>449999.99999999994</v>
      </c>
      <c r="Q60" s="32" t="s">
        <v>41</v>
      </c>
      <c r="R60" s="32" t="s">
        <v>2440</v>
      </c>
      <c r="T60" s="32" t="s">
        <v>2874</v>
      </c>
    </row>
    <row r="61" spans="1:33" ht="57">
      <c r="A61" s="32" t="str">
        <f>Gắn_thêm1[[#This Row],[Diễn giải]]</f>
        <v>010/2024/D09-0114</v>
      </c>
      <c r="B61" s="35">
        <v>20</v>
      </c>
      <c r="C61" s="747" t="s">
        <v>2780</v>
      </c>
      <c r="D61" s="32" t="s">
        <v>2782</v>
      </c>
      <c r="E61" s="32" t="s">
        <v>2781</v>
      </c>
      <c r="F61" s="32" t="s">
        <v>71</v>
      </c>
      <c r="G61" s="32">
        <v>3300000</v>
      </c>
      <c r="H61" s="32" t="s">
        <v>1570</v>
      </c>
      <c r="I61" s="32" t="s">
        <v>1463</v>
      </c>
      <c r="J61" s="32" t="s">
        <v>2779</v>
      </c>
      <c r="K61" s="32" t="s">
        <v>232</v>
      </c>
      <c r="L61" s="32">
        <v>0</v>
      </c>
      <c r="M61" s="609">
        <v>3300000</v>
      </c>
      <c r="N61" s="609">
        <v>3300000</v>
      </c>
      <c r="O61" s="32">
        <v>0.05</v>
      </c>
      <c r="P61" s="32">
        <v>149999.99999999997</v>
      </c>
      <c r="Q61" s="32" t="s">
        <v>810</v>
      </c>
      <c r="R61" s="32" t="s">
        <v>2428</v>
      </c>
      <c r="S61" s="32" t="s">
        <v>2796</v>
      </c>
      <c r="T61" s="32" t="s">
        <v>2874</v>
      </c>
    </row>
    <row r="62" spans="1:33" ht="128.25">
      <c r="A62" s="32" t="str">
        <f>Gắn_thêm1[[#This Row],[Diễn giải]]</f>
        <v>010/2024/D10-0003</v>
      </c>
      <c r="B62" s="35">
        <v>1</v>
      </c>
      <c r="C62" s="747" t="s">
        <v>1174</v>
      </c>
      <c r="D62" s="32" t="s">
        <v>293</v>
      </c>
      <c r="E62" s="32" t="s">
        <v>2791</v>
      </c>
      <c r="F62" s="32" t="s">
        <v>42</v>
      </c>
      <c r="G62" s="32">
        <v>6000000</v>
      </c>
      <c r="H62" s="32" t="s">
        <v>61</v>
      </c>
      <c r="I62" s="32" t="s">
        <v>2793</v>
      </c>
      <c r="J62" s="32" t="s">
        <v>2792</v>
      </c>
      <c r="K62" s="32" t="s">
        <v>232</v>
      </c>
      <c r="L62" s="32">
        <v>0</v>
      </c>
      <c r="M62" s="609">
        <v>6000000</v>
      </c>
      <c r="N62" s="609">
        <v>6000000</v>
      </c>
      <c r="O62" s="32">
        <v>0.15</v>
      </c>
      <c r="P62" s="32">
        <v>818181.81818181812</v>
      </c>
      <c r="Q62" s="32" t="s">
        <v>41</v>
      </c>
      <c r="R62" s="32" t="s">
        <v>2794</v>
      </c>
      <c r="T62" s="32" t="s">
        <v>2283</v>
      </c>
    </row>
    <row r="63" spans="1:33" ht="71.25">
      <c r="A63" s="32" t="str">
        <f>Gắn_thêm1[[#This Row],[Diễn giải]]</f>
        <v>010/2024/D10-0006</v>
      </c>
      <c r="B63" s="35">
        <v>2</v>
      </c>
      <c r="C63" s="747" t="s">
        <v>2802</v>
      </c>
      <c r="D63" s="32" t="s">
        <v>2800</v>
      </c>
      <c r="E63" s="32" t="s">
        <v>2801</v>
      </c>
      <c r="F63" s="32" t="s">
        <v>71</v>
      </c>
      <c r="G63" s="32">
        <v>3300000</v>
      </c>
      <c r="H63" s="32" t="s">
        <v>1570</v>
      </c>
      <c r="I63" s="32" t="s">
        <v>2799</v>
      </c>
      <c r="J63" s="32" t="s">
        <v>2798</v>
      </c>
      <c r="K63" s="32" t="s">
        <v>232</v>
      </c>
      <c r="L63" s="32">
        <v>0</v>
      </c>
      <c r="M63" s="609">
        <v>3300000</v>
      </c>
      <c r="N63" s="609">
        <v>3300000</v>
      </c>
      <c r="O63" s="32">
        <v>0.15</v>
      </c>
      <c r="P63" s="32">
        <v>450000</v>
      </c>
      <c r="Q63" s="32" t="s">
        <v>41</v>
      </c>
      <c r="R63" s="32" t="s">
        <v>2765</v>
      </c>
      <c r="T63" s="32">
        <v>0</v>
      </c>
    </row>
    <row r="64" spans="1:33" ht="71.25">
      <c r="A64" s="32" t="str">
        <f>Gắn_thêm1[[#This Row],[Diễn giải]]</f>
        <v>010/2024/D10-0007</v>
      </c>
      <c r="B64" s="35">
        <v>3</v>
      </c>
      <c r="C64" s="747" t="s">
        <v>2805</v>
      </c>
      <c r="D64" s="32" t="s">
        <v>2807</v>
      </c>
      <c r="E64" s="32" t="s">
        <v>2804</v>
      </c>
      <c r="F64" s="32" t="s">
        <v>71</v>
      </c>
      <c r="G64" s="32">
        <v>4950000</v>
      </c>
      <c r="H64" s="32" t="s">
        <v>1574</v>
      </c>
      <c r="I64" s="32" t="s">
        <v>2806</v>
      </c>
      <c r="J64" s="32" t="s">
        <v>2803</v>
      </c>
      <c r="K64" s="32" t="s">
        <v>232</v>
      </c>
      <c r="L64" s="32">
        <v>0</v>
      </c>
      <c r="M64" s="609">
        <v>4950000</v>
      </c>
      <c r="N64" s="609">
        <v>4950000</v>
      </c>
      <c r="O64" s="32">
        <v>0.15</v>
      </c>
      <c r="P64" s="32">
        <v>675000</v>
      </c>
      <c r="Q64" s="32" t="s">
        <v>67</v>
      </c>
      <c r="R64" s="32" t="s">
        <v>2733</v>
      </c>
      <c r="T64" s="32" t="s">
        <v>2283</v>
      </c>
    </row>
    <row r="65" spans="1:30" ht="57">
      <c r="A65" s="32" t="str">
        <f>Gắn_thêm1[[#This Row],[Diễn giải]]</f>
        <v>010/2024/D10-0010</v>
      </c>
      <c r="B65" s="35">
        <v>4</v>
      </c>
      <c r="C65" s="747" t="s">
        <v>2808</v>
      </c>
      <c r="D65" s="32" t="s">
        <v>2812</v>
      </c>
      <c r="E65" s="32" t="s">
        <v>2811</v>
      </c>
      <c r="F65" s="32" t="s">
        <v>71</v>
      </c>
      <c r="G65" s="32">
        <v>3300000</v>
      </c>
      <c r="H65" s="32" t="s">
        <v>1570</v>
      </c>
      <c r="I65" s="32" t="s">
        <v>2813</v>
      </c>
      <c r="J65" s="32" t="s">
        <v>2810</v>
      </c>
      <c r="K65" s="32" t="s">
        <v>232</v>
      </c>
      <c r="L65" s="32">
        <v>0</v>
      </c>
      <c r="M65" s="609">
        <v>3300000</v>
      </c>
      <c r="N65" s="609">
        <v>3300000</v>
      </c>
      <c r="O65" s="32">
        <v>0.15</v>
      </c>
      <c r="P65" s="32">
        <v>450000</v>
      </c>
      <c r="Q65" s="32" t="s">
        <v>67</v>
      </c>
      <c r="R65" s="32" t="s">
        <v>2809</v>
      </c>
      <c r="T65" s="32" t="s">
        <v>2283</v>
      </c>
    </row>
    <row r="66" spans="1:30" ht="128.25">
      <c r="A66" s="32" t="str">
        <f>Gắn_thêm1[[#This Row],[Diễn giải]]</f>
        <v>010/2024/D10-0012</v>
      </c>
      <c r="B66" s="35">
        <v>5</v>
      </c>
      <c r="C66" s="747" t="s">
        <v>2814</v>
      </c>
      <c r="D66" s="32" t="s">
        <v>2816</v>
      </c>
      <c r="E66" s="32" t="s">
        <v>2815</v>
      </c>
      <c r="F66" s="32" t="s">
        <v>42</v>
      </c>
      <c r="G66" s="32">
        <v>3000000</v>
      </c>
      <c r="H66" s="32" t="s">
        <v>88</v>
      </c>
      <c r="I66" s="32" t="s">
        <v>2817</v>
      </c>
      <c r="J66" s="32" t="s">
        <v>2818</v>
      </c>
      <c r="K66" s="32" t="s">
        <v>232</v>
      </c>
      <c r="L66" s="32">
        <v>0</v>
      </c>
      <c r="M66" s="609">
        <v>3000000</v>
      </c>
      <c r="N66" s="609">
        <v>3000000</v>
      </c>
      <c r="O66" s="32">
        <v>0.15</v>
      </c>
      <c r="P66" s="32">
        <v>409090.90909090906</v>
      </c>
      <c r="Q66" s="32" t="s">
        <v>2283</v>
      </c>
      <c r="R66" s="32" t="s">
        <v>2438</v>
      </c>
    </row>
    <row r="67" spans="1:30" ht="99.75">
      <c r="A67" s="32" t="str">
        <f>Gắn_thêm1[[#This Row],[Diễn giải]]</f>
        <v>010/2024/D10-0013</v>
      </c>
      <c r="B67" s="35">
        <v>6</v>
      </c>
      <c r="C67" s="747" t="s">
        <v>2821</v>
      </c>
      <c r="D67" s="32" t="s">
        <v>2713</v>
      </c>
      <c r="E67" s="32" t="s">
        <v>2820</v>
      </c>
      <c r="F67" s="32" t="s">
        <v>42</v>
      </c>
      <c r="G67" s="32">
        <v>5000000</v>
      </c>
      <c r="H67" s="32" t="s">
        <v>190</v>
      </c>
      <c r="I67" s="32" t="s">
        <v>2822</v>
      </c>
      <c r="J67" s="32" t="s">
        <v>2819</v>
      </c>
      <c r="K67" s="32" t="s">
        <v>232</v>
      </c>
      <c r="L67" s="32">
        <v>0</v>
      </c>
      <c r="M67" s="609">
        <v>5000000</v>
      </c>
      <c r="N67" s="609">
        <v>5000000</v>
      </c>
      <c r="O67" s="32">
        <v>0.15</v>
      </c>
      <c r="P67" s="32">
        <v>681818.18181818177</v>
      </c>
      <c r="Q67" s="32" t="s">
        <v>41</v>
      </c>
      <c r="R67" s="32" t="s">
        <v>2418</v>
      </c>
      <c r="T67" s="32" t="s">
        <v>2283</v>
      </c>
    </row>
    <row r="68" spans="1:30" ht="71.25">
      <c r="A68" s="32" t="str">
        <f>Gắn_thêm1[[#This Row],[Diễn giải]]</f>
        <v>010/2024/D10-0015</v>
      </c>
      <c r="B68" s="35">
        <v>7</v>
      </c>
      <c r="C68" s="747" t="s">
        <v>2823</v>
      </c>
      <c r="D68" s="32" t="s">
        <v>2824</v>
      </c>
      <c r="E68" s="32" t="s">
        <v>2825</v>
      </c>
      <c r="F68" s="32" t="s">
        <v>71</v>
      </c>
      <c r="G68" s="32">
        <v>3300000</v>
      </c>
      <c r="H68" s="32" t="s">
        <v>1570</v>
      </c>
      <c r="I68" s="32" t="s">
        <v>1041</v>
      </c>
      <c r="J68" s="32" t="s">
        <v>2826</v>
      </c>
      <c r="K68" s="32" t="s">
        <v>232</v>
      </c>
      <c r="L68" s="32">
        <v>0</v>
      </c>
      <c r="M68" s="609">
        <v>3300000</v>
      </c>
      <c r="N68" s="609">
        <v>3300000</v>
      </c>
      <c r="O68" s="32">
        <v>0.15</v>
      </c>
      <c r="P68" s="32">
        <v>450000</v>
      </c>
      <c r="Q68" s="32" t="s">
        <v>810</v>
      </c>
      <c r="R68" s="32" t="s">
        <v>2442</v>
      </c>
      <c r="T68" s="32" t="s">
        <v>2283</v>
      </c>
    </row>
    <row r="69" spans="1:30" ht="71.25">
      <c r="A69" s="32" t="str">
        <f>Gắn_thêm1[[#This Row],[Diễn giải]]</f>
        <v>010/2024/D10-0022</v>
      </c>
      <c r="B69" s="35">
        <v>8</v>
      </c>
      <c r="C69" s="747" t="s">
        <v>2832</v>
      </c>
      <c r="D69" s="32" t="s">
        <v>2829</v>
      </c>
      <c r="E69" s="32" t="s">
        <v>2828</v>
      </c>
      <c r="F69" s="32" t="s">
        <v>71</v>
      </c>
      <c r="G69" s="32">
        <v>4000000</v>
      </c>
      <c r="H69" s="32" t="s">
        <v>210</v>
      </c>
      <c r="I69" s="32" t="s">
        <v>2830</v>
      </c>
      <c r="J69" s="32" t="s">
        <v>2827</v>
      </c>
      <c r="K69" s="32" t="s">
        <v>232</v>
      </c>
      <c r="L69" s="32">
        <v>0</v>
      </c>
      <c r="M69" s="609">
        <v>4000000</v>
      </c>
      <c r="N69" s="609">
        <v>4000000</v>
      </c>
      <c r="O69" s="32">
        <v>0.15</v>
      </c>
      <c r="P69" s="32">
        <v>545454.54545454541</v>
      </c>
      <c r="Q69" s="32" t="s">
        <v>67</v>
      </c>
      <c r="R69" s="32" t="s">
        <v>2831</v>
      </c>
      <c r="T69" s="32" t="s">
        <v>2283</v>
      </c>
    </row>
    <row r="70" spans="1:30" ht="57">
      <c r="A70" s="32" t="str">
        <f>Gắn_thêm1[[#This Row],[Diễn giải]]</f>
        <v>010/2024/D10-0023</v>
      </c>
      <c r="B70" s="35">
        <v>9</v>
      </c>
      <c r="C70" s="747" t="s">
        <v>2835</v>
      </c>
      <c r="D70" s="32" t="s">
        <v>2833</v>
      </c>
      <c r="E70" s="32" t="s">
        <v>2836</v>
      </c>
      <c r="F70" s="32" t="s">
        <v>71</v>
      </c>
      <c r="G70" s="32">
        <v>3300000</v>
      </c>
      <c r="H70" s="32" t="s">
        <v>1570</v>
      </c>
      <c r="I70" s="32" t="s">
        <v>2834</v>
      </c>
      <c r="J70" s="32" t="s">
        <v>2837</v>
      </c>
      <c r="K70" s="32" t="s">
        <v>232</v>
      </c>
      <c r="L70" s="32">
        <v>0</v>
      </c>
      <c r="M70" s="609">
        <v>3300000</v>
      </c>
      <c r="N70" s="609">
        <v>3300000</v>
      </c>
      <c r="O70" s="32">
        <v>0.15</v>
      </c>
      <c r="P70" s="32">
        <v>450000</v>
      </c>
      <c r="Q70" s="32" t="s">
        <v>67</v>
      </c>
      <c r="R70" s="32" t="s">
        <v>2935</v>
      </c>
      <c r="S70" s="32" t="s">
        <v>2946</v>
      </c>
      <c r="T70" s="32" t="s">
        <v>2283</v>
      </c>
    </row>
    <row r="71" spans="1:30" ht="99.75">
      <c r="A71" s="32" t="str">
        <f>Gắn_thêm1[[#This Row],[Diễn giải]]</f>
        <v>010/2024/D10-0024</v>
      </c>
      <c r="B71" s="35">
        <v>10</v>
      </c>
      <c r="C71" s="747" t="s">
        <v>1764</v>
      </c>
      <c r="D71" s="32" t="s">
        <v>2632</v>
      </c>
      <c r="E71" s="32" t="s">
        <v>2839</v>
      </c>
      <c r="F71" s="32" t="s">
        <v>42</v>
      </c>
      <c r="G71" s="32">
        <v>3000000</v>
      </c>
      <c r="H71" s="32" t="s">
        <v>88</v>
      </c>
      <c r="I71" s="32" t="s">
        <v>2840</v>
      </c>
      <c r="J71" s="32" t="s">
        <v>2838</v>
      </c>
      <c r="K71" s="32" t="s">
        <v>232</v>
      </c>
      <c r="L71" s="32">
        <v>0</v>
      </c>
      <c r="M71" s="609">
        <v>3000000</v>
      </c>
      <c r="N71" s="609">
        <v>3000000</v>
      </c>
      <c r="O71" s="32">
        <v>0.15</v>
      </c>
      <c r="P71" s="32">
        <v>409090.90909090906</v>
      </c>
      <c r="Q71" s="32" t="s">
        <v>41</v>
      </c>
      <c r="R71" s="32" t="s">
        <v>2421</v>
      </c>
      <c r="T71" s="32" t="s">
        <v>2283</v>
      </c>
      <c r="AD71" s="755" t="s">
        <v>3184</v>
      </c>
    </row>
    <row r="72" spans="1:30" ht="85.5">
      <c r="A72" s="32" t="str">
        <f>Gắn_thêm1[[#This Row],[Diễn giải]]</f>
        <v>010/2024/D10-0025</v>
      </c>
      <c r="B72" s="35">
        <v>11</v>
      </c>
      <c r="C72" s="747" t="s">
        <v>2843</v>
      </c>
      <c r="D72" s="32" t="s">
        <v>2845</v>
      </c>
      <c r="E72" s="32" t="s">
        <v>2842</v>
      </c>
      <c r="F72" s="32" t="s">
        <v>71</v>
      </c>
      <c r="G72" s="32">
        <v>2500000</v>
      </c>
      <c r="H72" s="32" t="s">
        <v>50</v>
      </c>
      <c r="I72" s="32" t="s">
        <v>2844</v>
      </c>
      <c r="J72" s="32" t="s">
        <v>2841</v>
      </c>
      <c r="K72" s="32" t="s">
        <v>232</v>
      </c>
      <c r="L72" s="32">
        <v>0</v>
      </c>
      <c r="M72" s="609">
        <v>2500000</v>
      </c>
      <c r="N72" s="609">
        <v>2500000</v>
      </c>
      <c r="O72" s="32">
        <v>0.15</v>
      </c>
      <c r="P72" s="32">
        <v>340909.09090909088</v>
      </c>
      <c r="Q72" s="32" t="s">
        <v>41</v>
      </c>
      <c r="R72" s="32" t="s">
        <v>2441</v>
      </c>
      <c r="T72" s="32" t="s">
        <v>2283</v>
      </c>
    </row>
    <row r="73" spans="1:30" ht="99.75">
      <c r="A73" s="32" t="str">
        <f>Gắn_thêm1[[#This Row],[Diễn giải]]</f>
        <v>010/2024/D10-0027</v>
      </c>
      <c r="B73" s="35">
        <v>12</v>
      </c>
      <c r="C73" s="747" t="s">
        <v>2847</v>
      </c>
      <c r="D73" s="32" t="s">
        <v>2865</v>
      </c>
      <c r="E73" s="32" t="s">
        <v>2848</v>
      </c>
      <c r="F73" s="32" t="s">
        <v>42</v>
      </c>
      <c r="G73" s="32">
        <v>6500000</v>
      </c>
      <c r="H73" s="32" t="s">
        <v>965</v>
      </c>
      <c r="I73" s="32" t="s">
        <v>2849</v>
      </c>
      <c r="J73" s="32" t="s">
        <v>2846</v>
      </c>
      <c r="K73" s="32" t="s">
        <v>232</v>
      </c>
      <c r="L73" s="32">
        <v>0</v>
      </c>
      <c r="M73" s="609">
        <v>6500000</v>
      </c>
      <c r="N73" s="609">
        <v>6500000</v>
      </c>
      <c r="O73" s="32">
        <v>0.15</v>
      </c>
      <c r="P73" s="32">
        <v>886363.63636363624</v>
      </c>
      <c r="Q73" s="32" t="s">
        <v>41</v>
      </c>
      <c r="R73" s="32" t="s">
        <v>2413</v>
      </c>
      <c r="T73" s="32" t="s">
        <v>2283</v>
      </c>
    </row>
    <row r="74" spans="1:30" ht="85.5">
      <c r="A74" s="32" t="str">
        <f>Gắn_thêm1[[#This Row],[Diễn giải]]</f>
        <v>010/2024/D10.0002</v>
      </c>
      <c r="B74" s="35">
        <v>13</v>
      </c>
      <c r="C74" s="747" t="s">
        <v>2851</v>
      </c>
      <c r="D74" s="32" t="s">
        <v>2747</v>
      </c>
      <c r="E74" s="32" t="s">
        <v>2852</v>
      </c>
      <c r="F74" s="32" t="s">
        <v>42</v>
      </c>
      <c r="G74" s="32">
        <v>4400000</v>
      </c>
      <c r="H74" s="32" t="s">
        <v>1411</v>
      </c>
      <c r="I74" s="32" t="s">
        <v>2853</v>
      </c>
      <c r="J74" s="32" t="s">
        <v>2850</v>
      </c>
      <c r="K74" s="32" t="s">
        <v>232</v>
      </c>
      <c r="L74" s="32">
        <v>0</v>
      </c>
      <c r="M74" s="609">
        <v>4400000</v>
      </c>
      <c r="N74" s="609">
        <v>4400000</v>
      </c>
      <c r="O74" s="32">
        <v>0.15</v>
      </c>
      <c r="P74" s="32">
        <v>600000</v>
      </c>
      <c r="Q74" s="32" t="s">
        <v>67</v>
      </c>
      <c r="R74" s="32" t="s">
        <v>2745</v>
      </c>
      <c r="T74" s="32" t="s">
        <v>2283</v>
      </c>
    </row>
    <row r="75" spans="1:30" ht="71.25">
      <c r="A75" s="32" t="str">
        <f>Gắn_thêm1[[#This Row],[Diễn giải]]</f>
        <v>010/2024/D10-0028</v>
      </c>
      <c r="B75" s="35">
        <v>14</v>
      </c>
      <c r="C75" s="747" t="s">
        <v>2856</v>
      </c>
      <c r="D75" s="32" t="s">
        <v>2783</v>
      </c>
      <c r="E75" s="32" t="s">
        <v>2855</v>
      </c>
      <c r="F75" s="32" t="s">
        <v>71</v>
      </c>
      <c r="G75" s="32">
        <v>250000000</v>
      </c>
      <c r="H75" s="32" t="s">
        <v>2889</v>
      </c>
      <c r="I75" s="32" t="s">
        <v>2857</v>
      </c>
      <c r="J75" s="32" t="s">
        <v>2854</v>
      </c>
      <c r="K75" s="32" t="s">
        <v>232</v>
      </c>
      <c r="M75" s="609">
        <v>250000000</v>
      </c>
      <c r="N75" s="609">
        <v>250000000</v>
      </c>
      <c r="O75" s="32">
        <v>0.15</v>
      </c>
      <c r="P75" s="32">
        <v>34090909.090909086</v>
      </c>
      <c r="Q75" s="32" t="s">
        <v>67</v>
      </c>
      <c r="R75" s="32" t="s">
        <v>2413</v>
      </c>
      <c r="T75" s="32" t="s">
        <v>2283</v>
      </c>
    </row>
    <row r="76" spans="1:30" ht="57">
      <c r="A76" s="32" t="str">
        <f>Gắn_thêm1[[#This Row],[Diễn giải]]</f>
        <v>010/2024/D10-0038</v>
      </c>
      <c r="B76" s="35">
        <v>15</v>
      </c>
      <c r="C76" s="747" t="s">
        <v>2858</v>
      </c>
      <c r="D76" s="32" t="s">
        <v>2863</v>
      </c>
      <c r="E76" s="32" t="s">
        <v>2860</v>
      </c>
      <c r="F76" s="32" t="s">
        <v>71</v>
      </c>
      <c r="G76" s="32">
        <v>3300000</v>
      </c>
      <c r="H76" s="32" t="s">
        <v>1570</v>
      </c>
      <c r="I76" s="32" t="s">
        <v>2864</v>
      </c>
      <c r="J76" s="32" t="s">
        <v>2862</v>
      </c>
      <c r="K76" s="32" t="s">
        <v>232</v>
      </c>
      <c r="M76" s="609">
        <v>3300000</v>
      </c>
      <c r="N76" s="609">
        <v>3300000</v>
      </c>
      <c r="O76" s="32">
        <v>0.15</v>
      </c>
      <c r="P76" s="32">
        <v>450000</v>
      </c>
      <c r="Q76" s="32" t="s">
        <v>41</v>
      </c>
      <c r="R76" s="32" t="s">
        <v>2859</v>
      </c>
      <c r="T76" s="32" t="s">
        <v>2283</v>
      </c>
    </row>
    <row r="77" spans="1:30" ht="85.5">
      <c r="A77" s="32" t="str">
        <f>Gắn_thêm1[[#This Row],[Diễn giải]]</f>
        <v>010/2024/D10-0041</v>
      </c>
      <c r="B77" s="35">
        <v>16</v>
      </c>
      <c r="C77" s="747" t="s">
        <v>2870</v>
      </c>
      <c r="D77" s="32" t="s">
        <v>2872</v>
      </c>
      <c r="E77" s="32" t="s">
        <v>2760</v>
      </c>
      <c r="F77" s="32" t="s">
        <v>71</v>
      </c>
      <c r="G77" s="32">
        <v>7150000</v>
      </c>
      <c r="H77" s="32" t="s">
        <v>2961</v>
      </c>
      <c r="I77" s="32" t="s">
        <v>2760</v>
      </c>
      <c r="J77" s="32" t="s">
        <v>2866</v>
      </c>
      <c r="K77" s="32" t="s">
        <v>232</v>
      </c>
      <c r="L77" s="32">
        <v>0</v>
      </c>
      <c r="M77" s="609">
        <v>7150000</v>
      </c>
      <c r="N77" s="609">
        <v>7150000</v>
      </c>
      <c r="O77" s="32">
        <v>0.15</v>
      </c>
      <c r="P77" s="32">
        <v>975000</v>
      </c>
      <c r="Q77" s="32" t="s">
        <v>67</v>
      </c>
      <c r="R77" s="32" t="s">
        <v>2871</v>
      </c>
      <c r="S77" s="32" t="s">
        <v>2962</v>
      </c>
      <c r="T77" s="32" t="s">
        <v>2873</v>
      </c>
    </row>
    <row r="78" spans="1:30" ht="85.5">
      <c r="A78" s="32" t="str">
        <f>Gắn_thêm1[[#This Row],[Diễn giải]]</f>
        <v>010/2024/D10-0046</v>
      </c>
      <c r="B78" s="35">
        <v>17</v>
      </c>
      <c r="C78" s="747" t="s">
        <v>2867</v>
      </c>
      <c r="D78" s="32" t="s">
        <v>2763</v>
      </c>
      <c r="E78" s="32" t="s">
        <v>2868</v>
      </c>
      <c r="F78" s="32" t="s">
        <v>42</v>
      </c>
      <c r="G78" s="32">
        <v>3300000</v>
      </c>
      <c r="H78" s="32" t="s">
        <v>1570</v>
      </c>
      <c r="I78" s="32" t="s">
        <v>2954</v>
      </c>
      <c r="J78" s="32" t="s">
        <v>2869</v>
      </c>
      <c r="K78" s="32" t="s">
        <v>232</v>
      </c>
      <c r="L78" s="32">
        <v>0</v>
      </c>
      <c r="M78" s="609">
        <v>3300000</v>
      </c>
      <c r="N78" s="609">
        <v>3300000</v>
      </c>
      <c r="O78" s="32">
        <v>0.15</v>
      </c>
      <c r="P78" s="32">
        <v>450000</v>
      </c>
      <c r="Q78" s="32" t="s">
        <v>67</v>
      </c>
      <c r="R78" s="32" t="s">
        <v>2794</v>
      </c>
      <c r="T78" s="32">
        <v>0</v>
      </c>
    </row>
    <row r="79" spans="1:30" ht="99.75">
      <c r="A79" s="32" t="str">
        <f>Gắn_thêm1[[#This Row],[Diễn giải]]</f>
        <v>010/2024/D10-0047</v>
      </c>
      <c r="B79" s="35">
        <v>18</v>
      </c>
      <c r="C79" s="747" t="s">
        <v>2876</v>
      </c>
      <c r="D79" s="32" t="s">
        <v>2768</v>
      </c>
      <c r="E79" s="32" t="s">
        <v>2877</v>
      </c>
      <c r="F79" s="32" t="s">
        <v>209</v>
      </c>
      <c r="G79" s="32">
        <v>3000000</v>
      </c>
      <c r="H79" s="32" t="s">
        <v>88</v>
      </c>
      <c r="I79" s="32" t="s">
        <v>2878</v>
      </c>
      <c r="J79" s="32" t="s">
        <v>2875</v>
      </c>
      <c r="K79" s="32" t="s">
        <v>232</v>
      </c>
      <c r="L79" s="32">
        <v>0</v>
      </c>
      <c r="M79" s="609">
        <v>3000000</v>
      </c>
      <c r="N79" s="609">
        <v>3000000</v>
      </c>
      <c r="O79" s="32">
        <v>0.15</v>
      </c>
      <c r="P79" s="32">
        <v>409090.90909090906</v>
      </c>
      <c r="Q79" s="32" t="s">
        <v>41</v>
      </c>
      <c r="R79" s="32" t="s">
        <v>2794</v>
      </c>
      <c r="T79" s="32" t="s">
        <v>2283</v>
      </c>
    </row>
    <row r="80" spans="1:30" ht="71.25">
      <c r="A80" s="32" t="str">
        <f>Gắn_thêm1[[#This Row],[Diễn giải]]</f>
        <v>010/2024/D10-0049</v>
      </c>
      <c r="B80" s="35">
        <v>19</v>
      </c>
      <c r="C80" s="747" t="s">
        <v>2881</v>
      </c>
      <c r="D80" s="32" t="s">
        <v>2775</v>
      </c>
      <c r="E80" s="32" t="s">
        <v>2883</v>
      </c>
      <c r="F80" s="32" t="s">
        <v>42</v>
      </c>
      <c r="G80" s="32">
        <v>8250000</v>
      </c>
      <c r="H80" s="32" t="s">
        <v>2887</v>
      </c>
      <c r="I80" s="32" t="s">
        <v>2882</v>
      </c>
      <c r="J80" s="32" t="s">
        <v>2879</v>
      </c>
      <c r="K80" s="32" t="s">
        <v>232</v>
      </c>
      <c r="L80" s="32">
        <v>0</v>
      </c>
      <c r="M80" s="609">
        <v>8250000</v>
      </c>
      <c r="N80" s="609">
        <v>8250000</v>
      </c>
      <c r="O80" s="32">
        <v>0.15</v>
      </c>
      <c r="P80" s="32">
        <v>1125000</v>
      </c>
      <c r="Q80" s="32" t="s">
        <v>67</v>
      </c>
      <c r="R80" s="32" t="s">
        <v>2880</v>
      </c>
      <c r="S80" s="32" t="s">
        <v>3041</v>
      </c>
      <c r="T80" s="32" t="s">
        <v>2283</v>
      </c>
    </row>
    <row r="81" spans="1:20" ht="57">
      <c r="A81" s="32" t="str">
        <f>Gắn_thêm1[[#This Row],[Diễn giải]]</f>
        <v>010/2024/D10-0051</v>
      </c>
      <c r="B81" s="35">
        <v>20</v>
      </c>
      <c r="C81" s="747" t="s">
        <v>2902</v>
      </c>
      <c r="D81" s="32" t="s">
        <v>2782</v>
      </c>
      <c r="E81" s="32" t="s">
        <v>2900</v>
      </c>
      <c r="F81" s="32" t="s">
        <v>2861</v>
      </c>
      <c r="G81" s="32">
        <v>2530000</v>
      </c>
      <c r="H81" s="32" t="s">
        <v>2952</v>
      </c>
      <c r="I81" s="32" t="s">
        <v>2903</v>
      </c>
      <c r="J81" s="32" t="s">
        <v>2899</v>
      </c>
      <c r="K81" s="32" t="s">
        <v>232</v>
      </c>
      <c r="L81" s="32">
        <v>0</v>
      </c>
      <c r="M81" s="609">
        <v>2530000</v>
      </c>
      <c r="N81" s="609">
        <v>2530000</v>
      </c>
      <c r="O81" s="32">
        <v>0.15</v>
      </c>
      <c r="P81" s="32">
        <v>345000</v>
      </c>
      <c r="Q81" s="32" t="s">
        <v>67</v>
      </c>
      <c r="R81" s="32" t="s">
        <v>2901</v>
      </c>
      <c r="T81" s="32" t="s">
        <v>2283</v>
      </c>
    </row>
    <row r="82" spans="1:20" ht="57">
      <c r="A82" s="32" t="str">
        <f>Gắn_thêm1[[#This Row],[Diễn giải]]</f>
        <v>010/2024/D10-0052</v>
      </c>
      <c r="C82" s="747" t="s">
        <v>3048</v>
      </c>
      <c r="D82" s="32" t="s">
        <v>2674</v>
      </c>
      <c r="E82" s="32" t="s">
        <v>2905</v>
      </c>
      <c r="F82" s="32" t="s">
        <v>71</v>
      </c>
      <c r="G82" s="32">
        <v>3300000</v>
      </c>
      <c r="H82" s="32" t="s">
        <v>1570</v>
      </c>
      <c r="I82" s="32" t="s">
        <v>2907</v>
      </c>
      <c r="J82" s="32" t="s">
        <v>2904</v>
      </c>
      <c r="K82" s="32" t="s">
        <v>232</v>
      </c>
      <c r="L82" s="32">
        <v>0</v>
      </c>
      <c r="M82" s="609">
        <v>3300000</v>
      </c>
      <c r="N82" s="609">
        <v>3300000</v>
      </c>
      <c r="O82" s="32">
        <v>0.15</v>
      </c>
      <c r="P82" s="32">
        <v>450000</v>
      </c>
      <c r="Q82" s="32" t="s">
        <v>41</v>
      </c>
      <c r="R82" s="32" t="s">
        <v>2906</v>
      </c>
      <c r="T82" s="32">
        <v>0</v>
      </c>
    </row>
    <row r="83" spans="1:20" ht="99.75">
      <c r="A83" s="32" t="str">
        <f>Gắn_thêm1[[#This Row],[Diễn giải]]</f>
        <v>010/2024/D10-0055</v>
      </c>
      <c r="B83" s="35">
        <v>22</v>
      </c>
      <c r="C83" s="747" t="s">
        <v>2910</v>
      </c>
      <c r="D83" s="32" t="s">
        <v>2914</v>
      </c>
      <c r="E83" s="32" t="s">
        <v>2913</v>
      </c>
      <c r="F83" s="32" t="s">
        <v>42</v>
      </c>
      <c r="G83" s="32">
        <v>3300000</v>
      </c>
      <c r="H83" s="32" t="s">
        <v>1570</v>
      </c>
      <c r="I83" s="32" t="s">
        <v>2912</v>
      </c>
      <c r="J83" s="32" t="s">
        <v>2908</v>
      </c>
      <c r="K83" s="32" t="s">
        <v>232</v>
      </c>
      <c r="L83" s="32">
        <v>0</v>
      </c>
      <c r="M83" s="609">
        <v>3300000</v>
      </c>
      <c r="N83" s="609">
        <v>3300000</v>
      </c>
      <c r="O83" s="32">
        <v>0.15</v>
      </c>
      <c r="P83" s="32">
        <v>450000</v>
      </c>
      <c r="Q83" s="32" t="s">
        <v>41</v>
      </c>
      <c r="R83" s="32" t="s">
        <v>2909</v>
      </c>
      <c r="T83" s="32">
        <v>0</v>
      </c>
    </row>
    <row r="84" spans="1:20" ht="71.25">
      <c r="A84" s="32" t="str">
        <f>Gắn_thêm1[[#This Row],[Diễn giải]]</f>
        <v>010/2024/D10-0056</v>
      </c>
      <c r="B84" s="35">
        <v>23</v>
      </c>
      <c r="C84" s="747" t="s">
        <v>2881</v>
      </c>
      <c r="D84" s="32" t="s">
        <v>2919</v>
      </c>
      <c r="E84" s="32" t="s">
        <v>2916</v>
      </c>
      <c r="F84" s="32" t="s">
        <v>42</v>
      </c>
      <c r="G84" s="32">
        <v>3300000</v>
      </c>
      <c r="H84" s="32" t="s">
        <v>1570</v>
      </c>
      <c r="I84" s="32" t="s">
        <v>2918</v>
      </c>
      <c r="J84" s="32" t="s">
        <v>2915</v>
      </c>
      <c r="K84" s="32" t="s">
        <v>232</v>
      </c>
      <c r="L84" s="32">
        <v>0</v>
      </c>
      <c r="M84" s="609">
        <v>3300000</v>
      </c>
      <c r="N84" s="609">
        <v>3300000</v>
      </c>
      <c r="O84" s="32">
        <v>0.15</v>
      </c>
      <c r="P84" s="32">
        <v>450000</v>
      </c>
      <c r="Q84" s="32" t="s">
        <v>41</v>
      </c>
      <c r="R84" s="32" t="s">
        <v>2917</v>
      </c>
      <c r="S84" s="32" t="s">
        <v>3041</v>
      </c>
      <c r="T84" s="32">
        <v>0</v>
      </c>
    </row>
    <row r="85" spans="1:20" ht="57">
      <c r="A85" s="32" t="str">
        <f>Gắn_thêm1[[#This Row],[Diễn giải]]</f>
        <v>010/2024/D10-0057</v>
      </c>
      <c r="B85" s="35">
        <v>24</v>
      </c>
      <c r="C85" s="747" t="s">
        <v>2925</v>
      </c>
      <c r="D85" s="32" t="s">
        <v>2492</v>
      </c>
      <c r="E85" s="32" t="s">
        <v>2921</v>
      </c>
      <c r="F85" s="32" t="s">
        <v>2861</v>
      </c>
      <c r="G85" s="32">
        <v>4400000</v>
      </c>
      <c r="H85" s="32" t="s">
        <v>1411</v>
      </c>
      <c r="I85" s="32" t="s">
        <v>2478</v>
      </c>
      <c r="J85" s="32" t="s">
        <v>2920</v>
      </c>
      <c r="K85" s="32" t="s">
        <v>232</v>
      </c>
      <c r="L85" s="32">
        <v>0</v>
      </c>
      <c r="M85" s="609">
        <v>4400000</v>
      </c>
      <c r="N85" s="609">
        <v>4400000</v>
      </c>
      <c r="O85" s="32">
        <v>0.15</v>
      </c>
      <c r="P85" s="32">
        <v>600000</v>
      </c>
      <c r="Q85" s="32" t="s">
        <v>41</v>
      </c>
      <c r="R85" s="32" t="s">
        <v>2924</v>
      </c>
      <c r="T85" s="32" t="s">
        <v>2873</v>
      </c>
    </row>
    <row r="86" spans="1:20" ht="57">
      <c r="A86" s="32" t="str">
        <f>Gắn_thêm1[[#This Row],[Diễn giải]]</f>
        <v>010/2024/D10-0058</v>
      </c>
      <c r="B86" s="35">
        <v>25</v>
      </c>
      <c r="C86" s="747" t="s">
        <v>2927</v>
      </c>
      <c r="D86" s="32" t="s">
        <v>2929</v>
      </c>
      <c r="E86" s="32" t="s">
        <v>2928</v>
      </c>
      <c r="F86" s="32" t="s">
        <v>42</v>
      </c>
      <c r="G86" s="32">
        <v>3300000</v>
      </c>
      <c r="H86" s="32" t="s">
        <v>1570</v>
      </c>
      <c r="I86" s="32" t="s">
        <v>2484</v>
      </c>
      <c r="J86" s="32" t="s">
        <v>2926</v>
      </c>
      <c r="K86" s="32" t="s">
        <v>232</v>
      </c>
      <c r="L86" s="32">
        <v>0</v>
      </c>
      <c r="M86" s="609">
        <v>3300000</v>
      </c>
      <c r="N86" s="609">
        <v>3300000</v>
      </c>
      <c r="O86" s="32">
        <v>0.15</v>
      </c>
      <c r="P86" s="32">
        <v>450000</v>
      </c>
      <c r="Q86" s="32" t="s">
        <v>41</v>
      </c>
      <c r="R86" s="32" t="s">
        <v>2924</v>
      </c>
      <c r="S86" s="32" t="s">
        <v>2973</v>
      </c>
      <c r="T86" s="32">
        <v>0</v>
      </c>
    </row>
    <row r="87" spans="1:20" ht="99.75">
      <c r="A87" s="32" t="str">
        <f>Gắn_thêm1[[#This Row],[Diễn giải]]</f>
        <v>010/2024/D10-0059</v>
      </c>
      <c r="B87" s="35">
        <v>26</v>
      </c>
      <c r="C87" s="747" t="s">
        <v>2932</v>
      </c>
      <c r="D87" s="32" t="s">
        <v>2934</v>
      </c>
      <c r="E87" s="32" t="s">
        <v>2931</v>
      </c>
      <c r="F87" s="32" t="s">
        <v>71</v>
      </c>
      <c r="G87" s="32">
        <v>3300000</v>
      </c>
      <c r="H87" s="32" t="s">
        <v>1570</v>
      </c>
      <c r="I87" s="32" t="s">
        <v>2933</v>
      </c>
      <c r="J87" s="32" t="s">
        <v>2930</v>
      </c>
      <c r="K87" s="32" t="s">
        <v>232</v>
      </c>
      <c r="L87" s="32">
        <v>0</v>
      </c>
      <c r="M87" s="609">
        <v>3300000</v>
      </c>
      <c r="N87" s="609">
        <v>3300000</v>
      </c>
      <c r="O87" s="32">
        <v>0.15</v>
      </c>
      <c r="P87" s="32">
        <v>450000</v>
      </c>
      <c r="Q87" s="32" t="s">
        <v>41</v>
      </c>
      <c r="R87" s="32" t="s">
        <v>2439</v>
      </c>
      <c r="T87" s="32" t="s">
        <v>2283</v>
      </c>
    </row>
    <row r="88" spans="1:20" ht="128.25">
      <c r="A88" s="32" t="str">
        <f>Gắn_thêm1[[#This Row],[Diễn giải]]</f>
        <v>010/2024/D10-0061</v>
      </c>
      <c r="B88" s="35">
        <v>27</v>
      </c>
      <c r="C88" s="747" t="s">
        <v>2939</v>
      </c>
      <c r="D88" s="32" t="s">
        <v>2307</v>
      </c>
      <c r="E88" s="32" t="s">
        <v>2938</v>
      </c>
      <c r="F88" s="32" t="s">
        <v>71</v>
      </c>
      <c r="G88" s="32">
        <v>5500000</v>
      </c>
      <c r="H88" s="32" t="s">
        <v>384</v>
      </c>
      <c r="I88" s="32" t="s">
        <v>2940</v>
      </c>
      <c r="J88" s="32" t="s">
        <v>2936</v>
      </c>
      <c r="K88" s="32" t="s">
        <v>232</v>
      </c>
      <c r="L88" s="32">
        <v>0</v>
      </c>
      <c r="M88" s="609">
        <v>5500000</v>
      </c>
      <c r="N88" s="609">
        <v>5500000</v>
      </c>
      <c r="O88" s="32">
        <v>0.15</v>
      </c>
      <c r="P88" s="32">
        <v>750000</v>
      </c>
      <c r="Q88" s="32" t="s">
        <v>41</v>
      </c>
      <c r="R88" s="32" t="s">
        <v>2937</v>
      </c>
      <c r="T88" s="32">
        <v>0</v>
      </c>
    </row>
    <row r="89" spans="1:20" ht="71.25">
      <c r="A89" s="32" t="str">
        <f>Gắn_thêm1[[#This Row],[Diễn giải]]</f>
        <v>010/2024/D10-0062</v>
      </c>
      <c r="B89" s="35">
        <v>28</v>
      </c>
      <c r="C89" s="747" t="s">
        <v>2943</v>
      </c>
      <c r="D89" s="32" t="s">
        <v>2945</v>
      </c>
      <c r="E89" s="32" t="s">
        <v>2942</v>
      </c>
      <c r="F89" s="32" t="s">
        <v>71</v>
      </c>
      <c r="G89" s="32">
        <v>3300000</v>
      </c>
      <c r="H89" s="32" t="s">
        <v>1570</v>
      </c>
      <c r="I89" s="32" t="s">
        <v>2944</v>
      </c>
      <c r="J89" s="32" t="s">
        <v>2941</v>
      </c>
      <c r="K89" s="32" t="s">
        <v>232</v>
      </c>
      <c r="L89" s="32">
        <v>0</v>
      </c>
      <c r="M89" s="609">
        <v>3300000</v>
      </c>
      <c r="N89" s="609">
        <v>3300000</v>
      </c>
      <c r="O89" s="32">
        <v>0.15</v>
      </c>
      <c r="P89" s="32">
        <v>450000</v>
      </c>
      <c r="Q89" s="32" t="s">
        <v>41</v>
      </c>
      <c r="R89" s="32" t="s">
        <v>2439</v>
      </c>
      <c r="T89" s="32" t="s">
        <v>2283</v>
      </c>
    </row>
    <row r="90" spans="1:20" ht="71.25">
      <c r="A90" s="32" t="str">
        <f>Gắn_thêm1[[#This Row],[Diễn giải]]</f>
        <v>010/2024/D10-0063</v>
      </c>
      <c r="B90" s="35">
        <v>29</v>
      </c>
      <c r="C90" s="747" t="s">
        <v>2947</v>
      </c>
      <c r="D90" s="32" t="s">
        <v>2949</v>
      </c>
      <c r="E90" s="32" t="s">
        <v>2951</v>
      </c>
      <c r="F90" s="32" t="s">
        <v>71</v>
      </c>
      <c r="G90" s="32">
        <v>4400000</v>
      </c>
      <c r="H90" s="32" t="s">
        <v>1411</v>
      </c>
      <c r="I90" s="32" t="s">
        <v>2950</v>
      </c>
      <c r="J90" s="32" t="s">
        <v>2948</v>
      </c>
      <c r="K90" s="32" t="s">
        <v>232</v>
      </c>
      <c r="L90" s="32">
        <v>0</v>
      </c>
      <c r="M90" s="609">
        <v>4400000</v>
      </c>
      <c r="N90" s="609">
        <v>4400000</v>
      </c>
      <c r="O90" s="32">
        <v>0.15</v>
      </c>
      <c r="P90" s="32">
        <v>600000</v>
      </c>
      <c r="Q90" s="32" t="s">
        <v>41</v>
      </c>
      <c r="R90" s="32" t="s">
        <v>2421</v>
      </c>
      <c r="T90" s="32">
        <v>0</v>
      </c>
    </row>
    <row r="91" spans="1:20" ht="71.25">
      <c r="A91" s="32" t="str">
        <f>Gắn_thêm1[[#This Row],[Diễn giải]]</f>
        <v>010/2024/D10-0065</v>
      </c>
      <c r="B91" s="35">
        <v>30</v>
      </c>
      <c r="C91" s="747" t="s">
        <v>2956</v>
      </c>
      <c r="D91" s="32" t="s">
        <v>2959</v>
      </c>
      <c r="E91" s="32" t="s">
        <v>2957</v>
      </c>
      <c r="F91" s="32" t="s">
        <v>71</v>
      </c>
      <c r="G91" s="32">
        <v>4400000</v>
      </c>
      <c r="H91" s="32" t="s">
        <v>1411</v>
      </c>
      <c r="I91" s="32" t="s">
        <v>2958</v>
      </c>
      <c r="J91" s="32" t="s">
        <v>2955</v>
      </c>
      <c r="K91" s="32" t="s">
        <v>232</v>
      </c>
      <c r="L91" s="32">
        <v>0</v>
      </c>
      <c r="M91" s="609">
        <v>4400000</v>
      </c>
      <c r="N91" s="609">
        <v>4400000</v>
      </c>
      <c r="O91" s="32">
        <v>0.15</v>
      </c>
      <c r="P91" s="32">
        <v>600000</v>
      </c>
      <c r="Q91" s="32" t="s">
        <v>67</v>
      </c>
      <c r="R91" s="32" t="s">
        <v>2831</v>
      </c>
      <c r="T91" s="32">
        <v>0</v>
      </c>
    </row>
    <row r="92" spans="1:20" ht="71.25">
      <c r="A92" s="32" t="str">
        <f>Gắn_thêm1[[#This Row],[Diễn giải]]</f>
        <v>010/2024/D10-0067</v>
      </c>
      <c r="B92" s="35">
        <v>31</v>
      </c>
      <c r="C92" s="747" t="s">
        <v>2964</v>
      </c>
      <c r="D92" s="32" t="s">
        <v>2183</v>
      </c>
      <c r="E92" s="32" t="s">
        <v>2965</v>
      </c>
      <c r="F92" s="32" t="s">
        <v>71</v>
      </c>
      <c r="G92" s="32">
        <v>6600000</v>
      </c>
      <c r="H92" s="32" t="s">
        <v>2685</v>
      </c>
      <c r="I92" s="32" t="s">
        <v>2966</v>
      </c>
      <c r="J92" s="32" t="s">
        <v>2963</v>
      </c>
      <c r="K92" s="32" t="s">
        <v>232</v>
      </c>
      <c r="L92" s="32">
        <v>0</v>
      </c>
      <c r="M92" s="609">
        <v>6600000</v>
      </c>
      <c r="N92" s="609">
        <v>6600000</v>
      </c>
      <c r="O92" s="32">
        <v>0.15</v>
      </c>
      <c r="P92" s="32">
        <v>900000</v>
      </c>
      <c r="Q92" s="32" t="s">
        <v>41</v>
      </c>
      <c r="R92" s="32" t="s">
        <v>1445</v>
      </c>
      <c r="T92" s="32">
        <v>0</v>
      </c>
    </row>
    <row r="93" spans="1:20" ht="99.75">
      <c r="A93" s="32" t="str">
        <f>Gắn_thêm1[[#This Row],[Diễn giải]]</f>
        <v>010/2024/D10-0068</v>
      </c>
      <c r="B93" s="35">
        <v>32</v>
      </c>
      <c r="C93" s="747" t="s">
        <v>2970</v>
      </c>
      <c r="D93" s="32" t="s">
        <v>2972</v>
      </c>
      <c r="E93" s="32" t="s">
        <v>2968</v>
      </c>
      <c r="F93" s="32" t="s">
        <v>71</v>
      </c>
      <c r="G93" s="32">
        <v>3300000</v>
      </c>
      <c r="H93" s="32" t="s">
        <v>1570</v>
      </c>
      <c r="I93" s="32" t="s">
        <v>2971</v>
      </c>
      <c r="J93" s="32" t="s">
        <v>2967</v>
      </c>
      <c r="K93" s="32" t="s">
        <v>232</v>
      </c>
      <c r="L93" s="32">
        <v>0</v>
      </c>
      <c r="M93" s="609">
        <v>3300000</v>
      </c>
      <c r="N93" s="609">
        <v>3300000</v>
      </c>
      <c r="O93" s="32">
        <v>0.15</v>
      </c>
      <c r="P93" s="32">
        <v>450000</v>
      </c>
      <c r="Q93" s="32" t="s">
        <v>67</v>
      </c>
      <c r="R93" s="32" t="s">
        <v>2969</v>
      </c>
      <c r="S93" s="32" t="s">
        <v>3142</v>
      </c>
      <c r="T93" s="32">
        <v>0</v>
      </c>
    </row>
    <row r="94" spans="1:20" ht="71.25">
      <c r="A94" s="32" t="str">
        <f>Gắn_thêm1[[#This Row],[Diễn giải]]</f>
        <v>010/2024/D10.0005</v>
      </c>
      <c r="B94" s="35">
        <v>33</v>
      </c>
      <c r="C94" s="747" t="s">
        <v>2881</v>
      </c>
      <c r="D94" s="32" t="s">
        <v>2194</v>
      </c>
      <c r="E94" s="32" t="s">
        <v>2976</v>
      </c>
      <c r="F94" s="32" t="s">
        <v>42</v>
      </c>
      <c r="G94" s="32">
        <v>2090000</v>
      </c>
      <c r="H94" s="32" t="s">
        <v>2993</v>
      </c>
      <c r="I94" s="32" t="s">
        <v>2978</v>
      </c>
      <c r="J94" s="32" t="s">
        <v>2977</v>
      </c>
      <c r="K94" s="32" t="s">
        <v>232</v>
      </c>
      <c r="L94" s="32">
        <v>0</v>
      </c>
      <c r="M94" s="609">
        <v>2090000</v>
      </c>
      <c r="N94" s="609">
        <v>2090000</v>
      </c>
      <c r="O94" s="32">
        <v>0.15</v>
      </c>
      <c r="P94" s="32">
        <v>285000</v>
      </c>
      <c r="Q94" s="32" t="s">
        <v>41</v>
      </c>
      <c r="R94" s="32" t="s">
        <v>2975</v>
      </c>
      <c r="T94" s="32">
        <v>0</v>
      </c>
    </row>
    <row r="95" spans="1:20" ht="99.75">
      <c r="A95" s="32" t="str">
        <f>Gắn_thêm1[[#This Row],[Diễn giải]]</f>
        <v>010/2024/D10-0069</v>
      </c>
      <c r="B95" s="35">
        <v>34</v>
      </c>
      <c r="C95" s="747" t="s">
        <v>2769</v>
      </c>
      <c r="D95" s="32" t="s">
        <v>2023</v>
      </c>
      <c r="E95" s="32" t="s">
        <v>2979</v>
      </c>
      <c r="F95" s="32" t="s">
        <v>42</v>
      </c>
      <c r="G95" s="32">
        <v>3000000</v>
      </c>
      <c r="H95" s="32" t="s">
        <v>88</v>
      </c>
      <c r="I95" s="32" t="s">
        <v>2980</v>
      </c>
      <c r="J95" s="32" t="s">
        <v>2974</v>
      </c>
      <c r="K95" s="32" t="s">
        <v>232</v>
      </c>
      <c r="L95" s="32">
        <v>0</v>
      </c>
      <c r="M95" s="609">
        <v>3000000</v>
      </c>
      <c r="N95" s="609">
        <v>3000000</v>
      </c>
      <c r="O95" s="32">
        <v>0.15</v>
      </c>
      <c r="P95" s="32">
        <v>409090.90909090906</v>
      </c>
      <c r="Q95" s="32" t="s">
        <v>41</v>
      </c>
      <c r="R95" s="32" t="s">
        <v>2425</v>
      </c>
      <c r="T95" s="32" t="s">
        <v>2283</v>
      </c>
    </row>
    <row r="96" spans="1:20" ht="128.25">
      <c r="A96" s="32" t="str">
        <f>Gắn_thêm1[[#This Row],[Diễn giải]]</f>
        <v>010/2024/D10-0070</v>
      </c>
      <c r="B96" s="35">
        <v>35</v>
      </c>
      <c r="C96" s="747" t="s">
        <v>1479</v>
      </c>
      <c r="D96" s="32" t="s">
        <v>2030</v>
      </c>
      <c r="E96" s="32" t="s">
        <v>2988</v>
      </c>
      <c r="F96" s="32" t="s">
        <v>42</v>
      </c>
      <c r="G96" s="32">
        <v>3000000</v>
      </c>
      <c r="H96" s="32" t="s">
        <v>88</v>
      </c>
      <c r="I96" s="32" t="s">
        <v>2982</v>
      </c>
      <c r="J96" s="32" t="s">
        <v>2981</v>
      </c>
      <c r="K96" s="32" t="s">
        <v>232</v>
      </c>
      <c r="L96" s="32">
        <v>0</v>
      </c>
      <c r="M96" s="609">
        <v>3000000</v>
      </c>
      <c r="N96" s="609">
        <v>3000000</v>
      </c>
      <c r="O96" s="32">
        <v>0.15</v>
      </c>
      <c r="P96" s="32">
        <v>409090.90909090906</v>
      </c>
      <c r="Q96" s="32" t="s">
        <v>41</v>
      </c>
      <c r="R96" s="32" t="s">
        <v>2404</v>
      </c>
      <c r="T96" s="32" t="s">
        <v>2283</v>
      </c>
    </row>
    <row r="97" spans="1:20" ht="71.25">
      <c r="A97" s="32" t="str">
        <f>Gắn_thêm1[[#This Row],[Diễn giải]]</f>
        <v>010/2024/D10-0071</v>
      </c>
      <c r="B97" s="35">
        <v>36</v>
      </c>
      <c r="C97" s="747" t="s">
        <v>2984</v>
      </c>
      <c r="D97" s="32" t="s">
        <v>2986</v>
      </c>
      <c r="E97" s="32" t="s">
        <v>2985</v>
      </c>
      <c r="F97" s="32" t="s">
        <v>71</v>
      </c>
      <c r="G97" s="32">
        <v>6600000</v>
      </c>
      <c r="H97" s="32" t="s">
        <v>2685</v>
      </c>
      <c r="I97" s="32" t="s">
        <v>2987</v>
      </c>
      <c r="J97" s="32" t="s">
        <v>2983</v>
      </c>
      <c r="K97" s="32" t="s">
        <v>232</v>
      </c>
      <c r="L97" s="32">
        <v>0</v>
      </c>
      <c r="M97" s="609">
        <v>6600000</v>
      </c>
      <c r="N97" s="609">
        <v>6600000</v>
      </c>
      <c r="O97" s="32">
        <v>0.15</v>
      </c>
      <c r="P97" s="32">
        <v>900000</v>
      </c>
      <c r="Q97" s="32" t="s">
        <v>41</v>
      </c>
      <c r="R97" s="32" t="s">
        <v>243</v>
      </c>
      <c r="T97" s="32" t="s">
        <v>2283</v>
      </c>
    </row>
    <row r="98" spans="1:20" ht="57">
      <c r="A98" s="32" t="str">
        <f>Gắn_thêm1[[#This Row],[Diễn giải]]</f>
        <v>010/2024/D10-0077</v>
      </c>
      <c r="B98" s="35">
        <v>37</v>
      </c>
      <c r="C98" s="747" t="s">
        <v>2989</v>
      </c>
      <c r="D98" s="32" t="s">
        <v>2991</v>
      </c>
      <c r="E98" s="32" t="s">
        <v>2990</v>
      </c>
      <c r="F98" s="32" t="s">
        <v>2861</v>
      </c>
      <c r="G98" s="32">
        <v>3630000</v>
      </c>
      <c r="H98" s="32" t="s">
        <v>2888</v>
      </c>
      <c r="I98" s="32" t="s">
        <v>2992</v>
      </c>
      <c r="J98" s="32" t="s">
        <v>2997</v>
      </c>
      <c r="K98" s="32" t="s">
        <v>232</v>
      </c>
      <c r="L98" s="32">
        <v>0</v>
      </c>
      <c r="M98" s="609">
        <v>3630000</v>
      </c>
      <c r="N98" s="609">
        <v>3630000</v>
      </c>
      <c r="O98" s="32">
        <v>0.15</v>
      </c>
      <c r="P98" s="32">
        <v>495000</v>
      </c>
      <c r="Q98" s="32" t="s">
        <v>41</v>
      </c>
      <c r="R98" s="32" t="s">
        <v>2924</v>
      </c>
      <c r="T98" s="32">
        <v>0</v>
      </c>
    </row>
    <row r="99" spans="1:20" ht="57">
      <c r="A99" s="32" t="str">
        <f>Gắn_thêm1[[#This Row],[Diễn giải]]</f>
        <v>010/2024/D10-0081</v>
      </c>
      <c r="B99" s="35">
        <v>38</v>
      </c>
      <c r="C99" s="747" t="s">
        <v>2994</v>
      </c>
      <c r="D99" s="32" t="s">
        <v>2995</v>
      </c>
      <c r="E99" s="32" t="s">
        <v>2996</v>
      </c>
      <c r="F99" s="32" t="s">
        <v>2911</v>
      </c>
      <c r="G99" s="32">
        <v>2200000</v>
      </c>
      <c r="H99" s="32" t="s">
        <v>109</v>
      </c>
      <c r="I99" s="32">
        <v>0</v>
      </c>
      <c r="J99" s="32" t="s">
        <v>2998</v>
      </c>
      <c r="K99" s="32" t="s">
        <v>232</v>
      </c>
      <c r="L99" s="32">
        <v>0</v>
      </c>
      <c r="M99" s="609">
        <v>2200000</v>
      </c>
      <c r="N99" s="609">
        <v>2200000</v>
      </c>
      <c r="O99" s="32">
        <v>0.15</v>
      </c>
      <c r="P99" s="32">
        <v>300000</v>
      </c>
      <c r="Q99" s="32" t="s">
        <v>41</v>
      </c>
      <c r="R99" s="32" t="s">
        <v>2909</v>
      </c>
      <c r="T99" s="32" t="s">
        <v>2873</v>
      </c>
    </row>
    <row r="100" spans="1:20" ht="71.25">
      <c r="A100" s="32" t="str">
        <f>Gắn_thêm1[[#This Row],[Diễn giải]]</f>
        <v>010/2024/D10-0082</v>
      </c>
      <c r="B100" s="35">
        <v>39</v>
      </c>
      <c r="C100" s="747" t="s">
        <v>3001</v>
      </c>
      <c r="D100" s="32" t="s">
        <v>3004</v>
      </c>
      <c r="E100" s="32" t="s">
        <v>3002</v>
      </c>
      <c r="F100" s="32" t="s">
        <v>2911</v>
      </c>
      <c r="G100" s="32">
        <v>3300000</v>
      </c>
      <c r="H100" s="32" t="s">
        <v>1570</v>
      </c>
      <c r="I100" s="32" t="s">
        <v>3003</v>
      </c>
      <c r="J100" s="32" t="s">
        <v>3000</v>
      </c>
      <c r="K100" s="32" t="s">
        <v>232</v>
      </c>
      <c r="L100" s="32">
        <v>0</v>
      </c>
      <c r="M100" s="609">
        <v>3300000</v>
      </c>
      <c r="N100" s="609">
        <v>3300000</v>
      </c>
      <c r="O100" s="32">
        <v>0.15</v>
      </c>
      <c r="P100" s="32">
        <v>450000</v>
      </c>
      <c r="Q100" s="32" t="s">
        <v>41</v>
      </c>
      <c r="R100" s="32" t="s">
        <v>2909</v>
      </c>
      <c r="T100" s="32" t="s">
        <v>810</v>
      </c>
    </row>
    <row r="101" spans="1:20" ht="71.25">
      <c r="A101" s="32" t="str">
        <f>Gắn_thêm1[[#This Row],[Diễn giải]]</f>
        <v>010/2024/D10-0083</v>
      </c>
      <c r="B101" s="35">
        <v>40</v>
      </c>
      <c r="C101" s="747" t="s">
        <v>3006</v>
      </c>
      <c r="D101" s="32" t="s">
        <v>3009</v>
      </c>
      <c r="E101" s="32" t="s">
        <v>3008</v>
      </c>
      <c r="F101" s="32" t="s">
        <v>42</v>
      </c>
      <c r="G101" s="32">
        <v>2530000</v>
      </c>
      <c r="H101" s="32" t="s">
        <v>2952</v>
      </c>
      <c r="I101" s="32" t="s">
        <v>3042</v>
      </c>
      <c r="J101" s="32" t="s">
        <v>3005</v>
      </c>
      <c r="K101" s="32" t="s">
        <v>232</v>
      </c>
      <c r="L101" s="32">
        <v>0</v>
      </c>
      <c r="M101" s="609">
        <v>2530000</v>
      </c>
      <c r="N101" s="609">
        <v>2530000</v>
      </c>
      <c r="O101" s="32">
        <v>0.15</v>
      </c>
      <c r="P101" s="32">
        <v>345000</v>
      </c>
      <c r="Q101" s="32" t="s">
        <v>41</v>
      </c>
      <c r="R101" s="32" t="s">
        <v>3007</v>
      </c>
      <c r="T101" s="32" t="s">
        <v>67</v>
      </c>
    </row>
    <row r="102" spans="1:20" ht="57">
      <c r="A102" s="32" t="str">
        <f>Gắn_thêm1[[#This Row],[Diễn giải]]</f>
        <v>010/2024/D10-0084</v>
      </c>
      <c r="B102" s="35">
        <v>41</v>
      </c>
      <c r="C102" s="747" t="s">
        <v>3011</v>
      </c>
      <c r="D102" s="32" t="s">
        <v>3013</v>
      </c>
      <c r="E102" s="32" t="s">
        <v>3012</v>
      </c>
      <c r="F102" s="32" t="s">
        <v>71</v>
      </c>
      <c r="G102" s="32">
        <v>3300000</v>
      </c>
      <c r="H102" s="32" t="s">
        <v>1570</v>
      </c>
      <c r="I102" s="32" t="s">
        <v>3014</v>
      </c>
      <c r="J102" s="32" t="s">
        <v>3010</v>
      </c>
      <c r="K102" s="32" t="s">
        <v>232</v>
      </c>
      <c r="L102" s="32">
        <v>0</v>
      </c>
      <c r="M102" s="609">
        <v>3300000</v>
      </c>
      <c r="N102" s="609">
        <v>3300000</v>
      </c>
      <c r="O102" s="32">
        <v>0.15</v>
      </c>
      <c r="P102" s="32">
        <v>450000</v>
      </c>
      <c r="Q102" s="32" t="s">
        <v>41</v>
      </c>
      <c r="R102" s="32" t="s">
        <v>2439</v>
      </c>
      <c r="T102" s="32" t="s">
        <v>2283</v>
      </c>
    </row>
    <row r="103" spans="1:20" ht="85.5">
      <c r="A103" s="32" t="str">
        <f>Gắn_thêm1[[#This Row],[Diễn giải]]</f>
        <v>010/2024/D10-0085</v>
      </c>
      <c r="B103" s="35">
        <v>42</v>
      </c>
      <c r="C103" s="747" t="s">
        <v>3016</v>
      </c>
      <c r="D103" s="32" t="s">
        <v>3019</v>
      </c>
      <c r="E103" s="32" t="s">
        <v>3017</v>
      </c>
      <c r="F103" s="32" t="s">
        <v>71</v>
      </c>
      <c r="G103" s="32">
        <v>3300000</v>
      </c>
      <c r="H103" s="32" t="s">
        <v>1570</v>
      </c>
      <c r="I103" s="32" t="s">
        <v>3018</v>
      </c>
      <c r="J103" s="32" t="s">
        <v>3015</v>
      </c>
      <c r="K103" s="32" t="s">
        <v>232</v>
      </c>
      <c r="L103" s="32">
        <v>0</v>
      </c>
      <c r="M103" s="609">
        <v>3300000</v>
      </c>
      <c r="N103" s="609">
        <v>3300000</v>
      </c>
      <c r="O103" s="32">
        <v>0.15</v>
      </c>
      <c r="P103" s="32">
        <v>450000</v>
      </c>
      <c r="Q103" s="32" t="s">
        <v>41</v>
      </c>
      <c r="R103" s="32" t="s">
        <v>2422</v>
      </c>
      <c r="T103" s="32" t="s">
        <v>2283</v>
      </c>
    </row>
    <row r="104" spans="1:20" ht="71.25">
      <c r="A104" s="32" t="str">
        <f>Gắn_thêm1[[#This Row],[Diễn giải]]</f>
        <v>010/2024/D10-0086</v>
      </c>
      <c r="B104" s="35">
        <v>43</v>
      </c>
      <c r="C104" s="747" t="s">
        <v>3022</v>
      </c>
      <c r="D104" s="32" t="s">
        <v>3080</v>
      </c>
      <c r="E104" s="32" t="s">
        <v>3079</v>
      </c>
      <c r="F104" s="32" t="s">
        <v>71</v>
      </c>
      <c r="G104" s="32">
        <v>4400000</v>
      </c>
      <c r="H104" s="32" t="s">
        <v>1411</v>
      </c>
      <c r="I104" s="32" t="s">
        <v>3126</v>
      </c>
      <c r="J104" s="32" t="s">
        <v>3021</v>
      </c>
      <c r="K104" s="32" t="s">
        <v>232</v>
      </c>
      <c r="L104" s="32">
        <v>0</v>
      </c>
      <c r="M104" s="609">
        <v>4400000</v>
      </c>
      <c r="N104" s="609">
        <v>4400000</v>
      </c>
      <c r="O104" s="32">
        <v>0.15</v>
      </c>
      <c r="P104" s="32">
        <v>600000</v>
      </c>
      <c r="Q104" s="32" t="s">
        <v>41</v>
      </c>
      <c r="R104" s="32" t="s">
        <v>2422</v>
      </c>
      <c r="T104" s="32">
        <v>0</v>
      </c>
    </row>
    <row r="105" spans="1:20" ht="42.75">
      <c r="A105" s="32" t="str">
        <f>Gắn_thêm1[[#This Row],[Diễn giải]]</f>
        <v>010/2024/D10-0020</v>
      </c>
      <c r="B105" s="35">
        <v>44</v>
      </c>
      <c r="C105" s="747" t="s">
        <v>3025</v>
      </c>
      <c r="D105" s="32" t="s">
        <v>3009</v>
      </c>
      <c r="E105" s="32" t="s">
        <v>3024</v>
      </c>
      <c r="F105" s="32" t="s">
        <v>42</v>
      </c>
      <c r="G105" s="32">
        <v>5060000</v>
      </c>
      <c r="H105" s="32" t="s">
        <v>3043</v>
      </c>
      <c r="I105" s="32" t="s">
        <v>3026</v>
      </c>
      <c r="J105" s="32" t="s">
        <v>3023</v>
      </c>
      <c r="K105" s="32" t="s">
        <v>232</v>
      </c>
      <c r="L105" s="32">
        <v>500000</v>
      </c>
      <c r="M105" s="609">
        <v>5060000</v>
      </c>
      <c r="N105" s="609">
        <v>4560000</v>
      </c>
      <c r="O105" s="32">
        <v>0.15</v>
      </c>
      <c r="P105" s="32">
        <v>690000</v>
      </c>
      <c r="Q105" s="32" t="s">
        <v>41</v>
      </c>
      <c r="R105" s="32" t="s">
        <v>3007</v>
      </c>
      <c r="S105" s="32" t="s">
        <v>3041</v>
      </c>
      <c r="T105" s="32" t="s">
        <v>2874</v>
      </c>
    </row>
    <row r="106" spans="1:20" ht="57">
      <c r="A106" s="32" t="str">
        <f>Gắn_thêm1[[#This Row],[Diễn giải]]</f>
        <v>010/2024/D10-0090</v>
      </c>
      <c r="B106" s="35">
        <v>45</v>
      </c>
      <c r="C106" s="747" t="s">
        <v>3038</v>
      </c>
      <c r="D106" s="32" t="s">
        <v>3040</v>
      </c>
      <c r="E106" s="32" t="s">
        <v>3039</v>
      </c>
      <c r="F106" s="32" t="s">
        <v>2861</v>
      </c>
      <c r="G106" s="32">
        <v>6600000</v>
      </c>
      <c r="H106" s="32" t="s">
        <v>2685</v>
      </c>
      <c r="I106" s="32" t="s">
        <v>3081</v>
      </c>
      <c r="J106" s="32" t="s">
        <v>3027</v>
      </c>
      <c r="K106" s="32" t="s">
        <v>232</v>
      </c>
      <c r="L106" s="32">
        <v>0</v>
      </c>
      <c r="M106" s="609">
        <v>6600000</v>
      </c>
      <c r="N106" s="609">
        <v>6600000</v>
      </c>
      <c r="O106" s="32">
        <v>0.15</v>
      </c>
      <c r="P106" s="32">
        <v>900000</v>
      </c>
      <c r="Q106" s="32" t="s">
        <v>41</v>
      </c>
      <c r="R106" s="32" t="s">
        <v>2924</v>
      </c>
      <c r="T106" s="32">
        <v>0</v>
      </c>
    </row>
    <row r="107" spans="1:20" ht="57">
      <c r="A107" s="32" t="str">
        <f>Gắn_thêm1[[#This Row],[Diễn giải]]</f>
        <v>010/2024/D10-0091</v>
      </c>
      <c r="B107" s="35">
        <v>46</v>
      </c>
      <c r="C107" s="747" t="s">
        <v>3029</v>
      </c>
      <c r="D107" s="32" t="s">
        <v>3032</v>
      </c>
      <c r="E107" s="32" t="s">
        <v>3031</v>
      </c>
      <c r="F107" s="32" t="s">
        <v>71</v>
      </c>
      <c r="G107" s="32">
        <v>3350000</v>
      </c>
      <c r="H107" s="32" t="s">
        <v>3105</v>
      </c>
      <c r="I107" s="32" t="s">
        <v>3082</v>
      </c>
      <c r="J107" s="32" t="s">
        <v>3028</v>
      </c>
      <c r="K107" s="32" t="s">
        <v>232</v>
      </c>
      <c r="L107" s="32">
        <v>0</v>
      </c>
      <c r="M107" s="609">
        <v>3350000</v>
      </c>
      <c r="N107" s="609">
        <v>3350000</v>
      </c>
      <c r="O107" s="32">
        <v>0.15</v>
      </c>
      <c r="P107" s="32">
        <v>456818.18181818182</v>
      </c>
      <c r="Q107" s="32" t="s">
        <v>67</v>
      </c>
      <c r="R107" s="32" t="s">
        <v>3030</v>
      </c>
      <c r="T107" s="32" t="s">
        <v>2873</v>
      </c>
    </row>
    <row r="108" spans="1:20" ht="57">
      <c r="A108" s="32" t="str">
        <f>Gắn_thêm1[[#This Row],[Diễn giải]]</f>
        <v>010/2024/D10-0094</v>
      </c>
      <c r="B108" s="35">
        <v>47</v>
      </c>
      <c r="C108" s="747" t="s">
        <v>3035</v>
      </c>
      <c r="D108" s="32" t="s">
        <v>3036</v>
      </c>
      <c r="E108" s="32" t="s">
        <v>3033</v>
      </c>
      <c r="F108" s="32" t="s">
        <v>71</v>
      </c>
      <c r="G108" s="32">
        <v>5500000</v>
      </c>
      <c r="H108" s="32" t="s">
        <v>384</v>
      </c>
      <c r="I108" s="32">
        <v>0</v>
      </c>
      <c r="J108" s="32" t="s">
        <v>3037</v>
      </c>
      <c r="K108" s="32" t="s">
        <v>232</v>
      </c>
      <c r="L108" s="32">
        <v>0</v>
      </c>
      <c r="M108" s="609">
        <v>5500000</v>
      </c>
      <c r="N108" s="609">
        <v>5500000</v>
      </c>
      <c r="O108" s="32">
        <v>0.15</v>
      </c>
      <c r="P108" s="32">
        <v>750000</v>
      </c>
      <c r="Q108" s="32" t="s">
        <v>41</v>
      </c>
      <c r="R108" s="32" t="s">
        <v>3034</v>
      </c>
      <c r="T108" s="32" t="s">
        <v>2874</v>
      </c>
    </row>
    <row r="109" spans="1:20" ht="57">
      <c r="A109" s="32" t="str">
        <f>Gắn_thêm1[[#This Row],[Diễn giải]]</f>
        <v>010/2024/D10-0095</v>
      </c>
      <c r="B109" s="35">
        <v>48</v>
      </c>
      <c r="C109" s="747" t="s">
        <v>3047</v>
      </c>
      <c r="D109" s="32" t="s">
        <v>3046</v>
      </c>
      <c r="E109" s="32" t="s">
        <v>3045</v>
      </c>
      <c r="F109" s="32" t="s">
        <v>71</v>
      </c>
      <c r="G109" s="32">
        <v>5500000</v>
      </c>
      <c r="H109" s="32" t="s">
        <v>384</v>
      </c>
      <c r="I109" s="32" t="s">
        <v>1993</v>
      </c>
      <c r="J109" s="32" t="s">
        <v>3044</v>
      </c>
      <c r="K109" s="32" t="s">
        <v>232</v>
      </c>
      <c r="L109" s="32">
        <v>0</v>
      </c>
      <c r="M109" s="609">
        <v>5500000</v>
      </c>
      <c r="N109" s="609">
        <v>5500000</v>
      </c>
      <c r="O109" s="32">
        <v>0.15</v>
      </c>
      <c r="P109" s="32">
        <v>750000</v>
      </c>
      <c r="Q109" s="32" t="s">
        <v>41</v>
      </c>
      <c r="R109" s="32" t="s">
        <v>2439</v>
      </c>
      <c r="T109" s="32" t="s">
        <v>2283</v>
      </c>
    </row>
    <row r="110" spans="1:20" ht="57">
      <c r="A110" s="32" t="str">
        <f>Gắn_thêm1[[#This Row],[Diễn giải]]</f>
        <v>010/2024/D10-0096</v>
      </c>
      <c r="B110" s="35">
        <v>49</v>
      </c>
      <c r="C110" s="747" t="s">
        <v>3052</v>
      </c>
      <c r="D110" s="32" t="s">
        <v>3054</v>
      </c>
      <c r="E110" s="32" t="s">
        <v>3050</v>
      </c>
      <c r="F110" s="32" t="s">
        <v>3051</v>
      </c>
      <c r="G110" s="32">
        <v>3850000</v>
      </c>
      <c r="H110" s="32" t="s">
        <v>151</v>
      </c>
      <c r="I110" s="32" t="s">
        <v>3053</v>
      </c>
      <c r="J110" s="32" t="s">
        <v>3049</v>
      </c>
      <c r="K110" s="32" t="s">
        <v>232</v>
      </c>
      <c r="L110" s="32">
        <v>0</v>
      </c>
      <c r="M110" s="609">
        <v>3850000</v>
      </c>
      <c r="N110" s="609">
        <v>3850000</v>
      </c>
      <c r="O110" s="32">
        <v>0.15</v>
      </c>
      <c r="P110" s="32">
        <v>525000</v>
      </c>
      <c r="Q110" s="32" t="s">
        <v>41</v>
      </c>
      <c r="R110" s="32" t="s">
        <v>354</v>
      </c>
      <c r="T110" s="32" t="s">
        <v>2283</v>
      </c>
    </row>
    <row r="111" spans="1:20" ht="57">
      <c r="A111" s="32" t="str">
        <f>Gắn_thêm1[[#This Row],[Diễn giải]]</f>
        <v>010/2024/D10.0007</v>
      </c>
      <c r="B111" s="35">
        <v>50</v>
      </c>
      <c r="C111" s="747" t="s">
        <v>3055</v>
      </c>
      <c r="D111" s="32" t="s">
        <v>3057</v>
      </c>
      <c r="E111" s="32" t="s">
        <v>3083</v>
      </c>
      <c r="F111" s="32" t="s">
        <v>71</v>
      </c>
      <c r="G111" s="32">
        <v>4400000</v>
      </c>
      <c r="H111" s="32" t="s">
        <v>1411</v>
      </c>
      <c r="I111" s="32">
        <v>0</v>
      </c>
      <c r="J111" s="32" t="s">
        <v>3058</v>
      </c>
      <c r="K111" s="32" t="s">
        <v>232</v>
      </c>
      <c r="L111" s="32">
        <v>0</v>
      </c>
      <c r="M111" s="609">
        <v>4400000</v>
      </c>
      <c r="N111" s="609">
        <v>4400000</v>
      </c>
      <c r="O111" s="32">
        <v>0.15</v>
      </c>
      <c r="P111" s="32">
        <v>600000</v>
      </c>
      <c r="Q111" s="32" t="s">
        <v>67</v>
      </c>
      <c r="R111" s="32" t="s">
        <v>3056</v>
      </c>
      <c r="T111" s="32">
        <v>0</v>
      </c>
    </row>
    <row r="112" spans="1:20" ht="71.25">
      <c r="A112" s="32" t="str">
        <f>Gắn_thêm1[[#This Row],[Diễn giải]]</f>
        <v>010/2024/D10-0099</v>
      </c>
      <c r="B112" s="35">
        <v>51</v>
      </c>
      <c r="C112" s="747" t="s">
        <v>3061</v>
      </c>
      <c r="D112" s="32" t="s">
        <v>3084</v>
      </c>
      <c r="E112" s="32" t="s">
        <v>3063</v>
      </c>
      <c r="F112" s="32" t="s">
        <v>71</v>
      </c>
      <c r="G112" s="32">
        <v>4000000</v>
      </c>
      <c r="H112" s="32" t="s">
        <v>210</v>
      </c>
      <c r="I112" s="32" t="s">
        <v>3060</v>
      </c>
      <c r="J112" s="32" t="s">
        <v>3059</v>
      </c>
      <c r="K112" s="32" t="s">
        <v>232</v>
      </c>
      <c r="L112" s="32">
        <v>0</v>
      </c>
      <c r="M112" s="609">
        <v>4000000</v>
      </c>
      <c r="N112" s="609">
        <v>4000000</v>
      </c>
      <c r="O112" s="32">
        <v>0.15</v>
      </c>
      <c r="P112" s="32">
        <v>545454.54545454541</v>
      </c>
      <c r="Q112" s="32" t="s">
        <v>67</v>
      </c>
      <c r="R112" s="32" t="s">
        <v>2765</v>
      </c>
      <c r="T112" s="32" t="s">
        <v>2874</v>
      </c>
    </row>
    <row r="113" spans="1:20" ht="71.25">
      <c r="A113" s="32" t="str">
        <f>Gắn_thêm1[[#This Row],[Diễn giải]]</f>
        <v>010/2024/D10-0100</v>
      </c>
      <c r="B113" s="35">
        <v>52</v>
      </c>
      <c r="C113" s="747" t="s">
        <v>3066</v>
      </c>
      <c r="D113" s="32" t="s">
        <v>3067</v>
      </c>
      <c r="E113" s="32" t="s">
        <v>3065</v>
      </c>
      <c r="F113" s="32" t="s">
        <v>71</v>
      </c>
      <c r="G113" s="32">
        <v>3300000</v>
      </c>
      <c r="H113" s="32" t="s">
        <v>1570</v>
      </c>
      <c r="I113" s="32" t="s">
        <v>3068</v>
      </c>
      <c r="J113" s="32" t="s">
        <v>3064</v>
      </c>
      <c r="K113" s="32" t="s">
        <v>232</v>
      </c>
      <c r="L113" s="32">
        <v>0</v>
      </c>
      <c r="M113" s="609">
        <v>3300000</v>
      </c>
      <c r="N113" s="609">
        <v>3300000</v>
      </c>
      <c r="O113" s="32">
        <v>0.15</v>
      </c>
      <c r="P113" s="32">
        <v>450000</v>
      </c>
      <c r="Q113" s="32" t="s">
        <v>41</v>
      </c>
      <c r="R113" s="32" t="s">
        <v>2425</v>
      </c>
      <c r="T113" s="32" t="s">
        <v>2283</v>
      </c>
    </row>
    <row r="114" spans="1:20" ht="71.25">
      <c r="A114" s="32" t="str">
        <f>Gắn_thêm1[[#This Row],[Diễn giải]]</f>
        <v>010/2024/D10-0103</v>
      </c>
      <c r="B114" s="35">
        <v>53</v>
      </c>
      <c r="C114" s="747" t="s">
        <v>3125</v>
      </c>
      <c r="D114" s="32" t="s">
        <v>3071</v>
      </c>
      <c r="E114" s="32" t="s">
        <v>3070</v>
      </c>
      <c r="F114" s="32" t="s">
        <v>71</v>
      </c>
      <c r="G114" s="32">
        <v>3300000</v>
      </c>
      <c r="H114" s="32" t="s">
        <v>1570</v>
      </c>
      <c r="I114" s="32" t="s">
        <v>3131</v>
      </c>
      <c r="J114" s="32" t="s">
        <v>3069</v>
      </c>
      <c r="K114" s="32" t="s">
        <v>232</v>
      </c>
      <c r="L114" s="32">
        <v>0</v>
      </c>
      <c r="M114" s="609">
        <v>3300000</v>
      </c>
      <c r="N114" s="609">
        <v>3300000</v>
      </c>
      <c r="O114" s="32">
        <v>0.15</v>
      </c>
      <c r="P114" s="32">
        <v>450000</v>
      </c>
      <c r="Q114" s="32" t="s">
        <v>41</v>
      </c>
      <c r="R114" s="32" t="s">
        <v>2423</v>
      </c>
      <c r="T114" s="32" t="s">
        <v>2283</v>
      </c>
    </row>
    <row r="115" spans="1:20" ht="114">
      <c r="A115" s="32" t="str">
        <f>Gắn_thêm1[[#This Row],[Diễn giải]]</f>
        <v>010/2024/D10-0104</v>
      </c>
      <c r="B115" s="35">
        <v>54</v>
      </c>
      <c r="C115" s="747" t="s">
        <v>0</v>
      </c>
      <c r="D115" s="32" t="s">
        <v>1365</v>
      </c>
      <c r="E115" s="32" t="s">
        <v>3078</v>
      </c>
      <c r="F115" s="32" t="s">
        <v>209</v>
      </c>
      <c r="G115" s="32">
        <v>3300000</v>
      </c>
      <c r="H115" s="32" t="s">
        <v>1570</v>
      </c>
      <c r="I115" s="32" t="s">
        <v>3073</v>
      </c>
      <c r="J115" s="32" t="s">
        <v>3072</v>
      </c>
      <c r="K115" s="32" t="s">
        <v>232</v>
      </c>
      <c r="L115" s="32">
        <v>0</v>
      </c>
      <c r="M115" s="609">
        <v>3300000</v>
      </c>
      <c r="N115" s="609">
        <v>3300000</v>
      </c>
      <c r="O115" s="32">
        <v>0.15</v>
      </c>
      <c r="P115" s="32">
        <v>450000</v>
      </c>
      <c r="Q115" s="32" t="s">
        <v>41</v>
      </c>
      <c r="R115" s="32" t="s">
        <v>2404</v>
      </c>
      <c r="T115" s="32" t="s">
        <v>2283</v>
      </c>
    </row>
    <row r="116" spans="1:20" ht="42.75">
      <c r="A116" s="32" t="str">
        <f>Gắn_thêm1[[#This Row],[Diễn giải]]</f>
        <v>010/2024/D10-0105</v>
      </c>
      <c r="B116" s="35">
        <v>55</v>
      </c>
      <c r="C116" s="747" t="s">
        <v>3076</v>
      </c>
      <c r="D116" s="32" t="s">
        <v>3077</v>
      </c>
      <c r="E116" s="32" t="s">
        <v>3075</v>
      </c>
      <c r="F116" s="32" t="s">
        <v>2911</v>
      </c>
      <c r="G116" s="32">
        <v>4400000</v>
      </c>
      <c r="H116" s="32" t="s">
        <v>1411</v>
      </c>
      <c r="I116" s="32" t="s">
        <v>3104</v>
      </c>
      <c r="J116" s="32" t="s">
        <v>3074</v>
      </c>
      <c r="K116" s="32" t="s">
        <v>232</v>
      </c>
      <c r="L116" s="32">
        <v>0</v>
      </c>
      <c r="M116" s="609">
        <v>4400000</v>
      </c>
      <c r="N116" s="609">
        <v>4400000</v>
      </c>
      <c r="O116" s="32">
        <v>0.15</v>
      </c>
      <c r="P116" s="32">
        <v>600000</v>
      </c>
      <c r="Q116" s="32" t="s">
        <v>41</v>
      </c>
      <c r="R116" s="32" t="s">
        <v>2909</v>
      </c>
      <c r="T116" s="32" t="s">
        <v>2873</v>
      </c>
    </row>
    <row r="117" spans="1:20" ht="85.5">
      <c r="A117" s="32" t="str">
        <f>Gắn_thêm1[[#This Row],[Diễn giải]]</f>
        <v>010/2024/D10-0106</v>
      </c>
      <c r="B117" s="35">
        <v>56</v>
      </c>
      <c r="C117" s="747" t="s">
        <v>3088</v>
      </c>
      <c r="D117" s="32" t="s">
        <v>3089</v>
      </c>
      <c r="E117" s="32" t="s">
        <v>3087</v>
      </c>
      <c r="F117" s="32" t="s">
        <v>49</v>
      </c>
      <c r="G117" s="32">
        <v>7700000</v>
      </c>
      <c r="H117" s="32" t="s">
        <v>2884</v>
      </c>
      <c r="I117" s="32" t="s">
        <v>3090</v>
      </c>
      <c r="J117" s="32" t="s">
        <v>3085</v>
      </c>
      <c r="K117" s="32" t="s">
        <v>232</v>
      </c>
      <c r="L117" s="32">
        <v>0</v>
      </c>
      <c r="M117" s="609">
        <v>7700000</v>
      </c>
      <c r="N117" s="609">
        <v>7700000</v>
      </c>
      <c r="O117" s="32">
        <v>0.15</v>
      </c>
      <c r="P117" s="32">
        <v>1050000</v>
      </c>
      <c r="Q117" s="32" t="s">
        <v>67</v>
      </c>
      <c r="R117" s="32" t="s">
        <v>3086</v>
      </c>
      <c r="T117" s="32">
        <v>0</v>
      </c>
    </row>
    <row r="118" spans="1:20" ht="28.5">
      <c r="A118" s="32" t="str">
        <f>Gắn_thêm1[[#This Row],[Diễn giải]]</f>
        <v>010/2024/D10.0008</v>
      </c>
      <c r="B118" s="35">
        <v>57</v>
      </c>
      <c r="C118" s="747" t="s">
        <v>3106</v>
      </c>
      <c r="D118" s="32" t="s">
        <v>3223</v>
      </c>
      <c r="E118" s="32" t="s">
        <v>3103</v>
      </c>
      <c r="F118" s="32" t="s">
        <v>42</v>
      </c>
      <c r="G118" s="32">
        <v>13200000</v>
      </c>
      <c r="H118" s="32" t="s">
        <v>1408</v>
      </c>
      <c r="I118" s="32">
        <v>0</v>
      </c>
      <c r="J118" s="32" t="s">
        <v>3091</v>
      </c>
      <c r="K118" s="32" t="s">
        <v>232</v>
      </c>
      <c r="L118" s="32">
        <v>0</v>
      </c>
      <c r="M118" s="609">
        <v>13200000</v>
      </c>
      <c r="N118" s="609">
        <v>13200000</v>
      </c>
      <c r="O118" s="32">
        <v>0.15</v>
      </c>
      <c r="P118" s="32">
        <v>1800000</v>
      </c>
      <c r="Q118" s="32" t="s">
        <v>41</v>
      </c>
      <c r="R118" s="32" t="s">
        <v>3102</v>
      </c>
      <c r="T118" s="32">
        <v>0</v>
      </c>
    </row>
    <row r="119" spans="1:20" ht="85.5">
      <c r="A119" s="32" t="str">
        <f>Gắn_thêm1[[#This Row],[Diễn giải]]</f>
        <v>010/2024/D10-0108</v>
      </c>
      <c r="B119" s="35">
        <v>58</v>
      </c>
      <c r="C119" s="747" t="s">
        <v>3092</v>
      </c>
      <c r="D119" s="32" t="s">
        <v>3093</v>
      </c>
      <c r="E119" s="32" t="s">
        <v>3094</v>
      </c>
      <c r="F119" s="32" t="s">
        <v>42</v>
      </c>
      <c r="G119" s="32">
        <v>3300000</v>
      </c>
      <c r="H119" s="32" t="s">
        <v>1570</v>
      </c>
      <c r="I119" s="32">
        <v>0</v>
      </c>
      <c r="J119" s="32" t="s">
        <v>3095</v>
      </c>
      <c r="K119" s="32" t="s">
        <v>232</v>
      </c>
      <c r="L119" s="32">
        <v>0</v>
      </c>
      <c r="M119" s="610">
        <v>3300000</v>
      </c>
      <c r="N119" s="610">
        <v>3300000</v>
      </c>
      <c r="O119" s="32">
        <v>0.15</v>
      </c>
      <c r="P119" s="32">
        <v>450000</v>
      </c>
      <c r="Q119" s="32" t="s">
        <v>41</v>
      </c>
      <c r="R119" s="32" t="s">
        <v>2425</v>
      </c>
      <c r="T119" s="32">
        <v>0</v>
      </c>
    </row>
    <row r="120" spans="1:20" ht="57">
      <c r="A120" s="32" t="str">
        <f>Gắn_thêm1[[#This Row],[Diễn giải]]</f>
        <v>010/2024/D10-0110</v>
      </c>
      <c r="C120" s="747" t="s">
        <v>3561</v>
      </c>
      <c r="I120" s="32" t="s">
        <v>3563</v>
      </c>
      <c r="J120" s="32" t="s">
        <v>3564</v>
      </c>
      <c r="M120" s="610">
        <v>4000000</v>
      </c>
      <c r="N120" s="610"/>
    </row>
    <row r="121" spans="1:20">
      <c r="A121" s="32" t="e">
        <f>Gắn_thêm1[[#This Row],[Diễn giải]]</f>
        <v>#VALUE!</v>
      </c>
    </row>
    <row r="122" spans="1:20">
      <c r="A122" s="32" t="e">
        <f>Gắn_thêm1[[#This Row],[Diễn giải]]</f>
        <v>#VALUE!</v>
      </c>
    </row>
    <row r="123" spans="1:20">
      <c r="A123" s="32" t="e">
        <f>Gắn_thêm1[[#This Row],[Diễn giải]]</f>
        <v>#VALUE!</v>
      </c>
    </row>
    <row r="124" spans="1:20">
      <c r="A124" s="32" t="e">
        <f>Gắn_thêm1[[#This Row],[Diễn giải]]</f>
        <v>#VALUE!</v>
      </c>
    </row>
    <row r="125" spans="1:20">
      <c r="A125" s="32" t="e">
        <f>Gắn_thêm1[[#This Row],[Diễn giải]]</f>
        <v>#VALUE!</v>
      </c>
    </row>
    <row r="126" spans="1:20">
      <c r="A126" s="32" t="e">
        <f>Gắn_thêm1[[#This Row],[Diễn giải]]</f>
        <v>#VALUE!</v>
      </c>
    </row>
    <row r="127" spans="1:20">
      <c r="A127" s="32" t="e">
        <f>Gắn_thêm1[[#This Row],[Diễn giải]]</f>
        <v>#VALUE!</v>
      </c>
    </row>
    <row r="128" spans="1:20">
      <c r="A128" s="32" t="e">
        <f>Gắn_thêm1[[#This Row],[Diễn giải]]</f>
        <v>#VALUE!</v>
      </c>
    </row>
    <row r="129" spans="1:1">
      <c r="A129" s="32" t="e">
        <f>Gắn_thêm1[[#This Row],[Diễn giải]]</f>
        <v>#VALUE!</v>
      </c>
    </row>
    <row r="130" spans="1:1">
      <c r="A130" s="32" t="e">
        <f>Gắn_thêm1[[#This Row],[Diễn giải]]</f>
        <v>#VALUE!</v>
      </c>
    </row>
    <row r="131" spans="1:1">
      <c r="A131" s="32" t="e">
        <f>Gắn_thêm1[[#This Row],[Diễn giải]]</f>
        <v>#VALUE!</v>
      </c>
    </row>
    <row r="132" spans="1:1">
      <c r="A132" s="32" t="e">
        <f>Gắn_thêm1[[#This Row],[Diễn giải]]</f>
        <v>#VALUE!</v>
      </c>
    </row>
    <row r="133" spans="1:1">
      <c r="A133" s="32" t="e">
        <f>Gắn_thêm1[[#This Row],[Diễn giải]]</f>
        <v>#VALUE!</v>
      </c>
    </row>
    <row r="134" spans="1:1">
      <c r="A134" s="32" t="e">
        <f>Gắn_thêm1[[#This Row],[Diễn giải]]</f>
        <v>#VALUE!</v>
      </c>
    </row>
    <row r="135" spans="1:1">
      <c r="A135" s="32" t="e">
        <f>Gắn_thêm1[[#This Row],[Diễn giải]]</f>
        <v>#VALUE!</v>
      </c>
    </row>
    <row r="136" spans="1:1">
      <c r="A136" s="32" t="e">
        <f>Gắn_thêm1[[#This Row],[Diễn giải]]</f>
        <v>#VALUE!</v>
      </c>
    </row>
    <row r="137" spans="1:1">
      <c r="A137" s="32" t="e">
        <f>Gắn_thêm1[[#This Row],[Diễn giải]]</f>
        <v>#VALUE!</v>
      </c>
    </row>
    <row r="138" spans="1:1">
      <c r="A138" s="32" t="e">
        <f>Gắn_thêm1[[#This Row],[Diễn giải]]</f>
        <v>#VALUE!</v>
      </c>
    </row>
    <row r="139" spans="1:1">
      <c r="A139" s="32" t="e">
        <f>Gắn_thêm1[[#This Row],[Diễn giải]]</f>
        <v>#VALUE!</v>
      </c>
    </row>
    <row r="140" spans="1:1">
      <c r="A140" s="32" t="e">
        <f>Gắn_thêm1[[#This Row],[Diễn giải]]</f>
        <v>#VALUE!</v>
      </c>
    </row>
    <row r="141" spans="1:1">
      <c r="A141" s="32" t="e">
        <f>Gắn_thêm1[[#This Row],[Diễn giải]]</f>
        <v>#VALUE!</v>
      </c>
    </row>
    <row r="142" spans="1:1">
      <c r="A142" s="32" t="e">
        <f>Gắn_thêm1[[#This Row],[Diễn giải]]</f>
        <v>#VALUE!</v>
      </c>
    </row>
    <row r="143" spans="1:1">
      <c r="A143" s="32" t="e">
        <f>Gắn_thêm1[[#This Row],[Diễn giải]]</f>
        <v>#VALUE!</v>
      </c>
    </row>
    <row r="144" spans="1:1">
      <c r="A144" s="32" t="e">
        <f>Gắn_thêm1[[#This Row],[Diễn giải]]</f>
        <v>#VALUE!</v>
      </c>
    </row>
    <row r="145" spans="1:1">
      <c r="A145" s="32" t="e">
        <f>Gắn_thêm1[[#This Row],[Diễn giải]]</f>
        <v>#VALUE!</v>
      </c>
    </row>
    <row r="146" spans="1:1">
      <c r="A146" s="32" t="e">
        <f>Gắn_thêm1[[#This Row],[Diễn giải]]</f>
        <v>#VALUE!</v>
      </c>
    </row>
    <row r="147" spans="1:1">
      <c r="A147" s="32" t="e">
        <f>Gắn_thêm1[[#This Row],[Diễn giải]]</f>
        <v>#VALUE!</v>
      </c>
    </row>
    <row r="148" spans="1:1">
      <c r="A148" s="32" t="e">
        <f>Gắn_thêm1[[#This Row],[Diễn giải]]</f>
        <v>#VALUE!</v>
      </c>
    </row>
    <row r="149" spans="1:1">
      <c r="A149" s="32" t="e">
        <f>Gắn_thêm1[[#This Row],[Diễn giải]]</f>
        <v>#VALUE!</v>
      </c>
    </row>
    <row r="150" spans="1:1">
      <c r="A150" s="32" t="e">
        <f>Gắn_thêm1[[#This Row],[Diễn giải]]</f>
        <v>#VALUE!</v>
      </c>
    </row>
    <row r="151" spans="1:1">
      <c r="A151" s="32" t="e">
        <f>Gắn_thêm1[[#This Row],[Diễn giải]]</f>
        <v>#VALUE!</v>
      </c>
    </row>
    <row r="152" spans="1:1">
      <c r="A152" s="32" t="e">
        <f>Gắn_thêm1[[#This Row],[Diễn giải]]</f>
        <v>#VALUE!</v>
      </c>
    </row>
    <row r="153" spans="1:1">
      <c r="A153" s="32" t="e">
        <f>Gắn_thêm1[[#This Row],[Diễn giải]]</f>
        <v>#VALUE!</v>
      </c>
    </row>
    <row r="154" spans="1:1">
      <c r="A154" s="32" t="e">
        <f>Gắn_thêm1[[#This Row],[Diễn giải]]</f>
        <v>#VALUE!</v>
      </c>
    </row>
    <row r="155" spans="1:1">
      <c r="A155" s="32" t="e">
        <f>Gắn_thêm1[[#This Row],[Diễn giải]]</f>
        <v>#VALUE!</v>
      </c>
    </row>
    <row r="156" spans="1:1">
      <c r="A156" s="32" t="e">
        <f>Gắn_thêm1[[#This Row],[Diễn giải]]</f>
        <v>#VALUE!</v>
      </c>
    </row>
    <row r="157" spans="1:1">
      <c r="A157" s="32" t="e">
        <f>Gắn_thêm1[[#This Row],[Diễn giải]]</f>
        <v>#VALUE!</v>
      </c>
    </row>
    <row r="158" spans="1:1">
      <c r="A158" s="32" t="e">
        <f>Gắn_thêm1[[#This Row],[Diễn giải]]</f>
        <v>#VALUE!</v>
      </c>
    </row>
    <row r="159" spans="1:1">
      <c r="A159" s="32" t="e">
        <f>Gắn_thêm1[[#This Row],[Diễn giải]]</f>
        <v>#VALUE!</v>
      </c>
    </row>
    <row r="160" spans="1:1">
      <c r="A160" s="32" t="e">
        <f>Gắn_thêm1[[#This Row],[Diễn giải]]</f>
        <v>#VALUE!</v>
      </c>
    </row>
    <row r="161" spans="1:1">
      <c r="A161" s="32" t="e">
        <f>Gắn_thêm1[[#This Row],[Diễn giải]]</f>
        <v>#VALUE!</v>
      </c>
    </row>
    <row r="162" spans="1:1">
      <c r="A162" s="32" t="e">
        <f>Gắn_thêm1[[#This Row],[Diễn giải]]</f>
        <v>#VALUE!</v>
      </c>
    </row>
    <row r="163" spans="1:1">
      <c r="A163" s="32" t="e">
        <f>Gắn_thêm1[[#This Row],[Diễn giải]]</f>
        <v>#VALUE!</v>
      </c>
    </row>
    <row r="164" spans="1:1">
      <c r="A164" s="32" t="e">
        <f>Gắn_thêm1[[#This Row],[Diễn giải]]</f>
        <v>#VALUE!</v>
      </c>
    </row>
    <row r="165" spans="1:1">
      <c r="A165" s="32" t="e">
        <f>Gắn_thêm1[[#This Row],[Diễn giải]]</f>
        <v>#VALUE!</v>
      </c>
    </row>
    <row r="166" spans="1:1">
      <c r="A166" s="32" t="e">
        <f>Gắn_thêm1[[#This Row],[Diễn giải]]</f>
        <v>#VALUE!</v>
      </c>
    </row>
    <row r="167" spans="1:1">
      <c r="A167" s="32" t="e">
        <f>Gắn_thêm1[[#This Row],[Diễn giải]]</f>
        <v>#VALUE!</v>
      </c>
    </row>
    <row r="168" spans="1:1">
      <c r="A168" s="32" t="e">
        <f>Gắn_thêm1[[#This Row],[Diễn giải]]</f>
        <v>#VALUE!</v>
      </c>
    </row>
    <row r="169" spans="1:1">
      <c r="A169" s="32" t="e">
        <f>Gắn_thêm1[[#This Row],[Diễn giải]]</f>
        <v>#VALUE!</v>
      </c>
    </row>
    <row r="170" spans="1:1">
      <c r="A170" s="32" t="e">
        <f>Gắn_thêm1[[#This Row],[Diễn giải]]</f>
        <v>#VALUE!</v>
      </c>
    </row>
    <row r="171" spans="1:1">
      <c r="A171" s="32" t="e">
        <f>Gắn_thêm1[[#This Row],[Diễn giải]]</f>
        <v>#VALUE!</v>
      </c>
    </row>
    <row r="172" spans="1:1">
      <c r="A172" s="32" t="e">
        <f>Gắn_thêm1[[#This Row],[Diễn giải]]</f>
        <v>#VALUE!</v>
      </c>
    </row>
    <row r="173" spans="1:1">
      <c r="A173" s="32" t="e">
        <f>Gắn_thêm1[[#This Row],[Diễn giải]]</f>
        <v>#VALUE!</v>
      </c>
    </row>
    <row r="174" spans="1:1">
      <c r="A174" s="32" t="e">
        <f>Gắn_thêm1[[#This Row],[Diễn giải]]</f>
        <v>#VALUE!</v>
      </c>
    </row>
    <row r="175" spans="1:1">
      <c r="A175" s="32" t="e">
        <f>Gắn_thêm1[[#This Row],[Diễn giải]]</f>
        <v>#VALUE!</v>
      </c>
    </row>
    <row r="176" spans="1:1">
      <c r="A176" s="32" t="e">
        <f>Gắn_thêm1[[#This Row],[Diễn giải]]</f>
        <v>#VALUE!</v>
      </c>
    </row>
    <row r="177" spans="1:1">
      <c r="A177" s="32" t="e">
        <f>Gắn_thêm1[[#This Row],[Diễn giải]]</f>
        <v>#VALUE!</v>
      </c>
    </row>
    <row r="178" spans="1:1">
      <c r="A178" s="32" t="e">
        <f>Gắn_thêm1[[#This Row],[Diễn giải]]</f>
        <v>#VALUE!</v>
      </c>
    </row>
    <row r="179" spans="1:1">
      <c r="A179" s="32" t="e">
        <f>Gắn_thêm1[[#This Row],[Diễn giải]]</f>
        <v>#VALUE!</v>
      </c>
    </row>
    <row r="180" spans="1:1">
      <c r="A180" s="32" t="e">
        <f>Gắn_thêm1[[#This Row],[Diễn giải]]</f>
        <v>#VALUE!</v>
      </c>
    </row>
    <row r="181" spans="1:1">
      <c r="A181" s="32" t="e">
        <f>Gắn_thêm1[[#This Row],[Diễn giải]]</f>
        <v>#VALUE!</v>
      </c>
    </row>
    <row r="182" spans="1:1">
      <c r="A182" s="32" t="e">
        <f>Gắn_thêm1[[#This Row],[Diễn giải]]</f>
        <v>#VALUE!</v>
      </c>
    </row>
    <row r="183" spans="1:1">
      <c r="A183" s="32" t="e">
        <f>Gắn_thêm1[[#This Row],[Diễn giải]]</f>
        <v>#VALUE!</v>
      </c>
    </row>
    <row r="184" spans="1:1">
      <c r="A184" s="32" t="e">
        <f>Gắn_thêm1[[#This Row],[Diễn giải]]</f>
        <v>#VALUE!</v>
      </c>
    </row>
    <row r="185" spans="1:1">
      <c r="A185" s="32" t="e">
        <f>Gắn_thêm1[[#This Row],[Diễn giải]]</f>
        <v>#VALUE!</v>
      </c>
    </row>
    <row r="186" spans="1:1">
      <c r="A186" s="32" t="e">
        <f>Gắn_thêm1[[#This Row],[Diễn giải]]</f>
        <v>#VALUE!</v>
      </c>
    </row>
    <row r="187" spans="1:1">
      <c r="A187" s="32" t="e">
        <f>Gắn_thêm1[[#This Row],[Diễn giải]]</f>
        <v>#VALUE!</v>
      </c>
    </row>
    <row r="188" spans="1:1">
      <c r="A188" s="32" t="e">
        <f>Gắn_thêm1[[#This Row],[Diễn giải]]</f>
        <v>#VALUE!</v>
      </c>
    </row>
    <row r="189" spans="1:1">
      <c r="A189" s="32" t="e">
        <f>Gắn_thêm1[[#This Row],[Diễn giải]]</f>
        <v>#VALUE!</v>
      </c>
    </row>
    <row r="190" spans="1:1">
      <c r="A190" s="32" t="e">
        <f>Gắn_thêm1[[#This Row],[Diễn giải]]</f>
        <v>#VALUE!</v>
      </c>
    </row>
    <row r="191" spans="1:1">
      <c r="A191" s="32" t="e">
        <f>Gắn_thêm1[[#This Row],[Diễn giải]]</f>
        <v>#VALUE!</v>
      </c>
    </row>
    <row r="192" spans="1:1">
      <c r="A192" s="32" t="e">
        <f>Gắn_thêm1[[#This Row],[Diễn giải]]</f>
        <v>#VALUE!</v>
      </c>
    </row>
    <row r="193" spans="1:1">
      <c r="A193" s="32" t="e">
        <f>Gắn_thêm1[[#This Row],[Diễn giải]]</f>
        <v>#VALUE!</v>
      </c>
    </row>
    <row r="194" spans="1:1">
      <c r="A194" s="32" t="e">
        <f>Gắn_thêm1[[#This Row],[Diễn giải]]</f>
        <v>#VALUE!</v>
      </c>
    </row>
    <row r="195" spans="1:1">
      <c r="A195" s="32" t="e">
        <f>Gắn_thêm1[[#This Row],[Diễn giải]]</f>
        <v>#VALUE!</v>
      </c>
    </row>
    <row r="196" spans="1:1">
      <c r="A196" s="32" t="e">
        <f>Gắn_thêm1[[#This Row],[Diễn giải]]</f>
        <v>#VALUE!</v>
      </c>
    </row>
    <row r="197" spans="1:1">
      <c r="A197" s="32" t="e">
        <f>Gắn_thêm1[[#This Row],[Diễn giải]]</f>
        <v>#VALUE!</v>
      </c>
    </row>
    <row r="198" spans="1:1">
      <c r="A198" s="32" t="e">
        <f>Gắn_thêm1[[#This Row],[Diễn giải]]</f>
        <v>#VALUE!</v>
      </c>
    </row>
    <row r="199" spans="1:1">
      <c r="A199" s="32" t="e">
        <f>Gắn_thêm1[[#This Row],[Diễn giải]]</f>
        <v>#VALUE!</v>
      </c>
    </row>
    <row r="200" spans="1:1">
      <c r="A200" s="32" t="e">
        <f>Gắn_thêm1[[#This Row],[Diễn giải]]</f>
        <v>#VALUE!</v>
      </c>
    </row>
    <row r="201" spans="1:1">
      <c r="A201" s="32" t="e">
        <f>Gắn_thêm1[[#This Row],[Diễn giải]]</f>
        <v>#VALUE!</v>
      </c>
    </row>
    <row r="202" spans="1:1">
      <c r="A202" s="32" t="e">
        <f>Gắn_thêm1[[#This Row],[Diễn giải]]</f>
        <v>#VALUE!</v>
      </c>
    </row>
    <row r="203" spans="1:1">
      <c r="A203" s="32" t="e">
        <f>Gắn_thêm1[[#This Row],[Diễn giải]]</f>
        <v>#VALUE!</v>
      </c>
    </row>
    <row r="204" spans="1:1">
      <c r="A204" s="32" t="e">
        <f>Gắn_thêm1[[#This Row],[Diễn giải]]</f>
        <v>#VALUE!</v>
      </c>
    </row>
    <row r="205" spans="1:1">
      <c r="A205" s="32" t="e">
        <f>Gắn_thêm1[[#This Row],[Diễn giải]]</f>
        <v>#VALUE!</v>
      </c>
    </row>
    <row r="206" spans="1:1">
      <c r="A206" s="32" t="e">
        <f>Gắn_thêm1[[#This Row],[Diễn giải]]</f>
        <v>#VALUE!</v>
      </c>
    </row>
    <row r="207" spans="1:1">
      <c r="A207" s="32" t="e">
        <f>Gắn_thêm1[[#This Row],[Diễn giải]]</f>
        <v>#VALUE!</v>
      </c>
    </row>
    <row r="208" spans="1:1">
      <c r="A208" s="32" t="e">
        <f>Gắn_thêm1[[#This Row],[Diễn giải]]</f>
        <v>#VALUE!</v>
      </c>
    </row>
    <row r="209" spans="1:1">
      <c r="A209" s="32" t="e">
        <f>Gắn_thêm1[[#This Row],[Diễn giải]]</f>
        <v>#VALUE!</v>
      </c>
    </row>
    <row r="210" spans="1:1">
      <c r="A210" s="32" t="e">
        <f>Gắn_thêm1[[#This Row],[Diễn giải]]</f>
        <v>#VALUE!</v>
      </c>
    </row>
    <row r="211" spans="1:1">
      <c r="A211" s="32" t="e">
        <f>Gắn_thêm1[[#This Row],[Diễn giải]]</f>
        <v>#VALUE!</v>
      </c>
    </row>
    <row r="212" spans="1:1">
      <c r="A212" s="32" t="e">
        <f>Gắn_thêm1[[#This Row],[Diễn giải]]</f>
        <v>#VALUE!</v>
      </c>
    </row>
    <row r="213" spans="1:1">
      <c r="A213" s="32" t="e">
        <f>Gắn_thêm1[[#This Row],[Diễn giải]]</f>
        <v>#VALUE!</v>
      </c>
    </row>
    <row r="214" spans="1:1">
      <c r="A214" s="32" t="e">
        <f>Gắn_thêm1[[#This Row],[Diễn giải]]</f>
        <v>#VALUE!</v>
      </c>
    </row>
    <row r="215" spans="1:1">
      <c r="A215" s="32" t="e">
        <f>Gắn_thêm1[[#This Row],[Diễn giải]]</f>
        <v>#VALUE!</v>
      </c>
    </row>
    <row r="216" spans="1:1">
      <c r="A216" s="32" t="e">
        <f>Gắn_thêm1[[#This Row],[Diễn giải]]</f>
        <v>#VALUE!</v>
      </c>
    </row>
    <row r="217" spans="1:1">
      <c r="A217" s="32" t="e">
        <f>Gắn_thêm1[[#This Row],[Diễn giải]]</f>
        <v>#VALUE!</v>
      </c>
    </row>
    <row r="218" spans="1:1">
      <c r="A218" s="32" t="e">
        <f>Gắn_thêm1[[#This Row],[Diễn giải]]</f>
        <v>#VALUE!</v>
      </c>
    </row>
    <row r="219" spans="1:1">
      <c r="A219" s="32" t="e">
        <f>Gắn_thêm1[[#This Row],[Diễn giải]]</f>
        <v>#VALUE!</v>
      </c>
    </row>
    <row r="220" spans="1:1">
      <c r="A220" s="32" t="e">
        <f>Gắn_thêm1[[#This Row],[Diễn giải]]</f>
        <v>#VALUE!</v>
      </c>
    </row>
    <row r="221" spans="1:1">
      <c r="A221" s="32" t="e">
        <f>Gắn_thêm1[[#This Row],[Diễn giải]]</f>
        <v>#VALUE!</v>
      </c>
    </row>
    <row r="222" spans="1:1">
      <c r="A222" s="32" t="e">
        <f>Gắn_thêm1[[#This Row],[Diễn giải]]</f>
        <v>#VALUE!</v>
      </c>
    </row>
    <row r="223" spans="1:1">
      <c r="A223" s="32" t="e">
        <f>Gắn_thêm1[[#This Row],[Diễn giải]]</f>
        <v>#VALUE!</v>
      </c>
    </row>
    <row r="224" spans="1:1">
      <c r="A224" s="32" t="e">
        <f>Gắn_thêm1[[#This Row],[Diễn giải]]</f>
        <v>#VALUE!</v>
      </c>
    </row>
    <row r="225" spans="1:1">
      <c r="A225" s="32" t="e">
        <f>Gắn_thêm1[[#This Row],[Diễn giải]]</f>
        <v>#VALUE!</v>
      </c>
    </row>
    <row r="226" spans="1:1">
      <c r="A226" s="32" t="e">
        <f>Gắn_thêm1[[#This Row],[Diễn giải]]</f>
        <v>#VALUE!</v>
      </c>
    </row>
    <row r="227" spans="1:1">
      <c r="A227" s="32" t="e">
        <f>Gắn_thêm1[[#This Row],[Diễn giải]]</f>
        <v>#VALUE!</v>
      </c>
    </row>
    <row r="228" spans="1:1">
      <c r="A228" s="32" t="e">
        <f>Gắn_thêm1[[#This Row],[Diễn giải]]</f>
        <v>#VALUE!</v>
      </c>
    </row>
    <row r="229" spans="1:1">
      <c r="A229" s="32" t="e">
        <f>Gắn_thêm1[[#This Row],[Diễn giải]]</f>
        <v>#VALUE!</v>
      </c>
    </row>
    <row r="230" spans="1:1">
      <c r="A230" s="32" t="e">
        <f>Gắn_thêm1[[#This Row],[Diễn giải]]</f>
        <v>#VALUE!</v>
      </c>
    </row>
    <row r="231" spans="1:1">
      <c r="A231" s="32" t="e">
        <f>Gắn_thêm1[[#This Row],[Diễn giải]]</f>
        <v>#VALUE!</v>
      </c>
    </row>
    <row r="232" spans="1:1">
      <c r="A232" s="32" t="e">
        <f>Gắn_thêm1[[#This Row],[Diễn giải]]</f>
        <v>#VALUE!</v>
      </c>
    </row>
    <row r="233" spans="1:1">
      <c r="A233" s="32" t="e">
        <f>Gắn_thêm1[[#This Row],[Diễn giải]]</f>
        <v>#VALUE!</v>
      </c>
    </row>
    <row r="234" spans="1:1">
      <c r="A234" s="32" t="e">
        <f>Gắn_thêm1[[#This Row],[Diễn giải]]</f>
        <v>#VALUE!</v>
      </c>
    </row>
    <row r="235" spans="1:1">
      <c r="A235" s="32" t="e">
        <f>Gắn_thêm1[[#This Row],[Diễn giải]]</f>
        <v>#VALUE!</v>
      </c>
    </row>
    <row r="236" spans="1:1">
      <c r="A236" s="32" t="e">
        <f>Gắn_thêm1[[#This Row],[Diễn giải]]</f>
        <v>#VALUE!</v>
      </c>
    </row>
    <row r="237" spans="1:1">
      <c r="A237" s="32" t="e">
        <f>Gắn_thêm1[[#This Row],[Diễn giải]]</f>
        <v>#VALUE!</v>
      </c>
    </row>
    <row r="238" spans="1:1">
      <c r="A238" s="32" t="e">
        <f>Gắn_thêm1[[#This Row],[Diễn giải]]</f>
        <v>#VALUE!</v>
      </c>
    </row>
    <row r="239" spans="1:1">
      <c r="A239" s="32" t="e">
        <f>Gắn_thêm1[[#This Row],[Diễn giải]]</f>
        <v>#VALUE!</v>
      </c>
    </row>
    <row r="240" spans="1:1">
      <c r="A240" s="32" t="e">
        <f>Gắn_thêm1[[#This Row],[Diễn giải]]</f>
        <v>#VALUE!</v>
      </c>
    </row>
    <row r="241" spans="1:1">
      <c r="A241" s="32" t="e">
        <f>Gắn_thêm1[[#This Row],[Diễn giải]]</f>
        <v>#VALUE!</v>
      </c>
    </row>
    <row r="242" spans="1:1">
      <c r="A242" s="32" t="e">
        <f>Gắn_thêm1[[#This Row],[Diễn giải]]</f>
        <v>#VALUE!</v>
      </c>
    </row>
    <row r="243" spans="1:1">
      <c r="A243" s="32" t="e">
        <f>Gắn_thêm1[[#This Row],[Diễn giải]]</f>
        <v>#VALUE!</v>
      </c>
    </row>
    <row r="244" spans="1:1">
      <c r="A244" s="32" t="e">
        <f>Gắn_thêm1[[#This Row],[Diễn giải]]</f>
        <v>#VALUE!</v>
      </c>
    </row>
    <row r="245" spans="1:1">
      <c r="A245" s="32" t="e">
        <f>Gắn_thêm1[[#This Row],[Diễn giải]]</f>
        <v>#VALUE!</v>
      </c>
    </row>
    <row r="246" spans="1:1">
      <c r="A246" s="32" t="e">
        <f>Gắn_thêm1[[#This Row],[Diễn giải]]</f>
        <v>#VALUE!</v>
      </c>
    </row>
    <row r="247" spans="1:1">
      <c r="A247" s="32" t="e">
        <f>Gắn_thêm1[[#This Row],[Diễn giải]]</f>
        <v>#VALUE!</v>
      </c>
    </row>
    <row r="248" spans="1:1">
      <c r="A248" s="32" t="e">
        <f>Gắn_thêm1[[#This Row],[Diễn giải]]</f>
        <v>#VALUE!</v>
      </c>
    </row>
    <row r="249" spans="1:1">
      <c r="A249" s="32" t="e">
        <f>Gắn_thêm1[[#This Row],[Diễn giải]]</f>
        <v>#VALUE!</v>
      </c>
    </row>
    <row r="250" spans="1:1">
      <c r="A250" s="32" t="e">
        <f>Gắn_thêm1[[#This Row],[Diễn giải]]</f>
        <v>#VALUE!</v>
      </c>
    </row>
    <row r="251" spans="1:1">
      <c r="A251" s="32" t="e">
        <f>Gắn_thêm1[[#This Row],[Diễn giải]]</f>
        <v>#VALUE!</v>
      </c>
    </row>
    <row r="252" spans="1:1">
      <c r="A252" s="32" t="e">
        <f>Gắn_thêm1[[#This Row],[Diễn giải]]</f>
        <v>#VALUE!</v>
      </c>
    </row>
    <row r="253" spans="1:1">
      <c r="A253" s="32" t="e">
        <f>Gắn_thêm1[[#This Row],[Diễn giải]]</f>
        <v>#VALUE!</v>
      </c>
    </row>
    <row r="254" spans="1:1">
      <c r="A254" s="32" t="e">
        <f>Gắn_thêm1[[#This Row],[Diễn giải]]</f>
        <v>#VALUE!</v>
      </c>
    </row>
    <row r="255" spans="1:1">
      <c r="A255" s="32" t="e">
        <f>Gắn_thêm1[[#This Row],[Diễn giải]]</f>
        <v>#VALUE!</v>
      </c>
    </row>
    <row r="256" spans="1:1">
      <c r="A256" s="32" t="e">
        <f>Gắn_thêm1[[#This Row],[Diễn giải]]</f>
        <v>#VALUE!</v>
      </c>
    </row>
    <row r="257" spans="1:1">
      <c r="A257" s="32" t="e">
        <f>Gắn_thêm1[[#This Row],[Diễn giải]]</f>
        <v>#VALUE!</v>
      </c>
    </row>
    <row r="258" spans="1:1">
      <c r="A258" s="32" t="e">
        <f>Gắn_thêm1[[#This Row],[Diễn giải]]</f>
        <v>#VALUE!</v>
      </c>
    </row>
    <row r="259" spans="1:1">
      <c r="A259" s="32" t="e">
        <f>Gắn_thêm1[[#This Row],[Diễn giải]]</f>
        <v>#VALUE!</v>
      </c>
    </row>
    <row r="260" spans="1:1">
      <c r="A260" s="32" t="e">
        <f>Gắn_thêm1[[#This Row],[Diễn giải]]</f>
        <v>#VALUE!</v>
      </c>
    </row>
    <row r="261" spans="1:1">
      <c r="A261" s="32" t="e">
        <f>Gắn_thêm1[[#This Row],[Diễn giải]]</f>
        <v>#VALUE!</v>
      </c>
    </row>
    <row r="262" spans="1:1">
      <c r="A262" s="32" t="e">
        <f>Gắn_thêm1[[#This Row],[Diễn giải]]</f>
        <v>#VALUE!</v>
      </c>
    </row>
    <row r="263" spans="1:1">
      <c r="A263" s="32" t="e">
        <f>Gắn_thêm1[[#This Row],[Diễn giải]]</f>
        <v>#VALUE!</v>
      </c>
    </row>
    <row r="264" spans="1:1">
      <c r="A264" s="32" t="e">
        <f>Gắn_thêm1[[#This Row],[Diễn giải]]</f>
        <v>#VALUE!</v>
      </c>
    </row>
    <row r="265" spans="1:1">
      <c r="A265" s="32" t="e">
        <f>Gắn_thêm1[[#This Row],[Diễn giải]]</f>
        <v>#VALUE!</v>
      </c>
    </row>
    <row r="266" spans="1:1">
      <c r="A266" s="32" t="e">
        <f>Gắn_thêm1[[#This Row],[Diễn giải]]</f>
        <v>#VALUE!</v>
      </c>
    </row>
    <row r="267" spans="1:1">
      <c r="A267" s="32" t="e">
        <f>Gắn_thêm1[[#This Row],[Diễn giải]]</f>
        <v>#VALUE!</v>
      </c>
    </row>
    <row r="268" spans="1:1">
      <c r="A268" s="32" t="e">
        <f>Gắn_thêm1[[#This Row],[Diễn giải]]</f>
        <v>#VALUE!</v>
      </c>
    </row>
    <row r="269" spans="1:1">
      <c r="A269" s="32" t="e">
        <f>Gắn_thêm1[[#This Row],[Diễn giải]]</f>
        <v>#VALUE!</v>
      </c>
    </row>
    <row r="270" spans="1:1">
      <c r="A270" s="32" t="e">
        <f>Gắn_thêm1[[#This Row],[Diễn giải]]</f>
        <v>#VALUE!</v>
      </c>
    </row>
    <row r="271" spans="1:1">
      <c r="A271" s="32" t="e">
        <f>Gắn_thêm1[[#This Row],[Diễn giải]]</f>
        <v>#VALUE!</v>
      </c>
    </row>
    <row r="272" spans="1:1">
      <c r="A272" s="32" t="e">
        <f>Gắn_thêm1[[#This Row],[Diễn giải]]</f>
        <v>#VALUE!</v>
      </c>
    </row>
    <row r="273" spans="1:1">
      <c r="A273" s="32" t="e">
        <f>Gắn_thêm1[[#This Row],[Diễn giải]]</f>
        <v>#VALUE!</v>
      </c>
    </row>
    <row r="274" spans="1:1">
      <c r="A274" s="32" t="e">
        <f>Gắn_thêm1[[#This Row],[Diễn giải]]</f>
        <v>#VALUE!</v>
      </c>
    </row>
    <row r="275" spans="1:1">
      <c r="A275" s="32" t="e">
        <f>Gắn_thêm1[[#This Row],[Diễn giải]]</f>
        <v>#VALUE!</v>
      </c>
    </row>
    <row r="276" spans="1:1">
      <c r="A276" s="32" t="e">
        <f>Gắn_thêm1[[#This Row],[Diễn giải]]</f>
        <v>#VALUE!</v>
      </c>
    </row>
    <row r="277" spans="1:1">
      <c r="A277" s="32" t="e">
        <f>Gắn_thêm1[[#This Row],[Diễn giải]]</f>
        <v>#VALUE!</v>
      </c>
    </row>
    <row r="278" spans="1:1">
      <c r="A278" s="32" t="e">
        <f>Gắn_thêm1[[#This Row],[Diễn giải]]</f>
        <v>#VALUE!</v>
      </c>
    </row>
    <row r="279" spans="1:1">
      <c r="A279" s="32" t="e">
        <f>Gắn_thêm1[[#This Row],[Diễn giải]]</f>
        <v>#VALUE!</v>
      </c>
    </row>
    <row r="280" spans="1:1">
      <c r="A280" s="32" t="e">
        <f>Gắn_thêm1[[#This Row],[Diễn giải]]</f>
        <v>#VALUE!</v>
      </c>
    </row>
    <row r="281" spans="1:1">
      <c r="A281" s="32" t="e">
        <f>Gắn_thêm1[[#This Row],[Diễn giải]]</f>
        <v>#VALUE!</v>
      </c>
    </row>
    <row r="282" spans="1:1">
      <c r="A282" s="32" t="e">
        <f>Gắn_thêm1[[#This Row],[Diễn giải]]</f>
        <v>#VALUE!</v>
      </c>
    </row>
    <row r="283" spans="1:1">
      <c r="A283" s="32" t="e">
        <f>Gắn_thêm1[[#This Row],[Diễn giải]]</f>
        <v>#VALUE!</v>
      </c>
    </row>
    <row r="284" spans="1:1">
      <c r="A284" s="32" t="e">
        <f>Gắn_thêm1[[#This Row],[Diễn giải]]</f>
        <v>#VALUE!</v>
      </c>
    </row>
    <row r="285" spans="1:1">
      <c r="A285" s="32" t="e">
        <f>Gắn_thêm1[[#This Row],[Diễn giải]]</f>
        <v>#VALUE!</v>
      </c>
    </row>
    <row r="286" spans="1:1">
      <c r="A286" s="32" t="e">
        <f>Gắn_thêm1[[#This Row],[Diễn giải]]</f>
        <v>#VALUE!</v>
      </c>
    </row>
    <row r="287" spans="1:1">
      <c r="A287" s="32" t="e">
        <f>Gắn_thêm1[[#This Row],[Diễn giải]]</f>
        <v>#VALUE!</v>
      </c>
    </row>
    <row r="288" spans="1:1">
      <c r="A288" s="32" t="e">
        <f>Gắn_thêm1[[#This Row],[Diễn giải]]</f>
        <v>#VALUE!</v>
      </c>
    </row>
    <row r="289" spans="1:1">
      <c r="A289" s="32" t="e">
        <f>Gắn_thêm1[[#This Row],[Diễn giải]]</f>
        <v>#VALUE!</v>
      </c>
    </row>
    <row r="290" spans="1:1">
      <c r="A290" s="32" t="e">
        <f>Gắn_thêm1[[#This Row],[Diễn giải]]</f>
        <v>#VALUE!</v>
      </c>
    </row>
    <row r="291" spans="1:1">
      <c r="A291" s="32" t="e">
        <f>Gắn_thêm1[[#This Row],[Diễn giải]]</f>
        <v>#VALUE!</v>
      </c>
    </row>
    <row r="292" spans="1:1">
      <c r="A292" s="32" t="e">
        <f>Gắn_thêm1[[#This Row],[Diễn giải]]</f>
        <v>#VALUE!</v>
      </c>
    </row>
    <row r="293" spans="1:1">
      <c r="A293" s="32" t="e">
        <f>Gắn_thêm1[[#This Row],[Diễn giải]]</f>
        <v>#VALUE!</v>
      </c>
    </row>
    <row r="294" spans="1:1">
      <c r="A294" s="32" t="e">
        <f>Gắn_thêm1[[#This Row],[Diễn giải]]</f>
        <v>#VALUE!</v>
      </c>
    </row>
    <row r="295" spans="1:1">
      <c r="A295" s="32" t="e">
        <f>Gắn_thêm1[[#This Row],[Diễn giải]]</f>
        <v>#VALUE!</v>
      </c>
    </row>
    <row r="296" spans="1:1">
      <c r="A296" s="32" t="e">
        <f>Gắn_thêm1[[#This Row],[Diễn giải]]</f>
        <v>#VALUE!</v>
      </c>
    </row>
    <row r="297" spans="1:1">
      <c r="A297" s="32" t="e">
        <f>Gắn_thêm1[[#This Row],[Diễn giải]]</f>
        <v>#VALUE!</v>
      </c>
    </row>
    <row r="298" spans="1:1">
      <c r="A298" s="32" t="e">
        <f>Gắn_thêm1[[#This Row],[Diễn giải]]</f>
        <v>#VALUE!</v>
      </c>
    </row>
    <row r="299" spans="1:1">
      <c r="A299" s="32" t="e">
        <f>Gắn_thêm1[[#This Row],[Diễn giải]]</f>
        <v>#VALUE!</v>
      </c>
    </row>
    <row r="300" spans="1:1">
      <c r="A300" s="32" t="e">
        <f>Gắn_thêm1[[#This Row],[Diễn giải]]</f>
        <v>#VALUE!</v>
      </c>
    </row>
    <row r="301" spans="1:1">
      <c r="A301" s="32" t="e">
        <f>Gắn_thêm1[[#This Row],[Diễn giải]]</f>
        <v>#VALUE!</v>
      </c>
    </row>
    <row r="302" spans="1:1">
      <c r="A302" s="32" t="e">
        <f>Gắn_thêm1[[#This Row],[Diễn giải]]</f>
        <v>#VALUE!</v>
      </c>
    </row>
    <row r="303" spans="1:1">
      <c r="A303" s="32" t="e">
        <f>Gắn_thêm1[[#This Row],[Diễn giải]]</f>
        <v>#VALUE!</v>
      </c>
    </row>
    <row r="304" spans="1:1">
      <c r="A304" s="32" t="e">
        <f>Gắn_thêm1[[#This Row],[Diễn giải]]</f>
        <v>#VALUE!</v>
      </c>
    </row>
    <row r="305" spans="1:1">
      <c r="A305" s="32" t="e">
        <f>Gắn_thêm1[[#This Row],[Diễn giải]]</f>
        <v>#VALUE!</v>
      </c>
    </row>
    <row r="306" spans="1:1">
      <c r="A306" s="32" t="e">
        <f>Gắn_thêm1[[#This Row],[Diễn giải]]</f>
        <v>#VALUE!</v>
      </c>
    </row>
    <row r="307" spans="1:1">
      <c r="A307" s="32" t="e">
        <f>Gắn_thêm1[[#This Row],[Diễn giải]]</f>
        <v>#VALUE!</v>
      </c>
    </row>
    <row r="308" spans="1:1">
      <c r="A308" s="32" t="e">
        <f>Gắn_thêm1[[#This Row],[Diễn giải]]</f>
        <v>#VALUE!</v>
      </c>
    </row>
    <row r="309" spans="1:1">
      <c r="A309" s="32" t="e">
        <f>Gắn_thêm1[[#This Row],[Diễn giải]]</f>
        <v>#VALUE!</v>
      </c>
    </row>
    <row r="310" spans="1:1">
      <c r="A310" s="32" t="e">
        <f>Gắn_thêm1[[#This Row],[Diễn giải]]</f>
        <v>#VALUE!</v>
      </c>
    </row>
    <row r="311" spans="1:1">
      <c r="A311" s="32" t="e">
        <f>Gắn_thêm1[[#This Row],[Diễn giải]]</f>
        <v>#VALUE!</v>
      </c>
    </row>
    <row r="312" spans="1:1">
      <c r="A312" s="32" t="e">
        <f>Gắn_thêm1[[#This Row],[Diễn giải]]</f>
        <v>#VALUE!</v>
      </c>
    </row>
    <row r="313" spans="1:1">
      <c r="A313" s="32" t="e">
        <f>Gắn_thêm1[[#This Row],[Diễn giải]]</f>
        <v>#VALUE!</v>
      </c>
    </row>
    <row r="314" spans="1:1">
      <c r="A314" s="32" t="e">
        <f>Gắn_thêm1[[#This Row],[Diễn giải]]</f>
        <v>#VALUE!</v>
      </c>
    </row>
    <row r="315" spans="1:1">
      <c r="A315" s="32" t="e">
        <f>Gắn_thêm1[[#This Row],[Diễn giải]]</f>
        <v>#VALUE!</v>
      </c>
    </row>
    <row r="316" spans="1:1">
      <c r="A316" s="32" t="e">
        <f>Gắn_thêm1[[#This Row],[Diễn giải]]</f>
        <v>#VALUE!</v>
      </c>
    </row>
    <row r="317" spans="1:1">
      <c r="A317" s="32" t="e">
        <f>Gắn_thêm1[[#This Row],[Diễn giải]]</f>
        <v>#VALUE!</v>
      </c>
    </row>
    <row r="318" spans="1:1">
      <c r="A318" s="32" t="e">
        <f>Gắn_thêm1[[#This Row],[Diễn giải]]</f>
        <v>#VALUE!</v>
      </c>
    </row>
    <row r="319" spans="1:1">
      <c r="A319" s="32" t="e">
        <f>Gắn_thêm1[[#This Row],[Diễn giải]]</f>
        <v>#VALUE!</v>
      </c>
    </row>
    <row r="320" spans="1:1">
      <c r="A320" s="32" t="e">
        <f>Gắn_thêm1[[#This Row],[Diễn giải]]</f>
        <v>#VALUE!</v>
      </c>
    </row>
    <row r="321" spans="1:1">
      <c r="A321" s="32" t="e">
        <f>Gắn_thêm1[[#This Row],[Diễn giải]]</f>
        <v>#VALUE!</v>
      </c>
    </row>
    <row r="322" spans="1:1">
      <c r="A322" s="32" t="e">
        <f>Gắn_thêm1[[#This Row],[Diễn giải]]</f>
        <v>#VALUE!</v>
      </c>
    </row>
    <row r="323" spans="1:1">
      <c r="A323" s="32" t="e">
        <f>Gắn_thêm1[[#This Row],[Diễn giải]]</f>
        <v>#VALUE!</v>
      </c>
    </row>
    <row r="324" spans="1:1">
      <c r="A324" s="32" t="e">
        <f>Gắn_thêm1[[#This Row],[Diễn giải]]</f>
        <v>#VALUE!</v>
      </c>
    </row>
    <row r="325" spans="1:1">
      <c r="A325" s="32" t="e">
        <f>Gắn_thêm1[[#This Row],[Diễn giải]]</f>
        <v>#VALUE!</v>
      </c>
    </row>
    <row r="326" spans="1:1">
      <c r="A326" s="32" t="e">
        <f>Gắn_thêm1[[#This Row],[Diễn giải]]</f>
        <v>#VALUE!</v>
      </c>
    </row>
    <row r="327" spans="1:1">
      <c r="A327" s="32" t="e">
        <f>Gắn_thêm1[[#This Row],[Diễn giải]]</f>
        <v>#VALUE!</v>
      </c>
    </row>
    <row r="328" spans="1:1">
      <c r="A328" s="32" t="e">
        <f>Gắn_thêm1[[#This Row],[Diễn giải]]</f>
        <v>#VALUE!</v>
      </c>
    </row>
    <row r="329" spans="1:1">
      <c r="A329" s="32" t="e">
        <f>Gắn_thêm1[[#This Row],[Diễn giải]]</f>
        <v>#VALUE!</v>
      </c>
    </row>
  </sheetData>
  <autoFilter ref="V21:AE48" xr:uid="{8F2A1AAC-0110-4591-A72F-5E39DAD0F742}">
    <filterColumn colId="3">
      <filters>
        <filter val="Longtdh"/>
        <filter val="Truongpnt"/>
        <filter val="Vanvta"/>
      </filters>
    </filterColumn>
  </autoFilter>
  <phoneticPr fontId="34" type="noConversion"/>
  <conditionalFormatting sqref="V30:V48">
    <cfRule type="duplicateValues" dxfId="19" priority="1"/>
  </conditionalFormatting>
  <pageMargins left="0.7" right="0.31" top="0.75" bottom="0.75" header="0.3" footer="0.3"/>
  <pageSetup orientation="landscape"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33544-1950-4269-B436-8B23F081856F}">
  <sheetPr codeName="Trang_tính31"/>
  <dimension ref="A1:W40"/>
  <sheetViews>
    <sheetView workbookViewId="0">
      <selection activeCell="U28" sqref="U28"/>
    </sheetView>
  </sheetViews>
  <sheetFormatPr defaultRowHeight="14.25"/>
  <cols>
    <col min="1" max="1" width="18.875" customWidth="1"/>
    <col min="2" max="2" width="54.625" customWidth="1"/>
    <col min="3" max="3" width="65.25" customWidth="1"/>
    <col min="4" max="4" width="54.125" customWidth="1"/>
    <col min="5" max="5" width="48.625" customWidth="1"/>
    <col min="6" max="6" width="23" customWidth="1"/>
    <col min="7" max="7" width="41.625" customWidth="1"/>
    <col min="8" max="8" width="81" customWidth="1"/>
    <col min="9" max="10" width="59" customWidth="1"/>
    <col min="11" max="13" width="23.875" customWidth="1"/>
    <col min="14" max="14" width="30.75" customWidth="1"/>
    <col min="15" max="19" width="36.75" customWidth="1"/>
    <col min="20" max="20" width="19.875" customWidth="1"/>
    <col min="22" max="22" width="23.625" customWidth="1"/>
    <col min="23" max="23" width="17.375" customWidth="1"/>
    <col min="24" max="24" width="30" customWidth="1"/>
  </cols>
  <sheetData>
    <row r="1" spans="1:23" ht="15">
      <c r="A1" s="40" t="s">
        <v>801</v>
      </c>
      <c r="C1" s="40"/>
      <c r="D1" s="40" t="s">
        <v>802</v>
      </c>
      <c r="E1" s="40" t="s">
        <v>896</v>
      </c>
      <c r="F1" s="40" t="s">
        <v>897</v>
      </c>
      <c r="G1" s="40" t="s">
        <v>7</v>
      </c>
      <c r="H1" s="40" t="s">
        <v>8</v>
      </c>
      <c r="I1" s="40" t="s">
        <v>803</v>
      </c>
      <c r="J1" s="40" t="s">
        <v>898</v>
      </c>
      <c r="K1" s="40" t="s">
        <v>804</v>
      </c>
      <c r="L1" s="40" t="s">
        <v>899</v>
      </c>
      <c r="M1" s="40" t="s">
        <v>1757</v>
      </c>
      <c r="N1" s="40" t="s">
        <v>1758</v>
      </c>
      <c r="O1" s="40" t="s">
        <v>1759</v>
      </c>
      <c r="P1" s="40" t="s">
        <v>814</v>
      </c>
      <c r="Q1" s="40" t="s">
        <v>1761</v>
      </c>
      <c r="R1" s="40" t="s">
        <v>1760</v>
      </c>
      <c r="S1" s="40" t="s">
        <v>1762</v>
      </c>
      <c r="T1" s="40" t="s">
        <v>805</v>
      </c>
      <c r="U1" s="40" t="s">
        <v>806</v>
      </c>
      <c r="V1" s="551" t="s">
        <v>1425</v>
      </c>
      <c r="W1" s="40" t="s">
        <v>5768</v>
      </c>
    </row>
    <row r="2" spans="1:23">
      <c r="A2" s="1185" t="e">
        <f>#REF!</f>
        <v>#REF!</v>
      </c>
      <c r="B2" s="37" t="e">
        <f>UPPER(VLOOKUP($A$2,#REF!,2,FALSE))</f>
        <v>#REF!</v>
      </c>
      <c r="C2" s="37" t="e">
        <f>LEFT(B2,LEN(B2)-11)</f>
        <v>#REF!</v>
      </c>
      <c r="D2" s="37" t="e">
        <f>LEFT(B2,FIND("-",B2)-2)</f>
        <v>#REF!</v>
      </c>
      <c r="E2" s="37" t="e">
        <f>PROPER(D2)</f>
        <v>#REF!</v>
      </c>
      <c r="F2" s="36" t="e" cm="1">
        <f t="array" ref="F2">GetNumber(B2)</f>
        <v>#VALUE!</v>
      </c>
      <c r="G2" s="37" t="e">
        <f>VLOOKUP($A$2,#REF!,3,FALSE)</f>
        <v>#REF!</v>
      </c>
      <c r="H2" s="37" t="e">
        <f>VLOOKUP($A$2,#REF!,4,FALSE)</f>
        <v>#REF!</v>
      </c>
      <c r="I2" s="37" t="e">
        <f>VLOOKUP($A$2,#REF!,5,FALSE)</f>
        <v>#REF!</v>
      </c>
      <c r="J2" s="37" t="e">
        <f>RIGHT(I2,LEN(I2)-44)</f>
        <v>#REF!</v>
      </c>
      <c r="K2" s="36" t="e">
        <f>TEXT((VLOOKUP($A$2,#REF!,6,FALSE)/1.1),"000.000")</f>
        <v>#REF!</v>
      </c>
      <c r="L2" s="36" t="e">
        <f>TEXT((K2*0.1),"000.000")</f>
        <v>#REF!</v>
      </c>
      <c r="M2" s="36" t="e">
        <f>TEXT((K2*1.1),"000.000")</f>
        <v>#REF!</v>
      </c>
      <c r="N2" s="37" t="e">
        <f>VLOOKUP($A$2,#REF!,7,FALSE)</f>
        <v>#REF!</v>
      </c>
      <c r="O2" s="37" t="e" cm="1">
        <f t="array" aca="1" ref="O2" ca="1">_xll.VND(M2)</f>
        <v>#NAME?</v>
      </c>
      <c r="P2" s="36" t="e">
        <f>TEXT((M2*0.3),"000.000")</f>
        <v>#REF!</v>
      </c>
      <c r="Q2" s="36" t="e" cm="1">
        <f t="array" aca="1" ref="Q2" ca="1">_xll.VND(P2)</f>
        <v>#NAME?</v>
      </c>
      <c r="R2" s="36" t="e">
        <f>TEXT((M2-P2),"000.000")</f>
        <v>#REF!</v>
      </c>
      <c r="S2" s="36" t="e" cm="1">
        <f t="array" aca="1" ref="S2" ca="1">_xll.VND(R2)</f>
        <v>#NAME?</v>
      </c>
      <c r="T2" s="175" t="str">
        <f ca="1">TEXT(NOW()-1,"dd")</f>
        <v>24</v>
      </c>
      <c r="U2" s="175" t="str">
        <f ca="1">TEXT(NOW()-1,"mm")</f>
        <v>04</v>
      </c>
      <c r="V2" s="37"/>
      <c r="W2" s="37" t="e">
        <f>#REF!</f>
        <v>#REF!</v>
      </c>
    </row>
    <row r="14" spans="1:23">
      <c r="C14" s="33"/>
      <c r="D14" s="606"/>
      <c r="E14" s="606"/>
      <c r="F14" s="606"/>
      <c r="G14" s="606"/>
    </row>
    <row r="15" spans="1:23">
      <c r="C15" s="33"/>
      <c r="D15" s="606"/>
      <c r="E15" s="885"/>
      <c r="F15" s="606"/>
      <c r="G15" s="606"/>
    </row>
    <row r="16" spans="1:23">
      <c r="C16" s="33"/>
      <c r="E16" s="606"/>
      <c r="F16" s="606"/>
      <c r="G16" s="606"/>
    </row>
    <row r="17" spans="3:6">
      <c r="C17" s="33"/>
    </row>
    <row r="18" spans="3:6">
      <c r="C18" s="33"/>
    </row>
    <row r="19" spans="3:6">
      <c r="C19" s="33"/>
      <c r="D19" s="606"/>
      <c r="E19" s="886"/>
      <c r="F19" s="887"/>
    </row>
    <row r="20" spans="3:6">
      <c r="C20" s="33"/>
      <c r="F20" s="888"/>
    </row>
    <row r="21" spans="3:6">
      <c r="C21" s="33"/>
      <c r="F21" s="888"/>
    </row>
    <row r="22" spans="3:6">
      <c r="C22" s="33"/>
      <c r="E22" s="606"/>
    </row>
    <row r="23" spans="3:6">
      <c r="E23" s="606"/>
    </row>
    <row r="24" spans="3:6">
      <c r="C24" s="33"/>
    </row>
    <row r="25" spans="3:6">
      <c r="C25" s="33"/>
    </row>
    <row r="26" spans="3:6">
      <c r="C26" s="33"/>
    </row>
    <row r="27" spans="3:6">
      <c r="C27" s="33"/>
    </row>
    <row r="28" spans="3:6">
      <c r="C28" s="33"/>
    </row>
    <row r="29" spans="3:6">
      <c r="C29" s="33"/>
    </row>
    <row r="30" spans="3:6">
      <c r="C30" s="33"/>
    </row>
    <row r="31" spans="3:6">
      <c r="C31" s="33"/>
    </row>
    <row r="32" spans="3:6">
      <c r="C32" s="33"/>
    </row>
    <row r="33" spans="3:3">
      <c r="C33" s="33"/>
    </row>
    <row r="34" spans="3:3">
      <c r="C34" s="33"/>
    </row>
    <row r="35" spans="3:3">
      <c r="C35" s="33"/>
    </row>
    <row r="36" spans="3:3">
      <c r="C36" s="33"/>
    </row>
    <row r="37" spans="3:3">
      <c r="C37" s="33"/>
    </row>
    <row r="38" spans="3:3">
      <c r="C38" s="33"/>
    </row>
    <row r="39" spans="3:3">
      <c r="C39" s="33"/>
    </row>
    <row r="40" spans="3:3">
      <c r="C40" s="33"/>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� � � �m   � �c    �m   � �m   � �  t i �n   B � � � � �  t i � �p   � � � � � �i   h �  s �  � � � �  t i �  �m   � �� � � � � � �m   � 
</file>

<file path=customXml/item2.xml>�� 
</file>

<file path=customXml/item3.xml>�� � � � �m   � �c    �m   � �m   � �  t i �n   B � � � � �  t i � �p   � � � � � �i   h �  s �  � � � �  t i �  �m   � �� � � � � � �m   � � � � �m   � �c    �m   � �m   � �  t i �n   B � � � � �  t i � �p   � � � � � �i   h �  s �  � � � �  t i �  �m   � �� � � � � � �m   �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� � � �m   � �c    �m   � �m   � �  t i �n   B � � � � �  t i � �p   � � � � � �i   h �  s �  � � � �  t i �  �m   � �� � � � � � �m   � � � � �m   � �c    �m   � �m   � �  t i �n   B � � � � �  t i � �p   � � � � � �i   h �  s �  � � � �  t i �  �m   � �� � � � � � �m   � � i � � � �� � � � � � 
</file>

<file path=customXml/item15.xml>�� 
</file>

<file path=customXml/item16.xml>�� 
</file>

<file path=customXml/item17.xml>�� 
</file>

<file path=customXml/itemProps1.xml><?xml version="1.0" encoding="utf-8"?>
<ds:datastoreItem xmlns:ds="http://schemas.openxmlformats.org/officeDocument/2006/customXml" ds:itemID="{AE47A7F5-4BCE-474E-A7DF-EB71C2EDB143}">
  <ds:schemaRefs>
    <ds:schemaRef ds:uri="http://gemini/pivotcustomization/TableWidget"/>
  </ds:schemaRefs>
</ds:datastoreItem>
</file>

<file path=customXml/itemProps2.xml><?xml version="1.0" encoding="utf-8"?>
<ds:datastoreItem xmlns:ds="http://schemas.openxmlformats.org/officeDocument/2006/customXml" ds:itemID="{CEEBCE63-86A1-4762-8951-2C9CAF2FC889}">
  <ds:schemaRefs>
    <ds:schemaRef ds:uri="http://gemini/pivotcustomization/ClientWindowXML"/>
  </ds:schemaRefs>
</ds:datastoreItem>
</file>

<file path=customXml/itemProps3.xml><?xml version="1.0" encoding="utf-8"?>
<ds:datastoreItem xmlns:ds="http://schemas.openxmlformats.org/officeDocument/2006/customXml" ds:itemID="{782A19EE-2BC4-4F1A-8CCF-92542E604D6B}">
  <ds:schemaRefs>
    <ds:schemaRef ds:uri="http://gemini/pivotcustomization/Diagrams"/>
  </ds:schemaRefs>
</ds:datastoreItem>
</file>

<file path=customXml/itemProps4.xml><?xml version="1.0" encoding="utf-8"?>
<ds:datastoreItem xmlns:ds="http://schemas.openxmlformats.org/officeDocument/2006/customXml" ds:itemID="{8FA4CA34-04CE-4AC7-B015-EF0E75442F84}">
  <ds:schemaRefs>
    <ds:schemaRef ds:uri="http://gemini/pivotcustomization/ErrorCache"/>
  </ds:schemaRefs>
</ds:datastoreItem>
</file>

<file path=customXml/itemProps5.xml><?xml version="1.0" encoding="utf-8"?>
<ds:datastoreItem xmlns:ds="http://schemas.openxmlformats.org/officeDocument/2006/customXml" ds:itemID="{145A994A-22A8-4222-A781-F997E734B3DD}">
  <ds:schemaRefs>
    <ds:schemaRef ds:uri="http://schemas.microsoft.com/DataMashup"/>
  </ds:schemaRefs>
</ds:datastoreItem>
</file>

<file path=customXml/itemProps6.xml><?xml version="1.0" encoding="utf-8"?>
<ds:datastoreItem xmlns:ds="http://schemas.openxmlformats.org/officeDocument/2006/customXml" ds:itemID="{2AF608F0-C7BD-43FF-BCF8-8DA5E68F03A5}">
  <ds:schemaRefs>
    <ds:schemaRef ds:uri="http://gemini/pivotcustomization/SandboxNonEmpty"/>
  </ds:schemaRefs>
</ds:datastoreItem>
</file>

<file path=customXml/itemProps7.xml><?xml version="1.0" encoding="utf-8"?>
<ds:datastoreItem xmlns:ds="http://schemas.openxmlformats.org/officeDocument/2006/customXml" ds:itemID="{48D2F477-1F6C-4070-9DD7-1275B516B843}">
  <ds:schemaRefs>
    <ds:schemaRef ds:uri="http://gemini/pivotcustomization/PowerPivotVersion"/>
  </ds:schemaRefs>
</ds:datastoreItem>
</file>

<file path=customXml/itemProps8.xml><?xml version="1.0" encoding="utf-8"?>
<ds:datastoreItem xmlns:ds="http://schemas.openxmlformats.org/officeDocument/2006/customXml" ds:itemID="{E193782B-8357-4827-B3BB-AB1CC8DC9043}">
  <ds:schemaRefs>
    <ds:schemaRef ds:uri="http://gemini/pivotcustomization/RelationshipAutoDetectionEnabled"/>
  </ds:schemaRefs>
</ds:datastoreItem>
</file>

<file path=customXml/itemProps9.xml><?xml version="1.0" encoding="utf-8"?>
<ds:datastoreItem xmlns:ds="http://schemas.openxmlformats.org/officeDocument/2006/customXml" ds:itemID="{8BBA2ECB-7B1A-4234-B95A-E99B4C54B2CD}">
  <ds:schemaRefs>
    <ds:schemaRef ds:uri="http://gemini/pivotcustomization/IsSandboxEmbedded"/>
  </ds:schemaRefs>
</ds:datastoreItem>
</file>

<file path=customXml/itemProps10.xml><?xml version="1.0" encoding="utf-8"?>
<ds:datastoreItem xmlns:ds="http://schemas.openxmlformats.org/officeDocument/2006/customXml" ds:itemID="{D67572AE-7450-482E-8F55-EBBD2D9FCC53}">
  <ds:schemaRefs>
    <ds:schemaRef ds:uri="http://gemini/pivotcustomization/LinkedTableUpdateMode"/>
  </ds:schemaRefs>
</ds:datastoreItem>
</file>

<file path=customXml/itemProps11.xml><?xml version="1.0" encoding="utf-8"?>
<ds:datastoreItem xmlns:ds="http://schemas.openxmlformats.org/officeDocument/2006/customXml" ds:itemID="{00DF8D55-9D1B-4722-9E00-A8D8FE1DF0C3}">
  <ds:schemaRefs>
    <ds:schemaRef ds:uri="http://gemini/pivotcustomization/ShowHidden"/>
  </ds:schemaRefs>
</ds:datastoreItem>
</file>

<file path=customXml/itemProps12.xml><?xml version="1.0" encoding="utf-8"?>
<ds:datastoreItem xmlns:ds="http://schemas.openxmlformats.org/officeDocument/2006/customXml" ds:itemID="{EEF342DF-69B0-4E43-BEB6-C3C8186DE71A}">
  <ds:schemaRefs>
    <ds:schemaRef ds:uri="http://gemini/pivotcustomization/ManualCalcMode"/>
  </ds:schemaRefs>
</ds:datastoreItem>
</file>

<file path=customXml/itemProps13.xml><?xml version="1.0" encoding="utf-8"?>
<ds:datastoreItem xmlns:ds="http://schemas.openxmlformats.org/officeDocument/2006/customXml" ds:itemID="{26D0C803-E67A-4B90-ACF2-D853EE9E2E03}">
  <ds:schemaRefs>
    <ds:schemaRef ds:uri="http://gemini/pivotcustomization/FormulaBarState"/>
  </ds:schemaRefs>
</ds:datastoreItem>
</file>

<file path=customXml/itemProps14.xml><?xml version="1.0" encoding="utf-8"?>
<ds:datastoreItem xmlns:ds="http://schemas.openxmlformats.org/officeDocument/2006/customXml" ds:itemID="{61D2C19D-70F8-4539-A1C1-48B9152B7DEF}">
  <ds:schemaRefs>
    <ds:schemaRef ds:uri="http://gemini/pivotcustomization/TableXML_Table1"/>
  </ds:schemaRefs>
</ds:datastoreItem>
</file>

<file path=customXml/itemProps15.xml><?xml version="1.0" encoding="utf-8"?>
<ds:datastoreItem xmlns:ds="http://schemas.openxmlformats.org/officeDocument/2006/customXml" ds:itemID="{E8B059CC-8FE2-40DE-863E-3EF678E38D3C}">
  <ds:schemaRefs>
    <ds:schemaRef ds:uri="http://gemini/pivotcustomization/MeasureGridState"/>
  </ds:schemaRefs>
</ds:datastoreItem>
</file>

<file path=customXml/itemProps16.xml><?xml version="1.0" encoding="utf-8"?>
<ds:datastoreItem xmlns:ds="http://schemas.openxmlformats.org/officeDocument/2006/customXml" ds:itemID="{CCD15980-D22A-472A-89D8-1958545C2BC4}">
  <ds:schemaRefs>
    <ds:schemaRef ds:uri="http://gemini/pivotcustomization/TableOrder"/>
  </ds:schemaRefs>
</ds:datastoreItem>
</file>

<file path=customXml/itemProps17.xml><?xml version="1.0" encoding="utf-8"?>
<ds:datastoreItem xmlns:ds="http://schemas.openxmlformats.org/officeDocument/2006/customXml" ds:itemID="{9279C042-68CF-42C2-BAF6-21E5C078BBEB}">
  <ds:schemaRefs>
    <ds:schemaRef ds:uri="http://gemini/pivotcustomization/ShowImplicitMeasur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39</vt:i4>
      </vt:variant>
    </vt:vector>
  </HeadingPairs>
  <TitlesOfParts>
    <vt:vector size="39" baseType="lpstr">
      <vt:lpstr>THANG 4.2023</vt:lpstr>
      <vt:lpstr>THANG 5.2023</vt:lpstr>
      <vt:lpstr>THANG 6.2023</vt:lpstr>
      <vt:lpstr>THANG 7.2023</vt:lpstr>
      <vt:lpstr>THANG 8.2023</vt:lpstr>
      <vt:lpstr>THANG 9.2023</vt:lpstr>
      <vt:lpstr>THANG 10.2023</vt:lpstr>
      <vt:lpstr>THANG 11.2023</vt:lpstr>
      <vt:lpstr>THANG 12.2023</vt:lpstr>
      <vt:lpstr>THANG 01.2024</vt:lpstr>
      <vt:lpstr>THANG 02.2024</vt:lpstr>
      <vt:lpstr>THANG 03.2024</vt:lpstr>
      <vt:lpstr>THANG 04.2024</vt:lpstr>
      <vt:lpstr>THANG 05.2024</vt:lpstr>
      <vt:lpstr>THANG 06.2024</vt:lpstr>
      <vt:lpstr>THANG 07.2024</vt:lpstr>
      <vt:lpstr>THANG 08.2024</vt:lpstr>
      <vt:lpstr>THANG 09.2024</vt:lpstr>
      <vt:lpstr>THANG 10.2024</vt:lpstr>
      <vt:lpstr>THANG 11.2024</vt:lpstr>
      <vt:lpstr>THANG 12.2024</vt:lpstr>
      <vt:lpstr>THANG 1.2025</vt:lpstr>
      <vt:lpstr>THANG 2.2025</vt:lpstr>
      <vt:lpstr>THANG 3.2025</vt:lpstr>
      <vt:lpstr>THANG 4.2025</vt:lpstr>
      <vt:lpstr>THANG 5.2025</vt:lpstr>
      <vt:lpstr>THANG 6.2025</vt:lpstr>
      <vt:lpstr>THANG 7.2025</vt:lpstr>
      <vt:lpstr>THANG 8.2025</vt:lpstr>
      <vt:lpstr>THANG 9.2025</vt:lpstr>
      <vt:lpstr>THANG 10.2025</vt:lpstr>
      <vt:lpstr>THANG 11.2025</vt:lpstr>
      <vt:lpstr>THANG 12.2025</vt:lpstr>
      <vt:lpstr>THANG 1.2026</vt:lpstr>
      <vt:lpstr>THANG 2.2026</vt:lpstr>
      <vt:lpstr>THANG 3.2026</vt:lpstr>
      <vt:lpstr>THANG 4.2026</vt:lpstr>
      <vt:lpstr>Tổng Hợp Q3,4 2024</vt:lpstr>
      <vt:lpstr>Xuat HD (1)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No Name</dc:creator>
  <cp:keywords/>
  <dc:description/>
  <cp:lastModifiedBy>Trường pnt</cp:lastModifiedBy>
  <cp:revision/>
  <cp:lastPrinted>2026-01-19T10:07:31Z</cp:lastPrinted>
  <dcterms:created xsi:type="dcterms:W3CDTF">2023-04-15T03:27:15Z</dcterms:created>
  <dcterms:modified xsi:type="dcterms:W3CDTF">2026-04-25T04:07:27Z</dcterms:modified>
  <cp:category/>
  <cp:contentStatus/>
</cp:coreProperties>
</file>